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951" yWindow="465" windowWidth="15195" windowHeight="8190" activeTab="0"/>
  </bookViews>
  <sheets>
    <sheet name="Összesen" sheetId="1" r:id="rId1"/>
    <sheet name="Felh" sheetId="2" r:id="rId2"/>
    <sheet name="Adósságot kel.köt." sheetId="3" r:id="rId3"/>
    <sheet name="Maradvány " sheetId="4" r:id="rId4"/>
    <sheet name="vagyonmérleg" sheetId="5" r:id="rId5"/>
    <sheet name="EU" sheetId="6" state="hidden" r:id="rId6"/>
    <sheet name="Egyensúly 2012-2014. " sheetId="7" r:id="rId7"/>
    <sheet name="utem" sheetId="8" r:id="rId8"/>
    <sheet name="vagyon" sheetId="9" r:id="rId9"/>
    <sheet name="200 fölötti" sheetId="10" r:id="rId10"/>
    <sheet name="beruházás" sheetId="11" r:id="rId11"/>
    <sheet name="műemlék" sheetId="12" r:id="rId12"/>
    <sheet name="változás" sheetId="13" r:id="rId13"/>
    <sheet name="reszesedes" sheetId="14" r:id="rId14"/>
    <sheet name="tobbeves" sheetId="15" state="hidden" r:id="rId15"/>
    <sheet name="közvetett támog" sheetId="16" state="hidden" r:id="rId16"/>
    <sheet name="Adósságot kel.köt. (2)" sheetId="17" state="hidden" r:id="rId17"/>
    <sheet name="Bevételek" sheetId="18" r:id="rId18"/>
    <sheet name="Kiadás" sheetId="19" r:id="rId19"/>
    <sheet name="COFOG" sheetId="20" r:id="rId20"/>
    <sheet name="Határozat" sheetId="21" state="hidden" r:id="rId21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aa" localSheetId="4">'[1]vagyon'!#REF!</definedName>
    <definedName name="aa" localSheetId="12">'[1]vagyon'!#REF!</definedName>
    <definedName name="aa">'[1]vagyon'!#REF!</definedName>
    <definedName name="aaa" localSheetId="4">'[1]vagyon'!#REF!</definedName>
    <definedName name="aaa" localSheetId="12">'[1]vagyon'!#REF!</definedName>
    <definedName name="aaa">'[1]vagyon'!#REF!</definedName>
    <definedName name="bb">'[1]vagyon'!#REF!</definedName>
    <definedName name="bbb">'[1]vagyon'!#REF!</definedName>
    <definedName name="bháza">'[1]vagyon'!#REF!</definedName>
    <definedName name="CC">'[1]vagyon'!#REF!</definedName>
    <definedName name="ccc">'[1]vagyon'!#REF!</definedName>
    <definedName name="cccc" localSheetId="10">'[5]vagyon'!#REF!</definedName>
    <definedName name="cccc" localSheetId="12">'[5]vagyon'!#REF!</definedName>
    <definedName name="cccc">'[2]vagyon'!#REF!</definedName>
    <definedName name="cccccc">'[1]vagyon'!#REF!</definedName>
    <definedName name="ee" localSheetId="10">'[5]vagyon'!#REF!</definedName>
    <definedName name="ee" localSheetId="12">'[5]vagyon'!#REF!</definedName>
    <definedName name="ee">'[2]vagyon'!#REF!</definedName>
    <definedName name="éé">'[1]vagyon'!#REF!</definedName>
    <definedName name="ééééé">'[1]vagyon'!#REF!</definedName>
    <definedName name="ff" localSheetId="10">'[5]vagyon'!#REF!</definedName>
    <definedName name="ff" localSheetId="12">'[5]vagyon'!#REF!</definedName>
    <definedName name="ff">'[2]vagyon'!#REF!</definedName>
    <definedName name="fff">'[1]vagyon'!#REF!</definedName>
    <definedName name="ffff">'[1]vagyon'!#REF!</definedName>
    <definedName name="ffffffff">'[1]vagyon'!#REF!</definedName>
    <definedName name="HHH">'[1]vagyon'!#REF!</definedName>
    <definedName name="HHHH">'[1]vagyon'!#REF!</definedName>
    <definedName name="iiii">'[1]vagyon'!#REF!</definedName>
    <definedName name="kkk">'[1]vagyon'!#REF!</definedName>
    <definedName name="kkkkk">'[1]vagyon'!#REF!</definedName>
    <definedName name="lll">'[1]vagyon'!#REF!</definedName>
    <definedName name="mm">'[1]vagyon'!#REF!</definedName>
    <definedName name="mmm">'[1]vagyon'!#REF!</definedName>
    <definedName name="_xlnm.Print_Titles" localSheetId="9">'200 fölötti'!$1:$6</definedName>
    <definedName name="_xlnm.Print_Titles" localSheetId="16">'Adósságot kel.köt. (2)'!$1:$9</definedName>
    <definedName name="_xlnm.Print_Titles" localSheetId="10">'beruházás'!$1:$6</definedName>
    <definedName name="_xlnm.Print_Titles" localSheetId="17">'Bevételek'!$1:$4</definedName>
    <definedName name="_xlnm.Print_Titles" localSheetId="19">'COFOG'!$1:$5</definedName>
    <definedName name="_xlnm.Print_Titles" localSheetId="6">'Egyensúly 2012-2014. '!$1:$2</definedName>
    <definedName name="_xlnm.Print_Titles" localSheetId="1">'Felh'!$1:$6</definedName>
    <definedName name="_xlnm.Print_Titles" localSheetId="18">'Kiadás'!$1:$4</definedName>
    <definedName name="_xlnm.Print_Titles" localSheetId="15">'közvetett támog'!$1:$3</definedName>
    <definedName name="_xlnm.Print_Titles" localSheetId="11">'műemlék'!$1:$7</definedName>
    <definedName name="_xlnm.Print_Titles" localSheetId="0">'Összesen'!$1:$4</definedName>
    <definedName name="_xlnm.Print_Titles" localSheetId="8">'vagyon'!$1:$6</definedName>
    <definedName name="_xlnm.Print_Titles" localSheetId="12">'változás'!$1:$4</definedName>
    <definedName name="Nyomtatási_ter" localSheetId="9">#REF!</definedName>
    <definedName name="Nyomtatási_ter" localSheetId="11">'[7]vagyon'!#REF!</definedName>
    <definedName name="Nyomtatási_ter" localSheetId="13">'[1]vagyon'!#REF!</definedName>
    <definedName name="Nyomtatási_ter" localSheetId="4">'[1]vagyon'!#REF!</definedName>
    <definedName name="Nyomtatási_ter" localSheetId="12">'[1]vagyon'!#REF!</definedName>
    <definedName name="Nyomtatási_ter">'[1]vagyon'!#REF!</definedName>
    <definedName name="Nyomtatási_ter2">'[1]vagyon'!#REF!</definedName>
    <definedName name="OOO" localSheetId="10">'[5]vagyon'!#REF!</definedName>
    <definedName name="OOO" localSheetId="12">'[5]vagyon'!#REF!</definedName>
    <definedName name="OOO">'[2]vagyon'!#REF!</definedName>
    <definedName name="OOOO">'[1]vagyon'!#REF!</definedName>
    <definedName name="OOOOOO">'[1]vagyon'!#REF!</definedName>
    <definedName name="OOÚÚÚÚ">'[1]vagyon'!#REF!</definedName>
    <definedName name="OŐŐ">'[1]vagyon'!#REF!</definedName>
    <definedName name="ŐŐŐ">'[1]vagyon'!#REF!</definedName>
    <definedName name="Pénzmaradvány." localSheetId="10">'[5]vagyon'!#REF!</definedName>
    <definedName name="Pénzmaradvány." localSheetId="4">'[2]vagyon'!#REF!</definedName>
    <definedName name="Pénzmaradvány." localSheetId="12">'[5]vagyon'!#REF!</definedName>
    <definedName name="Pénzmaradvány.">'[2]vagyon'!#REF!</definedName>
    <definedName name="pénzmaradvány1" localSheetId="4">'[1]vagyon'!#REF!</definedName>
    <definedName name="pénzmaradvány1" localSheetId="12">'[1]vagyon'!#REF!</definedName>
    <definedName name="pénzmaradvány1">'[1]vagyon'!#REF!</definedName>
    <definedName name="pmar">'[3]vagyon'!#REF!</definedName>
    <definedName name="pp">'[1]vagyon'!#REF!</definedName>
    <definedName name="uu">'[1]vagyon'!#REF!</definedName>
    <definedName name="uuuuu">'[1]vagyon'!#REF!</definedName>
    <definedName name="ŰŰ" localSheetId="10">'[5]vagyon'!#REF!</definedName>
    <definedName name="ŰŰ" localSheetId="12">'[5]vagyon'!#REF!</definedName>
    <definedName name="ŰŰ">'[2]vagyon'!#REF!</definedName>
    <definedName name="vagy" localSheetId="10">'[8]vagyon'!#REF!</definedName>
    <definedName name="vagy">'[4]vagyon'!#REF!</definedName>
    <definedName name="ww">'[1]vagyon'!#REF!</definedName>
    <definedName name="XXXX" localSheetId="13">'[1]vagyon'!#REF!</definedName>
    <definedName name="XXXX" localSheetId="4">'[1]vagyon'!#REF!</definedName>
    <definedName name="XXXX" localSheetId="12">'[1]vagyon'!#REF!</definedName>
    <definedName name="XXXX">'[1]vagyon'!#REF!</definedName>
    <definedName name="xxxxx">'[1]vagyon'!#REF!</definedName>
    <definedName name="ZZZZZ">'[1]vagyon'!#REF!</definedName>
  </definedNames>
  <calcPr fullCalcOnLoad="1"/>
</workbook>
</file>

<file path=xl/comments18.xml><?xml version="1.0" encoding="utf-8"?>
<comments xmlns="http://schemas.openxmlformats.org/spreadsheetml/2006/main">
  <authors>
    <author>Livi</author>
  </authors>
  <commentList>
    <comment ref="A27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29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5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5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8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23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3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4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4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0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A rovaton előirányzat a Lakossági közműfejlesztés támogatása jogcímen tervezhető.</t>
        </r>
      </text>
    </comment>
  </commentList>
</comments>
</file>

<file path=xl/comments19.xml><?xml version="1.0" encoding="utf-8"?>
<comments xmlns="http://schemas.openxmlformats.org/spreadsheetml/2006/main">
  <authors>
    <author>Livi</author>
  </authors>
  <commentList>
    <comment ref="A7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7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9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1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5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  <comment ref="A16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</commentList>
</comments>
</file>

<file path=xl/comments2.xml><?xml version="1.0" encoding="utf-8"?>
<comments xmlns="http://schemas.openxmlformats.org/spreadsheetml/2006/main">
  <authors>
    <author>Livi</author>
  </authors>
  <commentList>
    <comment ref="B4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B6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</commentList>
</comments>
</file>

<file path=xl/sharedStrings.xml><?xml version="1.0" encoding="utf-8"?>
<sst xmlns="http://schemas.openxmlformats.org/spreadsheetml/2006/main" count="1310" uniqueCount="799">
  <si>
    <t>A</t>
  </si>
  <si>
    <t>B</t>
  </si>
  <si>
    <t>C</t>
  </si>
  <si>
    <t>D</t>
  </si>
  <si>
    <t>Eredeti</t>
  </si>
  <si>
    <t>Összesen</t>
  </si>
  <si>
    <t>E</t>
  </si>
  <si>
    <t>Bevételek összesen</t>
  </si>
  <si>
    <t>Kiadások összesen</t>
  </si>
  <si>
    <t>Megnevezés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</si>
  <si>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</si>
  <si>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</si>
  <si>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</si>
  <si>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</si>
  <si>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Nettó</t>
  </si>
  <si>
    <t>ÁFA</t>
  </si>
  <si>
    <t>Bruttó</t>
  </si>
  <si>
    <t>Az önkormányzat európai uniós forrásból megvalósuló programjainak, projektjeinek összes kiadása</t>
  </si>
  <si>
    <t>Az önkormányzat összes hozzájárulása európai uniós forrásból megvalósuló programokhoz, projektekhez</t>
  </si>
  <si>
    <t>Saját projekt esetén:</t>
  </si>
  <si>
    <t>1. Program, projekt megnevezése:</t>
  </si>
  <si>
    <t>1/a. Program, projekt összes kiadása</t>
  </si>
  <si>
    <t>1/ba. Saját forrás</t>
  </si>
  <si>
    <t>1/bc. Egyéb forrás</t>
  </si>
  <si>
    <t>1/b. Összes forrás</t>
  </si>
  <si>
    <t>1/bb. Európai uniós támogatás (hazai társfinsnszírozással)</t>
  </si>
  <si>
    <t>Hozzájárulás esetén:</t>
  </si>
  <si>
    <t>1/a. Az önkormányzat hozzájárulása</t>
  </si>
  <si>
    <t>Dologi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</si>
  <si>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</si>
  <si>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</si>
  <si>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</si>
  <si>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</si>
  <si>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Felvett, átvállalt hitel és annak tőketartozása</t>
  </si>
  <si>
    <t>Hitelviszonyt megtestesítő értékpapír</t>
  </si>
  <si>
    <t>Adott váltó</t>
  </si>
  <si>
    <t>Pénzügyi lizing</t>
  </si>
  <si>
    <t>Felvett, átvállalt kölcsön és annak tőketartozása</t>
  </si>
  <si>
    <t>Halaszott fizetés</t>
  </si>
  <si>
    <t>Személyi juttatások</t>
  </si>
  <si>
    <t xml:space="preserve">Saját bevételek  </t>
  </si>
  <si>
    <t>Saját bevétel  50%-a</t>
  </si>
  <si>
    <t xml:space="preserve">Fizetési kötelezettség összesen </t>
  </si>
  <si>
    <t xml:space="preserve">Fizetési kötelezettséggel csökkentett saját bevétel </t>
  </si>
  <si>
    <t>Működési bevételek</t>
  </si>
  <si>
    <t>Felújítások</t>
  </si>
  <si>
    <t>Egyéb felhalmozási kiadások</t>
  </si>
  <si>
    <t>F</t>
  </si>
  <si>
    <t>G</t>
  </si>
  <si>
    <t>H</t>
  </si>
  <si>
    <t>K</t>
  </si>
  <si>
    <t>Saját bevételek</t>
  </si>
  <si>
    <t>Saját bevételek 50%-a</t>
  </si>
  <si>
    <t>Fizetési kötelezettség összesen</t>
  </si>
  <si>
    <t>Fizetési kötelezettséggel csökkentett saját bevétel</t>
  </si>
  <si>
    <t>Saját bevétel 50 %-ánál figyelmen kívül hagyható, tárgyévet terhelő fizetési kötelezettség</t>
  </si>
  <si>
    <t>A közvetett támogatás megnevezése</t>
  </si>
  <si>
    <t>Tervezett támogatás</t>
  </si>
  <si>
    <t>Ellátottak térítési díjának, illetve kártérítésének méltányossági alapon történő elengedésének összege</t>
  </si>
  <si>
    <t xml:space="preserve">  - felnőtt</t>
  </si>
  <si>
    <t xml:space="preserve">  - gyermek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</si>
  <si>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</si>
  <si>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</si>
  <si>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- Földbérbeadással kapcsolatos közvetett támogatások (piaci bérleti díj és fizetendő bérleti díj különbözete)</t>
  </si>
  <si>
    <t>- Épület-, helyiségbérbeadással, közművel kapcsolatos közvetett támogatások (piaci bérleti díj és fizetendő bérleti díj különbözete)</t>
  </si>
  <si>
    <t>Ingatlanértékesítéssel kapcsolatos közvetett támogatások (a piaci érték és a fizetendő vételár különbözete)</t>
  </si>
  <si>
    <t>Helyi adónál, gépjárműadónál biztosított kedvezmény, mentesség összege adónemenként</t>
  </si>
  <si>
    <t xml:space="preserve">- Építményadóval kapcsolatos közvetett támogatások </t>
  </si>
  <si>
    <t xml:space="preserve">   - jogszabály alapján (adómentesség, kedvezmény)</t>
  </si>
  <si>
    <t xml:space="preserve">   - egyedi döntés alapján (adómérséklés, méltányosságból történő fizetési könnyítés)</t>
  </si>
  <si>
    <t xml:space="preserve">- Magánszemélyek kommunális adójával kapcsolatos közvetett támogatások </t>
  </si>
  <si>
    <t xml:space="preserve">- Iparűzési adóval kapcsolatos közvetett támogatások </t>
  </si>
  <si>
    <t xml:space="preserve">- Gépjárműadóval kapcsolatos közvetett támogatások </t>
  </si>
  <si>
    <t xml:space="preserve">Egyéb nyújtott kedvezmény vagy kölcsön elengedésének összege </t>
  </si>
  <si>
    <t>Közvetett támogatások összesen</t>
  </si>
  <si>
    <t>Összes elkötelezettség</t>
  </si>
  <si>
    <t>Tárgyévet megelőzően vállalt kötelezettségek</t>
  </si>
  <si>
    <t>Tárgyévben vállalt kötelezettségek</t>
  </si>
  <si>
    <t>polgármester</t>
  </si>
  <si>
    <t>Működési célú költségvetési kiadások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</si>
  <si>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</si>
  <si>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</si>
  <si>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</si>
  <si>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</si>
  <si>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Felhalmozási célú költségvetési kiadások</t>
  </si>
  <si>
    <t>Költségvetési bevételek</t>
  </si>
  <si>
    <t>Költségvetési kiadások</t>
  </si>
  <si>
    <t>A költségvetési hiány külső finanszírozására szolgáló finanszírozási bevételek</t>
  </si>
  <si>
    <t>BEVÉTELEK  ÖSSZESEN</t>
  </si>
  <si>
    <t>Reorganizációs hitel</t>
  </si>
  <si>
    <t>Kezesség- illetve garanciavállalásból eredő fizetési kötelezettség</t>
  </si>
  <si>
    <t>Víziközmű-társulattól annak megszűnése miatt átvett hitel</t>
  </si>
  <si>
    <t>Működési célú finanszírozási kiadás</t>
  </si>
  <si>
    <t>I</t>
  </si>
  <si>
    <t>J</t>
  </si>
  <si>
    <t>L</t>
  </si>
  <si>
    <t>M</t>
  </si>
  <si>
    <t>N</t>
  </si>
  <si>
    <t>Beruházások</t>
  </si>
  <si>
    <t>Felhalmozási célú finanszírozási kiadás</t>
  </si>
  <si>
    <t>Felhalmozási kiadások</t>
  </si>
  <si>
    <t xml:space="preserve">- Idegenforgalmi adóval kapcsolatos közvetett támogatások </t>
  </si>
  <si>
    <t>Záró pénzkészlet</t>
  </si>
  <si>
    <t>- Magánszemélyek kommunális adója</t>
  </si>
  <si>
    <t>- Építményadó</t>
  </si>
  <si>
    <t>-</t>
  </si>
  <si>
    <t xml:space="preserve">   - </t>
  </si>
  <si>
    <t>Személyi</t>
  </si>
  <si>
    <t>Járulék</t>
  </si>
  <si>
    <t>Európai uniós vagy nemzetközi szervezettől elnyert támogatás előfinanszírozását szolgáló ügylet</t>
  </si>
  <si>
    <t>Kötelező</t>
  </si>
  <si>
    <t>Önként vállalt</t>
  </si>
  <si>
    <t xml:space="preserve">     - Önként vállalt feladatok</t>
  </si>
  <si>
    <t>Finanszírozási kiadások</t>
  </si>
  <si>
    <t>Működési célú finanszírozási kiadások</t>
  </si>
  <si>
    <t>Felhalmozási célú finanszírozási kiadások</t>
  </si>
  <si>
    <t>KIADÁSOK MINDÖSSZESEN</t>
  </si>
  <si>
    <t xml:space="preserve">   - közös önkormányzati hivatal működtetéséhez</t>
  </si>
  <si>
    <t>Belső finanszírozási bevétel</t>
  </si>
  <si>
    <t>Külső finanszírozási bevétel</t>
  </si>
  <si>
    <t>Finanszírozási kiadás</t>
  </si>
  <si>
    <t>Felhalmozási bevételek</t>
  </si>
  <si>
    <t>Működési kiadások</t>
  </si>
  <si>
    <t>Összes bevétel</t>
  </si>
  <si>
    <t>Összes kiadás</t>
  </si>
  <si>
    <t>Költségvetési bevétel</t>
  </si>
  <si>
    <t>Költségvetési kiadás</t>
  </si>
  <si>
    <t>Egyenleg (- hiány, + többlet)</t>
  </si>
  <si>
    <t>Kód</t>
  </si>
  <si>
    <t>- háztartásoknak</t>
  </si>
  <si>
    <t xml:space="preserve">   - Arany János Tehetséggondozó Program</t>
  </si>
  <si>
    <t>Vásárolt termékek és szolgáltatások ÁFÁ-ja</t>
  </si>
  <si>
    <t>- Természetvédelmi bírság</t>
  </si>
  <si>
    <t>- Műemlékvédelmi bírság</t>
  </si>
  <si>
    <t>- Építésügyi bírság</t>
  </si>
  <si>
    <t>- Önkormányzati hivatal működésének támogatása</t>
  </si>
  <si>
    <t>- Zöldterület-gazdálkodás támogatása</t>
  </si>
  <si>
    <t>- Közvilágítás fenntartásának támogatása</t>
  </si>
  <si>
    <t>- Köztemető fenntartásának támogatása</t>
  </si>
  <si>
    <t>- Közutak fenntartásának támogatása</t>
  </si>
  <si>
    <t xml:space="preserve">   - háziorvosi ellátás</t>
  </si>
  <si>
    <t xml:space="preserve">   - védőnői ellátás</t>
  </si>
  <si>
    <t xml:space="preserve">   - Lakossági közműfejlesztés támogatása</t>
  </si>
  <si>
    <t>- társadalombiztosítás pénzügyi alapjaitól</t>
  </si>
  <si>
    <t>- elkülönített állami pénzalapoktól</t>
  </si>
  <si>
    <t>- helyi önkormányzatoktól és  költségvetési szerveiktől</t>
  </si>
  <si>
    <t>Működési célú külső finanszírozási bevételek</t>
  </si>
  <si>
    <t>Felhalmozási célú külső finanszírozási bevételek</t>
  </si>
  <si>
    <t>Működési célú belső finanszírozási bevételek</t>
  </si>
  <si>
    <t>Felhalmozási célú belső finanszírozási bevételek</t>
  </si>
  <si>
    <t>Függő, átfutó, kiegyenlítő bevétel</t>
  </si>
  <si>
    <t>Függő, átfutó, kiegyenlítő kiadás</t>
  </si>
  <si>
    <t>ÜGYLETEKBŐL ÉS KEZESSÉGVÁLLALÁSOKBÓL FENNÁLLÓ KÖTELEZETTSÉGEI</t>
  </si>
  <si>
    <t>Felhalmozási kiadások összesen</t>
  </si>
  <si>
    <t>K1. Személyi juttatások</t>
  </si>
  <si>
    <t>Terv</t>
  </si>
  <si>
    <t>K2. Munkaadókat terhelő járulékok és szocális hozzájárulási adó</t>
  </si>
  <si>
    <t>K3. Dologi kiadások</t>
  </si>
  <si>
    <t>K4. Ellátottak pénzbeli juttatásai</t>
  </si>
  <si>
    <t>K42. Családi támogatások</t>
  </si>
  <si>
    <t>K48. Egyéb nem intézményi ellátások</t>
  </si>
  <si>
    <t xml:space="preserve">   - egyéb pénzbeli és természetbeni gyermekvédelmi támogatások</t>
  </si>
  <si>
    <t xml:space="preserve">   - egyéb, az önkormányzat rendeletében meghatározott juttatás</t>
  </si>
  <si>
    <t xml:space="preserve">   - köztemetés (Szoctv. 48. §)</t>
  </si>
  <si>
    <t xml:space="preserve">   - rászorultságtól függő normatív kedvezmények (Gyvt. 151. § (5) bek. )</t>
  </si>
  <si>
    <t>K47. Intézményi ellátottak pénzbeli juttatásai</t>
  </si>
  <si>
    <t xml:space="preserve">   - volt foglalkoztatottaknak, azok hozzátartozóinak nyújtott, máshova nem sorolható pénzbeli juttatások, valamint a részükre adott ajándékok - például könyv, vásárlási utalvány - kiadásai</t>
  </si>
  <si>
    <t xml:space="preserve">      - rendszeres gyermekvédelmi kedvezményben részesülők természetbeni támogatása</t>
  </si>
  <si>
    <t xml:space="preserve">      - kiegészítő gyermekvédelmi támogatás és pótléka</t>
  </si>
  <si>
    <t>K43. Pénzbeli kárpótlások, kártérítések összesen</t>
  </si>
  <si>
    <t>K501. Nemzetközi kötelezettségek</t>
  </si>
  <si>
    <t>K506. Egyéb működési célú támogatások államháztartáson belülre</t>
  </si>
  <si>
    <t>- helyi önkormányzatoknak és költségvetési szerveiknek</t>
  </si>
  <si>
    <t>- társulásoknak és költségvetési szerveiknek</t>
  </si>
  <si>
    <t>K507. Működési célú garancia- és kezességvállalásból származó kifizetés államháztartáson kívülre</t>
  </si>
  <si>
    <t>K508. Működési célú visszatérítendő támogatások, kölcsönök nyújtása államháztartáson kívülre</t>
  </si>
  <si>
    <t>K509. Árkiegészítések, ártámogatások</t>
  </si>
  <si>
    <t>K510. Kamattámogatások</t>
  </si>
  <si>
    <t>- egyéb civil szervezeteknek</t>
  </si>
  <si>
    <t>- egyéb vállalkozásoknak</t>
  </si>
  <si>
    <t>Informatikai eszközök beszerzése, létesítése összesen</t>
  </si>
  <si>
    <t>Ingatlanok beszerzése, létesítése összesen</t>
  </si>
  <si>
    <t>Immateriális javak beszerzése, létesítése összesen</t>
  </si>
  <si>
    <t>Egyéb tárgyi eszközök beszerzése, létesítése összesen</t>
  </si>
  <si>
    <t>Részesedések beszerzése összesen</t>
  </si>
  <si>
    <t>Meglévő részesedések növeléséhez kapcsolódó kiadások összesen</t>
  </si>
  <si>
    <t>Ingatlanok felújítása összesen</t>
  </si>
  <si>
    <t>Informatikai eszközök felújítása összesen</t>
  </si>
  <si>
    <t>Egyéb tárgyi eszközök felújítása összesen</t>
  </si>
  <si>
    <t>Felújítási célú előzetesen felszámított általános forgalmi adó összesen</t>
  </si>
  <si>
    <t>Egyéb felhalmozási célú kiadások</t>
  </si>
  <si>
    <t>Felhalmozási célú visszatérítendő támogatások, kölcsönök törlesztése államháztartáson belülre összesen</t>
  </si>
  <si>
    <t>Felhalmozási célú visszatérítendő támogatások, kölcsönök nyújtása államháztartáson belülre összesen</t>
  </si>
  <si>
    <t>Felhalmozási célú garancia- és kezességvállalásból származó kifizetés államháztartáson belülre összesen</t>
  </si>
  <si>
    <t xml:space="preserve">Felhalmozási célú garancia- és kezességvállalásból származó kifizetés államháztartáson kívülre összesen </t>
  </si>
  <si>
    <t>Felhalmozási célú visszatérítendő támogatások, kölcsönök nyújtása államháztartáson kívülre összesen</t>
  </si>
  <si>
    <t>Lakástámogatás összesen</t>
  </si>
  <si>
    <t>Egyéb felhalmozási célú támogatások államháztartáson kívülre összesen</t>
  </si>
  <si>
    <t>- Általános tartalék</t>
  </si>
  <si>
    <t>- Céltartalék</t>
  </si>
  <si>
    <t>Belföldi finanszírozás bevételei</t>
  </si>
  <si>
    <t>B8131. Előző év költségvetési maradványának igénybevétele</t>
  </si>
  <si>
    <t>B82. Külföldi finanszírozás bevételei</t>
  </si>
  <si>
    <t>B83. Adóssághoz nem tartozó származékos ügyletek bevételei</t>
  </si>
  <si>
    <t>Beruházási célú előzetesen felszámított általános forgalmi adó összesen</t>
  </si>
  <si>
    <t>Belföldi finanszírozás kiadásai</t>
  </si>
  <si>
    <t>K93. Adóssághoz nem tartozó származékos ügyletek kiadásai</t>
  </si>
  <si>
    <t>- K9112. Likviditási célú hitelek, kölcsönök törlesztése pénzügyi vállalkozásnak</t>
  </si>
  <si>
    <t>- K914. Államháztartáson belüli megelőlegezések visszafizetése</t>
  </si>
  <si>
    <t>- K915. Központi, irányító szervi támogatás folyósítása</t>
  </si>
  <si>
    <t>- B816. Központi, irányító szervi támogatás</t>
  </si>
  <si>
    <t>- B814. Államháztartáson belüli megelőlegezések</t>
  </si>
  <si>
    <t>- B8112. Likviditási célú hitelek, kölcsönök felvétele pénzügyi vállalkozástól</t>
  </si>
  <si>
    <t>- K917. Pénzügyi lízing kiadásai</t>
  </si>
  <si>
    <t>K92. Külföldi finanszírozás kiadásai</t>
  </si>
  <si>
    <t xml:space="preserve">     - Kötelező feladatok</t>
  </si>
  <si>
    <t>K5. Egyéb működési célú kiadások</t>
  </si>
  <si>
    <t>K6. Beruházások</t>
  </si>
  <si>
    <t>K7. Felújítások</t>
  </si>
  <si>
    <t>K8. Egyéb felhalmozási kiadások</t>
  </si>
  <si>
    <t>K9. Finanszírozási kiadások</t>
  </si>
  <si>
    <t>K9. Felhalmozási célú finanszírozási kiadások</t>
  </si>
  <si>
    <t>011130 Önkormányzatok és önkormányzati hivatalok jogalkotó és általános igazgatási tevékenysége</t>
  </si>
  <si>
    <t>013320 Köztemető-fenntartás és -működtetés</t>
  </si>
  <si>
    <t>013350 Az önkormányzati vagyonnal való gazdálkodással kapcsolatos feladatok</t>
  </si>
  <si>
    <t>032020 Tűz- és katasztrófavédelmi tevékenységek</t>
  </si>
  <si>
    <t>041231 Rövid időtartamú közfoglalkoztatás</t>
  </si>
  <si>
    <t>041232 Start-munka program - Téli közfoglalkoztatás</t>
  </si>
  <si>
    <t>042110 Mezőgazdaság igazgatása</t>
  </si>
  <si>
    <t>042220 Erdőgazdálkodás</t>
  </si>
  <si>
    <t>045160 Közutak, hidak, alagutak üzemeltetése, fenntartása</t>
  </si>
  <si>
    <t>047410 Ár- és belvízvédelemmel összefüggő tevékenységek</t>
  </si>
  <si>
    <t>051020 Nem veszélyes (települési) hulladék összetevőinek válogatása, elkülönített begyűjtése, szállítása, átrakása</t>
  </si>
  <si>
    <t>052020 Szennyvíz gyűjtése, tisztítása, elhelyezése</t>
  </si>
  <si>
    <t>063020 Víztermelés, -kezelés, -ellátás</t>
  </si>
  <si>
    <t>064010 Közvilágítás</t>
  </si>
  <si>
    <t>066010 Zöldterület-kezelés</t>
  </si>
  <si>
    <t>072111 Háziorvosi alapellátás</t>
  </si>
  <si>
    <t>072112 Háziorvosi ügyeleti ellátás</t>
  </si>
  <si>
    <t>072190 Általános orvosi szolgáltatások finanszírozása és támogatása</t>
  </si>
  <si>
    <t>072311 Fogorvosi alapellátás</t>
  </si>
  <si>
    <t>072312 Fogorvosi ügyeleti ellátás</t>
  </si>
  <si>
    <t>074031 Család és nővédelmi egészségügyi gondozás</t>
  </si>
  <si>
    <t>081030 Sportlétesítmények, edzőtáborok működtetése és fejlesztése</t>
  </si>
  <si>
    <t>081045 Szabadidősport- (rekreációs sport-) tevékenység és támogatása</t>
  </si>
  <si>
    <t>081071 Üdülői szálláshely-szolgáltatás és étkeztetés</t>
  </si>
  <si>
    <t>082044 Könyvtári szolgáltatások</t>
  </si>
  <si>
    <t>082091 Közművelődés - közösségi és társadalmi részvétel fejlesztése</t>
  </si>
  <si>
    <t>107051 Szociális étkeztetés</t>
  </si>
  <si>
    <t>Kormányzati funkció száma és megnevezése</t>
  </si>
  <si>
    <t>B1. Működési célú támogatások államháztartáson belülről</t>
  </si>
  <si>
    <t>B111. Helyi önkormányzatok működésének általános támogatása</t>
  </si>
  <si>
    <t>- Egyéb önkormányzati feladatok támogatása</t>
  </si>
  <si>
    <t>- Nem közművel összegyűjtött háztartási szennyvíz ártalmatlanítása</t>
  </si>
  <si>
    <t>B112. Települési önkormányzatok egyes köznevelési feladatainak támogatása</t>
  </si>
  <si>
    <t>- Óvodapedagógusok és segítőik bértámogatása</t>
  </si>
  <si>
    <t>- Óvodaműködtetési támogatás</t>
  </si>
  <si>
    <t>- Egyes jövedelempótló támogatások kiegészítése</t>
  </si>
  <si>
    <t>- Hozzájárulás a pénzbeli szociális ellátásokhoz</t>
  </si>
  <si>
    <t>- Gyermekétkeztetés támogatása</t>
  </si>
  <si>
    <t>B113. Települési önkormányzatok szociális, gyermekjóléti és gyermekétkeztetési feladatainak támogatása</t>
  </si>
  <si>
    <t>- Szociális étkeztetés</t>
  </si>
  <si>
    <t>- Falugondnoki szolgáltatás</t>
  </si>
  <si>
    <t>- Települési önkormányzatok nyilvános könyvtári és közművelődési feladatainak támogatása</t>
  </si>
  <si>
    <t>B114. Települési önkormányzatok kulturális feladatainak támogatása</t>
  </si>
  <si>
    <t>- Lakossági víz- és csatornaszolgáltatás támogatása</t>
  </si>
  <si>
    <t>- Határátkelőhelyek fenntartásának támogatása</t>
  </si>
  <si>
    <t>- Helyi szervezési intézkedésekhez kapcsolódó többletkiadások támogatása</t>
  </si>
  <si>
    <t>- Nyári gyermekétkeztetés biztosítása</t>
  </si>
  <si>
    <t>- Könyvtári és közművelődési érdekeltségnövelő támogatás</t>
  </si>
  <si>
    <t>- Üdülőhelyi feladatok támogatása</t>
  </si>
  <si>
    <t>- Lakott külterülettel kapcsolatos feladatok támogatása</t>
  </si>
  <si>
    <t>Működési célú támogatások államháztartáson belülről</t>
  </si>
  <si>
    <t>B12. Elvonások és befizetések bevételei</t>
  </si>
  <si>
    <t>B15. Működési célú visszatérítendő támogatások, kölcsönök igénybevétele államháztartáson belülről</t>
  </si>
  <si>
    <t>B14. Működési célú visszatérítendő támogatások, kölcsönök visszatérülése államháztartáson belülről</t>
  </si>
  <si>
    <t>B13. Működési célú garancia- és kezességvállalásból származó megtérülések államháztartáson belülről</t>
  </si>
  <si>
    <t xml:space="preserve">   - iskolaorvosi ellátás</t>
  </si>
  <si>
    <t>- társulásoktól és  költségvetési szerveiktől</t>
  </si>
  <si>
    <t>B16. Egyéb működési célú támogatások államháztartáson belülről</t>
  </si>
  <si>
    <t>B2. Felhalmozási célú támogatások államháztartáson belülről</t>
  </si>
  <si>
    <t>Felhalmozási célú támogatások államháztartáson belülről</t>
  </si>
  <si>
    <t xml:space="preserve">   - EU-s pályázatok saját forrás kiegészítésének támogatása</t>
  </si>
  <si>
    <t xml:space="preserve">   - Adósságkonszolidációban részt nem vett települési önkormányzatok fejlesztéseinek támogatása</t>
  </si>
  <si>
    <t xml:space="preserve">   - Kötelező önkormányzati feladatot ellátó intézmények fejlesztése, felújítása</t>
  </si>
  <si>
    <t xml:space="preserve">   - Óvodai, iskolai és utánpótlás sport infrastruktúra-fejlesztés, felújítás</t>
  </si>
  <si>
    <t xml:space="preserve">   - Könyvtári és közművelődési érdekeltségnövelő támogatás</t>
  </si>
  <si>
    <t>- Felhalmozási célú központosított előirányzatok</t>
  </si>
  <si>
    <t>- Vis maior támogatások</t>
  </si>
  <si>
    <t>B21. Felhalmozási célú önkormányzati támogatások</t>
  </si>
  <si>
    <t>B22. Felhalmozási célú garancia- és kezességvállalásból származó megtérülések államháztartáson belülről</t>
  </si>
  <si>
    <t>B23. Felhalmozási célú visszatérítendő támogatások, kölcsönök visszatérülése államháztartáson belülről</t>
  </si>
  <si>
    <t>B24. Felhalmozási célú visszatérítendő támogatások, kölcsönök igénybevétele államháztartáson belülről</t>
  </si>
  <si>
    <t>B25. Egyéb felhalmozási célú támogatások bevételei államháztartáson belülről</t>
  </si>
  <si>
    <t>Közhatalmi bevételek</t>
  </si>
  <si>
    <t>B3. Közhatalmi bevételek</t>
  </si>
  <si>
    <t>B311. Magánszemélyek jövedelemadói</t>
  </si>
  <si>
    <t>- Termőföld bérbeadásából származó jövedelem utáni személyi jövedelemadó</t>
  </si>
  <si>
    <t>B34. Vagyoni típusú adók</t>
  </si>
  <si>
    <t>- Állandó jelleggel végzett iparűzési tevékenység után fizetett helyi iparűzési adó</t>
  </si>
  <si>
    <t>- Ideiglenes jelleggel végzett tevékenység után fizetett helyi iparűzési adó</t>
  </si>
  <si>
    <t>B351. Értékesítési és forgalmi adók</t>
  </si>
  <si>
    <t>- Belföldi gépjárművek adójának a helyi önkormányzatot megillető része</t>
  </si>
  <si>
    <t>- Gépjármű túlsúlydíj</t>
  </si>
  <si>
    <t>B354. Gépjárműadók</t>
  </si>
  <si>
    <t>- Tartózkodás után fizetett idegenforgalmi adó</t>
  </si>
  <si>
    <t>- Talajterhelési díj</t>
  </si>
  <si>
    <t>B355. Egyéb áruhasználati és szolgáltatási adók</t>
  </si>
  <si>
    <t>- Igazgatási szolgáltatási díjak</t>
  </si>
  <si>
    <t>- Környezetvédelmi bírság</t>
  </si>
  <si>
    <t>- Szabálysértési pénz- és helyszíni bírság és a közlekedési szabályszegések után kiszabott közigazgatási bírság helyi önkormányzatot megillető része</t>
  </si>
  <si>
    <t>- Egyéb bírságok</t>
  </si>
  <si>
    <t xml:space="preserve">   - Késedelmi pótlék</t>
  </si>
  <si>
    <t>- Egyéb (az előzőekben fel nem sorolt) közhatalmi bevételek</t>
  </si>
  <si>
    <t>B36. Egyéb közhatalmi bevételek</t>
  </si>
  <si>
    <t>- B401. Készletértékesítés ellenértéke</t>
  </si>
  <si>
    <t>- Tárgyi eszközök bérbeadásából származó bevétel</t>
  </si>
  <si>
    <t>- Utak használata ellenében beszedett használati díj, pótdíj, elektronikus útdíj</t>
  </si>
  <si>
    <t>B402. Szolgáltatások ellenértéke</t>
  </si>
  <si>
    <t>B4. Működési bevételek</t>
  </si>
  <si>
    <t>- államháztartáson belülről</t>
  </si>
  <si>
    <t>- államháztartáson kívülről, külföldről</t>
  </si>
  <si>
    <t>B403. Közvetített szolgáltatások ellenértéke</t>
  </si>
  <si>
    <t>- Vadászati jog bérbeadásából származó bevétel</t>
  </si>
  <si>
    <t>- Önkormányzati vagyon üzemeltetéséből, koncesszióból származó bevétel</t>
  </si>
  <si>
    <t>- Önkormányzati vagyon vagyonkezelésbe adásából származó bevétel</t>
  </si>
  <si>
    <t>- Önkormányzati többségi tulajdonú vállalkozástól kapott osztalék</t>
  </si>
  <si>
    <t>- Állami többségi tulajdonú vállalkozástól kapott osztalék</t>
  </si>
  <si>
    <t>- Egyéb részesedések után kapott osztalék</t>
  </si>
  <si>
    <t>- Egyéb, az előzőekben fel nem sorolt tulajdonosi bevételek</t>
  </si>
  <si>
    <t>B404. Tulajdonosi bevételek</t>
  </si>
  <si>
    <t>- Óvodai étkeztetés térítési díja</t>
  </si>
  <si>
    <t>- Iskolai étkeztetés térítési díja</t>
  </si>
  <si>
    <t>B405. Ellátási díjak</t>
  </si>
  <si>
    <t>B406. Kiszámlázott általános forgalmi  adó</t>
  </si>
  <si>
    <t>B407. Általános forgalmi adó visszatérítése</t>
  </si>
  <si>
    <t>B409. Egyéb pénzügyi műveletek bevételei</t>
  </si>
  <si>
    <t xml:space="preserve">- Szerződésben vállalt kötelezettségek elmulasztásához kapcsolódó bevételek, káreseményekkel kapcsolatosan kapott bevételek, biztosítási bevételek, visszakapott óvadék (kaució), bánatpénz </t>
  </si>
  <si>
    <t>- Költségek visszatérítései</t>
  </si>
  <si>
    <t xml:space="preserve">   - Adók módjára behajtandó köztartozás végrehajtási költségének visszatérült összege</t>
  </si>
  <si>
    <t xml:space="preserve">   - Egyéb költségvisszatérítés</t>
  </si>
  <si>
    <t>- Egyéb, az előzőekben fel nem sorolt egyéb működési bevétel</t>
  </si>
  <si>
    <t>B5. Felhalmozási bevételek</t>
  </si>
  <si>
    <t>B51. Immateriális javak értékesítése</t>
  </si>
  <si>
    <t>- Termőföld-eladás bevételei</t>
  </si>
  <si>
    <t>B52. Ingatlanok értékesítése</t>
  </si>
  <si>
    <t>- Termőföldnek nem minősülő ingatlanok, vagyoni értékű jogok értékesítésének bevételei</t>
  </si>
  <si>
    <t>B53. Egyéb tárgyi eszköz értékesítése</t>
  </si>
  <si>
    <t>- Privatizációból származó bevétel</t>
  </si>
  <si>
    <t>- Egyéb részesedés-értékesítés</t>
  </si>
  <si>
    <t>B54. Részesedések értékesítése</t>
  </si>
  <si>
    <t>B55. Részesedések megszűnéséhez kapcsolódó bevételek</t>
  </si>
  <si>
    <t>Működési célú átvett pénzeszközök</t>
  </si>
  <si>
    <t>Felhalmozási célú átvett pénzeszközök</t>
  </si>
  <si>
    <t>B61. Működési célú garancia- és kezességvállalásból származó megtérülések államháztartáson kívülről</t>
  </si>
  <si>
    <t>B6. Működési célú átvett pénzeszközök</t>
  </si>
  <si>
    <t>B7. Felhalmozási célú átvett pénzeszközök</t>
  </si>
  <si>
    <t>B71. Felhalmozási célú garancia- és kezességvállalásból származó megtérülések államháztartáson kívülről</t>
  </si>
  <si>
    <t>2017.</t>
  </si>
  <si>
    <t>- Szociális étkeztetés térítési díja</t>
  </si>
  <si>
    <t>Egyéb felhalmozási célú támogatások államháztartáson belülre összesen</t>
  </si>
  <si>
    <t>Működési célú külső finanszírozási bevétel</t>
  </si>
  <si>
    <t>Felhalmozási célú külső finanszírozási bevétel</t>
  </si>
  <si>
    <t>Működési célú belső finanszírozási bevétel</t>
  </si>
  <si>
    <t>Felhalmozási célú belső finanszírozási bevétel</t>
  </si>
  <si>
    <t>Képviselő-testület felkéri a polgármestert, hogy kísérje figyelemmel a kötelezettségvállalások teljesítését és erről adjon tájékoztatást a képviselő-testület részére.</t>
  </si>
  <si>
    <t>Kezesség- illetve garanciavállalásból fennálló kötelezettség az érvényesíthetőség végéig</t>
  </si>
  <si>
    <t>Saját bevétel 50 %-ánál figyelmen kívül hagyható, tárgyévet terhelő kötelezettség</t>
  </si>
  <si>
    <t>Államigazgatási</t>
  </si>
  <si>
    <t xml:space="preserve">     - Államigazgatási feladatok</t>
  </si>
  <si>
    <t>Helyi adók és települési adó</t>
  </si>
  <si>
    <t>Osztalékok, koncessziós díjak, hozambevétel</t>
  </si>
  <si>
    <t>Kezesség- illetve garanciavállalással kapcsolatos megtérülés</t>
  </si>
  <si>
    <t>Helyi adó és települési adó</t>
  </si>
  <si>
    <t>Naptári éven belül lejáró futamidejű adósságot keletkeztető ügylet</t>
  </si>
  <si>
    <t>2018.</t>
  </si>
  <si>
    <t>Egyes működési kiadások összesen</t>
  </si>
  <si>
    <t xml:space="preserve">   - települési támogatás</t>
  </si>
  <si>
    <t xml:space="preserve">     - pénzbeli települési támogatás</t>
  </si>
  <si>
    <t xml:space="preserve">     - természetbeni települési támogatás</t>
  </si>
  <si>
    <t xml:space="preserve">        -  rendkívüli települési támogatás (pénzbeli)</t>
  </si>
  <si>
    <t xml:space="preserve">        -  gyógyszerkiadások viseléséhez nyújtott települési támogatás (pénzbeli)</t>
  </si>
  <si>
    <t xml:space="preserve">        -  térítési díj támogatás (pénzbeli)</t>
  </si>
  <si>
    <t xml:space="preserve">        -  tankönyv- és iskoláztatási támogatás (pénzbeli)</t>
  </si>
  <si>
    <t xml:space="preserve">        -  gyermekek karácsonyi támogatása (pénzbeli)</t>
  </si>
  <si>
    <t xml:space="preserve">        -  karácsonyi támogatás (pénzbeli)</t>
  </si>
  <si>
    <t xml:space="preserve">        -  fűtési támogatás (pénzbeli)</t>
  </si>
  <si>
    <t xml:space="preserve">        -  temetéshez nyújtott települési támogatás (pénzbeli)</t>
  </si>
  <si>
    <t xml:space="preserve">        -  lakhatáshoz kapcsolódó rendszeres kiadások viseléséhez nyújtott települési támogatás (pénzbeli)</t>
  </si>
  <si>
    <t xml:space="preserve">        -  gyermek fogadásához nyújtott települési támogatás (pénzbeli)</t>
  </si>
  <si>
    <t xml:space="preserve">        -  eseti gyógyszertámogatás (pénzbeli)</t>
  </si>
  <si>
    <t xml:space="preserve">        -  kórházi ápolási támogatás (pénzbeli)</t>
  </si>
  <si>
    <t xml:space="preserve">        -  rendkívüli települési támogatás (természetbeni)</t>
  </si>
  <si>
    <t xml:space="preserve">        -  lakhatáshoz kapcsolódó rendszeres kiadások viseléséhez nyújtott települési támogatás (természetbeni)</t>
  </si>
  <si>
    <t xml:space="preserve">        -  lakhatási kiadásokhoz kapcsolódó hátralékot felhalmozó személyek részére nyújtott települési támogatás (természetbeni)</t>
  </si>
  <si>
    <t xml:space="preserve">        -  fűtési támogatás (természetbeni)</t>
  </si>
  <si>
    <t xml:space="preserve">        -  karácsonyi támogatás (természetbeni)</t>
  </si>
  <si>
    <t xml:space="preserve">        -  gyermekek karácsonyi támogatása (természetbeni)</t>
  </si>
  <si>
    <t xml:space="preserve">        -  tankönyv- és iskoláztatási támogatás (természetbeni)</t>
  </si>
  <si>
    <t xml:space="preserve">        -  térítési díj támogatás (természetbeni)</t>
  </si>
  <si>
    <t xml:space="preserve">        -  eseti gyógyszertámogatás (természetbeni)</t>
  </si>
  <si>
    <t xml:space="preserve">      - szociális célú tűzifa</t>
  </si>
  <si>
    <t>K512. Egyéb működési célú támogatások államháztartáson kívülre</t>
  </si>
  <si>
    <t>K513. Tartalékok</t>
  </si>
  <si>
    <t>- K9111. Hosszú lejáratú hitelek, kölcsönök törlesztése pénzügyi vállalkozásnak</t>
  </si>
  <si>
    <t>- K9113. Rövid lejáratú hitelek, kölcsönök törlesztése pénzügyi vállalkozásnak</t>
  </si>
  <si>
    <t>- Önkormányzati fejezeti tartalék</t>
  </si>
  <si>
    <t>B115. Működési célú költségvetési támogatások és kiegészítő támogatások</t>
  </si>
  <si>
    <t>B116. Elszámolásból származó bevételek</t>
  </si>
  <si>
    <t>B410. Biztosító által fizetett kártérítés</t>
  </si>
  <si>
    <t xml:space="preserve">B411. Egyéb működési bevételek </t>
  </si>
  <si>
    <t>B64. Működési célú visszatérítendő támogatások, kölcsönök visszatérülése államháztartáson kívülről</t>
  </si>
  <si>
    <t>B65. Egyéb működési célú átvett pénzeszközök</t>
  </si>
  <si>
    <t>B74. Felhalmozási célú visszatérítendő támogatások, kölcsönök visszatérülése államháztartáson kívülről</t>
  </si>
  <si>
    <t>B75. Egyéb felhalmozási célú átvett pénzeszközök</t>
  </si>
  <si>
    <t>- B8111. Hosszú lejáratú hitelek, kölcsönök felvétele pénzügyi vállalkozástól</t>
  </si>
  <si>
    <t>- B8113. Rövid lejáratú hitelek, kölcsönök felvétele pénzügyi vállalkozástól</t>
  </si>
  <si>
    <t>B817. Lekötött bankbetétek megszüntetése</t>
  </si>
  <si>
    <t>- K916. Szabad pénzeszközök lekötött bankbetétként elhelyezése</t>
  </si>
  <si>
    <t xml:space="preserve"> - lakosságnak visszatérítendő kölcsön</t>
  </si>
  <si>
    <t xml:space="preserve"> - Teke Klub Resznek</t>
  </si>
  <si>
    <t xml:space="preserve"> - Rédicsi Iskolakörzet Gyermekeiért Alapítvány</t>
  </si>
  <si>
    <t xml:space="preserve"> - Polgárőrség</t>
  </si>
  <si>
    <t xml:space="preserve">   - háziorvosi hozzájárulás 2015.</t>
  </si>
  <si>
    <t xml:space="preserve">   - védőnői hozzájárulás 2015.</t>
  </si>
  <si>
    <t>A költségvetési hiány belső finanszírozására szolgáló finanszírozási bevételek</t>
  </si>
  <si>
    <r>
      <t>KIADÁSAI</t>
    </r>
    <r>
      <rPr>
        <i/>
        <sz val="12"/>
        <rFont val="Times New Roman"/>
        <family val="1"/>
      </rPr>
      <t xml:space="preserve"> (adatok Ft-ban)</t>
    </r>
  </si>
  <si>
    <r>
      <t>EGYES MŰKÖDÉSI KIADÁSAI</t>
    </r>
    <r>
      <rPr>
        <i/>
        <sz val="12"/>
        <color indexed="8"/>
        <rFont val="Times New Roman"/>
        <family val="1"/>
      </rPr>
      <t xml:space="preserve"> (adatok Ft-ban)</t>
    </r>
  </si>
  <si>
    <t>045161 Kerékpárutak üzemeltetése, fenntartása</t>
  </si>
  <si>
    <t xml:space="preserve">        -  óvodába járási támogatás (természetbeni)</t>
  </si>
  <si>
    <t xml:space="preserve">        -  óvodába járási támogatás (pénzbeli)</t>
  </si>
  <si>
    <t xml:space="preserve">   - fogorvosi hozzájárulás 2016.</t>
  </si>
  <si>
    <t xml:space="preserve">   - háziorvosi hozzájárulás 2016.</t>
  </si>
  <si>
    <t xml:space="preserve">   - védőnői hozzájárulás 2016.</t>
  </si>
  <si>
    <t xml:space="preserve">   - óvodai hozzájárulás 2015.</t>
  </si>
  <si>
    <t xml:space="preserve">   - óvodai hozzájárulás 2016.</t>
  </si>
  <si>
    <t xml:space="preserve">   - iskolai étkeztetéshez hozzájárulás 2015.</t>
  </si>
  <si>
    <t xml:space="preserve">   - iskolai étkeztetéshez hozzájárulás 2016.</t>
  </si>
  <si>
    <t xml:space="preserve">   - falugondnok 2015.</t>
  </si>
  <si>
    <t xml:space="preserve">   - falugondnok 2016.</t>
  </si>
  <si>
    <t xml:space="preserve">   - településüzemeltetési feladatok ellátása 2015.</t>
  </si>
  <si>
    <t xml:space="preserve">   - településüzemeltetési feladatok ellátása 2016.</t>
  </si>
  <si>
    <t xml:space="preserve"> - TEKE Kub</t>
  </si>
  <si>
    <t xml:space="preserve"> - Nem nevesített civil szervezetek</t>
  </si>
  <si>
    <r>
      <t>FELHALMOZÁSI KIADÁSAI</t>
    </r>
    <r>
      <rPr>
        <i/>
        <sz val="12"/>
        <color indexed="8"/>
        <rFont val="Times New Roman"/>
        <family val="1"/>
      </rPr>
      <t xml:space="preserve"> (adatok Ft-ban)</t>
    </r>
  </si>
  <si>
    <t xml:space="preserve"> - fejezettől</t>
  </si>
  <si>
    <t>B408. Kamatbevételek és más nyereségjellegű bevételek</t>
  </si>
  <si>
    <t>- Befektetett pénzügyi eszközökből származó bevételek</t>
  </si>
  <si>
    <t>- Egyéb kapott (járó) kamatok és kamatjellegű bevételek</t>
  </si>
  <si>
    <t xml:space="preserve">- Részesedésekből származó pénzügyi műveletek bevételei </t>
  </si>
  <si>
    <t>- Más egyéb pénzügyi műveletek bevételei</t>
  </si>
  <si>
    <t>- Iparűzési adó korrekció</t>
  </si>
  <si>
    <t>- Települési önkormányzatok szociális feladatainak egyéb támogatása</t>
  </si>
  <si>
    <t>- Önkormányzati adatszolgáltatás javítása</t>
  </si>
  <si>
    <t>- Szociális célú tüzifa</t>
  </si>
  <si>
    <t>104037 Intézményen kívüli gyermekétkeztetés</t>
  </si>
  <si>
    <t xml:space="preserve">   - Adósságkonszolidációban részt nem vett önkormányzatok felhalmozási támogatása</t>
  </si>
  <si>
    <t>- Központi költségvetési szervtől</t>
  </si>
  <si>
    <t>- Terembérlet</t>
  </si>
  <si>
    <r>
      <t xml:space="preserve">EURÓPAI UNIÓS TÁMOGATÁSSAL MEGVALÓSÍTOTT PROGRAMOK, PROJEKTEK </t>
    </r>
    <r>
      <rPr>
        <i/>
        <sz val="12"/>
        <color indexed="8"/>
        <rFont val="Times New Roman"/>
        <family val="1"/>
      </rPr>
      <t>(adatok Ft-ban)</t>
    </r>
  </si>
  <si>
    <r>
      <t>ÉS SAJÁT BEVÉTELEI A FUTAMIDŐ VÉGÉIG</t>
    </r>
    <r>
      <rPr>
        <i/>
        <sz val="12"/>
        <rFont val="Times New Roman"/>
        <family val="1"/>
      </rPr>
      <t xml:space="preserve"> (adatok Ft-ban)</t>
    </r>
  </si>
  <si>
    <t>2019.</t>
  </si>
  <si>
    <t xml:space="preserve"> - Ivóvízhálózat felújítása</t>
  </si>
  <si>
    <t>011130 Önkormányzatok és önkormányzati hivatalok jogalkotó és általános igazgatási tevékenysége (képviselő t. díja)</t>
  </si>
  <si>
    <t xml:space="preserve"> - reprezentáció vonzattal</t>
  </si>
  <si>
    <t>066020 Város és községgazdálkodási egyéb szolgáltatások</t>
  </si>
  <si>
    <t>081061 Szabadidős park, fürdő és strandszolgáltatás</t>
  </si>
  <si>
    <t>- személyhez nem köthető</t>
  </si>
  <si>
    <t>107055 Falugondnoki, tanyagondnoki szolgáltatás</t>
  </si>
  <si>
    <t xml:space="preserve">   - Munkaerőpiaci Alap (közfoglalkoztatás) 2015. áthúzódó</t>
  </si>
  <si>
    <t xml:space="preserve">   - Munkaerőpiaci Alap (közfoglalkoztatás) terv</t>
  </si>
  <si>
    <t>- Bolt üzemeltetés</t>
  </si>
  <si>
    <t xml:space="preserve"> - lakosságtól visszatérítendő kölcsön</t>
  </si>
  <si>
    <t xml:space="preserve">BAGLAD KÖZSÉG ÖNKORMÁNYZATA </t>
  </si>
  <si>
    <t>BAGLAD KÖZSÉG ÖNKORMÁNYZATA ÁLTAL VAGY HOZZÁJÁRULÁSÁVAL</t>
  </si>
  <si>
    <r>
      <t xml:space="preserve">BAGLAD KÖZSÉG ÖNKORMÁNYZATA TÖBBÉVES KIHATÁSSAL JÁRÓ FELADATAI </t>
    </r>
    <r>
      <rPr>
        <i/>
        <sz val="12"/>
        <color indexed="8"/>
        <rFont val="Times New Roman"/>
        <family val="1"/>
      </rPr>
      <t>(adatok Ft-ban)</t>
    </r>
  </si>
  <si>
    <t>adatok Ft-ban</t>
  </si>
  <si>
    <r>
      <rPr>
        <b/>
        <sz val="9"/>
        <rFont val="Times New Roman"/>
        <family val="1"/>
      </rPr>
      <t xml:space="preserve">Felelős:  </t>
    </r>
    <r>
      <rPr>
        <sz val="9"/>
        <rFont val="Times New Roman"/>
        <family val="1"/>
      </rPr>
      <t>Lóránt Beáta polgármester</t>
    </r>
  </si>
  <si>
    <t>(: Lóránt Beáta :)</t>
  </si>
  <si>
    <t xml:space="preserve">    - Erzsébet utalvány</t>
  </si>
  <si>
    <t>- A 2015. évről áthúzódó bérkompenzáció támogatása</t>
  </si>
  <si>
    <r>
      <t xml:space="preserve">BEVÉTELEI </t>
    </r>
    <r>
      <rPr>
        <i/>
        <sz val="12"/>
        <rFont val="Times New Roman"/>
        <family val="1"/>
      </rPr>
      <t>(adatok Ft-ban)</t>
    </r>
  </si>
  <si>
    <t xml:space="preserve"> - Belterületi út felújítása</t>
  </si>
  <si>
    <t xml:space="preserve">SAJÁT BEVÉTELEI, TOVÁBBÁ ADÓSSÁGOT KELETKEZTETŐ ÜGYLETEKBŐL </t>
  </si>
  <si>
    <t>ÉS KEZESSÉGVÁLLALÁSOKBÓL FENNÁLLÓ KÖTELEZETTSÉGEI</t>
  </si>
  <si>
    <r>
      <t>A KÖLTSÉGVETÉSI ÉVET KÖVETŐ HÁROM ÉVRE</t>
    </r>
    <r>
      <rPr>
        <i/>
        <sz val="12"/>
        <rFont val="Times New Roman"/>
        <family val="1"/>
      </rPr>
      <t xml:space="preserve"> (adatok Ft-ban)</t>
    </r>
  </si>
  <si>
    <t>Végleges</t>
  </si>
  <si>
    <t xml:space="preserve">   - Dr. Hetés Ferenc Rendelőintézet</t>
  </si>
  <si>
    <t xml:space="preserve"> - Rendkívűli szociális támogatás:</t>
  </si>
  <si>
    <t>041233 Hosszabb időtartamú közfoglalkoztatás 2017. terv</t>
  </si>
  <si>
    <t>041233 Hosszabb időtartamú közfoglalkoztatás 2016-ről áthúzódó</t>
  </si>
  <si>
    <t xml:space="preserve">   - fogorvosi hozzájárulás 2017.</t>
  </si>
  <si>
    <t xml:space="preserve">   - védőnői hozzájárulás 2017.</t>
  </si>
  <si>
    <t xml:space="preserve">   - falugondnok 2017.</t>
  </si>
  <si>
    <t xml:space="preserve">   - településüzemeltetési feladatok ellátása 2017.</t>
  </si>
  <si>
    <t>011130 Önkormányzatok és önkormányzati hivatalok jogalkotó és általános igazgatási tevékenysége cafetéria</t>
  </si>
  <si>
    <t>2020.</t>
  </si>
  <si>
    <t>- Közös Önkormányzati Hivatal felhalmozási kiadásaihoz átadás önkormányzatnak</t>
  </si>
  <si>
    <t>(: Balláné Kulcsár Mária :)</t>
  </si>
  <si>
    <t>jegyző</t>
  </si>
  <si>
    <t>2017. évi határozat</t>
  </si>
  <si>
    <t>2017. évi rendelet</t>
  </si>
  <si>
    <t>Likvid hitel</t>
  </si>
  <si>
    <t xml:space="preserve">K5021. A helyi önkormányzatok előző évi elszámolásából származó kiadások </t>
  </si>
  <si>
    <t>K5021. A helyi önkormányzatok előző évi elszámolásából származó kiadások 2015. év</t>
  </si>
  <si>
    <t>- Medicopter Alapítvány</t>
  </si>
  <si>
    <t>21a</t>
  </si>
  <si>
    <t xml:space="preserve">   - áramdíj visszatérítés</t>
  </si>
  <si>
    <t xml:space="preserve">   - ZALAVÍZ Zrt. vizdíj támogatás 2017. évi</t>
  </si>
  <si>
    <t>Háziorvosi készülék vásárláshoz Csesztregi Háziorv.Szolg.</t>
  </si>
  <si>
    <t>BAGLAD KÖZSÉG ÖNKORMÁNYZATA 2018. ÉVI KÖLTSÉGVETÉSÉNEK</t>
  </si>
  <si>
    <t>- Polgármesteri illetmény támogatás</t>
  </si>
  <si>
    <t xml:space="preserve">   - óvodai hozzájárulás 2018.</t>
  </si>
  <si>
    <t xml:space="preserve">   - konyha müköd.étkeztetéshez hozzájárulás 2018.</t>
  </si>
  <si>
    <t xml:space="preserve">   - fogorvosi hozzájárulás 2018.</t>
  </si>
  <si>
    <t xml:space="preserve">   - háziorvosi hozzájárulás 2018.</t>
  </si>
  <si>
    <t xml:space="preserve">   - védőnői hozzájárulás 2018.</t>
  </si>
  <si>
    <t xml:space="preserve">   - falugondnok 2018.</t>
  </si>
  <si>
    <t xml:space="preserve">   - településüzemeltetési feladatok ellátása 2018.</t>
  </si>
  <si>
    <t xml:space="preserve"> - I.világháborús emlékmű felújítása</t>
  </si>
  <si>
    <t xml:space="preserve"> - Faluház körül betonszegély, lábazat festés</t>
  </si>
  <si>
    <t>2021.</t>
  </si>
  <si>
    <r>
      <t>BAGLAD KÖZSÉG ÖNKORMÁNYZATA 2018. ÉVI KÖLTSÉGVETÉSÉNEK BEVÉTELEI ÉS KIADÁSAI</t>
    </r>
    <r>
      <rPr>
        <i/>
        <sz val="12"/>
        <color indexed="8"/>
        <rFont val="Times New Roman"/>
        <family val="1"/>
      </rPr>
      <t xml:space="preserve"> (adatok Ft-ban)</t>
    </r>
  </si>
  <si>
    <t xml:space="preserve">2018. ÉVI SAJÁT BEVÉTELEI, TOVÁBBÁ ADÓSSÁGOT KELETKEZTETŐ </t>
  </si>
  <si>
    <r>
      <t>Baglad Község Önkormányzata Képviselő-testülete</t>
    </r>
    <r>
      <rPr>
        <sz val="10"/>
        <color indexed="8"/>
        <rFont val="Times New Roman"/>
        <family val="1"/>
      </rPr>
      <t xml:space="preserve"> az önkormányzat saját bevételeinek és az adósságot keletkeztető ügyleteiből eredő fizetési kötelezettségeinek a 2018. költségvetési évet követő három évre várható összegét az alábbiak szerint állapítja meg: </t>
    </r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</si>
  <si>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2018. december 31.</t>
    </r>
  </si>
  <si>
    <t xml:space="preserve"> - Kistérségi Térségi Központi ügyelet gépkocsi vásárláshoz</t>
  </si>
  <si>
    <t>Baglad Község Önkormányzata Képviselő-testületének 17/2018.(III.5.) határozata az önkormányzat saját bevételeinek és adósságot keletkeztető ügyleteiből eredő fizetési kötelezettségeinek a költségvetési évet követő három évre várható összegének megállapításáról</t>
  </si>
  <si>
    <t xml:space="preserve">  -Harangláb, kereszt felújítása (Leader)</t>
  </si>
  <si>
    <t>2018. évi határozat</t>
  </si>
  <si>
    <t>2018. évi rendelet</t>
  </si>
  <si>
    <t>2018. terv</t>
  </si>
  <si>
    <t xml:space="preserve">2016. Tény </t>
  </si>
  <si>
    <r>
      <t>BEVÉTELEINEK ÉS KIADÁSAINAK MÉRLEGE</t>
    </r>
    <r>
      <rPr>
        <i/>
        <sz val="12"/>
        <color indexed="8"/>
        <rFont val="Times New Roman"/>
        <family val="1"/>
      </rPr>
      <t xml:space="preserve"> (adatok  Ft-ban)</t>
    </r>
  </si>
  <si>
    <t>BAGLAD KÖZSÉG ÖNKORMÁNYZATA 2016-2018. ÉVI MŰKÖDÉSI ÉS FELHALMOZÁSI</t>
  </si>
  <si>
    <r>
      <t xml:space="preserve">Baglad Község Önkormányzata 2018. évi közvetett támogatásai </t>
    </r>
    <r>
      <rPr>
        <i/>
        <sz val="12"/>
        <rFont val="Times New Roman"/>
        <family val="1"/>
      </rPr>
      <t>(adatok Ft-ban)</t>
    </r>
  </si>
  <si>
    <t>106020 Lakásfenntarással, lakhatással összefűggő kiadások</t>
  </si>
  <si>
    <t>- Rendkivüli szociális célú tüzifa</t>
  </si>
  <si>
    <t>O</t>
  </si>
  <si>
    <t>P</t>
  </si>
  <si>
    <t>Q</t>
  </si>
  <si>
    <t>R</t>
  </si>
  <si>
    <t xml:space="preserve"> - VIZMŰ Zrt-től fel nem haszn. 2017.évi vizh. Díj támog. </t>
  </si>
  <si>
    <t>S</t>
  </si>
  <si>
    <t>T</t>
  </si>
  <si>
    <t>U</t>
  </si>
  <si>
    <t>V</t>
  </si>
  <si>
    <t>W</t>
  </si>
  <si>
    <t>X</t>
  </si>
  <si>
    <t>Y</t>
  </si>
  <si>
    <t>Z</t>
  </si>
  <si>
    <t xml:space="preserve">   - megyei önkormányzattól (világháborús emlékmű avatás)</t>
  </si>
  <si>
    <t>- Sírhely, bolt üzemeltetés</t>
  </si>
  <si>
    <t>051030 Nem veszélyes (települési) hulladék vegyes (ömlesztett) begyűjtése, szállítása, átrakása</t>
  </si>
  <si>
    <t xml:space="preserve">   - önkormányzatnak Zala Megyei zászló vásárlására</t>
  </si>
  <si>
    <t xml:space="preserve"> - 279/5 hrsz-ú út felújítása</t>
  </si>
  <si>
    <t>Mód. 12.31.</t>
  </si>
  <si>
    <t>Tény 12.31.</t>
  </si>
  <si>
    <t xml:space="preserve"> - Notebook </t>
  </si>
  <si>
    <t xml:space="preserve">   - kerekítési különbözet</t>
  </si>
  <si>
    <t>- Téli rezsicsökk.korábban nem részesült házt.tám.</t>
  </si>
  <si>
    <t xml:space="preserve"> - Telefon</t>
  </si>
  <si>
    <t xml:space="preserve"> - Operációs rendszer </t>
  </si>
  <si>
    <t xml:space="preserve"> - Asztal, szekrény, szék</t>
  </si>
  <si>
    <t>Sajátos elszámolások</t>
  </si>
  <si>
    <t>2017. tény</t>
  </si>
  <si>
    <t>Nyitó pénzkészlet</t>
  </si>
  <si>
    <t>BAGLAD KÖZSÉG ÖNKORMÁNYZATA</t>
  </si>
  <si>
    <t>Összeg</t>
  </si>
  <si>
    <t>Alaptevékenység költségvetési bevételei</t>
  </si>
  <si>
    <t>Alaptevékenység költségvetési kiadásai</t>
  </si>
  <si>
    <t>I.Alaptevékenység költségvetési egyenlege</t>
  </si>
  <si>
    <t>Alaptevékenység finanszírozási bevételei</t>
  </si>
  <si>
    <t>Alaptevékenység finanszírozási kiadásai</t>
  </si>
  <si>
    <t>II. Alaptevékenység finanszírozási egyenlege</t>
  </si>
  <si>
    <t xml:space="preserve">A) Alaptevékenység maradványa </t>
  </si>
  <si>
    <t>Vállalkozási tevékenység költségvetési bevételei</t>
  </si>
  <si>
    <t>Vállalkozási tevékenység költségvetési kiadásai</t>
  </si>
  <si>
    <t>III. Vállalkozási tevékenység költségvetési egyenlege</t>
  </si>
  <si>
    <t>Vállalkozási tevékenységfinanszírozási bevételei</t>
  </si>
  <si>
    <t>Vállalkozási tevékenység finanszírozási kiadásai</t>
  </si>
  <si>
    <t>IV. Vállalkozási tevékenység finanszírozási egyenlege</t>
  </si>
  <si>
    <t>B.) Vállalkozási tevékenység maradványa</t>
  </si>
  <si>
    <t>C.) Összes maradvány</t>
  </si>
  <si>
    <t>D.) Alaptevékenység kötelezettségvállalással terhelt maradványa</t>
  </si>
  <si>
    <t>E.) Alaptevékenység szabad maradványa</t>
  </si>
  <si>
    <t>F.) Vállalkozási tevékenységet terhelő befizetési kötelezettség</t>
  </si>
  <si>
    <t>G.) Vállalkozási tevékenység felhasználható maradványa</t>
  </si>
  <si>
    <r>
      <t xml:space="preserve">2018. ÉVI MARADVÁNYKIMUTATÁSA </t>
    </r>
    <r>
      <rPr>
        <i/>
        <sz val="12"/>
        <rFont val="Times New Roman"/>
        <family val="1"/>
      </rPr>
      <t xml:space="preserve"> (adatok Ft-ban)</t>
    </r>
  </si>
  <si>
    <t>BAGLAD KÖZSÉG ÖNKORMÁNYZATA 2018. ÉVI PÉNZESZKÖZ VÁLTOZÁSÁNAK BEMUTATÁSA   (adatok Ft-ban)</t>
  </si>
  <si>
    <r>
      <t>2018. DECEMBER 31-I KÖNYVVITELI MÉRLEGÉNEK FŐBB ADATAI</t>
    </r>
    <r>
      <rPr>
        <i/>
        <sz val="12"/>
        <color indexed="8"/>
        <rFont val="Times New Roman"/>
        <family val="1"/>
      </rPr>
      <t xml:space="preserve">  (adatok Ft-ban)</t>
    </r>
  </si>
  <si>
    <t>ESZKÖZÖK</t>
  </si>
  <si>
    <t>A/I/1.) Vagyoni értékű jogok</t>
  </si>
  <si>
    <t>A/I/2.) Szellemi termékek</t>
  </si>
  <si>
    <t>A/I.) Immateriális javak</t>
  </si>
  <si>
    <t>A/II/1.) Ingatlanok és kapcsolódó vagyoni értékű jogok</t>
  </si>
  <si>
    <t>A/II/2.) Gépek, berendezések, felszerelések, járművek</t>
  </si>
  <si>
    <t>A/II/4.) Beruházások, felújítások</t>
  </si>
  <si>
    <t>A/II.) Tárgyi eszközök</t>
  </si>
  <si>
    <t>A/III/1.) Tartós részesedések</t>
  </si>
  <si>
    <t>A/III/2.) Tartós hitelviszonyt megtestesítő értékpapírok</t>
  </si>
  <si>
    <t>A/III.) Befektetett pénzügyi eszközök</t>
  </si>
  <si>
    <t>A/IV.) Koncesszióba, vagyonkezelésbe adott eszközök</t>
  </si>
  <si>
    <t>A) Nemzeti vagyonba tartozó befektetett eszközök</t>
  </si>
  <si>
    <t>B/I.) Készletek</t>
  </si>
  <si>
    <t>B/II/1.) Nem tartós részesedések</t>
  </si>
  <si>
    <t>B/II/2.) Forgatási célú hitelviszonyt megtestesítő értékpapírok</t>
  </si>
  <si>
    <t>B/II.) Értékpapírok</t>
  </si>
  <si>
    <t>B) Nemzeti vagyonba tartozó forgóeszközök</t>
  </si>
  <si>
    <t>C/I.) Lekötött bankbetétek</t>
  </si>
  <si>
    <t>C/II.) Pénztárak, csekkek, betétkönyvek</t>
  </si>
  <si>
    <t>C/III.) Forintszámlák</t>
  </si>
  <si>
    <t>C/IV.) Devizaszámlák</t>
  </si>
  <si>
    <t>C) Pénzeszközök</t>
  </si>
  <si>
    <t>D/I.) Költségvetési évben esedékes követelések</t>
  </si>
  <si>
    <t>D/II.) Költségvetési évet követően esedékes követelések</t>
  </si>
  <si>
    <t>D/III.) Követelés jellegű sajátos elszámolások</t>
  </si>
  <si>
    <t>D) Követelések</t>
  </si>
  <si>
    <t>E) Egyéb sajátos eszközoldali elszámolások</t>
  </si>
  <si>
    <t>F) Aktív időbeli elhatárolások</t>
  </si>
  <si>
    <t>ESZKÖZÖK összesen</t>
  </si>
  <si>
    <t>FORRÁSOK</t>
  </si>
  <si>
    <t>G) Saját tőke</t>
  </si>
  <si>
    <t>H/I.) Költségvetési évben esedékes kötelezettségek</t>
  </si>
  <si>
    <t>H/II.) Költségvetési évet követően esedékes kötelezettségek</t>
  </si>
  <si>
    <t>H/III.) Kötelezettség jellegű sajátos elszámolások</t>
  </si>
  <si>
    <t>H) Kötelezettségek</t>
  </si>
  <si>
    <t>I) Kincstári számlavezetéssel kapcsolatos elszámolások</t>
  </si>
  <si>
    <t>J) Passzív időbeli elhatárolások</t>
  </si>
  <si>
    <t>FORRÁSOK összesen</t>
  </si>
  <si>
    <t>2017.12.31-i állomány</t>
  </si>
  <si>
    <t>Összes részesedés</t>
  </si>
  <si>
    <r>
      <t>RÉSZESEDÉSEINEK 2018. ÉVI ALAKULÁSA</t>
    </r>
    <r>
      <rPr>
        <i/>
        <sz val="12"/>
        <color indexed="8"/>
        <rFont val="Times New Roman"/>
        <family val="1"/>
      </rPr>
      <t xml:space="preserve">  (adatok Ft-ban)</t>
    </r>
  </si>
  <si>
    <t>2018. évi változás</t>
  </si>
  <si>
    <t>2018.12.31-i állomány</t>
  </si>
  <si>
    <t>Zalavíz ZRT. törzsrészvény</t>
  </si>
  <si>
    <t>Tényleges támogatás</t>
  </si>
  <si>
    <t xml:space="preserve"> - Tűzoltószertár felújítása</t>
  </si>
  <si>
    <t>1.1. KIMUTATÁS BAGLAD ÖNKORMÁNYZAT TÁRGYI ESZKÖZEIRŐL</t>
  </si>
  <si>
    <r>
      <t>2018. DECEMBER 31.</t>
    </r>
    <r>
      <rPr>
        <b/>
        <i/>
        <sz val="12"/>
        <rFont val="Times New Roman CE"/>
        <family val="1"/>
      </rPr>
      <t xml:space="preserve"> - </t>
    </r>
    <r>
      <rPr>
        <i/>
        <sz val="12"/>
        <rFont val="Times New Roman CE"/>
        <family val="0"/>
      </rPr>
      <t>(adatok Ft-ban)</t>
    </r>
  </si>
  <si>
    <t>Forgalomképtelen</t>
  </si>
  <si>
    <t>Nemzetgazdasági szempontból kiemelt jelentőségű</t>
  </si>
  <si>
    <t>Korlátozottan forgalomképes</t>
  </si>
  <si>
    <t>Forgalomképes</t>
  </si>
  <si>
    <t>Bruttó érték</t>
  </si>
  <si>
    <t>Écs</t>
  </si>
  <si>
    <t>Nettó érték</t>
  </si>
  <si>
    <t>Beépített építési telek</t>
  </si>
  <si>
    <t>Szabad építési telek</t>
  </si>
  <si>
    <t>Belterületi kert</t>
  </si>
  <si>
    <t>Külterületi termőföld</t>
  </si>
  <si>
    <t>Út, árok</t>
  </si>
  <si>
    <t>Közterület, temető</t>
  </si>
  <si>
    <t>Egyéb földterületek</t>
  </si>
  <si>
    <t>Földterületek összesen:</t>
  </si>
  <si>
    <t>Épületek</t>
  </si>
  <si>
    <t>0-ra leírt építmények</t>
  </si>
  <si>
    <t>Építmények</t>
  </si>
  <si>
    <t>Ingatlanok összesen:</t>
  </si>
  <si>
    <t>Informatikai, irányítástech gépek</t>
  </si>
  <si>
    <t>0-ra írt informatikai gép</t>
  </si>
  <si>
    <t>Egyéb gép berendezés</t>
  </si>
  <si>
    <t xml:space="preserve">0-ra leirt gép berendezés </t>
  </si>
  <si>
    <t>Gép berendezés összesen:</t>
  </si>
  <si>
    <t>Jármű</t>
  </si>
  <si>
    <t>Jármű 0-ra írt</t>
  </si>
  <si>
    <t>Jármű összesen:</t>
  </si>
  <si>
    <t>Vagyonkezelésbe adott eszközök</t>
  </si>
  <si>
    <t>Ingatlanok</t>
  </si>
  <si>
    <t>Gépek, berendezések, felsz, járművek</t>
  </si>
  <si>
    <t>Vagyonkezelésre átad összesen:</t>
  </si>
  <si>
    <t>Tárgyi eszközök összesen:</t>
  </si>
  <si>
    <t>AHT belül vagyonkezelésbe adott az önkormányzat mérlegében nem szereplő tárgyi eszközök:</t>
  </si>
  <si>
    <t xml:space="preserve">Mérlegben nem szereplő tételek összesen: </t>
  </si>
  <si>
    <t>1.2. KIMUTATÁS BAGLAD ÖNKORMÁNYZAT</t>
  </si>
  <si>
    <t>200.000 FT ÉRTÉKET MEGHALADÓ GÉPEIRŐL, BERENDEZÉSEIRŐL</t>
  </si>
  <si>
    <t>Értékcsökkenés</t>
  </si>
  <si>
    <t>Ügyvitel-technikai gép</t>
  </si>
  <si>
    <t>forgalomképes</t>
  </si>
  <si>
    <t xml:space="preserve">Gép berendezés </t>
  </si>
  <si>
    <t>Traktor antonio Carraro</t>
  </si>
  <si>
    <t>Árokásó Bonatti</t>
  </si>
  <si>
    <t>Konyhabutor polc</t>
  </si>
  <si>
    <t>Összesen:</t>
  </si>
  <si>
    <t>Utánfutó Ravenna</t>
  </si>
  <si>
    <t>Jármű mindösszesen:</t>
  </si>
  <si>
    <t>1.3. KIMUTATÁS BAGLAD ÖNKORMÁNYZAT</t>
  </si>
  <si>
    <t>FOLYAMATBAN LÉVŐ BERUHÁZÁSAIRÓL</t>
  </si>
  <si>
    <t>Beruházás megnevezése</t>
  </si>
  <si>
    <t>Beruházás összege</t>
  </si>
  <si>
    <t>183/1 hrsz tűzoltószertár, Közösségi ház</t>
  </si>
  <si>
    <t>Beruházás összesen:</t>
  </si>
  <si>
    <t xml:space="preserve">KÜLÖN JOGSZABÁLY ALAPJÁN ÉRTÉK NÉLKÜL NYILVÁNTARTOTT ESZKÖZÖK </t>
  </si>
  <si>
    <t xml:space="preserve">(a szakmai nyilvántartásokban szereplő képzőművészeti alkotások, </t>
  </si>
  <si>
    <t>régészeti leletek, kép- és hangarchívumok, gyűjtemények, kulturális javak) ÁLLOMÁNYA</t>
  </si>
  <si>
    <t>Műemléki védettség alatt álló ingatlan:</t>
  </si>
  <si>
    <t>Törzsszám:</t>
  </si>
  <si>
    <t>6293</t>
  </si>
  <si>
    <t>Név:</t>
  </si>
  <si>
    <t>Fa harangláb</t>
  </si>
  <si>
    <t>Cím, hrsz.:</t>
  </si>
  <si>
    <t>Baglad, Dózsa Gy. u. 279/5 hrsz.</t>
  </si>
  <si>
    <t>Jegyzék adatai:</t>
  </si>
  <si>
    <t>Fa harangláb, népi</t>
  </si>
  <si>
    <r>
      <t xml:space="preserve">2. BAGLAD ÖNKORMÁNYZAT TÁRGYI ESZKÖZEINEK ALAKULÁSA 2018. ÉVBEN - </t>
    </r>
    <r>
      <rPr>
        <i/>
        <sz val="12"/>
        <rFont val="Times New Roman CE"/>
        <family val="0"/>
      </rPr>
      <t>(adatok Ft-ban)</t>
    </r>
  </si>
  <si>
    <t>Immateriális
javak</t>
  </si>
  <si>
    <t>Ingatlanok és kapcs vagyon ért jogok</t>
  </si>
  <si>
    <t>Gépek berend, felszerelések, járművek</t>
  </si>
  <si>
    <t>Beruházások és felújítások</t>
  </si>
  <si>
    <t>Koncesszióba, vagyonkezelésbe adott eszközök</t>
  </si>
  <si>
    <t>Mindösszesen</t>
  </si>
  <si>
    <t>1.</t>
  </si>
  <si>
    <t>Tárgyévi nyító állomány</t>
  </si>
  <si>
    <t>2.</t>
  </si>
  <si>
    <t>Windows operációs rendszer 3 db</t>
  </si>
  <si>
    <t>3.</t>
  </si>
  <si>
    <t>Immateriális javak beszerzése, nem aktívált beruházás</t>
  </si>
  <si>
    <t>4.</t>
  </si>
  <si>
    <t>Nem aktívált felújítás</t>
  </si>
  <si>
    <t>5.</t>
  </si>
  <si>
    <t>18/2 hrsz emlékmű felúj.</t>
  </si>
  <si>
    <t>6.</t>
  </si>
  <si>
    <t xml:space="preserve">18/2 faluház </t>
  </si>
  <si>
    <t>7.</t>
  </si>
  <si>
    <t>12hrsz csillagkörú felújítása</t>
  </si>
  <si>
    <t>8.</t>
  </si>
  <si>
    <t>279/5 hrsz út felújítás</t>
  </si>
  <si>
    <t>9.</t>
  </si>
  <si>
    <t xml:space="preserve">Ivóvíz felújítás </t>
  </si>
  <si>
    <t>10.</t>
  </si>
  <si>
    <t>Notebock  3db</t>
  </si>
  <si>
    <t>11.</t>
  </si>
  <si>
    <t>asztal</t>
  </si>
  <si>
    <t>12.</t>
  </si>
  <si>
    <t>Huawei telefon</t>
  </si>
  <si>
    <t>13.</t>
  </si>
  <si>
    <t>6 db étkezőszék+ 2 db irodaszék</t>
  </si>
  <si>
    <t>14.</t>
  </si>
  <si>
    <t xml:space="preserve">Szekrény, </t>
  </si>
  <si>
    <t>15.</t>
  </si>
  <si>
    <t>Beruházásokból, felújításokból aktívált érték</t>
  </si>
  <si>
    <t>16.</t>
  </si>
  <si>
    <t>Földterület térítésmentes átvétele</t>
  </si>
  <si>
    <t>17.</t>
  </si>
  <si>
    <t>Térítésmentes átvétel</t>
  </si>
  <si>
    <t>18.</t>
  </si>
  <si>
    <t>Alapításkori átvétel, vagyonkez vétel miatti átv, vagyonkez jog vvét</t>
  </si>
  <si>
    <t>19.</t>
  </si>
  <si>
    <t>O-ra irt állománynövekedés</t>
  </si>
  <si>
    <t>20.</t>
  </si>
  <si>
    <t>Egyéb növekedés</t>
  </si>
  <si>
    <t>21.</t>
  </si>
  <si>
    <t>Összes növekedés</t>
  </si>
  <si>
    <t>22.</t>
  </si>
  <si>
    <t>Értékesítés</t>
  </si>
  <si>
    <t>23.</t>
  </si>
  <si>
    <t xml:space="preserve"> Honda Fűkasza</t>
  </si>
  <si>
    <t>24.</t>
  </si>
  <si>
    <t xml:space="preserve"> ACCOR Tablet 4 db</t>
  </si>
  <si>
    <t>25.</t>
  </si>
  <si>
    <t xml:space="preserve"> VR 3701 Videó</t>
  </si>
  <si>
    <t>26.</t>
  </si>
  <si>
    <t>Sony xperia telefon</t>
  </si>
  <si>
    <t>27.</t>
  </si>
  <si>
    <t>Nyomtató HP deskjet 2 db</t>
  </si>
  <si>
    <t>28.</t>
  </si>
  <si>
    <t>Hiány, selejtezés, megsemmisülés</t>
  </si>
  <si>
    <t>29.</t>
  </si>
  <si>
    <t>Térítésmentes átadás</t>
  </si>
  <si>
    <t>30.</t>
  </si>
  <si>
    <t>Ktgv szerv társ alapításkori átadás, vagyonkez adás miatti átadás, vagyonkez jog visszaadása</t>
  </si>
  <si>
    <t>31.</t>
  </si>
  <si>
    <t>aktiválás miatti csökkenés</t>
  </si>
  <si>
    <t>32.</t>
  </si>
  <si>
    <t>0-ra iródás miatti csökkenés</t>
  </si>
  <si>
    <t>33.</t>
  </si>
  <si>
    <t>Egyéb csökkenés</t>
  </si>
  <si>
    <t>34.</t>
  </si>
  <si>
    <t>Összes csökkenés</t>
  </si>
  <si>
    <t>35.</t>
  </si>
  <si>
    <t>Bruttó érték összesen:</t>
  </si>
  <si>
    <t>36.</t>
  </si>
  <si>
    <t>értékcsökkenés nyító állomány</t>
  </si>
  <si>
    <t>37.</t>
  </si>
  <si>
    <t>Écs növekedés</t>
  </si>
  <si>
    <t>38.</t>
  </si>
  <si>
    <t>Écs csökkenés</t>
  </si>
  <si>
    <t>39.</t>
  </si>
  <si>
    <t>Terven felüli écs növekedés</t>
  </si>
  <si>
    <t>40.</t>
  </si>
  <si>
    <t>Terven felüli écs csökkenés</t>
  </si>
  <si>
    <t>41.</t>
  </si>
  <si>
    <t>Értékcsökenés összesen:</t>
  </si>
  <si>
    <t>42.</t>
  </si>
  <si>
    <t>Eszközök nettó értéke</t>
  </si>
  <si>
    <t>43.</t>
  </si>
  <si>
    <t>Teljesen 0-ig leírt eszk bruttó érték</t>
  </si>
  <si>
    <t>1.4. BAGLAD ÖNKORMÁNYZAT TULAJDONÁBAN LÉVŐ,</t>
  </si>
  <si>
    <t>2018. DECEMBER 31.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</si>
</sst>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  <numFmt numFmtId="169" formatCode="_-* #,##0.0\ _F_t_-;\-* #,##0.0\ _F_t_-;_-* &quot;-&quot;??\ _F_t_-;_-@_-"/>
    <numFmt numFmtId="170" formatCode="_-* #,##0\ _F_t_-;\-* #,##0\ _F_t_-;_-* &quot;-&quot;??\ _F_t_-;_-@_-"/>
    <numFmt numFmtId="171" formatCode="#,##0_ ;\-#,##0\ "/>
    <numFmt numFmtId="172" formatCode="[$-40E]yyyy\.\ mmmm\ d\."/>
    <numFmt numFmtId="173" formatCode="0.0"/>
    <numFmt numFmtId="174" formatCode="0.000"/>
    <numFmt numFmtId="175" formatCode="0.0000"/>
    <numFmt numFmtId="176" formatCode="[$¥€-2]\ #\ ##,000_);[Red]\([$€-2]\ #\ ##,000\)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E"/>
      <family val="0"/>
    </font>
    <font>
      <sz val="14"/>
      <name val="Arial CE"/>
      <family val="0"/>
    </font>
    <font>
      <sz val="10"/>
      <name val="Arial"/>
      <family val="2"/>
    </font>
    <font>
      <b/>
      <sz val="9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0"/>
    </font>
    <font>
      <sz val="9"/>
      <name val="Arial CE"/>
      <family val="0"/>
    </font>
    <font>
      <b/>
      <sz val="9"/>
      <name val="Times New Roman CE"/>
      <family val="1"/>
    </font>
    <font>
      <b/>
      <sz val="9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b/>
      <sz val="10"/>
      <name val="Times New Roman CE"/>
      <family val="1"/>
    </font>
    <font>
      <b/>
      <sz val="11"/>
      <name val="Times New Roman CE"/>
      <family val="0"/>
    </font>
    <font>
      <sz val="11"/>
      <name val="Times New Roman CE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1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2"/>
      <color indexed="30"/>
      <name val="Times New Roman"/>
      <family val="1"/>
    </font>
    <font>
      <sz val="12"/>
      <color indexed="10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10"/>
      <name val="Arial CE"/>
      <family val="0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rgb="FFFF0000"/>
      <name val="Arial CE"/>
      <family val="0"/>
    </font>
    <font>
      <sz val="9"/>
      <color theme="1"/>
      <name val="Calibri"/>
      <family val="2"/>
    </font>
    <font>
      <sz val="10"/>
      <color theme="1"/>
      <name val="Times New Roman"/>
      <family val="1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399930238723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0" borderId="0" applyNumberFormat="0" applyFill="0" applyBorder="0" applyAlignment="0" applyProtection="0"/>
    <xf numFmtId="0" fontId="72" fillId="0" borderId="2" applyNumberFormat="0" applyFill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4" fillId="0" borderId="0" applyNumberFormat="0" applyFill="0" applyBorder="0" applyAlignment="0" applyProtection="0"/>
    <xf numFmtId="0" fontId="7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0" fillId="28" borderId="7" applyNumberFormat="0" applyFont="0" applyAlignment="0" applyProtection="0"/>
    <xf numFmtId="0" fontId="78" fillId="29" borderId="0" applyNumberFormat="0" applyBorder="0" applyAlignment="0" applyProtection="0"/>
    <xf numFmtId="0" fontId="79" fillId="30" borderId="8" applyNumberFormat="0" applyAlignment="0" applyProtection="0"/>
    <xf numFmtId="0" fontId="8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8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31" borderId="0" applyNumberFormat="0" applyBorder="0" applyAlignment="0" applyProtection="0"/>
    <xf numFmtId="0" fontId="84" fillId="32" borderId="0" applyNumberFormat="0" applyBorder="0" applyAlignment="0" applyProtection="0"/>
    <xf numFmtId="0" fontId="85" fillId="30" borderId="1" applyNumberForma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94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86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73" applyFont="1" applyFill="1" applyBorder="1" applyAlignment="1">
      <alignment horizontal="center" vertical="center" wrapText="1"/>
      <protection/>
    </xf>
    <xf numFmtId="3" fontId="4" fillId="33" borderId="10" xfId="73" applyNumberFormat="1" applyFont="1" applyFill="1" applyBorder="1" applyAlignment="1">
      <alignment horizontal="right" vertical="center" wrapText="1"/>
      <protection/>
    </xf>
    <xf numFmtId="3" fontId="4" fillId="33" borderId="10" xfId="73" applyNumberFormat="1" applyFont="1" applyFill="1" applyBorder="1" applyAlignment="1">
      <alignment horizontal="center" vertical="center" wrapText="1"/>
      <protection/>
    </xf>
    <xf numFmtId="0" fontId="4" fillId="33" borderId="10" xfId="73" applyFont="1" applyFill="1" applyBorder="1" applyAlignment="1">
      <alignment horizontal="left" vertical="center" wrapText="1"/>
      <protection/>
    </xf>
    <xf numFmtId="0" fontId="3" fillId="33" borderId="10" xfId="73" applyFont="1" applyFill="1" applyBorder="1" applyAlignment="1">
      <alignment horizontal="left" vertical="center" wrapText="1"/>
      <protection/>
    </xf>
    <xf numFmtId="0" fontId="5" fillId="33" borderId="10" xfId="73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/>
    </xf>
    <xf numFmtId="3" fontId="5" fillId="33" borderId="10" xfId="73" applyNumberFormat="1" applyFont="1" applyFill="1" applyBorder="1" applyAlignment="1">
      <alignment horizontal="right" vertical="center" wrapText="1"/>
      <protection/>
    </xf>
    <xf numFmtId="3" fontId="3" fillId="33" borderId="10" xfId="73" applyNumberFormat="1" applyFont="1" applyFill="1" applyBorder="1" applyAlignment="1">
      <alignment horizontal="right" vertical="center" wrapText="1"/>
      <protection/>
    </xf>
    <xf numFmtId="3" fontId="4" fillId="0" borderId="10" xfId="73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4" fillId="0" borderId="10" xfId="73" applyFont="1" applyFill="1" applyBorder="1" applyAlignment="1">
      <alignment horizontal="center"/>
      <protection/>
    </xf>
    <xf numFmtId="3" fontId="3" fillId="0" borderId="10" xfId="73" applyNumberFormat="1" applyFont="1" applyFill="1" applyBorder="1" applyAlignment="1">
      <alignment horizontal="right" wrapText="1"/>
      <protection/>
    </xf>
    <xf numFmtId="0" fontId="3" fillId="0" borderId="0" xfId="0" applyFont="1" applyFill="1" applyAlignment="1">
      <alignment/>
    </xf>
    <xf numFmtId="0" fontId="87" fillId="0" borderId="0" xfId="65" applyFont="1" applyAlignment="1">
      <alignment wrapText="1"/>
      <protection/>
    </xf>
    <xf numFmtId="0" fontId="88" fillId="0" borderId="0" xfId="65" applyFont="1">
      <alignment/>
      <protection/>
    </xf>
    <xf numFmtId="0" fontId="89" fillId="0" borderId="0" xfId="65" applyFont="1">
      <alignment/>
      <protection/>
    </xf>
    <xf numFmtId="3" fontId="90" fillId="0" borderId="0" xfId="65" applyNumberFormat="1" applyFont="1" applyAlignment="1">
      <alignment vertical="center"/>
      <protection/>
    </xf>
    <xf numFmtId="3" fontId="91" fillId="0" borderId="11" xfId="65" applyNumberFormat="1" applyFont="1" applyBorder="1" applyAlignment="1">
      <alignment horizontal="left" vertical="center" wrapText="1"/>
      <protection/>
    </xf>
    <xf numFmtId="3" fontId="92" fillId="0" borderId="10" xfId="65" applyNumberFormat="1" applyFont="1" applyBorder="1" applyAlignment="1">
      <alignment horizontal="center" vertical="center" wrapText="1"/>
      <protection/>
    </xf>
    <xf numFmtId="3" fontId="87" fillId="0" borderId="0" xfId="65" applyNumberFormat="1" applyFont="1" applyAlignment="1">
      <alignment wrapText="1"/>
      <protection/>
    </xf>
    <xf numFmtId="3" fontId="87" fillId="0" borderId="0" xfId="65" applyNumberFormat="1" applyFont="1">
      <alignment/>
      <protection/>
    </xf>
    <xf numFmtId="3" fontId="87" fillId="0" borderId="10" xfId="65" applyNumberFormat="1" applyFont="1" applyBorder="1" applyAlignment="1">
      <alignment wrapText="1"/>
      <protection/>
    </xf>
    <xf numFmtId="3" fontId="88" fillId="0" borderId="10" xfId="65" applyNumberFormat="1" applyFont="1" applyBorder="1">
      <alignment/>
      <protection/>
    </xf>
    <xf numFmtId="3" fontId="88" fillId="0" borderId="0" xfId="65" applyNumberFormat="1" applyFont="1">
      <alignment/>
      <protection/>
    </xf>
    <xf numFmtId="3" fontId="87" fillId="0" borderId="10" xfId="65" applyNumberFormat="1" applyFont="1" applyBorder="1" applyAlignment="1">
      <alignment vertical="center" wrapText="1"/>
      <protection/>
    </xf>
    <xf numFmtId="3" fontId="92" fillId="0" borderId="10" xfId="65" applyNumberFormat="1" applyFont="1" applyBorder="1" applyAlignment="1">
      <alignment wrapText="1"/>
      <protection/>
    </xf>
    <xf numFmtId="3" fontId="89" fillId="0" borderId="10" xfId="65" applyNumberFormat="1" applyFont="1" applyBorder="1">
      <alignment/>
      <protection/>
    </xf>
    <xf numFmtId="3" fontId="89" fillId="0" borderId="0" xfId="65" applyNumberFormat="1" applyFont="1">
      <alignment/>
      <protection/>
    </xf>
    <xf numFmtId="3" fontId="92" fillId="0" borderId="10" xfId="65" applyNumberFormat="1" applyFont="1" applyBorder="1" applyAlignment="1">
      <alignment vertical="center" wrapText="1"/>
      <protection/>
    </xf>
    <xf numFmtId="3" fontId="92" fillId="0" borderId="10" xfId="65" applyNumberFormat="1" applyFont="1" applyBorder="1" applyAlignment="1">
      <alignment vertical="top" wrapText="1"/>
      <protection/>
    </xf>
    <xf numFmtId="3" fontId="15" fillId="0" borderId="0" xfId="65" applyNumberFormat="1" applyFont="1" applyAlignment="1">
      <alignment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5" fillId="0" borderId="10" xfId="73" applyFont="1" applyFill="1" applyBorder="1" applyAlignment="1">
      <alignment wrapText="1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2" xfId="73" applyFont="1" applyFill="1" applyBorder="1" applyAlignment="1">
      <alignment horizontal="center" vertical="center"/>
      <protection/>
    </xf>
    <xf numFmtId="0" fontId="88" fillId="0" borderId="10" xfId="65" applyFont="1" applyBorder="1" applyAlignment="1">
      <alignment wrapText="1"/>
      <protection/>
    </xf>
    <xf numFmtId="3" fontId="4" fillId="0" borderId="13" xfId="73" applyNumberFormat="1" applyFont="1" applyFill="1" applyBorder="1" applyAlignment="1">
      <alignment horizontal="right" wrapText="1"/>
      <protection/>
    </xf>
    <xf numFmtId="0" fontId="89" fillId="0" borderId="10" xfId="65" applyFont="1" applyBorder="1" applyAlignment="1">
      <alignment wrapText="1"/>
      <protection/>
    </xf>
    <xf numFmtId="0" fontId="89" fillId="0" borderId="10" xfId="65" applyFont="1" applyBorder="1" applyAlignment="1">
      <alignment vertical="top" wrapText="1"/>
      <protection/>
    </xf>
    <xf numFmtId="0" fontId="11" fillId="0" borderId="0" xfId="69" applyFill="1">
      <alignment/>
      <protection/>
    </xf>
    <xf numFmtId="0" fontId="3" fillId="0" borderId="0" xfId="72" applyFont="1" applyFill="1" applyAlignment="1">
      <alignment horizontal="center"/>
      <protection/>
    </xf>
    <xf numFmtId="0" fontId="4" fillId="0" borderId="0" xfId="72" applyFont="1" applyFill="1">
      <alignment/>
      <protection/>
    </xf>
    <xf numFmtId="0" fontId="4" fillId="0" borderId="11" xfId="72" applyFont="1" applyFill="1" applyBorder="1" applyAlignment="1">
      <alignment horizontal="center"/>
      <protection/>
    </xf>
    <xf numFmtId="0" fontId="11" fillId="0" borderId="0" xfId="69">
      <alignment/>
      <protection/>
    </xf>
    <xf numFmtId="0" fontId="4" fillId="0" borderId="0" xfId="72" applyFont="1">
      <alignment/>
      <protection/>
    </xf>
    <xf numFmtId="0" fontId="3" fillId="0" borderId="10" xfId="72" applyFont="1" applyFill="1" applyBorder="1" applyAlignment="1">
      <alignment horizontal="center" vertical="center" wrapText="1"/>
      <protection/>
    </xf>
    <xf numFmtId="0" fontId="7" fillId="0" borderId="0" xfId="72" applyFont="1">
      <alignment/>
      <protection/>
    </xf>
    <xf numFmtId="0" fontId="4" fillId="0" borderId="10" xfId="72" applyFont="1" applyFill="1" applyBorder="1" applyAlignment="1">
      <alignment/>
      <protection/>
    </xf>
    <xf numFmtId="3" fontId="4" fillId="0" borderId="10" xfId="72" applyNumberFormat="1" applyFont="1" applyBorder="1" applyAlignment="1">
      <alignment/>
      <protection/>
    </xf>
    <xf numFmtId="3" fontId="9" fillId="0" borderId="10" xfId="72" applyNumberFormat="1" applyFont="1" applyBorder="1" applyAlignment="1">
      <alignment/>
      <protection/>
    </xf>
    <xf numFmtId="3" fontId="7" fillId="0" borderId="10" xfId="72" applyNumberFormat="1" applyFont="1" applyBorder="1" applyAlignment="1">
      <alignment/>
      <protection/>
    </xf>
    <xf numFmtId="3" fontId="5" fillId="33" borderId="10" xfId="73" applyNumberFormat="1" applyFont="1" applyFill="1" applyBorder="1" applyAlignment="1">
      <alignment vertical="center" wrapText="1"/>
      <protection/>
    </xf>
    <xf numFmtId="0" fontId="4" fillId="0" borderId="10" xfId="73" applyFont="1" applyFill="1" applyBorder="1" applyAlignment="1">
      <alignment wrapText="1"/>
      <protection/>
    </xf>
    <xf numFmtId="3" fontId="88" fillId="0" borderId="0" xfId="65" applyNumberFormat="1" applyFont="1" applyAlignment="1">
      <alignment horizontal="center"/>
      <protection/>
    </xf>
    <xf numFmtId="0" fontId="5" fillId="0" borderId="10" xfId="73" applyFont="1" applyFill="1" applyBorder="1" applyAlignment="1">
      <alignment/>
      <protection/>
    </xf>
    <xf numFmtId="0" fontId="14" fillId="0" borderId="10" xfId="73" applyFont="1" applyFill="1" applyBorder="1" applyAlignment="1">
      <alignment/>
      <protection/>
    </xf>
    <xf numFmtId="0" fontId="14" fillId="0" borderId="10" xfId="73" applyFont="1" applyFill="1" applyBorder="1" applyAlignment="1">
      <alignment wrapText="1"/>
      <protection/>
    </xf>
    <xf numFmtId="0" fontId="19" fillId="0" borderId="10" xfId="73" applyFont="1" applyFill="1" applyBorder="1" applyAlignment="1">
      <alignment wrapText="1"/>
      <protection/>
    </xf>
    <xf numFmtId="0" fontId="21" fillId="0" borderId="10" xfId="73" applyFont="1" applyFill="1" applyBorder="1" applyAlignment="1">
      <alignment wrapText="1"/>
      <protection/>
    </xf>
    <xf numFmtId="0" fontId="62" fillId="0" borderId="0" xfId="0" applyFont="1" applyAlignment="1">
      <alignment/>
    </xf>
    <xf numFmtId="0" fontId="3" fillId="0" borderId="10" xfId="72" applyFont="1" applyFill="1" applyBorder="1" applyAlignment="1">
      <alignment horizontal="center" vertical="center"/>
      <protection/>
    </xf>
    <xf numFmtId="0" fontId="4" fillId="0" borderId="10" xfId="72" applyFont="1" applyFill="1" applyBorder="1" applyAlignment="1">
      <alignment horizontal="left" wrapText="1"/>
      <protection/>
    </xf>
    <xf numFmtId="0" fontId="4" fillId="0" borderId="10" xfId="72" applyFont="1" applyFill="1" applyBorder="1" applyAlignment="1">
      <alignment horizontal="left"/>
      <protection/>
    </xf>
    <xf numFmtId="0" fontId="4" fillId="0" borderId="10" xfId="72" applyFont="1" applyBorder="1" applyAlignment="1">
      <alignment vertical="top" wrapText="1"/>
      <protection/>
    </xf>
    <xf numFmtId="0" fontId="9" fillId="0" borderId="10" xfId="72" applyFont="1" applyBorder="1" applyAlignment="1" quotePrefix="1">
      <alignment vertical="top" wrapText="1"/>
      <protection/>
    </xf>
    <xf numFmtId="0" fontId="7" fillId="0" borderId="10" xfId="72" applyFont="1" applyBorder="1" applyAlignment="1" quotePrefix="1">
      <alignment vertical="top" wrapText="1"/>
      <protection/>
    </xf>
    <xf numFmtId="0" fontId="3" fillId="0" borderId="10" xfId="72" applyFont="1" applyBorder="1" applyAlignment="1">
      <alignment vertical="top" wrapText="1"/>
      <protection/>
    </xf>
    <xf numFmtId="3" fontId="4" fillId="33" borderId="10" xfId="73" applyNumberFormat="1" applyFont="1" applyFill="1" applyBorder="1" applyAlignment="1">
      <alignment wrapText="1"/>
      <protection/>
    </xf>
    <xf numFmtId="3" fontId="4" fillId="0" borderId="10" xfId="0" applyNumberFormat="1" applyFont="1" applyFill="1" applyBorder="1" applyAlignment="1">
      <alignment vertical="center" wrapText="1"/>
    </xf>
    <xf numFmtId="3" fontId="5" fillId="0" borderId="10" xfId="73" applyNumberFormat="1" applyFont="1" applyFill="1" applyBorder="1" applyAlignment="1">
      <alignment wrapText="1"/>
      <protection/>
    </xf>
    <xf numFmtId="3" fontId="3" fillId="0" borderId="10" xfId="0" applyNumberFormat="1" applyFont="1" applyFill="1" applyBorder="1" applyAlignment="1">
      <alignment vertical="center" wrapText="1"/>
    </xf>
    <xf numFmtId="3" fontId="4" fillId="0" borderId="10" xfId="73" applyNumberFormat="1" applyFont="1" applyFill="1" applyBorder="1" applyAlignment="1">
      <alignment wrapText="1"/>
      <protection/>
    </xf>
    <xf numFmtId="0" fontId="4" fillId="0" borderId="10" xfId="73" applyFont="1" applyFill="1" applyBorder="1" applyAlignment="1" quotePrefix="1">
      <alignment/>
      <protection/>
    </xf>
    <xf numFmtId="0" fontId="4" fillId="0" borderId="10" xfId="73" applyFont="1" applyFill="1" applyBorder="1" applyAlignment="1" quotePrefix="1">
      <alignment wrapText="1"/>
      <protection/>
    </xf>
    <xf numFmtId="0" fontId="4" fillId="0" borderId="10" xfId="73" applyFont="1" applyFill="1" applyBorder="1" applyAlignment="1">
      <alignment horizontal="center" vertical="center"/>
      <protection/>
    </xf>
    <xf numFmtId="0" fontId="3" fillId="0" borderId="10" xfId="73" applyFont="1" applyFill="1" applyBorder="1" applyAlignment="1">
      <alignment vertical="center" wrapText="1"/>
      <protection/>
    </xf>
    <xf numFmtId="0" fontId="4" fillId="0" borderId="10" xfId="73" applyFont="1" applyFill="1" applyBorder="1" applyAlignment="1">
      <alignment vertical="center" wrapText="1"/>
      <protection/>
    </xf>
    <xf numFmtId="0" fontId="5" fillId="0" borderId="10" xfId="73" applyFont="1" applyFill="1" applyBorder="1" applyAlignment="1">
      <alignment vertical="center" wrapText="1"/>
      <protection/>
    </xf>
    <xf numFmtId="0" fontId="9" fillId="0" borderId="10" xfId="73" applyFont="1" applyFill="1" applyBorder="1" applyAlignment="1">
      <alignment horizontal="left" vertical="center" wrapText="1"/>
      <protection/>
    </xf>
    <xf numFmtId="0" fontId="4" fillId="0" borderId="10" xfId="73" applyFont="1" applyFill="1" applyBorder="1" applyAlignment="1">
      <alignment vertical="center"/>
      <protection/>
    </xf>
    <xf numFmtId="3" fontId="14" fillId="33" borderId="10" xfId="73" applyNumberFormat="1" applyFont="1" applyFill="1" applyBorder="1" applyAlignment="1">
      <alignment horizontal="right" vertical="center" wrapText="1"/>
      <protection/>
    </xf>
    <xf numFmtId="0" fontId="20" fillId="0" borderId="0" xfId="0" applyFont="1" applyFill="1" applyAlignment="1">
      <alignment vertical="center"/>
    </xf>
    <xf numFmtId="3" fontId="92" fillId="0" borderId="0" xfId="65" applyNumberFormat="1" applyFont="1" applyBorder="1" applyAlignment="1">
      <alignment vertical="center" wrapText="1"/>
      <protection/>
    </xf>
    <xf numFmtId="3" fontId="89" fillId="0" borderId="0" xfId="65" applyNumberFormat="1" applyFont="1" applyBorder="1">
      <alignment/>
      <protection/>
    </xf>
    <xf numFmtId="3" fontId="18" fillId="0" borderId="0" xfId="65" applyNumberFormat="1" applyFont="1" applyAlignment="1">
      <alignment wrapText="1"/>
      <protection/>
    </xf>
    <xf numFmtId="0" fontId="4" fillId="33" borderId="10" xfId="73" applyFont="1" applyFill="1" applyBorder="1" applyAlignment="1">
      <alignment horizontal="center" vertical="center" wrapText="1"/>
      <protection/>
    </xf>
    <xf numFmtId="0" fontId="4" fillId="0" borderId="10" xfId="73" applyFont="1" applyFill="1" applyBorder="1" applyAlignment="1" quotePrefix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10" xfId="73" applyFont="1" applyFill="1" applyBorder="1" applyAlignment="1">
      <alignment horizontal="center" wrapText="1"/>
      <protection/>
    </xf>
    <xf numFmtId="0" fontId="20" fillId="0" borderId="10" xfId="73" applyFont="1" applyFill="1" applyBorder="1" applyAlignment="1">
      <alignment horizontal="center" wrapText="1"/>
      <protection/>
    </xf>
    <xf numFmtId="0" fontId="14" fillId="33" borderId="10" xfId="73" applyFont="1" applyFill="1" applyBorder="1" applyAlignment="1">
      <alignment horizontal="left" vertical="center" wrapText="1"/>
      <protection/>
    </xf>
    <xf numFmtId="0" fontId="20" fillId="0" borderId="10" xfId="73" applyFont="1" applyFill="1" applyBorder="1" applyAlignment="1">
      <alignment horizontal="center"/>
      <protection/>
    </xf>
    <xf numFmtId="0" fontId="4" fillId="0" borderId="10" xfId="73" applyFont="1" applyFill="1" applyBorder="1" applyAlignment="1" quotePrefix="1">
      <alignment horizontal="center"/>
      <protection/>
    </xf>
    <xf numFmtId="3" fontId="3" fillId="0" borderId="10" xfId="73" applyNumberFormat="1" applyFont="1" applyFill="1" applyBorder="1" applyAlignment="1">
      <alignment wrapText="1"/>
      <protection/>
    </xf>
    <xf numFmtId="0" fontId="4" fillId="0" borderId="10" xfId="73" applyFont="1" applyFill="1" applyBorder="1" applyAlignment="1" quotePrefix="1">
      <alignment horizontal="left" wrapText="1"/>
      <protection/>
    </xf>
    <xf numFmtId="0" fontId="93" fillId="0" borderId="10" xfId="73" applyFont="1" applyFill="1" applyBorder="1" applyAlignment="1" quotePrefix="1">
      <alignment wrapText="1"/>
      <protection/>
    </xf>
    <xf numFmtId="0" fontId="93" fillId="0" borderId="10" xfId="73" applyFont="1" applyFill="1" applyBorder="1" applyAlignment="1">
      <alignment wrapText="1"/>
      <protection/>
    </xf>
    <xf numFmtId="0" fontId="93" fillId="0" borderId="10" xfId="73" applyFont="1" applyFill="1" applyBorder="1" applyAlignment="1" quotePrefix="1">
      <alignment/>
      <protection/>
    </xf>
    <xf numFmtId="0" fontId="3" fillId="0" borderId="0" xfId="0" applyFont="1" applyAlignment="1">
      <alignment horizontal="center" wrapText="1"/>
    </xf>
    <xf numFmtId="0" fontId="94" fillId="0" borderId="10" xfId="73" applyFont="1" applyFill="1" applyBorder="1" applyAlignment="1" quotePrefix="1">
      <alignment wrapText="1"/>
      <protection/>
    </xf>
    <xf numFmtId="0" fontId="4" fillId="0" borderId="0" xfId="0" applyFont="1" applyAlignment="1">
      <alignment wrapText="1"/>
    </xf>
    <xf numFmtId="3" fontId="4" fillId="33" borderId="13" xfId="73" applyNumberFormat="1" applyFont="1" applyFill="1" applyBorder="1" applyAlignment="1">
      <alignment horizontal="right" vertical="center" wrapText="1"/>
      <protection/>
    </xf>
    <xf numFmtId="3" fontId="92" fillId="0" borderId="14" xfId="65" applyNumberFormat="1" applyFont="1" applyBorder="1" applyAlignment="1">
      <alignment horizontal="center" vertical="center" wrapText="1"/>
      <protection/>
    </xf>
    <xf numFmtId="0" fontId="94" fillId="0" borderId="0" xfId="0" applyFont="1" applyAlignment="1">
      <alignment/>
    </xf>
    <xf numFmtId="3" fontId="91" fillId="0" borderId="0" xfId="65" applyNumberFormat="1" applyFont="1" applyBorder="1" applyAlignment="1">
      <alignment vertical="center" wrapText="1"/>
      <protection/>
    </xf>
    <xf numFmtId="0" fontId="4" fillId="33" borderId="10" xfId="73" applyFont="1" applyFill="1" applyBorder="1" applyAlignment="1" quotePrefix="1">
      <alignment horizontal="left" vertical="center" wrapText="1"/>
      <protection/>
    </xf>
    <xf numFmtId="0" fontId="14" fillId="0" borderId="10" xfId="73" applyFont="1" applyFill="1" applyBorder="1" applyAlignment="1" quotePrefix="1">
      <alignment wrapText="1"/>
      <protection/>
    </xf>
    <xf numFmtId="0" fontId="4" fillId="0" borderId="10" xfId="73" applyFont="1" applyFill="1" applyBorder="1" applyAlignment="1" quotePrefix="1">
      <alignment horizontal="left" wrapText="1" indent="2"/>
      <protection/>
    </xf>
    <xf numFmtId="0" fontId="4" fillId="0" borderId="10" xfId="73" applyFont="1" applyFill="1" applyBorder="1" applyAlignment="1" quotePrefix="1">
      <alignment horizontal="left" wrapText="1" indent="3"/>
      <protection/>
    </xf>
    <xf numFmtId="3" fontId="91" fillId="0" borderId="0" xfId="65" applyNumberFormat="1" applyFont="1" applyBorder="1" applyAlignment="1">
      <alignment horizontal="left" vertical="center" wrapText="1"/>
      <protection/>
    </xf>
    <xf numFmtId="3" fontId="95" fillId="0" borderId="11" xfId="65" applyNumberFormat="1" applyFont="1" applyBorder="1" applyAlignment="1">
      <alignment horizontal="right" vertical="center"/>
      <protection/>
    </xf>
    <xf numFmtId="0" fontId="4" fillId="0" borderId="10" xfId="73" applyFont="1" applyFill="1" applyBorder="1" applyAlignment="1">
      <alignment/>
      <protection/>
    </xf>
    <xf numFmtId="3" fontId="4" fillId="0" borderId="14" xfId="0" applyNumberFormat="1" applyFont="1" applyFill="1" applyBorder="1" applyAlignment="1">
      <alignment horizontal="center" vertical="center" wrapText="1"/>
    </xf>
    <xf numFmtId="0" fontId="88" fillId="0" borderId="0" xfId="65" applyFont="1" applyAlignment="1">
      <alignment horizontal="right"/>
      <protection/>
    </xf>
    <xf numFmtId="0" fontId="81" fillId="0" borderId="0" xfId="0" applyFont="1" applyAlignment="1">
      <alignment/>
    </xf>
    <xf numFmtId="3" fontId="86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0" fontId="94" fillId="33" borderId="10" xfId="73" applyFont="1" applyFill="1" applyBorder="1" applyAlignment="1">
      <alignment horizontal="left" vertical="center" wrapText="1"/>
      <protection/>
    </xf>
    <xf numFmtId="0" fontId="4" fillId="33" borderId="10" xfId="73" applyFont="1" applyFill="1" applyBorder="1" applyAlignment="1">
      <alignment horizontal="left" vertical="center"/>
      <protection/>
    </xf>
    <xf numFmtId="0" fontId="0" fillId="0" borderId="0" xfId="0" applyAlignment="1">
      <alignment horizontal="right"/>
    </xf>
    <xf numFmtId="0" fontId="96" fillId="0" borderId="0" xfId="0" applyFont="1" applyAlignment="1">
      <alignment/>
    </xf>
    <xf numFmtId="0" fontId="86" fillId="0" borderId="0" xfId="0" applyFont="1" applyAlignment="1">
      <alignment horizontal="right"/>
    </xf>
    <xf numFmtId="3" fontId="4" fillId="33" borderId="10" xfId="73" applyNumberFormat="1" applyFont="1" applyFill="1" applyBorder="1" applyAlignment="1">
      <alignment vertical="center" wrapText="1"/>
      <protection/>
    </xf>
    <xf numFmtId="3" fontId="62" fillId="0" borderId="0" xfId="0" applyNumberFormat="1" applyFont="1" applyAlignment="1">
      <alignment/>
    </xf>
    <xf numFmtId="3" fontId="3" fillId="33" borderId="10" xfId="73" applyNumberFormat="1" applyFont="1" applyFill="1" applyBorder="1" applyAlignment="1">
      <alignment horizontal="left" vertical="center" wrapText="1"/>
      <protection/>
    </xf>
    <xf numFmtId="3" fontId="4" fillId="0" borderId="10" xfId="73" applyNumberFormat="1" applyFont="1" applyFill="1" applyBorder="1" applyAlignment="1">
      <alignment vertical="center" wrapText="1"/>
      <protection/>
    </xf>
    <xf numFmtId="3" fontId="3" fillId="33" borderId="10" xfId="73" applyNumberFormat="1" applyFont="1" applyFill="1" applyBorder="1" applyAlignment="1">
      <alignment vertical="center" wrapText="1"/>
      <protection/>
    </xf>
    <xf numFmtId="0" fontId="96" fillId="0" borderId="0" xfId="0" applyFont="1" applyAlignment="1">
      <alignment horizontal="center"/>
    </xf>
    <xf numFmtId="3" fontId="90" fillId="0" borderId="0" xfId="0" applyNumberFormat="1" applyFont="1" applyAlignment="1">
      <alignment horizontal="center"/>
    </xf>
    <xf numFmtId="0" fontId="3" fillId="0" borderId="10" xfId="73" applyFont="1" applyFill="1" applyBorder="1" applyAlignment="1">
      <alignment horizontal="center" vertical="center"/>
      <protection/>
    </xf>
    <xf numFmtId="0" fontId="96" fillId="0" borderId="10" xfId="0" applyFont="1" applyBorder="1" applyAlignment="1">
      <alignment/>
    </xf>
    <xf numFmtId="3" fontId="90" fillId="0" borderId="10" xfId="0" applyNumberFormat="1" applyFont="1" applyBorder="1" applyAlignment="1">
      <alignment horizontal="center"/>
    </xf>
    <xf numFmtId="0" fontId="86" fillId="0" borderId="10" xfId="0" applyFont="1" applyBorder="1" applyAlignment="1">
      <alignment horizontal="left"/>
    </xf>
    <xf numFmtId="3" fontId="86" fillId="0" borderId="10" xfId="0" applyNumberFormat="1" applyFont="1" applyBorder="1" applyAlignment="1">
      <alignment/>
    </xf>
    <xf numFmtId="3" fontId="90" fillId="0" borderId="10" xfId="0" applyNumberFormat="1" applyFont="1" applyBorder="1" applyAlignment="1">
      <alignment/>
    </xf>
    <xf numFmtId="0" fontId="81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14" fontId="4" fillId="0" borderId="10" xfId="73" applyNumberFormat="1" applyFont="1" applyFill="1" applyBorder="1" applyAlignment="1">
      <alignment horizontal="center" vertical="center"/>
      <protection/>
    </xf>
    <xf numFmtId="0" fontId="4" fillId="33" borderId="10" xfId="73" applyFont="1" applyFill="1" applyBorder="1" applyAlignment="1">
      <alignment vertical="center" wrapText="1"/>
      <protection/>
    </xf>
    <xf numFmtId="0" fontId="3" fillId="33" borderId="10" xfId="73" applyFont="1" applyFill="1" applyBorder="1" applyAlignment="1">
      <alignment vertical="center"/>
      <protection/>
    </xf>
    <xf numFmtId="0" fontId="4" fillId="33" borderId="10" xfId="73" applyFont="1" applyFill="1" applyBorder="1" applyAlignment="1">
      <alignment vertical="center"/>
      <protection/>
    </xf>
    <xf numFmtId="0" fontId="5" fillId="0" borderId="10" xfId="73" applyFont="1" applyFill="1" applyBorder="1" applyAlignment="1">
      <alignment horizontal="center" vertical="center"/>
      <protection/>
    </xf>
    <xf numFmtId="0" fontId="25" fillId="0" borderId="0" xfId="61" applyFont="1">
      <alignment/>
      <protection/>
    </xf>
    <xf numFmtId="0" fontId="28" fillId="0" borderId="10" xfId="75" applyFont="1" applyBorder="1">
      <alignment/>
      <protection/>
    </xf>
    <xf numFmtId="0" fontId="29" fillId="0" borderId="10" xfId="61" applyFont="1" applyBorder="1" applyAlignment="1">
      <alignment horizontal="center"/>
      <protection/>
    </xf>
    <xf numFmtId="0" fontId="28" fillId="0" borderId="0" xfId="75" applyFont="1">
      <alignment/>
      <protection/>
    </xf>
    <xf numFmtId="4" fontId="28" fillId="0" borderId="0" xfId="68" applyNumberFormat="1" applyFont="1" applyProtection="1">
      <alignment/>
      <protection locked="0"/>
    </xf>
    <xf numFmtId="4" fontId="30" fillId="0" borderId="10" xfId="68" applyNumberFormat="1" applyFont="1" applyBorder="1" applyProtection="1">
      <alignment/>
      <protection locked="0"/>
    </xf>
    <xf numFmtId="4" fontId="28" fillId="0" borderId="10" xfId="68" applyNumberFormat="1" applyFont="1" applyBorder="1" applyProtection="1">
      <alignment/>
      <protection locked="0"/>
    </xf>
    <xf numFmtId="4" fontId="31" fillId="0" borderId="10" xfId="68" applyNumberFormat="1" applyFont="1" applyBorder="1" applyProtection="1">
      <alignment/>
      <protection locked="0"/>
    </xf>
    <xf numFmtId="4" fontId="32" fillId="0" borderId="10" xfId="68" applyNumberFormat="1" applyFont="1" applyBorder="1" applyProtection="1">
      <alignment/>
      <protection locked="0"/>
    </xf>
    <xf numFmtId="4" fontId="30" fillId="0" borderId="10" xfId="70" applyNumberFormat="1" applyFont="1" applyBorder="1" applyProtection="1">
      <alignment/>
      <protection locked="0"/>
    </xf>
    <xf numFmtId="4" fontId="30" fillId="34" borderId="10" xfId="68" applyNumberFormat="1" applyFont="1" applyFill="1" applyBorder="1" applyProtection="1">
      <alignment/>
      <protection locked="0"/>
    </xf>
    <xf numFmtId="4" fontId="32" fillId="34" borderId="10" xfId="68" applyNumberFormat="1" applyFont="1" applyFill="1" applyBorder="1" applyProtection="1">
      <alignment/>
      <protection locked="0"/>
    </xf>
    <xf numFmtId="4" fontId="97" fillId="0" borderId="0" xfId="68" applyNumberFormat="1" applyFont="1" applyProtection="1">
      <alignment/>
      <protection locked="0"/>
    </xf>
    <xf numFmtId="4" fontId="98" fillId="0" borderId="0" xfId="68" applyNumberFormat="1" applyFont="1" applyProtection="1">
      <alignment/>
      <protection locked="0"/>
    </xf>
    <xf numFmtId="4" fontId="33" fillId="0" borderId="10" xfId="68" applyNumberFormat="1" applyFont="1" applyBorder="1" applyProtection="1">
      <alignment/>
      <protection locked="0"/>
    </xf>
    <xf numFmtId="4" fontId="10" fillId="0" borderId="10" xfId="68" applyNumberFormat="1" applyFont="1" applyBorder="1" applyProtection="1">
      <alignment/>
      <protection locked="0"/>
    </xf>
    <xf numFmtId="4" fontId="10" fillId="0" borderId="0" xfId="68" applyNumberFormat="1" applyFont="1" applyProtection="1">
      <alignment/>
      <protection locked="0"/>
    </xf>
    <xf numFmtId="4" fontId="30" fillId="35" borderId="10" xfId="68" applyNumberFormat="1" applyFont="1" applyFill="1" applyBorder="1" applyAlignment="1" applyProtection="1">
      <alignment wrapText="1"/>
      <protection locked="0"/>
    </xf>
    <xf numFmtId="4" fontId="30" fillId="35" borderId="10" xfId="68" applyNumberFormat="1" applyFont="1" applyFill="1" applyBorder="1" applyProtection="1">
      <alignment/>
      <protection locked="0"/>
    </xf>
    <xf numFmtId="4" fontId="30" fillId="0" borderId="0" xfId="68" applyNumberFormat="1" applyFont="1" applyProtection="1">
      <alignment/>
      <protection locked="0"/>
    </xf>
    <xf numFmtId="0" fontId="11" fillId="0" borderId="0" xfId="75">
      <alignment/>
      <protection/>
    </xf>
    <xf numFmtId="0" fontId="24" fillId="0" borderId="0" xfId="61" applyFont="1">
      <alignment/>
      <protection/>
    </xf>
    <xf numFmtId="0" fontId="11" fillId="0" borderId="10" xfId="75" applyBorder="1">
      <alignment/>
      <protection/>
    </xf>
    <xf numFmtId="0" fontId="24" fillId="0" borderId="10" xfId="61" applyFont="1" applyBorder="1" applyAlignment="1">
      <alignment horizontal="center"/>
      <protection/>
    </xf>
    <xf numFmtId="0" fontId="34" fillId="0" borderId="10" xfId="61" applyFont="1" applyBorder="1" applyAlignment="1">
      <alignment horizontal="center"/>
      <protection/>
    </xf>
    <xf numFmtId="4" fontId="35" fillId="0" borderId="10" xfId="74" applyNumberFormat="1" applyFont="1" applyBorder="1" applyProtection="1">
      <alignment/>
      <protection locked="0"/>
    </xf>
    <xf numFmtId="4" fontId="35" fillId="0" borderId="10" xfId="74" applyNumberFormat="1" applyFont="1" applyBorder="1" applyAlignment="1" applyProtection="1">
      <alignment horizontal="center"/>
      <protection locked="0"/>
    </xf>
    <xf numFmtId="0" fontId="10" fillId="0" borderId="0" xfId="74">
      <alignment/>
      <protection/>
    </xf>
    <xf numFmtId="4" fontId="35" fillId="0" borderId="10" xfId="74" applyNumberFormat="1" applyFont="1" applyBorder="1" applyProtection="1">
      <alignment/>
      <protection locked="0"/>
    </xf>
    <xf numFmtId="4" fontId="36" fillId="0" borderId="10" xfId="74" applyNumberFormat="1" applyFont="1" applyBorder="1" applyProtection="1">
      <alignment/>
      <protection locked="0"/>
    </xf>
    <xf numFmtId="4" fontId="36" fillId="0" borderId="10" xfId="74" applyNumberFormat="1" applyFont="1" applyBorder="1" applyProtection="1">
      <alignment/>
      <protection locked="0"/>
    </xf>
    <xf numFmtId="4" fontId="35" fillId="36" borderId="10" xfId="74" applyNumberFormat="1" applyFont="1" applyFill="1" applyBorder="1" applyProtection="1">
      <alignment/>
      <protection locked="0"/>
    </xf>
    <xf numFmtId="4" fontId="35" fillId="35" borderId="10" xfId="74" applyNumberFormat="1" applyFont="1" applyFill="1" applyBorder="1" applyProtection="1">
      <alignment/>
      <protection locked="0"/>
    </xf>
    <xf numFmtId="0" fontId="33" fillId="0" borderId="0" xfId="74" applyFont="1">
      <alignment/>
      <protection/>
    </xf>
    <xf numFmtId="4" fontId="36" fillId="0" borderId="10" xfId="74" applyNumberFormat="1" applyFont="1" applyBorder="1" applyAlignment="1" applyProtection="1">
      <alignment horizontal="center"/>
      <protection locked="0"/>
    </xf>
    <xf numFmtId="4" fontId="35" fillId="34" borderId="10" xfId="74" applyNumberFormat="1" applyFont="1" applyFill="1" applyBorder="1" applyProtection="1">
      <alignment/>
      <protection locked="0"/>
    </xf>
    <xf numFmtId="0" fontId="0" fillId="0" borderId="0" xfId="74" applyFont="1">
      <alignment/>
      <protection/>
    </xf>
    <xf numFmtId="0" fontId="24" fillId="0" borderId="0" xfId="59" applyFont="1">
      <alignment/>
      <protection/>
    </xf>
    <xf numFmtId="0" fontId="25" fillId="0" borderId="0" xfId="59" applyFont="1">
      <alignment/>
      <protection/>
    </xf>
    <xf numFmtId="0" fontId="11" fillId="0" borderId="0" xfId="76">
      <alignment/>
      <protection/>
    </xf>
    <xf numFmtId="0" fontId="7" fillId="0" borderId="0" xfId="68" applyFont="1" applyProtection="1">
      <alignment/>
      <protection locked="0"/>
    </xf>
    <xf numFmtId="0" fontId="11" fillId="0" borderId="10" xfId="76" applyBorder="1">
      <alignment/>
      <protection/>
    </xf>
    <xf numFmtId="0" fontId="24" fillId="0" borderId="10" xfId="59" applyFont="1" applyBorder="1" applyAlignment="1">
      <alignment horizontal="center"/>
      <protection/>
    </xf>
    <xf numFmtId="0" fontId="34" fillId="0" borderId="10" xfId="59" applyFont="1" applyBorder="1" applyAlignment="1">
      <alignment horizontal="center"/>
      <protection/>
    </xf>
    <xf numFmtId="4" fontId="3" fillId="0" borderId="10" xfId="68" applyNumberFormat="1" applyFont="1" applyBorder="1" applyProtection="1">
      <alignment/>
      <protection locked="0"/>
    </xf>
    <xf numFmtId="4" fontId="25" fillId="0" borderId="10" xfId="71" applyNumberFormat="1" applyFont="1" applyBorder="1" applyProtection="1">
      <alignment/>
      <protection locked="0"/>
    </xf>
    <xf numFmtId="0" fontId="10" fillId="0" borderId="0" xfId="71">
      <alignment/>
      <protection/>
    </xf>
    <xf numFmtId="4" fontId="24" fillId="37" borderId="10" xfId="71" applyNumberFormat="1" applyFont="1" applyFill="1" applyBorder="1" applyProtection="1">
      <alignment/>
      <protection locked="0"/>
    </xf>
    <xf numFmtId="0" fontId="3" fillId="0" borderId="0" xfId="59" applyFont="1">
      <alignment/>
      <protection/>
    </xf>
    <xf numFmtId="0" fontId="37" fillId="0" borderId="0" xfId="59" applyFont="1">
      <alignment/>
      <protection/>
    </xf>
    <xf numFmtId="0" fontId="34" fillId="0" borderId="0" xfId="61" applyFont="1" applyAlignment="1">
      <alignment horizontal="center"/>
      <protection/>
    </xf>
    <xf numFmtId="0" fontId="4" fillId="0" borderId="10" xfId="59" applyFont="1" applyBorder="1">
      <alignment/>
      <protection/>
    </xf>
    <xf numFmtId="0" fontId="4" fillId="0" borderId="10" xfId="59" applyFont="1" applyBorder="1" quotePrefix="1">
      <alignment/>
      <protection/>
    </xf>
    <xf numFmtId="0" fontId="4" fillId="0" borderId="0" xfId="59" applyFont="1">
      <alignment/>
      <protection/>
    </xf>
    <xf numFmtId="0" fontId="14" fillId="0" borderId="0" xfId="59" applyFont="1">
      <alignment/>
      <protection/>
    </xf>
    <xf numFmtId="0" fontId="38" fillId="0" borderId="0" xfId="59" applyFont="1">
      <alignment/>
      <protection/>
    </xf>
    <xf numFmtId="0" fontId="25" fillId="0" borderId="0" xfId="64" applyFont="1" applyFill="1">
      <alignment/>
      <protection/>
    </xf>
    <xf numFmtId="0" fontId="11" fillId="0" borderId="0" xfId="76" applyFont="1">
      <alignment/>
      <protection/>
    </xf>
    <xf numFmtId="0" fontId="37" fillId="0" borderId="0" xfId="68" applyNumberFormat="1" applyFont="1" applyFill="1" applyBorder="1" applyAlignment="1" applyProtection="1">
      <alignment/>
      <protection locked="0"/>
    </xf>
    <xf numFmtId="0" fontId="7" fillId="0" borderId="0" xfId="68" applyNumberFormat="1" applyFont="1" applyFill="1" applyBorder="1" applyAlignment="1" applyProtection="1">
      <alignment/>
      <protection locked="0"/>
    </xf>
    <xf numFmtId="0" fontId="25" fillId="0" borderId="10" xfId="64" applyFont="1" applyBorder="1">
      <alignment/>
      <protection/>
    </xf>
    <xf numFmtId="0" fontId="24" fillId="0" borderId="10" xfId="64" applyFont="1" applyFill="1" applyBorder="1" applyAlignment="1">
      <alignment horizontal="center"/>
      <protection/>
    </xf>
    <xf numFmtId="0" fontId="25" fillId="0" borderId="0" xfId="64" applyFont="1">
      <alignment/>
      <protection/>
    </xf>
    <xf numFmtId="0" fontId="34" fillId="0" borderId="10" xfId="64" applyFont="1" applyFill="1" applyBorder="1" applyAlignment="1">
      <alignment horizontal="center"/>
      <protection/>
    </xf>
    <xf numFmtId="4" fontId="39" fillId="0" borderId="10" xfId="68" applyNumberFormat="1" applyFont="1" applyFill="1" applyBorder="1" applyAlignment="1" applyProtection="1">
      <alignment horizontal="center" vertical="center"/>
      <protection locked="0"/>
    </xf>
    <xf numFmtId="4" fontId="39" fillId="0" borderId="10" xfId="68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68">
      <alignment/>
      <protection/>
    </xf>
    <xf numFmtId="4" fontId="33" fillId="38" borderId="10" xfId="77" applyNumberFormat="1" applyFont="1" applyFill="1" applyBorder="1">
      <alignment/>
      <protection/>
    </xf>
    <xf numFmtId="4" fontId="33" fillId="38" borderId="10" xfId="77" applyNumberFormat="1" applyFont="1" applyFill="1" applyBorder="1">
      <alignment/>
      <protection/>
    </xf>
    <xf numFmtId="4" fontId="33" fillId="0" borderId="0" xfId="77" applyNumberFormat="1" applyFont="1">
      <alignment/>
      <protection/>
    </xf>
    <xf numFmtId="4" fontId="10" fillId="0" borderId="10" xfId="77" applyNumberFormat="1" applyFont="1" applyBorder="1" applyAlignment="1">
      <alignment wrapText="1"/>
      <protection/>
    </xf>
    <xf numFmtId="4" fontId="10" fillId="38" borderId="10" xfId="77" applyNumberFormat="1" applyFont="1" applyFill="1" applyBorder="1">
      <alignment/>
      <protection/>
    </xf>
    <xf numFmtId="4" fontId="33" fillId="0" borderId="10" xfId="77" applyNumberFormat="1" applyFont="1" applyBorder="1" applyAlignment="1">
      <alignment wrapText="1"/>
      <protection/>
    </xf>
    <xf numFmtId="4" fontId="33" fillId="0" borderId="10" xfId="77" applyNumberFormat="1" applyFont="1" applyBorder="1">
      <alignment/>
      <protection/>
    </xf>
    <xf numFmtId="4" fontId="33" fillId="39" borderId="10" xfId="77" applyNumberFormat="1" applyFont="1" applyFill="1" applyBorder="1">
      <alignment/>
      <protection/>
    </xf>
    <xf numFmtId="4" fontId="33" fillId="0" borderId="0" xfId="77" applyNumberFormat="1" applyFont="1">
      <alignment/>
      <protection/>
    </xf>
    <xf numFmtId="4" fontId="33" fillId="0" borderId="10" xfId="77" applyNumberFormat="1" applyFont="1" applyFill="1" applyBorder="1">
      <alignment/>
      <protection/>
    </xf>
    <xf numFmtId="4" fontId="10" fillId="0" borderId="10" xfId="77" applyNumberFormat="1" applyFont="1" applyFill="1" applyBorder="1">
      <alignment/>
      <protection/>
    </xf>
    <xf numFmtId="4" fontId="10" fillId="0" borderId="10" xfId="77" applyNumberFormat="1" applyFont="1" applyFill="1" applyBorder="1">
      <alignment/>
      <protection/>
    </xf>
    <xf numFmtId="4" fontId="10" fillId="0" borderId="10" xfId="77" applyNumberFormat="1" applyFont="1" applyBorder="1">
      <alignment/>
      <protection/>
    </xf>
    <xf numFmtId="4" fontId="10" fillId="0" borderId="0" xfId="77" applyNumberFormat="1" applyFont="1">
      <alignment/>
      <protection/>
    </xf>
    <xf numFmtId="4" fontId="10" fillId="39" borderId="10" xfId="77" applyNumberFormat="1" applyFont="1" applyFill="1" applyBorder="1">
      <alignment/>
      <protection/>
    </xf>
    <xf numFmtId="4" fontId="10" fillId="0" borderId="10" xfId="77" applyNumberFormat="1" applyBorder="1">
      <alignment/>
      <protection/>
    </xf>
    <xf numFmtId="4" fontId="10" fillId="0" borderId="0" xfId="77" applyNumberFormat="1">
      <alignment/>
      <protection/>
    </xf>
    <xf numFmtId="4" fontId="33" fillId="0" borderId="10" xfId="77" applyNumberFormat="1" applyFont="1" applyBorder="1">
      <alignment/>
      <protection/>
    </xf>
    <xf numFmtId="4" fontId="33" fillId="0" borderId="0" xfId="77" applyNumberFormat="1" applyFont="1" applyFill="1">
      <alignment/>
      <protection/>
    </xf>
    <xf numFmtId="4" fontId="10" fillId="0" borderId="10" xfId="77" applyNumberFormat="1" applyFill="1" applyBorder="1">
      <alignment/>
      <protection/>
    </xf>
    <xf numFmtId="0" fontId="90" fillId="0" borderId="0" xfId="0" applyFont="1" applyAlignment="1">
      <alignment horizontal="center"/>
    </xf>
    <xf numFmtId="0" fontId="4" fillId="0" borderId="15" xfId="73" applyFont="1" applyFill="1" applyBorder="1" applyAlignment="1">
      <alignment horizontal="center" vertical="center"/>
      <protection/>
    </xf>
    <xf numFmtId="0" fontId="4" fillId="0" borderId="16" xfId="73" applyFont="1" applyFill="1" applyBorder="1" applyAlignment="1">
      <alignment horizontal="center" vertical="center"/>
      <protection/>
    </xf>
    <xf numFmtId="0" fontId="4" fillId="0" borderId="17" xfId="73" applyFont="1" applyFill="1" applyBorder="1" applyAlignment="1">
      <alignment horizontal="center" vertical="center"/>
      <protection/>
    </xf>
    <xf numFmtId="0" fontId="4" fillId="0" borderId="10" xfId="73" applyFont="1" applyFill="1" applyBorder="1" applyAlignment="1">
      <alignment horizontal="center" vertical="center"/>
      <protection/>
    </xf>
    <xf numFmtId="0" fontId="19" fillId="0" borderId="15" xfId="73" applyFont="1" applyFill="1" applyBorder="1" applyAlignment="1">
      <alignment vertical="center" wrapText="1"/>
      <protection/>
    </xf>
    <xf numFmtId="0" fontId="19" fillId="0" borderId="16" xfId="73" applyFont="1" applyFill="1" applyBorder="1" applyAlignment="1">
      <alignment vertical="center" wrapText="1"/>
      <protection/>
    </xf>
    <xf numFmtId="0" fontId="19" fillId="0" borderId="17" xfId="73" applyFont="1" applyFill="1" applyBorder="1" applyAlignment="1">
      <alignment vertical="center" wrapText="1"/>
      <protection/>
    </xf>
    <xf numFmtId="0" fontId="19" fillId="0" borderId="10" xfId="73" applyFont="1" applyFill="1" applyBorder="1" applyAlignment="1">
      <alignment vertical="center" wrapText="1"/>
      <protection/>
    </xf>
    <xf numFmtId="0" fontId="19" fillId="0" borderId="15" xfId="73" applyFont="1" applyFill="1" applyBorder="1" applyAlignment="1">
      <alignment vertical="center"/>
      <protection/>
    </xf>
    <xf numFmtId="0" fontId="19" fillId="0" borderId="16" xfId="73" applyFont="1" applyFill="1" applyBorder="1" applyAlignment="1">
      <alignment vertical="center"/>
      <protection/>
    </xf>
    <xf numFmtId="0" fontId="19" fillId="0" borderId="17" xfId="73" applyFont="1" applyFill="1" applyBorder="1" applyAlignment="1">
      <alignment vertical="center"/>
      <protection/>
    </xf>
    <xf numFmtId="3" fontId="4" fillId="33" borderId="10" xfId="73" applyNumberFormat="1" applyFont="1" applyFill="1" applyBorder="1" applyAlignment="1">
      <alignment wrapText="1"/>
      <protection/>
    </xf>
    <xf numFmtId="3" fontId="4" fillId="33" borderId="12" xfId="73" applyNumberFormat="1" applyFont="1" applyFill="1" applyBorder="1" applyAlignment="1">
      <alignment wrapText="1"/>
      <protection/>
    </xf>
    <xf numFmtId="3" fontId="4" fillId="33" borderId="18" xfId="73" applyNumberFormat="1" applyFont="1" applyFill="1" applyBorder="1" applyAlignment="1">
      <alignment wrapText="1"/>
      <protection/>
    </xf>
    <xf numFmtId="3" fontId="4" fillId="33" borderId="14" xfId="73" applyNumberFormat="1" applyFont="1" applyFill="1" applyBorder="1" applyAlignment="1">
      <alignment wrapText="1"/>
      <protection/>
    </xf>
    <xf numFmtId="3" fontId="4" fillId="33" borderId="10" xfId="73" applyNumberFormat="1" applyFont="1" applyFill="1" applyBorder="1" applyAlignment="1">
      <alignment vertical="center" wrapText="1"/>
      <protection/>
    </xf>
    <xf numFmtId="0" fontId="9" fillId="0" borderId="10" xfId="73" applyFont="1" applyFill="1" applyBorder="1" applyAlignment="1">
      <alignment wrapText="1"/>
      <protection/>
    </xf>
    <xf numFmtId="0" fontId="4" fillId="0" borderId="10" xfId="73" applyFont="1" applyFill="1" applyBorder="1" applyAlignment="1">
      <alignment vertical="center" wrapText="1"/>
      <protection/>
    </xf>
    <xf numFmtId="0" fontId="4" fillId="0" borderId="12" xfId="73" applyFont="1" applyFill="1" applyBorder="1" applyAlignment="1">
      <alignment horizontal="center" vertical="center"/>
      <protection/>
    </xf>
    <xf numFmtId="0" fontId="4" fillId="0" borderId="14" xfId="73" applyFont="1" applyFill="1" applyBorder="1" applyAlignment="1">
      <alignment horizontal="center" vertical="center"/>
      <protection/>
    </xf>
    <xf numFmtId="0" fontId="4" fillId="0" borderId="10" xfId="73" applyFont="1" applyFill="1" applyBorder="1" applyAlignment="1">
      <alignment horizontal="center" vertical="center" wrapText="1"/>
      <protection/>
    </xf>
    <xf numFmtId="0" fontId="4" fillId="0" borderId="15" xfId="73" applyFont="1" applyFill="1" applyBorder="1" applyAlignment="1">
      <alignment horizontal="center" vertical="center" wrapText="1"/>
      <protection/>
    </xf>
    <xf numFmtId="0" fontId="4" fillId="0" borderId="16" xfId="73" applyFont="1" applyFill="1" applyBorder="1" applyAlignment="1">
      <alignment horizontal="center" vertical="center" wrapText="1"/>
      <protection/>
    </xf>
    <xf numFmtId="0" fontId="4" fillId="0" borderId="17" xfId="73" applyFont="1" applyFill="1" applyBorder="1" applyAlignment="1">
      <alignment horizontal="center" vertical="center" wrapText="1"/>
      <protection/>
    </xf>
    <xf numFmtId="0" fontId="90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3" fontId="4" fillId="33" borderId="12" xfId="73" applyNumberFormat="1" applyFont="1" applyFill="1" applyBorder="1" applyAlignment="1">
      <alignment horizontal="center" vertical="center" wrapText="1"/>
      <protection/>
    </xf>
    <xf numFmtId="3" fontId="4" fillId="33" borderId="14" xfId="73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0" fontId="24" fillId="0" borderId="0" xfId="61" applyFont="1" applyAlignment="1">
      <alignment horizontal="center"/>
      <protection/>
    </xf>
    <xf numFmtId="4" fontId="30" fillId="0" borderId="12" xfId="68" applyNumberFormat="1" applyFont="1" applyBorder="1" applyAlignment="1" applyProtection="1">
      <alignment horizontal="center" vertical="center"/>
      <protection locked="0"/>
    </xf>
    <xf numFmtId="4" fontId="30" fillId="0" borderId="14" xfId="68" applyNumberFormat="1" applyFont="1" applyBorder="1" applyAlignment="1" applyProtection="1">
      <alignment horizontal="center" vertical="center"/>
      <protection locked="0"/>
    </xf>
    <xf numFmtId="4" fontId="30" fillId="0" borderId="15" xfId="68" applyNumberFormat="1" applyFont="1" applyBorder="1" applyAlignment="1" applyProtection="1">
      <alignment horizontal="center" vertical="center"/>
      <protection locked="0"/>
    </xf>
    <xf numFmtId="4" fontId="30" fillId="0" borderId="16" xfId="68" applyNumberFormat="1" applyFont="1" applyBorder="1" applyAlignment="1" applyProtection="1">
      <alignment horizontal="center" vertical="center"/>
      <protection locked="0"/>
    </xf>
    <xf numFmtId="4" fontId="30" fillId="0" borderId="17" xfId="68" applyNumberFormat="1" applyFont="1" applyBorder="1" applyAlignment="1" applyProtection="1">
      <alignment horizontal="center" vertical="center"/>
      <protection locked="0"/>
    </xf>
    <xf numFmtId="4" fontId="30" fillId="0" borderId="15" xfId="68" applyNumberFormat="1" applyFont="1" applyBorder="1" applyAlignment="1" applyProtection="1">
      <alignment horizontal="center" wrapText="1"/>
      <protection locked="0"/>
    </xf>
    <xf numFmtId="4" fontId="30" fillId="0" borderId="16" xfId="68" applyNumberFormat="1" applyFont="1" applyBorder="1" applyAlignment="1" applyProtection="1">
      <alignment horizontal="center" wrapText="1"/>
      <protection locked="0"/>
    </xf>
    <xf numFmtId="4" fontId="30" fillId="0" borderId="17" xfId="68" applyNumberFormat="1" applyFont="1" applyBorder="1" applyAlignment="1" applyProtection="1">
      <alignment horizontal="center" wrapText="1"/>
      <protection locked="0"/>
    </xf>
    <xf numFmtId="4" fontId="30" fillId="0" borderId="15" xfId="68" applyNumberFormat="1" applyFont="1" applyBorder="1" applyAlignment="1" applyProtection="1">
      <alignment horizontal="center"/>
      <protection locked="0"/>
    </xf>
    <xf numFmtId="4" fontId="30" fillId="0" borderId="16" xfId="68" applyNumberFormat="1" applyFont="1" applyBorder="1" applyAlignment="1" applyProtection="1">
      <alignment horizontal="center"/>
      <protection locked="0"/>
    </xf>
    <xf numFmtId="4" fontId="30" fillId="0" borderId="17" xfId="68" applyNumberFormat="1" applyFont="1" applyBorder="1" applyAlignment="1" applyProtection="1">
      <alignment horizontal="center"/>
      <protection locked="0"/>
    </xf>
    <xf numFmtId="0" fontId="24" fillId="0" borderId="0" xfId="59" applyFont="1" applyAlignment="1">
      <alignment horizontal="center"/>
      <protection/>
    </xf>
    <xf numFmtId="0" fontId="3" fillId="0" borderId="0" xfId="59" applyFont="1" applyAlignment="1">
      <alignment horizontal="center"/>
      <protection/>
    </xf>
    <xf numFmtId="0" fontId="3" fillId="0" borderId="10" xfId="59" applyFont="1" applyBorder="1" applyAlignment="1">
      <alignment horizontal="left"/>
      <protection/>
    </xf>
    <xf numFmtId="0" fontId="24" fillId="0" borderId="0" xfId="64" applyFont="1" applyBorder="1" applyAlignment="1">
      <alignment horizontal="center"/>
      <protection/>
    </xf>
    <xf numFmtId="0" fontId="5" fillId="0" borderId="0" xfId="72" applyFont="1" applyFill="1" applyAlignment="1">
      <alignment horizontal="center" wrapText="1"/>
      <protection/>
    </xf>
    <xf numFmtId="0" fontId="4" fillId="0" borderId="18" xfId="73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4" fillId="0" borderId="12" xfId="73" applyFont="1" applyFill="1" applyBorder="1" applyAlignment="1">
      <alignment horizontal="center" vertical="center" wrapText="1"/>
      <protection/>
    </xf>
    <xf numFmtId="0" fontId="4" fillId="0" borderId="14" xfId="73" applyFont="1" applyFill="1" applyBorder="1" applyAlignment="1">
      <alignment horizontal="center" vertical="center" wrapText="1"/>
      <protection/>
    </xf>
    <xf numFmtId="3" fontId="91" fillId="0" borderId="11" xfId="65" applyNumberFormat="1" applyFont="1" applyBorder="1" applyAlignment="1">
      <alignment horizontal="justify" vertical="center" wrapText="1"/>
      <protection/>
    </xf>
    <xf numFmtId="3" fontId="91" fillId="0" borderId="0" xfId="65" applyNumberFormat="1" applyFont="1" applyBorder="1" applyAlignment="1">
      <alignment horizontal="justify" vertical="center" wrapText="1"/>
      <protection/>
    </xf>
    <xf numFmtId="3" fontId="99" fillId="0" borderId="0" xfId="65" applyNumberFormat="1" applyFont="1" applyBorder="1" applyAlignment="1">
      <alignment vertical="center" wrapText="1"/>
      <protection/>
    </xf>
  </cellXfs>
  <cellStyles count="7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Ezres 3" xfId="50"/>
    <cellStyle name="Figyelmeztetés" xfId="51"/>
    <cellStyle name="Hivatkozott cella" xfId="52"/>
    <cellStyle name="Jegyzet" xfId="53"/>
    <cellStyle name="Jó" xfId="54"/>
    <cellStyle name="Kimenet" xfId="55"/>
    <cellStyle name="Magyarázó szöveg" xfId="56"/>
    <cellStyle name="Normál 2" xfId="57"/>
    <cellStyle name="Normál 2 2" xfId="58"/>
    <cellStyle name="Normál 2 3" xfId="59"/>
    <cellStyle name="Normál 2 5" xfId="60"/>
    <cellStyle name="Normál 3" xfId="61"/>
    <cellStyle name="Normál 3 2" xfId="62"/>
    <cellStyle name="Normál 4" xfId="63"/>
    <cellStyle name="Normál 4 2" xfId="64"/>
    <cellStyle name="Normál 5" xfId="65"/>
    <cellStyle name="Normál 5 2" xfId="66"/>
    <cellStyle name="Normál 6" xfId="67"/>
    <cellStyle name="Normál_baglad" xfId="68"/>
    <cellStyle name="Normál_Baglad 2007. költségvetés 2" xfId="69"/>
    <cellStyle name="Normál_belsősárd tárgyi eszközök" xfId="70"/>
    <cellStyle name="Normál_gosztola" xfId="71"/>
    <cellStyle name="Normál_ktgv2004" xfId="72"/>
    <cellStyle name="Normál_Munka1" xfId="73"/>
    <cellStyle name="Normál_resznek" xfId="74"/>
    <cellStyle name="Normál_Zszfa 2004" xfId="75"/>
    <cellStyle name="Normál_Zszfa 2004 2" xfId="76"/>
    <cellStyle name="Normál_zszombatfa" xfId="77"/>
    <cellStyle name="Összesen" xfId="78"/>
    <cellStyle name="Currency" xfId="79"/>
    <cellStyle name="Currency [0]" xfId="80"/>
    <cellStyle name="Rossz" xfId="81"/>
    <cellStyle name="Semleges" xfId="82"/>
    <cellStyle name="Számítás" xfId="83"/>
    <cellStyle name="Percent" xfId="84"/>
    <cellStyle name="Százalék 2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externalLink" Target="externalLinks/externalLink5.xml" /><Relationship Id="rId29" Type="http://schemas.openxmlformats.org/officeDocument/2006/relationships/externalLink" Target="externalLinks/externalLink6.xml" /><Relationship Id="rId30" Type="http://schemas.openxmlformats.org/officeDocument/2006/relationships/externalLink" Target="externalLinks/externalLink7.xml" /><Relationship Id="rId31" Type="http://schemas.openxmlformats.org/officeDocument/2006/relationships/externalLink" Target="externalLinks/externalLink8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5.%20&#233;vi%20k&#246;lts&#233;gvet&#233;s\K&#252;ls&#337;s&#225;rd\Ksard%20z&#225;rsz&#225;mad&#225;s%20%202005.%2012.31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\2009.%20&#233;vi%20z&#225;rsz&#225;mad&#225;s\Szhazazarsz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9.%20&#233;vi%20z&#225;rsz&#225;mad&#225;s\Szhazazarsz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\2009.%20&#233;vi%20z&#225;rsz&#225;mad&#225;s\Gosztzarsz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\2009.%20&#233;vi%20z&#225;rsz&#225;mad&#225;s\Szhazazarsz20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6%20z&#225;rsz&#225;mad&#225;s\Baglad%20%20z&#225;rsz&#225;mad&#225;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doc\2005.%20&#233;vi%20vagyont&#225;bl&#225;k\gosztol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\2009.%20&#233;vi%20z&#225;rsz&#225;mad&#225;s\Gosztzarsz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zöv.mód.12.31."/>
      <sheetName val="Munka1"/>
      <sheetName val="Szöv.mód.12.19."/>
      <sheetName val="Szöv,.mód.09.30."/>
      <sheetName val="Szöv.mód. 08.24"/>
      <sheetName val="Szöv.mód.I.félév"/>
      <sheetName val="Bevételek"/>
      <sheetName val="Kiad összesít"/>
      <sheetName val="Kiad szakf átad "/>
      <sheetName val="kiad segély  "/>
      <sheetName val="felh "/>
      <sheetName val="Pénzmaradvány."/>
      <sheetName val="fejl. bev"/>
      <sheetName val="EU"/>
      <sheetName val="mük felh egyens mérleg (2)"/>
      <sheetName val="guruló"/>
      <sheetName val="többéves"/>
      <sheetName val="ütemt."/>
      <sheetName val="közvetett támog (2)"/>
      <sheetName val="Környezetvéd"/>
      <sheetName val="Egysz.pénzmar."/>
      <sheetName val="Egysz.mérleg"/>
      <sheetName val="Egysz.pénzforg.jel."/>
      <sheetName val="értékpapír"/>
      <sheetName val="vagyon"/>
      <sheetName val="100 fölötti"/>
      <sheetName val="beuházás"/>
      <sheetName val="forintos"/>
      <sheetName val="követelés"/>
      <sheetName val="változások"/>
      <sheetName val="kötelezettség"/>
      <sheetName val="szöveg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Bevétel összesen"/>
      <sheetName val="Kiadások"/>
      <sheetName val="FElhalm.kiad."/>
      <sheetName val="prognosztizál egyens mérleg (3)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uházás"/>
      <sheetName val="értékpapír"/>
      <sheetName val="követelés"/>
      <sheetName val="kötelezettség"/>
      <sheetName val="vagyon változás"/>
      <sheetName val="többéves (3)"/>
      <sheetName val="közvetett támog (2)"/>
      <sheetName val="EU"/>
      <sheetName val="tájékoztató egyens mérleg  (2)"/>
      <sheetName val="Bevételek részletes"/>
      <sheetName val="Kiad szakf "/>
      <sheetName val="Kiad  átad"/>
      <sheetName val="Segély)"/>
      <sheetName val="Falugondnok bevétel 2009 (2)"/>
      <sheetName val="Falugondnok kiadás 2009. (2)"/>
      <sheetName val="fejl. bev"/>
      <sheetName val="Munka1"/>
      <sheetName val="Munka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Bevétel összesen"/>
      <sheetName val="Kiadások"/>
      <sheetName val="FElhalm.kiad."/>
      <sheetName val="prognosztizál egyens mérleg (3)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uházás"/>
      <sheetName val="értékpapír"/>
      <sheetName val="követelés"/>
      <sheetName val="kötelezettség"/>
      <sheetName val="vagyon változás"/>
      <sheetName val="többéves (3)"/>
      <sheetName val="közvetett támog (2)"/>
      <sheetName val="EU"/>
      <sheetName val="tájékoztató egyens mérleg  (2)"/>
      <sheetName val="Bevételek részletes"/>
      <sheetName val="Kiad szakf "/>
      <sheetName val="Kiad  átad"/>
      <sheetName val="Segély)"/>
      <sheetName val="Falugondnok bevétel 2009 (2)"/>
      <sheetName val="Falugondnok kiadás 2009. (2)"/>
      <sheetName val="fejl. bev"/>
      <sheetName val="Munka1"/>
      <sheetName val="Munka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evét összesen "/>
      <sheetName val="Kiadások"/>
      <sheetName val="Felhalm. kiad. "/>
      <sheetName val="prognosztizált egyens mérleg 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ruházás"/>
      <sheetName val="Értékpapír"/>
      <sheetName val="követelés"/>
      <sheetName val="kötelezettség"/>
      <sheetName val="műemlék"/>
      <sheetName val="változások"/>
      <sheetName val="többéves"/>
      <sheetName val="közvetett támog"/>
      <sheetName val="EU"/>
      <sheetName val="tájékoztató egyens mérleg  (2)"/>
      <sheetName val="BevételekRÉSZLETES"/>
      <sheetName val="Kiad szakf átad "/>
      <sheetName val="Mük.átadás"/>
      <sheetName val="Segély)"/>
      <sheetName val="Falugondnok bevétel (2)"/>
      <sheetName val="Falugondnok kiadás  (2)"/>
      <sheetName val="fejl. bev"/>
      <sheetName val="Munka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 Bevétel összesen"/>
      <sheetName val="Kiadások"/>
      <sheetName val="FElhalm.kiad."/>
      <sheetName val="prognosztizál egyens mérleg (3)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uházás"/>
      <sheetName val="értékpapír"/>
      <sheetName val="követelés"/>
      <sheetName val="kötelezettség"/>
      <sheetName val="vagyon változás"/>
      <sheetName val="többéves (3)"/>
      <sheetName val="közvetett támog (2)"/>
      <sheetName val="EU"/>
      <sheetName val="tájékoztató egyens mérleg  (2)"/>
      <sheetName val="Bevételek részletes"/>
      <sheetName val="Kiad szakf "/>
      <sheetName val="Kiad  átad"/>
      <sheetName val="Segély)"/>
      <sheetName val="Falugondnok bevétel 2009 (2)"/>
      <sheetName val="Falugondnok kiadás 2009. (2)"/>
      <sheetName val="fejl. bev"/>
      <sheetName val="Munka1"/>
      <sheetName val="Munka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evételek"/>
      <sheetName val="Kiad összesít"/>
      <sheetName val="kiad szakfelad átad"/>
      <sheetName val="segély új"/>
      <sheetName val="Felhalm. "/>
      <sheetName val="fejl. bev"/>
      <sheetName val="Bevétel 2006 költségvet"/>
      <sheetName val="Kiadás 2006költségvetés"/>
      <sheetName val="Pénzmaradvány."/>
      <sheetName val="EU"/>
      <sheetName val="mük felh egyens mérleg "/>
      <sheetName val="többéves"/>
      <sheetName val="közvetett támog"/>
      <sheetName val="Egysz.mérleg"/>
      <sheetName val="Egysz.pénzforg.jel."/>
      <sheetName val="Egysz.pénzmar."/>
      <sheetName val="forintos mérleg"/>
      <sheetName val="vagyon"/>
      <sheetName val="100 fölötti"/>
      <sheetName val="beruházás"/>
      <sheetName val="értékpapír"/>
      <sheetName val="követelés"/>
      <sheetName val="kötelezettség"/>
      <sheetName val="műemlék"/>
      <sheetName val="változások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00 fölötti"/>
      <sheetName val="beruházás"/>
      <sheetName val="forintos"/>
      <sheetName val="követelés"/>
      <sheetName val="változások"/>
      <sheetName val="kötelezettség"/>
      <sheetName val="vagyon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evét összesen "/>
      <sheetName val="Kiadások"/>
      <sheetName val="Felhalm. kiad. "/>
      <sheetName val="prognosztizált egyens mérleg 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ruházás"/>
      <sheetName val="Értékpapír"/>
      <sheetName val="követelés"/>
      <sheetName val="kötelezettség"/>
      <sheetName val="műemlék"/>
      <sheetName val="változások"/>
      <sheetName val="többéves"/>
      <sheetName val="közvetett támog"/>
      <sheetName val="EU"/>
      <sheetName val="tájékoztató egyens mérleg  (2)"/>
      <sheetName val="BevételekRÉSZLETES"/>
      <sheetName val="Kiad szakf átad "/>
      <sheetName val="Mük.átadás"/>
      <sheetName val="Segély)"/>
      <sheetName val="Falugondnok bevétel (2)"/>
      <sheetName val="Falugondnok kiadás  (2)"/>
      <sheetName val="fejl. bev"/>
      <sheetName val="Munk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AA32"/>
  <sheetViews>
    <sheetView tabSelected="1" zoomScalePageLayoutView="0" workbookViewId="0" topLeftCell="G1">
      <selection activeCell="F38" sqref="F38"/>
    </sheetView>
  </sheetViews>
  <sheetFormatPr defaultColWidth="9.140625" defaultRowHeight="15"/>
  <cols>
    <col min="1" max="1" width="5.7109375" style="0" customWidth="1"/>
    <col min="2" max="2" width="25.7109375" style="0" customWidth="1"/>
    <col min="3" max="14" width="12.140625" style="0" customWidth="1"/>
    <col min="15" max="15" width="25.7109375" style="0" customWidth="1"/>
    <col min="16" max="27" width="12.140625" style="0" customWidth="1"/>
  </cols>
  <sheetData>
    <row r="1" spans="1:27" s="2" customFormat="1" ht="15.75">
      <c r="A1" s="239" t="s">
        <v>522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</row>
    <row r="2" spans="2:5" s="2" customFormat="1" ht="15" customHeight="1">
      <c r="B2" s="112"/>
      <c r="C2" s="112"/>
      <c r="D2" s="112"/>
      <c r="E2" s="112"/>
    </row>
    <row r="3" spans="1:27" s="2" customFormat="1" ht="15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47</v>
      </c>
      <c r="H3" s="1" t="s">
        <v>48</v>
      </c>
      <c r="I3" s="1" t="s">
        <v>49</v>
      </c>
      <c r="J3" s="1" t="s">
        <v>93</v>
      </c>
      <c r="K3" s="1" t="s">
        <v>94</v>
      </c>
      <c r="L3" s="1" t="s">
        <v>50</v>
      </c>
      <c r="M3" s="1" t="s">
        <v>95</v>
      </c>
      <c r="N3" s="1" t="s">
        <v>96</v>
      </c>
      <c r="O3" s="1" t="s">
        <v>97</v>
      </c>
      <c r="P3" s="1" t="s">
        <v>538</v>
      </c>
      <c r="Q3" s="1" t="s">
        <v>539</v>
      </c>
      <c r="R3" s="1" t="s">
        <v>540</v>
      </c>
      <c r="S3" s="1" t="s">
        <v>541</v>
      </c>
      <c r="T3" s="1" t="s">
        <v>543</v>
      </c>
      <c r="U3" s="1" t="s">
        <v>544</v>
      </c>
      <c r="V3" s="1" t="s">
        <v>545</v>
      </c>
      <c r="W3" s="1" t="s">
        <v>546</v>
      </c>
      <c r="X3" s="1" t="s">
        <v>547</v>
      </c>
      <c r="Y3" s="1" t="s">
        <v>548</v>
      </c>
      <c r="Z3" s="1" t="s">
        <v>549</v>
      </c>
      <c r="AA3" s="1" t="s">
        <v>550</v>
      </c>
    </row>
    <row r="4" spans="1:27" s="11" customFormat="1" ht="15.75">
      <c r="A4" s="1">
        <v>1</v>
      </c>
      <c r="B4" s="243" t="s">
        <v>9</v>
      </c>
      <c r="C4" s="240" t="s">
        <v>368</v>
      </c>
      <c r="D4" s="241"/>
      <c r="E4" s="242"/>
      <c r="F4" s="240" t="s">
        <v>110</v>
      </c>
      <c r="G4" s="241"/>
      <c r="H4" s="242"/>
      <c r="I4" s="240" t="s">
        <v>111</v>
      </c>
      <c r="J4" s="241"/>
      <c r="K4" s="242"/>
      <c r="L4" s="240" t="s">
        <v>5</v>
      </c>
      <c r="M4" s="241"/>
      <c r="N4" s="242"/>
      <c r="O4" s="243" t="s">
        <v>9</v>
      </c>
      <c r="P4" s="240" t="s">
        <v>368</v>
      </c>
      <c r="Q4" s="241"/>
      <c r="R4" s="242"/>
      <c r="S4" s="240" t="s">
        <v>110</v>
      </c>
      <c r="T4" s="241"/>
      <c r="U4" s="242"/>
      <c r="V4" s="240" t="s">
        <v>111</v>
      </c>
      <c r="W4" s="241"/>
      <c r="X4" s="242"/>
      <c r="Y4" s="243" t="s">
        <v>5</v>
      </c>
      <c r="Z4" s="243"/>
      <c r="AA4" s="243"/>
    </row>
    <row r="5" spans="1:27" s="11" customFormat="1" ht="15.75">
      <c r="A5" s="1">
        <v>2</v>
      </c>
      <c r="B5" s="243"/>
      <c r="C5" s="83" t="s">
        <v>4</v>
      </c>
      <c r="D5" s="38" t="s">
        <v>556</v>
      </c>
      <c r="E5" s="38" t="s">
        <v>557</v>
      </c>
      <c r="F5" s="83" t="s">
        <v>4</v>
      </c>
      <c r="G5" s="38" t="s">
        <v>556</v>
      </c>
      <c r="H5" s="38" t="s">
        <v>557</v>
      </c>
      <c r="I5" s="83" t="s">
        <v>4</v>
      </c>
      <c r="J5" s="38" t="s">
        <v>556</v>
      </c>
      <c r="K5" s="38" t="s">
        <v>557</v>
      </c>
      <c r="L5" s="83" t="s">
        <v>4</v>
      </c>
      <c r="M5" s="38" t="s">
        <v>556</v>
      </c>
      <c r="N5" s="38" t="s">
        <v>557</v>
      </c>
      <c r="O5" s="243"/>
      <c r="P5" s="83" t="s">
        <v>4</v>
      </c>
      <c r="Q5" s="38" t="s">
        <v>556</v>
      </c>
      <c r="R5" s="38" t="s">
        <v>557</v>
      </c>
      <c r="S5" s="83" t="s">
        <v>4</v>
      </c>
      <c r="T5" s="38" t="s">
        <v>556</v>
      </c>
      <c r="U5" s="38" t="s">
        <v>557</v>
      </c>
      <c r="V5" s="83" t="s">
        <v>4</v>
      </c>
      <c r="W5" s="38" t="s">
        <v>556</v>
      </c>
      <c r="X5" s="38" t="s">
        <v>557</v>
      </c>
      <c r="Y5" s="83" t="s">
        <v>4</v>
      </c>
      <c r="Z5" s="38" t="s">
        <v>556</v>
      </c>
      <c r="AA5" s="38" t="s">
        <v>557</v>
      </c>
    </row>
    <row r="6" spans="1:27" s="90" customFormat="1" ht="16.5">
      <c r="A6" s="1">
        <v>3</v>
      </c>
      <c r="B6" s="244" t="s">
        <v>44</v>
      </c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6"/>
      <c r="O6" s="247" t="s">
        <v>122</v>
      </c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</row>
    <row r="7" spans="1:27" s="11" customFormat="1" ht="47.25">
      <c r="A7" s="1">
        <v>4</v>
      </c>
      <c r="B7" s="85" t="s">
        <v>272</v>
      </c>
      <c r="C7" s="5">
        <f>Bevételek!C90</f>
        <v>0</v>
      </c>
      <c r="D7" s="5">
        <f>Bevételek!D90</f>
        <v>0</v>
      </c>
      <c r="E7" s="5">
        <f>Bevételek!E90</f>
        <v>0</v>
      </c>
      <c r="F7" s="5">
        <f>Bevételek!C91</f>
        <v>13676034</v>
      </c>
      <c r="G7" s="5">
        <f>Bevételek!D91</f>
        <v>14295234</v>
      </c>
      <c r="H7" s="5">
        <f>Bevételek!E91</f>
        <v>14295234</v>
      </c>
      <c r="I7" s="5">
        <f>Bevételek!C92</f>
        <v>0</v>
      </c>
      <c r="J7" s="5">
        <f>Bevételek!D92</f>
        <v>0</v>
      </c>
      <c r="K7" s="5">
        <f>Bevételek!E92</f>
        <v>0</v>
      </c>
      <c r="L7" s="5">
        <f aca="true" t="shared" si="0" ref="L7:N10">C7+F7+I7</f>
        <v>13676034</v>
      </c>
      <c r="M7" s="5">
        <f t="shared" si="0"/>
        <v>14295234</v>
      </c>
      <c r="N7" s="5">
        <f t="shared" si="0"/>
        <v>14295234</v>
      </c>
      <c r="O7" s="87" t="s">
        <v>39</v>
      </c>
      <c r="P7" s="5">
        <f>Kiadás!C8</f>
        <v>0</v>
      </c>
      <c r="Q7" s="5">
        <f>Kiadás!D8</f>
        <v>0</v>
      </c>
      <c r="R7" s="5">
        <f>Kiadás!E8</f>
        <v>0</v>
      </c>
      <c r="S7" s="5">
        <f>Kiadás!C9</f>
        <v>6208769</v>
      </c>
      <c r="T7" s="5">
        <f>Kiadás!D9</f>
        <v>6100375</v>
      </c>
      <c r="U7" s="5">
        <f>Kiadás!E9</f>
        <v>5539837</v>
      </c>
      <c r="V7" s="5">
        <f>Kiadás!C10</f>
        <v>446000</v>
      </c>
      <c r="W7" s="5">
        <f>Kiadás!D10</f>
        <v>446000</v>
      </c>
      <c r="X7" s="5">
        <f>Kiadás!E10</f>
        <v>396000</v>
      </c>
      <c r="Y7" s="5">
        <f aca="true" t="shared" si="1" ref="Y7:AA11">P7+S7+V7</f>
        <v>6654769</v>
      </c>
      <c r="Z7" s="5">
        <f t="shared" si="1"/>
        <v>6546375</v>
      </c>
      <c r="AA7" s="5">
        <f t="shared" si="1"/>
        <v>5935837</v>
      </c>
    </row>
    <row r="8" spans="1:27" s="11" customFormat="1" ht="45">
      <c r="A8" s="1">
        <v>5</v>
      </c>
      <c r="B8" s="85" t="s">
        <v>294</v>
      </c>
      <c r="C8" s="5">
        <f>Bevételek!C149</f>
        <v>0</v>
      </c>
      <c r="D8" s="5">
        <f>Bevételek!D149</f>
        <v>0</v>
      </c>
      <c r="E8" s="5">
        <f>Bevételek!E149</f>
        <v>0</v>
      </c>
      <c r="F8" s="5">
        <f>Bevételek!C150</f>
        <v>77000</v>
      </c>
      <c r="G8" s="5">
        <f>Bevételek!D150</f>
        <v>77229</v>
      </c>
      <c r="H8" s="5">
        <f>Bevételek!E150</f>
        <v>71925</v>
      </c>
      <c r="I8" s="5">
        <f>Bevételek!C151</f>
        <v>200000</v>
      </c>
      <c r="J8" s="5">
        <f>Bevételek!D151</f>
        <v>182660</v>
      </c>
      <c r="K8" s="5">
        <f>Bevételek!E151</f>
        <v>149005</v>
      </c>
      <c r="L8" s="5">
        <f t="shared" si="0"/>
        <v>277000</v>
      </c>
      <c r="M8" s="5">
        <f t="shared" si="0"/>
        <v>259889</v>
      </c>
      <c r="N8" s="5">
        <f t="shared" si="0"/>
        <v>220930</v>
      </c>
      <c r="O8" s="87" t="s">
        <v>80</v>
      </c>
      <c r="P8" s="5">
        <f>Kiadás!C12</f>
        <v>0</v>
      </c>
      <c r="Q8" s="5">
        <f>Kiadás!D12</f>
        <v>0</v>
      </c>
      <c r="R8" s="5">
        <f>Kiadás!E12</f>
        <v>0</v>
      </c>
      <c r="S8" s="5">
        <f>Kiadás!C13</f>
        <v>1256735</v>
      </c>
      <c r="T8" s="5">
        <f>Kiadás!D13</f>
        <v>1233882</v>
      </c>
      <c r="U8" s="5">
        <f>Kiadás!E13</f>
        <v>993208</v>
      </c>
      <c r="V8" s="5">
        <f>Kiadás!C14</f>
        <v>103045</v>
      </c>
      <c r="W8" s="5">
        <f>Kiadás!D14</f>
        <v>96632</v>
      </c>
      <c r="X8" s="5">
        <f>Kiadás!E14</f>
        <v>70246</v>
      </c>
      <c r="Y8" s="5">
        <f t="shared" si="1"/>
        <v>1359780</v>
      </c>
      <c r="Z8" s="5">
        <f t="shared" si="1"/>
        <v>1330514</v>
      </c>
      <c r="AA8" s="5">
        <f t="shared" si="1"/>
        <v>1063454</v>
      </c>
    </row>
    <row r="9" spans="1:27" s="11" customFormat="1" ht="15.75">
      <c r="A9" s="1">
        <v>6</v>
      </c>
      <c r="B9" s="85" t="s">
        <v>44</v>
      </c>
      <c r="C9" s="5">
        <f>Bevételek!C203</f>
        <v>0</v>
      </c>
      <c r="D9" s="5">
        <f>Bevételek!D203</f>
        <v>0</v>
      </c>
      <c r="E9" s="5">
        <f>Bevételek!E203</f>
        <v>0</v>
      </c>
      <c r="F9" s="5">
        <f>Bevételek!C204</f>
        <v>60000</v>
      </c>
      <c r="G9" s="5">
        <f>Bevételek!D204</f>
        <v>197246</v>
      </c>
      <c r="H9" s="5">
        <f>Bevételek!E204</f>
        <v>154927</v>
      </c>
      <c r="I9" s="5">
        <f>Bevételek!C205</f>
        <v>0</v>
      </c>
      <c r="J9" s="5">
        <f>Bevételek!D205</f>
        <v>0</v>
      </c>
      <c r="K9" s="5">
        <f>Bevételek!E205</f>
        <v>0</v>
      </c>
      <c r="L9" s="5">
        <f t="shared" si="0"/>
        <v>60000</v>
      </c>
      <c r="M9" s="5">
        <f t="shared" si="0"/>
        <v>197246</v>
      </c>
      <c r="N9" s="5">
        <f t="shared" si="0"/>
        <v>154927</v>
      </c>
      <c r="O9" s="87" t="s">
        <v>81</v>
      </c>
      <c r="P9" s="5">
        <f>Kiadás!C16</f>
        <v>0</v>
      </c>
      <c r="Q9" s="5">
        <f>Kiadás!D16</f>
        <v>0</v>
      </c>
      <c r="R9" s="5">
        <f>Kiadás!E16</f>
        <v>0</v>
      </c>
      <c r="S9" s="5">
        <f>Kiadás!C17</f>
        <v>4056692</v>
      </c>
      <c r="T9" s="5">
        <f>Kiadás!D17</f>
        <v>3272793</v>
      </c>
      <c r="U9" s="5">
        <f>Kiadás!E17</f>
        <v>3008094</v>
      </c>
      <c r="V9" s="5">
        <f>Kiadás!C18</f>
        <v>0</v>
      </c>
      <c r="W9" s="5">
        <f>Kiadás!D18</f>
        <v>0</v>
      </c>
      <c r="X9" s="5">
        <f>Kiadás!E18</f>
        <v>0</v>
      </c>
      <c r="Y9" s="5">
        <f t="shared" si="1"/>
        <v>4056692</v>
      </c>
      <c r="Z9" s="5">
        <f t="shared" si="1"/>
        <v>3272793</v>
      </c>
      <c r="AA9" s="5">
        <f t="shared" si="1"/>
        <v>3008094</v>
      </c>
    </row>
    <row r="10" spans="1:27" s="11" customFormat="1" ht="15.75">
      <c r="A10" s="1">
        <v>7</v>
      </c>
      <c r="B10" s="257" t="s">
        <v>352</v>
      </c>
      <c r="C10" s="255">
        <f>Bevételek!C237</f>
        <v>0</v>
      </c>
      <c r="D10" s="255">
        <f>Bevételek!D237</f>
        <v>0</v>
      </c>
      <c r="E10" s="255">
        <f>Bevételek!E237</f>
        <v>0</v>
      </c>
      <c r="F10" s="255">
        <f>Bevételek!C238</f>
        <v>0</v>
      </c>
      <c r="G10" s="255">
        <f>Bevételek!D238</f>
        <v>43300</v>
      </c>
      <c r="H10" s="255">
        <f>Bevételek!E238</f>
        <v>43300</v>
      </c>
      <c r="I10" s="255">
        <f>Bevételek!C239</f>
        <v>0</v>
      </c>
      <c r="J10" s="255">
        <f>Bevételek!D239</f>
        <v>0</v>
      </c>
      <c r="K10" s="255">
        <f>Bevételek!E239</f>
        <v>0</v>
      </c>
      <c r="L10" s="255">
        <f t="shared" si="0"/>
        <v>0</v>
      </c>
      <c r="M10" s="255">
        <f t="shared" si="0"/>
        <v>43300</v>
      </c>
      <c r="N10" s="255">
        <f t="shared" si="0"/>
        <v>43300</v>
      </c>
      <c r="O10" s="87" t="s">
        <v>82</v>
      </c>
      <c r="P10" s="5">
        <f>Kiadás!C60</f>
        <v>0</v>
      </c>
      <c r="Q10" s="5">
        <f>Kiadás!D60</f>
        <v>0</v>
      </c>
      <c r="R10" s="5">
        <f>Kiadás!E60</f>
        <v>0</v>
      </c>
      <c r="S10" s="5">
        <f>Kiadás!C61</f>
        <v>430000</v>
      </c>
      <c r="T10" s="5">
        <f>Kiadás!D61</f>
        <v>605000</v>
      </c>
      <c r="U10" s="5">
        <f>Kiadás!E61</f>
        <v>573600</v>
      </c>
      <c r="V10" s="5">
        <f>Kiadás!C62</f>
        <v>0</v>
      </c>
      <c r="W10" s="5">
        <f>Kiadás!D62</f>
        <v>0</v>
      </c>
      <c r="X10" s="5">
        <f>Kiadás!E62</f>
        <v>0</v>
      </c>
      <c r="Y10" s="5">
        <f t="shared" si="1"/>
        <v>430000</v>
      </c>
      <c r="Z10" s="5">
        <f t="shared" si="1"/>
        <v>605000</v>
      </c>
      <c r="AA10" s="5">
        <f t="shared" si="1"/>
        <v>573600</v>
      </c>
    </row>
    <row r="11" spans="1:27" s="11" customFormat="1" ht="30">
      <c r="A11" s="1">
        <v>8</v>
      </c>
      <c r="B11" s="257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87" t="s">
        <v>83</v>
      </c>
      <c r="P11" s="5">
        <f>Kiadás!C124</f>
        <v>0</v>
      </c>
      <c r="Q11" s="5">
        <f>Kiadás!D124</f>
        <v>0</v>
      </c>
      <c r="R11" s="5">
        <f>Kiadás!E124</f>
        <v>0</v>
      </c>
      <c r="S11" s="5">
        <f>Kiadás!C125</f>
        <v>965390</v>
      </c>
      <c r="T11" s="5">
        <f>Kiadás!D125</f>
        <v>978690</v>
      </c>
      <c r="U11" s="5">
        <f>Kiadás!E125</f>
        <v>955690</v>
      </c>
      <c r="V11" s="5">
        <f>Kiadás!C126</f>
        <v>0</v>
      </c>
      <c r="W11" s="5">
        <f>Kiadás!D126</f>
        <v>0</v>
      </c>
      <c r="X11" s="5">
        <f>Kiadás!E126</f>
        <v>0</v>
      </c>
      <c r="Y11" s="5">
        <f t="shared" si="1"/>
        <v>965390</v>
      </c>
      <c r="Z11" s="5">
        <f t="shared" si="1"/>
        <v>978690</v>
      </c>
      <c r="AA11" s="5">
        <f t="shared" si="1"/>
        <v>955690</v>
      </c>
    </row>
    <row r="12" spans="1:27" s="11" customFormat="1" ht="15.75">
      <c r="A12" s="1">
        <v>9</v>
      </c>
      <c r="B12" s="86" t="s">
        <v>85</v>
      </c>
      <c r="C12" s="13">
        <f aca="true" t="shared" si="2" ref="C12:N12">SUM(C7:C11)</f>
        <v>0</v>
      </c>
      <c r="D12" s="13">
        <f t="shared" si="2"/>
        <v>0</v>
      </c>
      <c r="E12" s="13">
        <f t="shared" si="2"/>
        <v>0</v>
      </c>
      <c r="F12" s="13">
        <f t="shared" si="2"/>
        <v>13813034</v>
      </c>
      <c r="G12" s="13">
        <f t="shared" si="2"/>
        <v>14613009</v>
      </c>
      <c r="H12" s="13">
        <f t="shared" si="2"/>
        <v>14565386</v>
      </c>
      <c r="I12" s="13">
        <f t="shared" si="2"/>
        <v>200000</v>
      </c>
      <c r="J12" s="13">
        <f t="shared" si="2"/>
        <v>182660</v>
      </c>
      <c r="K12" s="13">
        <f t="shared" si="2"/>
        <v>149005</v>
      </c>
      <c r="L12" s="13">
        <f t="shared" si="2"/>
        <v>14013034</v>
      </c>
      <c r="M12" s="13">
        <f t="shared" si="2"/>
        <v>14795669</v>
      </c>
      <c r="N12" s="13">
        <f t="shared" si="2"/>
        <v>14714391</v>
      </c>
      <c r="O12" s="86" t="s">
        <v>86</v>
      </c>
      <c r="P12" s="13">
        <f aca="true" t="shared" si="3" ref="P12:AA12">SUM(P7:P11)</f>
        <v>0</v>
      </c>
      <c r="Q12" s="13">
        <f t="shared" si="3"/>
        <v>0</v>
      </c>
      <c r="R12" s="13">
        <f t="shared" si="3"/>
        <v>0</v>
      </c>
      <c r="S12" s="13">
        <f t="shared" si="3"/>
        <v>12917586</v>
      </c>
      <c r="T12" s="13">
        <f t="shared" si="3"/>
        <v>12190740</v>
      </c>
      <c r="U12" s="13">
        <f t="shared" si="3"/>
        <v>11070429</v>
      </c>
      <c r="V12" s="13">
        <f t="shared" si="3"/>
        <v>549045</v>
      </c>
      <c r="W12" s="13">
        <f t="shared" si="3"/>
        <v>542632</v>
      </c>
      <c r="X12" s="13">
        <f t="shared" si="3"/>
        <v>466246</v>
      </c>
      <c r="Y12" s="13">
        <f t="shared" si="3"/>
        <v>13466631</v>
      </c>
      <c r="Z12" s="13">
        <f t="shared" si="3"/>
        <v>12733372</v>
      </c>
      <c r="AA12" s="13">
        <f t="shared" si="3"/>
        <v>11536675</v>
      </c>
    </row>
    <row r="13" spans="1:27" s="11" customFormat="1" ht="15.75">
      <c r="A13" s="1">
        <v>10</v>
      </c>
      <c r="B13" s="88" t="s">
        <v>127</v>
      </c>
      <c r="C13" s="89">
        <f aca="true" t="shared" si="4" ref="C13:N13">C12-P12</f>
        <v>0</v>
      </c>
      <c r="D13" s="89">
        <f t="shared" si="4"/>
        <v>0</v>
      </c>
      <c r="E13" s="89">
        <f t="shared" si="4"/>
        <v>0</v>
      </c>
      <c r="F13" s="89">
        <f t="shared" si="4"/>
        <v>895448</v>
      </c>
      <c r="G13" s="89">
        <f t="shared" si="4"/>
        <v>2422269</v>
      </c>
      <c r="H13" s="89">
        <f t="shared" si="4"/>
        <v>3494957</v>
      </c>
      <c r="I13" s="89">
        <f t="shared" si="4"/>
        <v>-349045</v>
      </c>
      <c r="J13" s="89">
        <f t="shared" si="4"/>
        <v>-359972</v>
      </c>
      <c r="K13" s="89">
        <f t="shared" si="4"/>
        <v>-317241</v>
      </c>
      <c r="L13" s="89">
        <f t="shared" si="4"/>
        <v>546403</v>
      </c>
      <c r="M13" s="89">
        <f t="shared" si="4"/>
        <v>2062297</v>
      </c>
      <c r="N13" s="89">
        <f t="shared" si="4"/>
        <v>3177716</v>
      </c>
      <c r="O13" s="256" t="s">
        <v>113</v>
      </c>
      <c r="P13" s="251">
        <f>Kiadás!C153</f>
        <v>0</v>
      </c>
      <c r="Q13" s="251">
        <f>Kiadás!D153</f>
        <v>0</v>
      </c>
      <c r="R13" s="251">
        <f>Kiadás!E153</f>
        <v>0</v>
      </c>
      <c r="S13" s="251">
        <f>Kiadás!C154</f>
        <v>546987</v>
      </c>
      <c r="T13" s="252">
        <f>Kiadás!D154</f>
        <v>1140675</v>
      </c>
      <c r="U13" s="252">
        <f>Kiadás!E154</f>
        <v>546987</v>
      </c>
      <c r="V13" s="251">
        <f>Kiadás!C155</f>
        <v>0</v>
      </c>
      <c r="W13" s="251">
        <f>Kiadás!D155</f>
        <v>0</v>
      </c>
      <c r="X13" s="251">
        <f>Kiadás!E155</f>
        <v>0</v>
      </c>
      <c r="Y13" s="251">
        <f>P13+S13+V13</f>
        <v>546987</v>
      </c>
      <c r="Z13" s="251">
        <f>Q13+T13+W13</f>
        <v>1140675</v>
      </c>
      <c r="AA13" s="251">
        <f>R13+U13+X13</f>
        <v>546987</v>
      </c>
    </row>
    <row r="14" spans="1:27" s="11" customFormat="1" ht="15.75">
      <c r="A14" s="1">
        <v>11</v>
      </c>
      <c r="B14" s="88" t="s">
        <v>118</v>
      </c>
      <c r="C14" s="5">
        <f>Bevételek!C259</f>
        <v>0</v>
      </c>
      <c r="D14" s="5">
        <f>Bevételek!D259</f>
        <v>0</v>
      </c>
      <c r="E14" s="5">
        <f>Bevételek!E259</f>
        <v>0</v>
      </c>
      <c r="F14" s="5">
        <f>Bevételek!C260</f>
        <v>4689309</v>
      </c>
      <c r="G14" s="5">
        <f>Bevételek!D260</f>
        <v>4697611</v>
      </c>
      <c r="H14" s="5">
        <f>Bevételek!E260</f>
        <v>4697611</v>
      </c>
      <c r="I14" s="5">
        <f>Bevételek!C261</f>
        <v>0</v>
      </c>
      <c r="J14" s="5">
        <f>Bevételek!D261</f>
        <v>0</v>
      </c>
      <c r="K14" s="5">
        <f>Bevételek!E261</f>
        <v>0</v>
      </c>
      <c r="L14" s="5">
        <f aca="true" t="shared" si="5" ref="L14:N15">C14+F14+I14</f>
        <v>4689309</v>
      </c>
      <c r="M14" s="5">
        <f t="shared" si="5"/>
        <v>4697611</v>
      </c>
      <c r="N14" s="5">
        <f t="shared" si="5"/>
        <v>4697611</v>
      </c>
      <c r="O14" s="256"/>
      <c r="P14" s="251"/>
      <c r="Q14" s="251"/>
      <c r="R14" s="251"/>
      <c r="S14" s="251"/>
      <c r="T14" s="253"/>
      <c r="U14" s="253"/>
      <c r="V14" s="251"/>
      <c r="W14" s="251"/>
      <c r="X14" s="251"/>
      <c r="Y14" s="251"/>
      <c r="Z14" s="251"/>
      <c r="AA14" s="251"/>
    </row>
    <row r="15" spans="1:27" s="11" customFormat="1" ht="15.75">
      <c r="A15" s="1">
        <v>12</v>
      </c>
      <c r="B15" s="88" t="s">
        <v>119</v>
      </c>
      <c r="C15" s="5">
        <f>Bevételek!C280</f>
        <v>0</v>
      </c>
      <c r="D15" s="5">
        <f>Bevételek!D280</f>
        <v>0</v>
      </c>
      <c r="E15" s="5">
        <f>Bevételek!E280</f>
        <v>0</v>
      </c>
      <c r="F15" s="5">
        <f>Bevételek!C281</f>
        <v>0</v>
      </c>
      <c r="G15" s="5">
        <f>Bevételek!D281</f>
        <v>593688</v>
      </c>
      <c r="H15" s="5">
        <f>Bevételek!E281</f>
        <v>593688</v>
      </c>
      <c r="I15" s="5">
        <f>Bevételek!C282</f>
        <v>0</v>
      </c>
      <c r="J15" s="5">
        <f>Bevételek!D282</f>
        <v>0</v>
      </c>
      <c r="K15" s="5">
        <f>Bevételek!E282</f>
        <v>0</v>
      </c>
      <c r="L15" s="5">
        <f t="shared" si="5"/>
        <v>0</v>
      </c>
      <c r="M15" s="5">
        <f t="shared" si="5"/>
        <v>593688</v>
      </c>
      <c r="N15" s="5">
        <f t="shared" si="5"/>
        <v>593688</v>
      </c>
      <c r="O15" s="256"/>
      <c r="P15" s="251"/>
      <c r="Q15" s="251"/>
      <c r="R15" s="251"/>
      <c r="S15" s="251"/>
      <c r="T15" s="254"/>
      <c r="U15" s="254"/>
      <c r="V15" s="251"/>
      <c r="W15" s="251"/>
      <c r="X15" s="251"/>
      <c r="Y15" s="251"/>
      <c r="Z15" s="251"/>
      <c r="AA15" s="251"/>
    </row>
    <row r="16" spans="1:27" s="11" customFormat="1" ht="31.5">
      <c r="A16" s="1">
        <v>13</v>
      </c>
      <c r="B16" s="86" t="s">
        <v>10</v>
      </c>
      <c r="C16" s="14">
        <f aca="true" t="shared" si="6" ref="C16:N16">C12+C14+C15</f>
        <v>0</v>
      </c>
      <c r="D16" s="14">
        <f t="shared" si="6"/>
        <v>0</v>
      </c>
      <c r="E16" s="14">
        <f t="shared" si="6"/>
        <v>0</v>
      </c>
      <c r="F16" s="14">
        <f t="shared" si="6"/>
        <v>18502343</v>
      </c>
      <c r="G16" s="14">
        <f t="shared" si="6"/>
        <v>19904308</v>
      </c>
      <c r="H16" s="14">
        <f t="shared" si="6"/>
        <v>19856685</v>
      </c>
      <c r="I16" s="14">
        <f t="shared" si="6"/>
        <v>200000</v>
      </c>
      <c r="J16" s="14">
        <f t="shared" si="6"/>
        <v>182660</v>
      </c>
      <c r="K16" s="14">
        <f t="shared" si="6"/>
        <v>149005</v>
      </c>
      <c r="L16" s="14">
        <f t="shared" si="6"/>
        <v>18702343</v>
      </c>
      <c r="M16" s="14">
        <f t="shared" si="6"/>
        <v>20086968</v>
      </c>
      <c r="N16" s="14">
        <f t="shared" si="6"/>
        <v>20005690</v>
      </c>
      <c r="O16" s="86" t="s">
        <v>11</v>
      </c>
      <c r="P16" s="14">
        <f aca="true" t="shared" si="7" ref="P16:AA16">P12+P13</f>
        <v>0</v>
      </c>
      <c r="Q16" s="14">
        <f t="shared" si="7"/>
        <v>0</v>
      </c>
      <c r="R16" s="14">
        <f t="shared" si="7"/>
        <v>0</v>
      </c>
      <c r="S16" s="14">
        <f t="shared" si="7"/>
        <v>13464573</v>
      </c>
      <c r="T16" s="14">
        <f t="shared" si="7"/>
        <v>13331415</v>
      </c>
      <c r="U16" s="14">
        <f t="shared" si="7"/>
        <v>11617416</v>
      </c>
      <c r="V16" s="14">
        <f t="shared" si="7"/>
        <v>549045</v>
      </c>
      <c r="W16" s="14">
        <f t="shared" si="7"/>
        <v>542632</v>
      </c>
      <c r="X16" s="14">
        <f t="shared" si="7"/>
        <v>466246</v>
      </c>
      <c r="Y16" s="14">
        <f t="shared" si="7"/>
        <v>14013618</v>
      </c>
      <c r="Z16" s="14">
        <f t="shared" si="7"/>
        <v>13874047</v>
      </c>
      <c r="AA16" s="14">
        <f t="shared" si="7"/>
        <v>12083662</v>
      </c>
    </row>
    <row r="17" spans="1:27" s="90" customFormat="1" ht="16.5">
      <c r="A17" s="1">
        <v>14</v>
      </c>
      <c r="B17" s="248" t="s">
        <v>121</v>
      </c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50"/>
      <c r="O17" s="247" t="s">
        <v>100</v>
      </c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</row>
    <row r="18" spans="1:27" s="11" customFormat="1" ht="47.25">
      <c r="A18" s="1">
        <v>15</v>
      </c>
      <c r="B18" s="85" t="s">
        <v>281</v>
      </c>
      <c r="C18" s="5">
        <f>Bevételek!C120</f>
        <v>0</v>
      </c>
      <c r="D18" s="5">
        <f>Bevételek!D120</f>
        <v>0</v>
      </c>
      <c r="E18" s="5">
        <f>Bevételek!E120</f>
        <v>0</v>
      </c>
      <c r="F18" s="5">
        <f>Bevételek!C121</f>
        <v>0</v>
      </c>
      <c r="G18" s="5">
        <f>Bevételek!D121</f>
        <v>0</v>
      </c>
      <c r="H18" s="5">
        <f>Bevételek!E121</f>
        <v>0</v>
      </c>
      <c r="I18" s="5">
        <f>Bevételek!C122</f>
        <v>0</v>
      </c>
      <c r="J18" s="5">
        <f>Bevételek!D122</f>
        <v>0</v>
      </c>
      <c r="K18" s="5">
        <f>Bevételek!E122</f>
        <v>0</v>
      </c>
      <c r="L18" s="5">
        <f aca="true" t="shared" si="8" ref="L18:N20">C18+F18+I18</f>
        <v>0</v>
      </c>
      <c r="M18" s="5">
        <f t="shared" si="8"/>
        <v>0</v>
      </c>
      <c r="N18" s="5">
        <f t="shared" si="8"/>
        <v>0</v>
      </c>
      <c r="O18" s="85" t="s">
        <v>98</v>
      </c>
      <c r="P18" s="5">
        <f>Kiadás!C129</f>
        <v>0</v>
      </c>
      <c r="Q18" s="5">
        <f>Kiadás!D129</f>
        <v>0</v>
      </c>
      <c r="R18" s="5">
        <f>Kiadás!E129</f>
        <v>0</v>
      </c>
      <c r="S18" s="5">
        <f>Kiadás!C130</f>
        <v>0</v>
      </c>
      <c r="T18" s="5">
        <f>Kiadás!D130</f>
        <v>813789</v>
      </c>
      <c r="U18" s="5">
        <f>Kiadás!E130</f>
        <v>813789</v>
      </c>
      <c r="V18" s="5">
        <f>Kiadás!C131</f>
        <v>0</v>
      </c>
      <c r="W18" s="5">
        <f>Kiadás!D131</f>
        <v>0</v>
      </c>
      <c r="X18" s="5">
        <f>Kiadás!E131</f>
        <v>0</v>
      </c>
      <c r="Y18" s="5">
        <f aca="true" t="shared" si="9" ref="Y18:AA20">P18+S18+V18</f>
        <v>0</v>
      </c>
      <c r="Z18" s="5">
        <f t="shared" si="9"/>
        <v>813789</v>
      </c>
      <c r="AA18" s="5">
        <f t="shared" si="9"/>
        <v>813789</v>
      </c>
    </row>
    <row r="19" spans="1:27" s="11" customFormat="1" ht="15.75">
      <c r="A19" s="1">
        <v>16</v>
      </c>
      <c r="B19" s="85" t="s">
        <v>121</v>
      </c>
      <c r="C19" s="5">
        <f>Bevételek!C223</f>
        <v>0</v>
      </c>
      <c r="D19" s="5">
        <f>Bevételek!D223</f>
        <v>0</v>
      </c>
      <c r="E19" s="5">
        <f>Bevételek!E223</f>
        <v>0</v>
      </c>
      <c r="F19" s="5">
        <f>Bevételek!C224</f>
        <v>0</v>
      </c>
      <c r="G19" s="5">
        <f>Bevételek!D224</f>
        <v>0</v>
      </c>
      <c r="H19" s="5">
        <f>Bevételek!E224</f>
        <v>0</v>
      </c>
      <c r="I19" s="5">
        <f>Bevételek!C225</f>
        <v>0</v>
      </c>
      <c r="J19" s="5">
        <f>Bevételek!D225</f>
        <v>0</v>
      </c>
      <c r="K19" s="5">
        <f>Bevételek!E225</f>
        <v>0</v>
      </c>
      <c r="L19" s="5">
        <f t="shared" si="8"/>
        <v>0</v>
      </c>
      <c r="M19" s="5">
        <f t="shared" si="8"/>
        <v>0</v>
      </c>
      <c r="N19" s="5">
        <f t="shared" si="8"/>
        <v>0</v>
      </c>
      <c r="O19" s="85" t="s">
        <v>45</v>
      </c>
      <c r="P19" s="5">
        <f>Kiadás!C133</f>
        <v>0</v>
      </c>
      <c r="Q19" s="5">
        <f>Kiadás!D133</f>
        <v>0</v>
      </c>
      <c r="R19" s="5">
        <f>Kiadás!E133</f>
        <v>0</v>
      </c>
      <c r="S19" s="5">
        <f>Kiadás!C134</f>
        <v>4679301</v>
      </c>
      <c r="T19" s="5">
        <f>Kiadás!D134</f>
        <v>5389708</v>
      </c>
      <c r="U19" s="5">
        <f>Kiadás!E134</f>
        <v>5389708</v>
      </c>
      <c r="V19" s="5">
        <f>Kiadás!C135</f>
        <v>0</v>
      </c>
      <c r="W19" s="5">
        <f>Kiadás!D135</f>
        <v>0</v>
      </c>
      <c r="X19" s="5">
        <f>Kiadás!E135</f>
        <v>0</v>
      </c>
      <c r="Y19" s="5">
        <f t="shared" si="9"/>
        <v>4679301</v>
      </c>
      <c r="Z19" s="5">
        <f t="shared" si="9"/>
        <v>5389708</v>
      </c>
      <c r="AA19" s="5">
        <f t="shared" si="9"/>
        <v>5389708</v>
      </c>
    </row>
    <row r="20" spans="1:27" s="11" customFormat="1" ht="31.5">
      <c r="A20" s="1">
        <v>17</v>
      </c>
      <c r="B20" s="85" t="s">
        <v>353</v>
      </c>
      <c r="C20" s="5">
        <f>Bevételek!C250</f>
        <v>0</v>
      </c>
      <c r="D20" s="5">
        <f>Bevételek!D250</f>
        <v>0</v>
      </c>
      <c r="E20" s="5">
        <f>Bevételek!E250</f>
        <v>0</v>
      </c>
      <c r="F20" s="5">
        <f>Bevételek!C251</f>
        <v>0</v>
      </c>
      <c r="G20" s="5">
        <f>Bevételek!D251</f>
        <v>0</v>
      </c>
      <c r="H20" s="5">
        <f>Bevételek!E251</f>
        <v>0</v>
      </c>
      <c r="I20" s="5">
        <f>Bevételek!C252</f>
        <v>0</v>
      </c>
      <c r="J20" s="5">
        <f>Bevételek!D252</f>
        <v>0</v>
      </c>
      <c r="K20" s="5">
        <f>Bevételek!E252</f>
        <v>0</v>
      </c>
      <c r="L20" s="5">
        <f t="shared" si="8"/>
        <v>0</v>
      </c>
      <c r="M20" s="5">
        <f t="shared" si="8"/>
        <v>0</v>
      </c>
      <c r="N20" s="5">
        <f t="shared" si="8"/>
        <v>0</v>
      </c>
      <c r="O20" s="85" t="s">
        <v>190</v>
      </c>
      <c r="P20" s="5">
        <f>Kiadás!C137</f>
        <v>0</v>
      </c>
      <c r="Q20" s="5">
        <f>Kiadás!D137</f>
        <v>0</v>
      </c>
      <c r="R20" s="5">
        <f>Kiadás!E137</f>
        <v>0</v>
      </c>
      <c r="S20" s="5">
        <f>Kiadás!C138</f>
        <v>9424</v>
      </c>
      <c r="T20" s="5">
        <f>Kiadás!D138</f>
        <v>9424</v>
      </c>
      <c r="U20" s="5">
        <f>Kiadás!E138</f>
        <v>9078</v>
      </c>
      <c r="V20" s="5">
        <f>Kiadás!C139</f>
        <v>0</v>
      </c>
      <c r="W20" s="5">
        <f>Kiadás!D139</f>
        <v>0</v>
      </c>
      <c r="X20" s="5">
        <f>Kiadás!E139</f>
        <v>0</v>
      </c>
      <c r="Y20" s="5">
        <f t="shared" si="9"/>
        <v>9424</v>
      </c>
      <c r="Z20" s="5">
        <f t="shared" si="9"/>
        <v>9424</v>
      </c>
      <c r="AA20" s="5">
        <f t="shared" si="9"/>
        <v>9078</v>
      </c>
    </row>
    <row r="21" spans="1:27" s="11" customFormat="1" ht="15.75">
      <c r="A21" s="1">
        <v>18</v>
      </c>
      <c r="B21" s="86" t="s">
        <v>85</v>
      </c>
      <c r="C21" s="13">
        <f aca="true" t="shared" si="10" ref="C21:N21">SUM(C18:C20)</f>
        <v>0</v>
      </c>
      <c r="D21" s="13">
        <f t="shared" si="10"/>
        <v>0</v>
      </c>
      <c r="E21" s="13">
        <f t="shared" si="10"/>
        <v>0</v>
      </c>
      <c r="F21" s="13">
        <f t="shared" si="10"/>
        <v>0</v>
      </c>
      <c r="G21" s="13">
        <f t="shared" si="10"/>
        <v>0</v>
      </c>
      <c r="H21" s="13">
        <f t="shared" si="10"/>
        <v>0</v>
      </c>
      <c r="I21" s="13">
        <f t="shared" si="10"/>
        <v>0</v>
      </c>
      <c r="J21" s="13">
        <f t="shared" si="10"/>
        <v>0</v>
      </c>
      <c r="K21" s="13">
        <f t="shared" si="10"/>
        <v>0</v>
      </c>
      <c r="L21" s="13">
        <f t="shared" si="10"/>
        <v>0</v>
      </c>
      <c r="M21" s="13">
        <f t="shared" si="10"/>
        <v>0</v>
      </c>
      <c r="N21" s="13">
        <f t="shared" si="10"/>
        <v>0</v>
      </c>
      <c r="O21" s="86" t="s">
        <v>86</v>
      </c>
      <c r="P21" s="13">
        <f aca="true" t="shared" si="11" ref="P21:AA21">SUM(P18:P20)</f>
        <v>0</v>
      </c>
      <c r="Q21" s="13">
        <f t="shared" si="11"/>
        <v>0</v>
      </c>
      <c r="R21" s="13">
        <f t="shared" si="11"/>
        <v>0</v>
      </c>
      <c r="S21" s="13">
        <f t="shared" si="11"/>
        <v>4688725</v>
      </c>
      <c r="T21" s="13">
        <f t="shared" si="11"/>
        <v>6212921</v>
      </c>
      <c r="U21" s="13">
        <f t="shared" si="11"/>
        <v>6212575</v>
      </c>
      <c r="V21" s="13">
        <f t="shared" si="11"/>
        <v>0</v>
      </c>
      <c r="W21" s="13">
        <f t="shared" si="11"/>
        <v>0</v>
      </c>
      <c r="X21" s="13">
        <f t="shared" si="11"/>
        <v>0</v>
      </c>
      <c r="Y21" s="13">
        <f t="shared" si="11"/>
        <v>4688725</v>
      </c>
      <c r="Z21" s="13">
        <f t="shared" si="11"/>
        <v>6212921</v>
      </c>
      <c r="AA21" s="13">
        <f t="shared" si="11"/>
        <v>6212575</v>
      </c>
    </row>
    <row r="22" spans="1:27" s="11" customFormat="1" ht="15.75">
      <c r="A22" s="1">
        <v>19</v>
      </c>
      <c r="B22" s="88" t="s">
        <v>127</v>
      </c>
      <c r="C22" s="89">
        <f aca="true" t="shared" si="12" ref="C22:N22">C21-P21</f>
        <v>0</v>
      </c>
      <c r="D22" s="89">
        <f t="shared" si="12"/>
        <v>0</v>
      </c>
      <c r="E22" s="89">
        <f t="shared" si="12"/>
        <v>0</v>
      </c>
      <c r="F22" s="89">
        <f t="shared" si="12"/>
        <v>-4688725</v>
      </c>
      <c r="G22" s="89">
        <f t="shared" si="12"/>
        <v>-6212921</v>
      </c>
      <c r="H22" s="89">
        <f t="shared" si="12"/>
        <v>-6212575</v>
      </c>
      <c r="I22" s="89">
        <f t="shared" si="12"/>
        <v>0</v>
      </c>
      <c r="J22" s="89">
        <f t="shared" si="12"/>
        <v>0</v>
      </c>
      <c r="K22" s="89">
        <f t="shared" si="12"/>
        <v>0</v>
      </c>
      <c r="L22" s="89">
        <f t="shared" si="12"/>
        <v>-4688725</v>
      </c>
      <c r="M22" s="89">
        <f t="shared" si="12"/>
        <v>-6212921</v>
      </c>
      <c r="N22" s="89">
        <f t="shared" si="12"/>
        <v>-6212575</v>
      </c>
      <c r="O22" s="256" t="s">
        <v>113</v>
      </c>
      <c r="P22" s="251">
        <f>Kiadás!C169</f>
        <v>0</v>
      </c>
      <c r="Q22" s="251">
        <f>Kiadás!D169</f>
        <v>0</v>
      </c>
      <c r="R22" s="251">
        <f>Kiadás!E169</f>
        <v>0</v>
      </c>
      <c r="S22" s="251">
        <f>Kiadás!C170</f>
        <v>0</v>
      </c>
      <c r="T22" s="251">
        <f>Kiadás!D170</f>
        <v>0</v>
      </c>
      <c r="U22" s="251">
        <f>Kiadás!E170</f>
        <v>0</v>
      </c>
      <c r="V22" s="252">
        <f>Kiadás!C171</f>
        <v>0</v>
      </c>
      <c r="W22" s="251">
        <f>Kiadás!D171</f>
        <v>0</v>
      </c>
      <c r="X22" s="251">
        <f>Kiadás!E171</f>
        <v>0</v>
      </c>
      <c r="Y22" s="251">
        <f>P22+S22+V22</f>
        <v>0</v>
      </c>
      <c r="Z22" s="251">
        <f>Q22+T22+W22</f>
        <v>0</v>
      </c>
      <c r="AA22" s="251">
        <f>R22+U22+X22</f>
        <v>0</v>
      </c>
    </row>
    <row r="23" spans="1:27" s="11" customFormat="1" ht="15.75">
      <c r="A23" s="1">
        <v>20</v>
      </c>
      <c r="B23" s="88" t="s">
        <v>118</v>
      </c>
      <c r="C23" s="5">
        <f>Bevételek!C266</f>
        <v>0</v>
      </c>
      <c r="D23" s="5">
        <f>Bevételek!D266</f>
        <v>0</v>
      </c>
      <c r="E23" s="5">
        <f>Bevételek!E266</f>
        <v>0</v>
      </c>
      <c r="F23" s="5">
        <f>Bevételek!C267</f>
        <v>0</v>
      </c>
      <c r="G23" s="5">
        <f>Bevételek!D267</f>
        <v>0</v>
      </c>
      <c r="H23" s="5">
        <f>Bevételek!E267</f>
        <v>0</v>
      </c>
      <c r="I23" s="5">
        <f>Bevételek!C268</f>
        <v>0</v>
      </c>
      <c r="J23" s="5">
        <f>Bevételek!D268</f>
        <v>0</v>
      </c>
      <c r="K23" s="5">
        <f>Bevételek!E268</f>
        <v>0</v>
      </c>
      <c r="L23" s="5">
        <f aca="true" t="shared" si="13" ref="L23:N24">C23+F23+I23</f>
        <v>0</v>
      </c>
      <c r="M23" s="5">
        <f t="shared" si="13"/>
        <v>0</v>
      </c>
      <c r="N23" s="5">
        <f t="shared" si="13"/>
        <v>0</v>
      </c>
      <c r="O23" s="256"/>
      <c r="P23" s="251"/>
      <c r="Q23" s="251"/>
      <c r="R23" s="251"/>
      <c r="S23" s="251"/>
      <c r="T23" s="251"/>
      <c r="U23" s="251"/>
      <c r="V23" s="253"/>
      <c r="W23" s="251"/>
      <c r="X23" s="251"/>
      <c r="Y23" s="251"/>
      <c r="Z23" s="251"/>
      <c r="AA23" s="251"/>
    </row>
    <row r="24" spans="1:27" s="11" customFormat="1" ht="15.75">
      <c r="A24" s="1">
        <v>21</v>
      </c>
      <c r="B24" s="88" t="s">
        <v>119</v>
      </c>
      <c r="C24" s="5">
        <f>Bevételek!C293</f>
        <v>0</v>
      </c>
      <c r="D24" s="5">
        <f>Bevételek!D293</f>
        <v>0</v>
      </c>
      <c r="E24" s="5">
        <f>Bevételek!E293</f>
        <v>0</v>
      </c>
      <c r="F24" s="5">
        <f>Bevételek!C294</f>
        <v>0</v>
      </c>
      <c r="G24" s="5">
        <f>Bevételek!D294</f>
        <v>0</v>
      </c>
      <c r="H24" s="5">
        <f>Bevételek!E294</f>
        <v>0</v>
      </c>
      <c r="I24" s="5">
        <f>Bevételek!C295</f>
        <v>0</v>
      </c>
      <c r="J24" s="5">
        <f>Bevételek!D295</f>
        <v>0</v>
      </c>
      <c r="K24" s="5">
        <f>Bevételek!E295</f>
        <v>0</v>
      </c>
      <c r="L24" s="5">
        <f t="shared" si="13"/>
        <v>0</v>
      </c>
      <c r="M24" s="5">
        <f t="shared" si="13"/>
        <v>0</v>
      </c>
      <c r="N24" s="5">
        <f t="shared" si="13"/>
        <v>0</v>
      </c>
      <c r="O24" s="256"/>
      <c r="P24" s="251"/>
      <c r="Q24" s="251"/>
      <c r="R24" s="251"/>
      <c r="S24" s="251"/>
      <c r="T24" s="251"/>
      <c r="U24" s="251"/>
      <c r="V24" s="254"/>
      <c r="W24" s="251"/>
      <c r="X24" s="251"/>
      <c r="Y24" s="251"/>
      <c r="Z24" s="251"/>
      <c r="AA24" s="251"/>
    </row>
    <row r="25" spans="1:27" s="11" customFormat="1" ht="31.5">
      <c r="A25" s="1">
        <v>22</v>
      </c>
      <c r="B25" s="86" t="s">
        <v>12</v>
      </c>
      <c r="C25" s="14">
        <f aca="true" t="shared" si="14" ref="C25:N25">C21+C23+C24</f>
        <v>0</v>
      </c>
      <c r="D25" s="14">
        <f t="shared" si="14"/>
        <v>0</v>
      </c>
      <c r="E25" s="14">
        <f t="shared" si="14"/>
        <v>0</v>
      </c>
      <c r="F25" s="14">
        <f t="shared" si="14"/>
        <v>0</v>
      </c>
      <c r="G25" s="14">
        <f t="shared" si="14"/>
        <v>0</v>
      </c>
      <c r="H25" s="14">
        <f t="shared" si="14"/>
        <v>0</v>
      </c>
      <c r="I25" s="14">
        <f t="shared" si="14"/>
        <v>0</v>
      </c>
      <c r="J25" s="14">
        <f t="shared" si="14"/>
        <v>0</v>
      </c>
      <c r="K25" s="14">
        <f t="shared" si="14"/>
        <v>0</v>
      </c>
      <c r="L25" s="14">
        <f t="shared" si="14"/>
        <v>0</v>
      </c>
      <c r="M25" s="14">
        <f t="shared" si="14"/>
        <v>0</v>
      </c>
      <c r="N25" s="14">
        <f t="shared" si="14"/>
        <v>0</v>
      </c>
      <c r="O25" s="86" t="s">
        <v>13</v>
      </c>
      <c r="P25" s="14">
        <f aca="true" t="shared" si="15" ref="P25:AA25">P21+P22</f>
        <v>0</v>
      </c>
      <c r="Q25" s="14">
        <f t="shared" si="15"/>
        <v>0</v>
      </c>
      <c r="R25" s="14">
        <f t="shared" si="15"/>
        <v>0</v>
      </c>
      <c r="S25" s="14">
        <f t="shared" si="15"/>
        <v>4688725</v>
      </c>
      <c r="T25" s="14">
        <f t="shared" si="15"/>
        <v>6212921</v>
      </c>
      <c r="U25" s="14">
        <f t="shared" si="15"/>
        <v>6212575</v>
      </c>
      <c r="V25" s="14">
        <f t="shared" si="15"/>
        <v>0</v>
      </c>
      <c r="W25" s="14">
        <f t="shared" si="15"/>
        <v>0</v>
      </c>
      <c r="X25" s="14">
        <f t="shared" si="15"/>
        <v>0</v>
      </c>
      <c r="Y25" s="14">
        <f t="shared" si="15"/>
        <v>4688725</v>
      </c>
      <c r="Z25" s="14">
        <f t="shared" si="15"/>
        <v>6212921</v>
      </c>
      <c r="AA25" s="14">
        <f t="shared" si="15"/>
        <v>6212575</v>
      </c>
    </row>
    <row r="26" spans="1:27" s="90" customFormat="1" ht="16.5">
      <c r="A26" s="1">
        <v>23</v>
      </c>
      <c r="B26" s="244" t="s">
        <v>123</v>
      </c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6"/>
      <c r="O26" s="247" t="s">
        <v>124</v>
      </c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247"/>
    </row>
    <row r="27" spans="1:27" s="11" customFormat="1" ht="15.75">
      <c r="A27" s="1">
        <v>24</v>
      </c>
      <c r="B27" s="85" t="s">
        <v>125</v>
      </c>
      <c r="C27" s="5">
        <f aca="true" t="shared" si="16" ref="C27:N27">C12+C21</f>
        <v>0</v>
      </c>
      <c r="D27" s="5">
        <f t="shared" si="16"/>
        <v>0</v>
      </c>
      <c r="E27" s="5">
        <f t="shared" si="16"/>
        <v>0</v>
      </c>
      <c r="F27" s="5">
        <f t="shared" si="16"/>
        <v>13813034</v>
      </c>
      <c r="G27" s="5">
        <f t="shared" si="16"/>
        <v>14613009</v>
      </c>
      <c r="H27" s="5">
        <f t="shared" si="16"/>
        <v>14565386</v>
      </c>
      <c r="I27" s="5">
        <f t="shared" si="16"/>
        <v>200000</v>
      </c>
      <c r="J27" s="5">
        <f t="shared" si="16"/>
        <v>182660</v>
      </c>
      <c r="K27" s="5">
        <f t="shared" si="16"/>
        <v>149005</v>
      </c>
      <c r="L27" s="5">
        <f t="shared" si="16"/>
        <v>14013034</v>
      </c>
      <c r="M27" s="5">
        <f t="shared" si="16"/>
        <v>14795669</v>
      </c>
      <c r="N27" s="5">
        <f t="shared" si="16"/>
        <v>14714391</v>
      </c>
      <c r="O27" s="85" t="s">
        <v>126</v>
      </c>
      <c r="P27" s="5">
        <f aca="true" t="shared" si="17" ref="P27:Z27">P12+P21</f>
        <v>0</v>
      </c>
      <c r="Q27" s="5">
        <f t="shared" si="17"/>
        <v>0</v>
      </c>
      <c r="R27" s="5">
        <f>R12+R21</f>
        <v>0</v>
      </c>
      <c r="S27" s="5">
        <f t="shared" si="17"/>
        <v>17606311</v>
      </c>
      <c r="T27" s="5">
        <f t="shared" si="17"/>
        <v>18403661</v>
      </c>
      <c r="U27" s="5">
        <f>U12+U21</f>
        <v>17283004</v>
      </c>
      <c r="V27" s="5">
        <f t="shared" si="17"/>
        <v>549045</v>
      </c>
      <c r="W27" s="5">
        <f t="shared" si="17"/>
        <v>542632</v>
      </c>
      <c r="X27" s="5">
        <f>X12+X21</f>
        <v>466246</v>
      </c>
      <c r="Y27" s="5">
        <f t="shared" si="17"/>
        <v>18155356</v>
      </c>
      <c r="Z27" s="5">
        <f t="shared" si="17"/>
        <v>18946293</v>
      </c>
      <c r="AA27" s="5">
        <f>AA12+AA21</f>
        <v>17749250</v>
      </c>
    </row>
    <row r="28" spans="1:27" s="11" customFormat="1" ht="15.75">
      <c r="A28" s="1">
        <v>25</v>
      </c>
      <c r="B28" s="88" t="s">
        <v>127</v>
      </c>
      <c r="C28" s="89">
        <f aca="true" t="shared" si="18" ref="C28:N28">C27-P27</f>
        <v>0</v>
      </c>
      <c r="D28" s="89">
        <f t="shared" si="18"/>
        <v>0</v>
      </c>
      <c r="E28" s="89">
        <f t="shared" si="18"/>
        <v>0</v>
      </c>
      <c r="F28" s="89">
        <f t="shared" si="18"/>
        <v>-3793277</v>
      </c>
      <c r="G28" s="89">
        <f t="shared" si="18"/>
        <v>-3790652</v>
      </c>
      <c r="H28" s="89">
        <f t="shared" si="18"/>
        <v>-2717618</v>
      </c>
      <c r="I28" s="89">
        <f t="shared" si="18"/>
        <v>-349045</v>
      </c>
      <c r="J28" s="89">
        <f t="shared" si="18"/>
        <v>-359972</v>
      </c>
      <c r="K28" s="89">
        <f t="shared" si="18"/>
        <v>-317241</v>
      </c>
      <c r="L28" s="89">
        <f t="shared" si="18"/>
        <v>-4142322</v>
      </c>
      <c r="M28" s="89">
        <f t="shared" si="18"/>
        <v>-4150624</v>
      </c>
      <c r="N28" s="89">
        <f t="shared" si="18"/>
        <v>-3034859</v>
      </c>
      <c r="O28" s="256" t="s">
        <v>120</v>
      </c>
      <c r="P28" s="251">
        <f aca="true" t="shared" si="19" ref="P28:Z28">P13+P22</f>
        <v>0</v>
      </c>
      <c r="Q28" s="251">
        <f t="shared" si="19"/>
        <v>0</v>
      </c>
      <c r="R28" s="251">
        <f>R13+R22</f>
        <v>0</v>
      </c>
      <c r="S28" s="251">
        <f t="shared" si="19"/>
        <v>546987</v>
      </c>
      <c r="T28" s="251">
        <f t="shared" si="19"/>
        <v>1140675</v>
      </c>
      <c r="U28" s="251">
        <f>U13+U22</f>
        <v>546987</v>
      </c>
      <c r="V28" s="251">
        <f t="shared" si="19"/>
        <v>0</v>
      </c>
      <c r="W28" s="251">
        <f t="shared" si="19"/>
        <v>0</v>
      </c>
      <c r="X28" s="251">
        <f>X13+X22</f>
        <v>0</v>
      </c>
      <c r="Y28" s="251">
        <f t="shared" si="19"/>
        <v>546987</v>
      </c>
      <c r="Z28" s="251">
        <f t="shared" si="19"/>
        <v>1140675</v>
      </c>
      <c r="AA28" s="251">
        <f>AA13+AA22</f>
        <v>546987</v>
      </c>
    </row>
    <row r="29" spans="1:27" s="11" customFormat="1" ht="15.75">
      <c r="A29" s="1">
        <v>26</v>
      </c>
      <c r="B29" s="88" t="s">
        <v>118</v>
      </c>
      <c r="C29" s="5">
        <f aca="true" t="shared" si="20" ref="C29:M29">C14+C23</f>
        <v>0</v>
      </c>
      <c r="D29" s="5">
        <f t="shared" si="20"/>
        <v>0</v>
      </c>
      <c r="E29" s="5">
        <f>E14+E23</f>
        <v>0</v>
      </c>
      <c r="F29" s="5">
        <f t="shared" si="20"/>
        <v>4689309</v>
      </c>
      <c r="G29" s="5">
        <f t="shared" si="20"/>
        <v>4697611</v>
      </c>
      <c r="H29" s="5">
        <f>H14+H23</f>
        <v>4697611</v>
      </c>
      <c r="I29" s="5">
        <f t="shared" si="20"/>
        <v>0</v>
      </c>
      <c r="J29" s="5">
        <f t="shared" si="20"/>
        <v>0</v>
      </c>
      <c r="K29" s="5">
        <f>K14+K23</f>
        <v>0</v>
      </c>
      <c r="L29" s="5">
        <f t="shared" si="20"/>
        <v>4689309</v>
      </c>
      <c r="M29" s="5">
        <f t="shared" si="20"/>
        <v>4697611</v>
      </c>
      <c r="N29" s="5">
        <f>N14+N23</f>
        <v>4697611</v>
      </c>
      <c r="O29" s="256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1"/>
    </row>
    <row r="30" spans="1:27" s="11" customFormat="1" ht="15.75">
      <c r="A30" s="1">
        <v>27</v>
      </c>
      <c r="B30" s="88" t="s">
        <v>119</v>
      </c>
      <c r="C30" s="5">
        <f aca="true" t="shared" si="21" ref="C30:M30">C15+C24</f>
        <v>0</v>
      </c>
      <c r="D30" s="5">
        <f t="shared" si="21"/>
        <v>0</v>
      </c>
      <c r="E30" s="5">
        <f>E15+E24</f>
        <v>0</v>
      </c>
      <c r="F30" s="5">
        <f t="shared" si="21"/>
        <v>0</v>
      </c>
      <c r="G30" s="5">
        <f t="shared" si="21"/>
        <v>593688</v>
      </c>
      <c r="H30" s="5">
        <f>H15+H24</f>
        <v>593688</v>
      </c>
      <c r="I30" s="5">
        <f t="shared" si="21"/>
        <v>0</v>
      </c>
      <c r="J30" s="5">
        <f t="shared" si="21"/>
        <v>0</v>
      </c>
      <c r="K30" s="5">
        <f>K15+K24</f>
        <v>0</v>
      </c>
      <c r="L30" s="5">
        <f t="shared" si="21"/>
        <v>0</v>
      </c>
      <c r="M30" s="5">
        <f t="shared" si="21"/>
        <v>593688</v>
      </c>
      <c r="N30" s="5">
        <f>N15+N24</f>
        <v>593688</v>
      </c>
      <c r="O30" s="256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1"/>
    </row>
    <row r="31" spans="1:27" s="11" customFormat="1" ht="15.75">
      <c r="A31" s="1">
        <v>28</v>
      </c>
      <c r="B31" s="84" t="s">
        <v>7</v>
      </c>
      <c r="C31" s="14">
        <f aca="true" t="shared" si="22" ref="C31:N31">C27+C29+C30</f>
        <v>0</v>
      </c>
      <c r="D31" s="14">
        <f t="shared" si="22"/>
        <v>0</v>
      </c>
      <c r="E31" s="14">
        <f t="shared" si="22"/>
        <v>0</v>
      </c>
      <c r="F31" s="14">
        <f t="shared" si="22"/>
        <v>18502343</v>
      </c>
      <c r="G31" s="14">
        <f t="shared" si="22"/>
        <v>19904308</v>
      </c>
      <c r="H31" s="14">
        <f t="shared" si="22"/>
        <v>19856685</v>
      </c>
      <c r="I31" s="14">
        <f t="shared" si="22"/>
        <v>200000</v>
      </c>
      <c r="J31" s="14">
        <f t="shared" si="22"/>
        <v>182660</v>
      </c>
      <c r="K31" s="14">
        <f t="shared" si="22"/>
        <v>149005</v>
      </c>
      <c r="L31" s="14">
        <f t="shared" si="22"/>
        <v>18702343</v>
      </c>
      <c r="M31" s="14">
        <f t="shared" si="22"/>
        <v>20086968</v>
      </c>
      <c r="N31" s="14">
        <f t="shared" si="22"/>
        <v>20005690</v>
      </c>
      <c r="O31" s="84" t="s">
        <v>8</v>
      </c>
      <c r="P31" s="14">
        <f aca="true" t="shared" si="23" ref="P31:AA31">SUM(P27:P30)</f>
        <v>0</v>
      </c>
      <c r="Q31" s="14">
        <f t="shared" si="23"/>
        <v>0</v>
      </c>
      <c r="R31" s="14">
        <f t="shared" si="23"/>
        <v>0</v>
      </c>
      <c r="S31" s="14">
        <f t="shared" si="23"/>
        <v>18153298</v>
      </c>
      <c r="T31" s="14">
        <f t="shared" si="23"/>
        <v>19544336</v>
      </c>
      <c r="U31" s="14">
        <f t="shared" si="23"/>
        <v>17829991</v>
      </c>
      <c r="V31" s="14">
        <f t="shared" si="23"/>
        <v>549045</v>
      </c>
      <c r="W31" s="14">
        <f t="shared" si="23"/>
        <v>542632</v>
      </c>
      <c r="X31" s="14">
        <f t="shared" si="23"/>
        <v>466246</v>
      </c>
      <c r="Y31" s="14">
        <f t="shared" si="23"/>
        <v>18702343</v>
      </c>
      <c r="Z31" s="14">
        <f t="shared" si="23"/>
        <v>20086968</v>
      </c>
      <c r="AA31" s="14">
        <f t="shared" si="23"/>
        <v>18296237</v>
      </c>
    </row>
    <row r="32" ht="15">
      <c r="Z32" s="129"/>
    </row>
  </sheetData>
  <sheetProtection/>
  <mergeCells count="69">
    <mergeCell ref="O28:O30"/>
    <mergeCell ref="O4:O5"/>
    <mergeCell ref="O22:O24"/>
    <mergeCell ref="P22:P24"/>
    <mergeCell ref="P28:P30"/>
    <mergeCell ref="C10:C11"/>
    <mergeCell ref="L10:L11"/>
    <mergeCell ref="F10:F11"/>
    <mergeCell ref="J10:J11"/>
    <mergeCell ref="E10:E11"/>
    <mergeCell ref="H10:H11"/>
    <mergeCell ref="K10:K11"/>
    <mergeCell ref="B10:B11"/>
    <mergeCell ref="B4:B5"/>
    <mergeCell ref="Q28:Q30"/>
    <mergeCell ref="V28:V30"/>
    <mergeCell ref="S22:S24"/>
    <mergeCell ref="S28:S30"/>
    <mergeCell ref="T28:T30"/>
    <mergeCell ref="R13:R15"/>
    <mergeCell ref="T13:T15"/>
    <mergeCell ref="Z28:Z30"/>
    <mergeCell ref="W28:W30"/>
    <mergeCell ref="W22:W24"/>
    <mergeCell ref="W13:W15"/>
    <mergeCell ref="Y28:Y30"/>
    <mergeCell ref="X28:X30"/>
    <mergeCell ref="U22:U24"/>
    <mergeCell ref="X22:X24"/>
    <mergeCell ref="D10:D11"/>
    <mergeCell ref="M10:M11"/>
    <mergeCell ref="O13:O15"/>
    <mergeCell ref="R22:R24"/>
    <mergeCell ref="N10:N11"/>
    <mergeCell ref="Y13:Y15"/>
    <mergeCell ref="V13:V15"/>
    <mergeCell ref="Y22:Y24"/>
    <mergeCell ref="I10:I11"/>
    <mergeCell ref="G10:G11"/>
    <mergeCell ref="AA22:AA24"/>
    <mergeCell ref="X13:X15"/>
    <mergeCell ref="P13:P15"/>
    <mergeCell ref="V22:V24"/>
    <mergeCell ref="AA13:AA15"/>
    <mergeCell ref="Z22:Z24"/>
    <mergeCell ref="T22:T24"/>
    <mergeCell ref="S13:S15"/>
    <mergeCell ref="Q13:Q15"/>
    <mergeCell ref="Q22:Q24"/>
    <mergeCell ref="AA28:AA30"/>
    <mergeCell ref="R28:R30"/>
    <mergeCell ref="U28:U30"/>
    <mergeCell ref="Z13:Z15"/>
    <mergeCell ref="F4:H4"/>
    <mergeCell ref="I4:K4"/>
    <mergeCell ref="L4:N4"/>
    <mergeCell ref="P4:R4"/>
    <mergeCell ref="S4:U4"/>
    <mergeCell ref="U13:U15"/>
    <mergeCell ref="A1:AA1"/>
    <mergeCell ref="V4:X4"/>
    <mergeCell ref="Y4:AA4"/>
    <mergeCell ref="B6:N6"/>
    <mergeCell ref="O6:AA6"/>
    <mergeCell ref="B26:N26"/>
    <mergeCell ref="O26:AA26"/>
    <mergeCell ref="B17:N17"/>
    <mergeCell ref="O17:AA17"/>
    <mergeCell ref="C4:E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37" r:id="rId1"/>
  <headerFooter>
    <oddHeader>&amp;R&amp;"Arial,Normál"&amp;10 1. melléklet a 6/2019.(V.17.) önkormányzati rendelethez
</oddHeader>
    <oddFooter>&amp;C&amp;P. oldal, összesen: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O18" sqref="O18"/>
    </sheetView>
  </sheetViews>
  <sheetFormatPr defaultColWidth="9.140625" defaultRowHeight="15"/>
  <cols>
    <col min="1" max="1" width="5.7109375" style="172" customWidth="1"/>
    <col min="2" max="2" width="30.28125" style="179" customWidth="1"/>
    <col min="3" max="3" width="18.00390625" style="179" customWidth="1"/>
    <col min="4" max="4" width="16.8515625" style="179" customWidth="1"/>
    <col min="5" max="5" width="15.7109375" style="179" customWidth="1"/>
    <col min="6" max="16384" width="9.140625" style="179" customWidth="1"/>
  </cols>
  <sheetData>
    <row r="1" spans="1:8" s="152" customFormat="1" ht="17.25" customHeight="1">
      <c r="A1" s="270" t="s">
        <v>674</v>
      </c>
      <c r="B1" s="270"/>
      <c r="C1" s="270"/>
      <c r="D1" s="270"/>
      <c r="E1" s="270"/>
      <c r="F1" s="173"/>
      <c r="G1" s="173"/>
      <c r="H1" s="173"/>
    </row>
    <row r="2" spans="1:8" s="152" customFormat="1" ht="17.25" customHeight="1">
      <c r="A2" s="270" t="s">
        <v>675</v>
      </c>
      <c r="B2" s="270"/>
      <c r="C2" s="270"/>
      <c r="D2" s="270"/>
      <c r="E2" s="270"/>
      <c r="F2" s="173"/>
      <c r="G2" s="173"/>
      <c r="H2" s="173"/>
    </row>
    <row r="3" spans="1:8" s="152" customFormat="1" ht="17.25" customHeight="1">
      <c r="A3" s="270" t="s">
        <v>639</v>
      </c>
      <c r="B3" s="270"/>
      <c r="C3" s="270"/>
      <c r="D3" s="270"/>
      <c r="E3" s="270"/>
      <c r="F3" s="173"/>
      <c r="G3" s="173"/>
      <c r="H3" s="173"/>
    </row>
    <row r="4" spans="1:8" s="152" customFormat="1" ht="17.25" customHeight="1">
      <c r="A4" s="172"/>
      <c r="B4" s="173"/>
      <c r="C4" s="173"/>
      <c r="D4" s="173"/>
      <c r="E4" s="173"/>
      <c r="F4" s="173"/>
      <c r="G4" s="173"/>
      <c r="H4" s="173"/>
    </row>
    <row r="5" spans="1:5" s="172" customFormat="1" ht="13.5" customHeight="1">
      <c r="A5" s="174"/>
      <c r="B5" s="175" t="s">
        <v>0</v>
      </c>
      <c r="C5" s="175" t="s">
        <v>1</v>
      </c>
      <c r="D5" s="175" t="s">
        <v>2</v>
      </c>
      <c r="E5" s="175" t="s">
        <v>3</v>
      </c>
    </row>
    <row r="6" spans="1:5" ht="14.25">
      <c r="A6" s="176">
        <v>1</v>
      </c>
      <c r="B6" s="177" t="s">
        <v>9</v>
      </c>
      <c r="C6" s="177" t="s">
        <v>644</v>
      </c>
      <c r="D6" s="178" t="s">
        <v>676</v>
      </c>
      <c r="E6" s="178" t="s">
        <v>646</v>
      </c>
    </row>
    <row r="7" spans="1:5" ht="14.25">
      <c r="A7" s="176">
        <v>2</v>
      </c>
      <c r="B7" s="177" t="s">
        <v>677</v>
      </c>
      <c r="C7" s="177"/>
      <c r="D7" s="178"/>
      <c r="E7" s="178"/>
    </row>
    <row r="8" spans="1:5" ht="14.25">
      <c r="A8" s="176">
        <v>3</v>
      </c>
      <c r="B8" s="177" t="s">
        <v>678</v>
      </c>
      <c r="C8" s="177"/>
      <c r="D8" s="178"/>
      <c r="E8" s="178"/>
    </row>
    <row r="9" spans="1:5" ht="14.25">
      <c r="A9" s="176">
        <v>4</v>
      </c>
      <c r="B9" s="180" t="s">
        <v>679</v>
      </c>
      <c r="C9" s="177"/>
      <c r="D9" s="180"/>
      <c r="E9" s="180"/>
    </row>
    <row r="10" spans="1:5" ht="14.25">
      <c r="A10" s="176">
        <v>5</v>
      </c>
      <c r="B10" s="180" t="s">
        <v>678</v>
      </c>
      <c r="C10" s="177"/>
      <c r="D10" s="180"/>
      <c r="E10" s="180"/>
    </row>
    <row r="11" spans="1:5" ht="15">
      <c r="A11" s="176">
        <v>6</v>
      </c>
      <c r="B11" s="181" t="s">
        <v>680</v>
      </c>
      <c r="C11" s="182">
        <v>1826667</v>
      </c>
      <c r="D11" s="181">
        <v>1642956</v>
      </c>
      <c r="E11" s="181">
        <f>C11-D11</f>
        <v>183711</v>
      </c>
    </row>
    <row r="12" spans="1:5" ht="15">
      <c r="A12" s="176">
        <v>7</v>
      </c>
      <c r="B12" s="181" t="s">
        <v>681</v>
      </c>
      <c r="C12" s="182">
        <v>350992</v>
      </c>
      <c r="D12" s="181">
        <v>209014</v>
      </c>
      <c r="E12" s="181">
        <f>C12-D12</f>
        <v>141978</v>
      </c>
    </row>
    <row r="13" spans="1:5" ht="15">
      <c r="A13" s="176">
        <v>8</v>
      </c>
      <c r="B13" s="181" t="s">
        <v>682</v>
      </c>
      <c r="C13" s="182">
        <v>529212</v>
      </c>
      <c r="D13" s="181">
        <v>155988</v>
      </c>
      <c r="E13" s="181">
        <f>C13-D13</f>
        <v>373224</v>
      </c>
    </row>
    <row r="14" spans="1:5" s="185" customFormat="1" ht="14.25">
      <c r="A14" s="176">
        <v>9</v>
      </c>
      <c r="B14" s="183" t="s">
        <v>683</v>
      </c>
      <c r="C14" s="184">
        <f>SUM(C11:C13)</f>
        <v>2706871</v>
      </c>
      <c r="D14" s="183">
        <f>SUM(D11:D13)</f>
        <v>2007958</v>
      </c>
      <c r="E14" s="183">
        <f>SUM(E11:E13)</f>
        <v>698913</v>
      </c>
    </row>
    <row r="15" spans="1:5" ht="14.25">
      <c r="A15" s="176">
        <v>10</v>
      </c>
      <c r="B15" s="177" t="s">
        <v>664</v>
      </c>
      <c r="C15" s="177"/>
      <c r="D15" s="178"/>
      <c r="E15" s="178"/>
    </row>
    <row r="16" spans="1:5" ht="14.25">
      <c r="A16" s="176">
        <v>11</v>
      </c>
      <c r="B16" s="177" t="s">
        <v>643</v>
      </c>
      <c r="C16" s="177"/>
      <c r="D16" s="178"/>
      <c r="E16" s="178"/>
    </row>
    <row r="17" spans="1:5" ht="15">
      <c r="A17" s="176">
        <v>12</v>
      </c>
      <c r="B17" s="182" t="s">
        <v>684</v>
      </c>
      <c r="C17" s="182">
        <v>200189</v>
      </c>
      <c r="D17" s="186">
        <v>184614</v>
      </c>
      <c r="E17" s="182">
        <f>C17-D17</f>
        <v>15575</v>
      </c>
    </row>
    <row r="18" spans="1:5" ht="14.25">
      <c r="A18" s="176">
        <v>13</v>
      </c>
      <c r="B18" s="187" t="s">
        <v>685</v>
      </c>
      <c r="C18" s="187">
        <f>SUM(C17:C17)</f>
        <v>200189</v>
      </c>
      <c r="D18" s="187">
        <f>SUM(D17:D17)</f>
        <v>184614</v>
      </c>
      <c r="E18" s="187">
        <f>SUM(E17:E17)</f>
        <v>15575</v>
      </c>
    </row>
    <row r="21" ht="18">
      <c r="C21" s="188"/>
    </row>
  </sheetData>
  <sheetProtection/>
  <mergeCells count="3">
    <mergeCell ref="A1:E1"/>
    <mergeCell ref="A2:E2"/>
    <mergeCell ref="A3:E3"/>
  </mergeCells>
  <printOptions/>
  <pageMargins left="0.5905511811023623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&amp;R&amp;"Arial,Normál"&amp;10 3. kimutatás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O18" sqref="O18"/>
    </sheetView>
  </sheetViews>
  <sheetFormatPr defaultColWidth="14.28125" defaultRowHeight="15"/>
  <cols>
    <col min="1" max="1" width="5.7109375" style="191" customWidth="1"/>
    <col min="2" max="2" width="40.421875" style="198" customWidth="1"/>
    <col min="3" max="3" width="31.28125" style="198" customWidth="1"/>
    <col min="4" max="16384" width="14.28125" style="198" customWidth="1"/>
  </cols>
  <sheetData>
    <row r="1" spans="1:7" s="190" customFormat="1" ht="17.25" customHeight="1">
      <c r="A1" s="282" t="s">
        <v>686</v>
      </c>
      <c r="B1" s="282"/>
      <c r="C1" s="282"/>
      <c r="D1" s="189"/>
      <c r="E1" s="189"/>
      <c r="F1" s="189"/>
      <c r="G1" s="189"/>
    </row>
    <row r="2" spans="1:7" s="190" customFormat="1" ht="17.25" customHeight="1">
      <c r="A2" s="282" t="s">
        <v>687</v>
      </c>
      <c r="B2" s="282"/>
      <c r="C2" s="282"/>
      <c r="D2" s="189"/>
      <c r="E2" s="189"/>
      <c r="F2" s="189"/>
      <c r="G2" s="189"/>
    </row>
    <row r="3" spans="1:7" s="190" customFormat="1" ht="17.25" customHeight="1">
      <c r="A3" s="282" t="s">
        <v>639</v>
      </c>
      <c r="B3" s="282"/>
      <c r="C3" s="282"/>
      <c r="D3" s="189"/>
      <c r="E3" s="189"/>
      <c r="F3" s="189"/>
      <c r="G3" s="189"/>
    </row>
    <row r="4" s="192" customFormat="1" ht="18">
      <c r="A4" s="191"/>
    </row>
    <row r="5" spans="1:3" s="191" customFormat="1" ht="13.5" customHeight="1">
      <c r="A5" s="193"/>
      <c r="B5" s="194" t="s">
        <v>0</v>
      </c>
      <c r="C5" s="194" t="s">
        <v>1</v>
      </c>
    </row>
    <row r="6" spans="1:3" s="192" customFormat="1" ht="15.75">
      <c r="A6" s="195">
        <v>1</v>
      </c>
      <c r="B6" s="196" t="s">
        <v>688</v>
      </c>
      <c r="C6" s="196" t="s">
        <v>689</v>
      </c>
    </row>
    <row r="7" spans="1:3" ht="15.75">
      <c r="A7" s="195">
        <v>2</v>
      </c>
      <c r="B7" s="197" t="s">
        <v>690</v>
      </c>
      <c r="C7" s="197">
        <v>2906712</v>
      </c>
    </row>
    <row r="8" spans="1:3" ht="15.75">
      <c r="A8" s="195">
        <v>3</v>
      </c>
      <c r="B8" s="199" t="s">
        <v>691</v>
      </c>
      <c r="C8" s="199">
        <f>SUM(C7:C7)</f>
        <v>2906712</v>
      </c>
    </row>
  </sheetData>
  <sheetProtection/>
  <mergeCells count="3">
    <mergeCell ref="A1:C1"/>
    <mergeCell ref="A2:C2"/>
    <mergeCell ref="A3:C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&amp;R&amp;"Arial,Normál"&amp;10 3. kimutatás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A6" sqref="A6"/>
    </sheetView>
  </sheetViews>
  <sheetFormatPr defaultColWidth="9.140625" defaultRowHeight="15"/>
  <cols>
    <col min="1" max="1" width="5.7109375" style="172" customWidth="1"/>
    <col min="2" max="2" width="26.57421875" style="205" customWidth="1"/>
    <col min="3" max="3" width="65.421875" style="205" customWidth="1"/>
    <col min="4" max="4" width="4.421875" style="201" customWidth="1"/>
    <col min="5" max="5" width="9.140625" style="201" hidden="1" customWidth="1"/>
    <col min="6" max="16384" width="9.140625" style="201" customWidth="1"/>
  </cols>
  <sheetData>
    <row r="1" spans="1:4" ht="18.75">
      <c r="A1" s="283" t="s">
        <v>797</v>
      </c>
      <c r="B1" s="283"/>
      <c r="C1" s="283"/>
      <c r="D1" s="200"/>
    </row>
    <row r="2" spans="1:4" ht="18.75">
      <c r="A2" s="283" t="s">
        <v>692</v>
      </c>
      <c r="B2" s="283"/>
      <c r="C2" s="283"/>
      <c r="D2" s="200"/>
    </row>
    <row r="3" spans="1:4" ht="18.75">
      <c r="A3" s="283" t="s">
        <v>693</v>
      </c>
      <c r="B3" s="283"/>
      <c r="C3" s="283"/>
      <c r="D3" s="200"/>
    </row>
    <row r="4" spans="1:4" ht="18.75">
      <c r="A4" s="283" t="s">
        <v>694</v>
      </c>
      <c r="B4" s="283"/>
      <c r="C4" s="283"/>
      <c r="D4" s="200"/>
    </row>
    <row r="5" spans="1:8" s="152" customFormat="1" ht="17.25" customHeight="1">
      <c r="A5" s="270" t="s">
        <v>798</v>
      </c>
      <c r="B5" s="270"/>
      <c r="C5" s="270"/>
      <c r="D5" s="173"/>
      <c r="E5" s="173"/>
      <c r="F5" s="173"/>
      <c r="G5" s="173"/>
      <c r="H5" s="173"/>
    </row>
    <row r="6" spans="1:4" ht="18.75">
      <c r="A6" s="202"/>
      <c r="B6" s="200"/>
      <c r="C6" s="200"/>
      <c r="D6" s="200"/>
    </row>
    <row r="7" spans="1:3" s="172" customFormat="1" ht="18.75" customHeight="1">
      <c r="A7" s="174"/>
      <c r="B7" s="175" t="s">
        <v>0</v>
      </c>
      <c r="C7" s="175" t="s">
        <v>1</v>
      </c>
    </row>
    <row r="8" spans="1:4" ht="18.75">
      <c r="A8" s="176">
        <v>1</v>
      </c>
      <c r="B8" s="284" t="s">
        <v>695</v>
      </c>
      <c r="C8" s="284"/>
      <c r="D8" s="200"/>
    </row>
    <row r="9" spans="1:4" ht="18.75">
      <c r="A9" s="176">
        <v>2</v>
      </c>
      <c r="B9" s="203" t="s">
        <v>696</v>
      </c>
      <c r="C9" s="204" t="s">
        <v>697</v>
      </c>
      <c r="D9" s="205"/>
    </row>
    <row r="10" spans="1:4" ht="18.75">
      <c r="A10" s="176">
        <v>3</v>
      </c>
      <c r="B10" s="203" t="s">
        <v>698</v>
      </c>
      <c r="C10" s="203" t="s">
        <v>699</v>
      </c>
      <c r="D10" s="205"/>
    </row>
    <row r="11" spans="1:4" ht="18.75">
      <c r="A11" s="176">
        <v>4</v>
      </c>
      <c r="B11" s="203" t="s">
        <v>700</v>
      </c>
      <c r="C11" s="203" t="s">
        <v>701</v>
      </c>
      <c r="D11" s="205"/>
    </row>
    <row r="12" spans="1:4" ht="18.75">
      <c r="A12" s="176">
        <v>5</v>
      </c>
      <c r="B12" s="203" t="s">
        <v>702</v>
      </c>
      <c r="C12" s="203" t="s">
        <v>703</v>
      </c>
      <c r="D12" s="205"/>
    </row>
    <row r="13" spans="1:3" s="207" customFormat="1" ht="18">
      <c r="A13" s="172"/>
      <c r="B13" s="206"/>
      <c r="C13" s="206"/>
    </row>
  </sheetData>
  <sheetProtection/>
  <mergeCells count="6">
    <mergeCell ref="A1:C1"/>
    <mergeCell ref="A2:C2"/>
    <mergeCell ref="A3:C3"/>
    <mergeCell ref="A4:C4"/>
    <mergeCell ref="A5:C5"/>
    <mergeCell ref="B8:C8"/>
  </mergeCells>
  <printOptions horizontalCentered="1"/>
  <pageMargins left="0.1968503937007874" right="0.31496062992125984" top="1.6929133858267718" bottom="0.984251968503937" header="0.7480314960629921" footer="0.5118110236220472"/>
  <pageSetup horizontalDpi="360" verticalDpi="360" orientation="portrait" paperSize="9" r:id="rId1"/>
  <headerFooter alignWithMargins="0">
    <oddHeader>&amp;R&amp;"Arial,Normál"&amp;10 3. kimutatás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4.57421875" style="209" customWidth="1"/>
    <col min="2" max="2" width="43.00390625" style="235" customWidth="1"/>
    <col min="3" max="3" width="15.8515625" style="235" customWidth="1"/>
    <col min="4" max="4" width="18.8515625" style="235" customWidth="1"/>
    <col min="5" max="5" width="18.421875" style="235" customWidth="1"/>
    <col min="6" max="6" width="19.140625" style="235" customWidth="1"/>
    <col min="7" max="7" width="17.421875" style="235" customWidth="1"/>
    <col min="8" max="8" width="18.28125" style="235" customWidth="1"/>
    <col min="9" max="16384" width="9.140625" style="235" customWidth="1"/>
  </cols>
  <sheetData>
    <row r="1" spans="1:8" s="208" customFormat="1" ht="17.25" customHeight="1">
      <c r="A1" s="285" t="s">
        <v>704</v>
      </c>
      <c r="B1" s="285"/>
      <c r="C1" s="285"/>
      <c r="D1" s="285"/>
      <c r="E1" s="285"/>
      <c r="F1" s="285"/>
      <c r="G1" s="285"/>
      <c r="H1" s="285"/>
    </row>
    <row r="2" spans="1:2" s="211" customFormat="1" ht="18.75" customHeight="1">
      <c r="A2" s="209"/>
      <c r="B2" s="210"/>
    </row>
    <row r="3" spans="1:8" s="214" customFormat="1" ht="15.75">
      <c r="A3" s="212"/>
      <c r="B3" s="213" t="s">
        <v>0</v>
      </c>
      <c r="C3" s="213" t="s">
        <v>1</v>
      </c>
      <c r="D3" s="213" t="s">
        <v>2</v>
      </c>
      <c r="E3" s="213" t="s">
        <v>3</v>
      </c>
      <c r="F3" s="213" t="s">
        <v>6</v>
      </c>
      <c r="G3" s="213" t="s">
        <v>47</v>
      </c>
      <c r="H3" s="213" t="s">
        <v>48</v>
      </c>
    </row>
    <row r="4" spans="1:8" s="218" customFormat="1" ht="42.75">
      <c r="A4" s="215"/>
      <c r="B4" s="216" t="s">
        <v>9</v>
      </c>
      <c r="C4" s="217" t="s">
        <v>705</v>
      </c>
      <c r="D4" s="217" t="s">
        <v>706</v>
      </c>
      <c r="E4" s="217" t="s">
        <v>707</v>
      </c>
      <c r="F4" s="217" t="s">
        <v>708</v>
      </c>
      <c r="G4" s="217" t="s">
        <v>709</v>
      </c>
      <c r="H4" s="216" t="s">
        <v>710</v>
      </c>
    </row>
    <row r="5" spans="1:8" s="221" customFormat="1" ht="19.5" customHeight="1">
      <c r="A5" s="215" t="s">
        <v>711</v>
      </c>
      <c r="B5" s="219" t="s">
        <v>712</v>
      </c>
      <c r="C5" s="219">
        <v>4241632</v>
      </c>
      <c r="D5" s="219">
        <v>74732725</v>
      </c>
      <c r="E5" s="219">
        <v>5618071</v>
      </c>
      <c r="F5" s="219">
        <v>2540628</v>
      </c>
      <c r="G5" s="219">
        <v>0</v>
      </c>
      <c r="H5" s="220">
        <f aca="true" t="shared" si="0" ref="H5:H24">SUM(C5:G5)</f>
        <v>87133056</v>
      </c>
    </row>
    <row r="6" spans="1:8" s="221" customFormat="1" ht="19.5" customHeight="1">
      <c r="A6" s="215" t="s">
        <v>713</v>
      </c>
      <c r="B6" s="222" t="s">
        <v>714</v>
      </c>
      <c r="C6" s="219">
        <v>82677</v>
      </c>
      <c r="D6" s="219"/>
      <c r="E6" s="219"/>
      <c r="F6" s="223"/>
      <c r="G6" s="219"/>
      <c r="H6" s="220">
        <f>C6+D6++E6+F6+G6</f>
        <v>82677</v>
      </c>
    </row>
    <row r="7" spans="1:8" s="227" customFormat="1" ht="25.5" customHeight="1">
      <c r="A7" s="215" t="s">
        <v>715</v>
      </c>
      <c r="B7" s="224" t="s">
        <v>716</v>
      </c>
      <c r="C7" s="225">
        <v>82677</v>
      </c>
      <c r="D7" s="226"/>
      <c r="E7" s="226"/>
      <c r="F7" s="225">
        <v>575109</v>
      </c>
      <c r="G7" s="226"/>
      <c r="H7" s="225">
        <f t="shared" si="0"/>
        <v>657786</v>
      </c>
    </row>
    <row r="8" spans="1:8" s="227" customFormat="1" ht="19.5" customHeight="1">
      <c r="A8" s="215" t="s">
        <v>717</v>
      </c>
      <c r="B8" s="225" t="s">
        <v>718</v>
      </c>
      <c r="C8" s="226"/>
      <c r="D8" s="226"/>
      <c r="E8" s="226"/>
      <c r="F8" s="228">
        <v>4367384</v>
      </c>
      <c r="G8" s="226"/>
      <c r="H8" s="225">
        <f t="shared" si="0"/>
        <v>4367384</v>
      </c>
    </row>
    <row r="9" spans="1:8" s="232" customFormat="1" ht="19.5" customHeight="1">
      <c r="A9" s="215" t="s">
        <v>719</v>
      </c>
      <c r="B9" s="229" t="s">
        <v>720</v>
      </c>
      <c r="C9" s="230"/>
      <c r="D9" s="230">
        <v>1041000</v>
      </c>
      <c r="E9" s="230"/>
      <c r="F9" s="230"/>
      <c r="G9" s="230"/>
      <c r="H9" s="231">
        <f t="shared" si="0"/>
        <v>1041000</v>
      </c>
    </row>
    <row r="10" spans="1:8" s="232" customFormat="1" ht="19.5" customHeight="1">
      <c r="A10" s="215" t="s">
        <v>721</v>
      </c>
      <c r="B10" s="222" t="s">
        <v>722</v>
      </c>
      <c r="C10" s="230"/>
      <c r="D10" s="230">
        <v>392400</v>
      </c>
      <c r="E10" s="230"/>
      <c r="F10" s="230"/>
      <c r="G10" s="230"/>
      <c r="H10" s="231">
        <f t="shared" si="0"/>
        <v>392400</v>
      </c>
    </row>
    <row r="11" spans="1:8" s="232" customFormat="1" ht="19.5" customHeight="1">
      <c r="A11" s="215" t="s">
        <v>723</v>
      </c>
      <c r="B11" s="222" t="s">
        <v>724</v>
      </c>
      <c r="C11" s="230"/>
      <c r="D11" s="230">
        <v>1180597</v>
      </c>
      <c r="E11" s="230"/>
      <c r="F11" s="230"/>
      <c r="G11" s="230"/>
      <c r="H11" s="231">
        <f t="shared" si="0"/>
        <v>1180597</v>
      </c>
    </row>
    <row r="12" spans="1:8" s="232" customFormat="1" ht="19.5" customHeight="1">
      <c r="A12" s="215" t="s">
        <v>725</v>
      </c>
      <c r="B12" s="222" t="s">
        <v>726</v>
      </c>
      <c r="C12" s="230"/>
      <c r="D12" s="230">
        <v>1375622</v>
      </c>
      <c r="E12" s="230"/>
      <c r="F12" s="230"/>
      <c r="G12" s="230"/>
      <c r="H12" s="231">
        <f t="shared" si="0"/>
        <v>1375622</v>
      </c>
    </row>
    <row r="13" spans="1:8" s="232" customFormat="1" ht="19.5" customHeight="1">
      <c r="A13" s="215" t="s">
        <v>727</v>
      </c>
      <c r="B13" s="229" t="s">
        <v>728</v>
      </c>
      <c r="C13" s="230"/>
      <c r="D13" s="230">
        <v>11681</v>
      </c>
      <c r="E13" s="229"/>
      <c r="F13" s="230"/>
      <c r="G13" s="230"/>
      <c r="H13" s="231">
        <f t="shared" si="0"/>
        <v>11681</v>
      </c>
    </row>
    <row r="14" spans="1:8" s="232" customFormat="1" ht="19.5" customHeight="1">
      <c r="A14" s="215" t="s">
        <v>729</v>
      </c>
      <c r="B14" s="229" t="s">
        <v>730</v>
      </c>
      <c r="C14" s="230"/>
      <c r="D14" s="230"/>
      <c r="E14" s="229">
        <v>342519</v>
      </c>
      <c r="F14" s="230"/>
      <c r="G14" s="230"/>
      <c r="H14" s="231">
        <f t="shared" si="0"/>
        <v>342519</v>
      </c>
    </row>
    <row r="15" spans="1:8" s="232" customFormat="1" ht="19.5" customHeight="1">
      <c r="A15" s="215" t="s">
        <v>731</v>
      </c>
      <c r="B15" s="229" t="s">
        <v>732</v>
      </c>
      <c r="C15" s="230"/>
      <c r="D15" s="230"/>
      <c r="E15" s="229">
        <v>40000</v>
      </c>
      <c r="F15" s="230"/>
      <c r="G15" s="230"/>
      <c r="H15" s="231">
        <f>SUM(C15:G15)</f>
        <v>40000</v>
      </c>
    </row>
    <row r="16" spans="1:8" s="232" customFormat="1" ht="19.5" customHeight="1">
      <c r="A16" s="215" t="s">
        <v>733</v>
      </c>
      <c r="B16" s="231" t="s">
        <v>734</v>
      </c>
      <c r="C16" s="230"/>
      <c r="D16" s="230"/>
      <c r="E16" s="229">
        <v>29913</v>
      </c>
      <c r="F16" s="230"/>
      <c r="G16" s="230"/>
      <c r="H16" s="231">
        <f>SUM(C16:G16)</f>
        <v>29913</v>
      </c>
    </row>
    <row r="17" spans="1:8" s="232" customFormat="1" ht="19.5" customHeight="1">
      <c r="A17" s="215" t="s">
        <v>735</v>
      </c>
      <c r="B17" s="232" t="s">
        <v>736</v>
      </c>
      <c r="C17" s="230"/>
      <c r="D17" s="230"/>
      <c r="E17" s="229">
        <v>122677</v>
      </c>
      <c r="F17" s="230"/>
      <c r="G17" s="230"/>
      <c r="H17" s="231">
        <f>SUM(C17:G17)</f>
        <v>122677</v>
      </c>
    </row>
    <row r="18" spans="1:8" s="232" customFormat="1" ht="19.5" customHeight="1">
      <c r="A18" s="215" t="s">
        <v>737</v>
      </c>
      <c r="B18" s="229" t="s">
        <v>738</v>
      </c>
      <c r="C18" s="230"/>
      <c r="D18" s="230"/>
      <c r="E18" s="229">
        <v>40000</v>
      </c>
      <c r="F18" s="230"/>
      <c r="G18" s="230"/>
      <c r="H18" s="231">
        <f>SUM(C18:G18)</f>
        <v>40000</v>
      </c>
    </row>
    <row r="19" spans="1:8" s="227" customFormat="1" ht="19.5" customHeight="1">
      <c r="A19" s="215" t="s">
        <v>739</v>
      </c>
      <c r="B19" s="225" t="s">
        <v>740</v>
      </c>
      <c r="C19" s="226"/>
      <c r="D19" s="228">
        <f>SUM(D9:D18)</f>
        <v>4001300</v>
      </c>
      <c r="E19" s="228">
        <f>SUM(E9:E18)</f>
        <v>575109</v>
      </c>
      <c r="F19" s="226"/>
      <c r="G19" s="226"/>
      <c r="H19" s="225">
        <f t="shared" si="0"/>
        <v>4576409</v>
      </c>
    </row>
    <row r="20" spans="1:8" s="232" customFormat="1" ht="19.5" customHeight="1">
      <c r="A20" s="215" t="s">
        <v>741</v>
      </c>
      <c r="B20" s="231" t="s">
        <v>742</v>
      </c>
      <c r="C20" s="233"/>
      <c r="D20" s="230"/>
      <c r="E20" s="230"/>
      <c r="F20" s="233"/>
      <c r="G20" s="233"/>
      <c r="H20" s="231">
        <f t="shared" si="0"/>
        <v>0</v>
      </c>
    </row>
    <row r="21" spans="1:8" s="227" customFormat="1" ht="19.5" customHeight="1">
      <c r="A21" s="215" t="s">
        <v>743</v>
      </c>
      <c r="B21" s="225" t="s">
        <v>744</v>
      </c>
      <c r="C21" s="228"/>
      <c r="D21" s="228">
        <f>D20</f>
        <v>0</v>
      </c>
      <c r="E21" s="228"/>
      <c r="F21" s="228"/>
      <c r="G21" s="226"/>
      <c r="H21" s="225">
        <f t="shared" si="0"/>
        <v>0</v>
      </c>
    </row>
    <row r="22" spans="1:8" s="227" customFormat="1" ht="27.75" customHeight="1">
      <c r="A22" s="215" t="s">
        <v>745</v>
      </c>
      <c r="B22" s="224" t="s">
        <v>746</v>
      </c>
      <c r="C22" s="225"/>
      <c r="D22" s="225"/>
      <c r="E22" s="225"/>
      <c r="F22" s="225"/>
      <c r="G22" s="226"/>
      <c r="H22" s="225">
        <f t="shared" si="0"/>
        <v>0</v>
      </c>
    </row>
    <row r="23" spans="1:8" s="232" customFormat="1" ht="27.75" customHeight="1">
      <c r="A23" s="215" t="s">
        <v>747</v>
      </c>
      <c r="B23" s="222" t="s">
        <v>748</v>
      </c>
      <c r="C23" s="231">
        <v>82677</v>
      </c>
      <c r="D23" s="231"/>
      <c r="E23" s="231">
        <v>575109</v>
      </c>
      <c r="F23" s="231"/>
      <c r="G23" s="233"/>
      <c r="H23" s="231">
        <f t="shared" si="0"/>
        <v>657786</v>
      </c>
    </row>
    <row r="24" spans="1:8" s="227" customFormat="1" ht="19.5" customHeight="1">
      <c r="A24" s="215" t="s">
        <v>749</v>
      </c>
      <c r="B24" s="225" t="s">
        <v>750</v>
      </c>
      <c r="C24" s="225">
        <f>C23</f>
        <v>82677</v>
      </c>
      <c r="D24" s="225">
        <f>SUM(D23:D23)</f>
        <v>0</v>
      </c>
      <c r="E24" s="225">
        <f>SUM(E23:E23)</f>
        <v>575109</v>
      </c>
      <c r="F24" s="225"/>
      <c r="G24" s="225">
        <f>SUM(G23:G23)</f>
        <v>0</v>
      </c>
      <c r="H24" s="225">
        <f t="shared" si="0"/>
        <v>657786</v>
      </c>
    </row>
    <row r="25" spans="1:8" s="227" customFormat="1" ht="19.5" customHeight="1">
      <c r="A25" s="215" t="s">
        <v>751</v>
      </c>
      <c r="B25" s="220" t="s">
        <v>752</v>
      </c>
      <c r="C25" s="220">
        <f>SUM(C7,C22,C24,)</f>
        <v>165354</v>
      </c>
      <c r="D25" s="220">
        <f>SUM(D7,D21,D19,D24)</f>
        <v>4001300</v>
      </c>
      <c r="E25" s="220">
        <f>SUM(E7,E21,E2,E24,E19,)</f>
        <v>1150218</v>
      </c>
      <c r="F25" s="220">
        <f>F7+F8</f>
        <v>4942493</v>
      </c>
      <c r="G25" s="220">
        <f>SUM(G19,G21,G22,G24)</f>
        <v>0</v>
      </c>
      <c r="H25" s="220">
        <f>SUM(H7,H8,H19,H21,H22,H24)</f>
        <v>10259365</v>
      </c>
    </row>
    <row r="26" spans="1:8" s="227" customFormat="1" ht="19.5" customHeight="1">
      <c r="A26" s="215" t="s">
        <v>753</v>
      </c>
      <c r="B26" s="225" t="s">
        <v>754</v>
      </c>
      <c r="C26" s="225"/>
      <c r="D26" s="225"/>
      <c r="E26" s="225"/>
      <c r="F26" s="226"/>
      <c r="G26" s="226"/>
      <c r="H26" s="225">
        <f aca="true" t="shared" si="1" ref="H26:H37">SUM(C26:G26)</f>
        <v>0</v>
      </c>
    </row>
    <row r="27" spans="1:8" s="227" customFormat="1" ht="19.5" customHeight="1">
      <c r="A27" s="215" t="s">
        <v>755</v>
      </c>
      <c r="B27" s="231" t="s">
        <v>756</v>
      </c>
      <c r="C27" s="231"/>
      <c r="D27" s="231"/>
      <c r="E27" s="231">
        <v>131500</v>
      </c>
      <c r="F27" s="226"/>
      <c r="G27" s="226"/>
      <c r="H27" s="231">
        <f>E27</f>
        <v>131500</v>
      </c>
    </row>
    <row r="28" spans="1:8" s="227" customFormat="1" ht="19.5" customHeight="1">
      <c r="A28" s="215" t="s">
        <v>757</v>
      </c>
      <c r="B28" s="231" t="s">
        <v>758</v>
      </c>
      <c r="C28" s="231"/>
      <c r="D28" s="231"/>
      <c r="E28" s="231">
        <v>140158</v>
      </c>
      <c r="F28" s="226"/>
      <c r="G28" s="226"/>
      <c r="H28" s="231">
        <f>E28</f>
        <v>140158</v>
      </c>
    </row>
    <row r="29" spans="1:8" s="227" customFormat="1" ht="19.5" customHeight="1">
      <c r="A29" s="215" t="s">
        <v>759</v>
      </c>
      <c r="B29" s="231" t="s">
        <v>760</v>
      </c>
      <c r="C29" s="231"/>
      <c r="D29" s="231"/>
      <c r="E29" s="231">
        <v>26320</v>
      </c>
      <c r="F29" s="226"/>
      <c r="G29" s="226"/>
      <c r="H29" s="231">
        <f>E29</f>
        <v>26320</v>
      </c>
    </row>
    <row r="30" spans="1:8" s="227" customFormat="1" ht="19.5" customHeight="1">
      <c r="A30" s="215" t="s">
        <v>761</v>
      </c>
      <c r="B30" s="231" t="s">
        <v>762</v>
      </c>
      <c r="C30" s="231"/>
      <c r="D30" s="231"/>
      <c r="E30" s="231">
        <v>51890</v>
      </c>
      <c r="F30" s="226"/>
      <c r="G30" s="226"/>
      <c r="H30" s="231">
        <f>E30</f>
        <v>51890</v>
      </c>
    </row>
    <row r="31" spans="1:8" s="227" customFormat="1" ht="19.5" customHeight="1">
      <c r="A31" s="215" t="s">
        <v>763</v>
      </c>
      <c r="B31" s="231" t="s">
        <v>764</v>
      </c>
      <c r="C31" s="231"/>
      <c r="D31" s="231"/>
      <c r="E31" s="231">
        <v>39634</v>
      </c>
      <c r="F31" s="226"/>
      <c r="G31" s="226"/>
      <c r="H31" s="231">
        <f>E31</f>
        <v>39634</v>
      </c>
    </row>
    <row r="32" spans="1:8" s="227" customFormat="1" ht="19.5" customHeight="1">
      <c r="A32" s="215" t="s">
        <v>765</v>
      </c>
      <c r="B32" s="225" t="s">
        <v>766</v>
      </c>
      <c r="C32" s="225"/>
      <c r="D32" s="225"/>
      <c r="E32" s="225">
        <v>389502</v>
      </c>
      <c r="F32" s="225"/>
      <c r="G32" s="225"/>
      <c r="H32" s="225">
        <f t="shared" si="1"/>
        <v>389502</v>
      </c>
    </row>
    <row r="33" spans="1:8" ht="19.5" customHeight="1">
      <c r="A33" s="215" t="s">
        <v>767</v>
      </c>
      <c r="B33" s="225" t="s">
        <v>768</v>
      </c>
      <c r="C33" s="234"/>
      <c r="D33" s="234"/>
      <c r="E33" s="234"/>
      <c r="F33" s="234"/>
      <c r="G33" s="226"/>
      <c r="H33" s="234">
        <f t="shared" si="1"/>
        <v>0</v>
      </c>
    </row>
    <row r="34" spans="1:8" ht="27.75" customHeight="1">
      <c r="A34" s="215" t="s">
        <v>769</v>
      </c>
      <c r="B34" s="224" t="s">
        <v>770</v>
      </c>
      <c r="C34" s="234"/>
      <c r="D34" s="234"/>
      <c r="E34" s="234"/>
      <c r="F34" s="234"/>
      <c r="G34" s="226"/>
      <c r="H34" s="234">
        <f t="shared" si="1"/>
        <v>0</v>
      </c>
    </row>
    <row r="35" spans="1:8" s="232" customFormat="1" ht="27.75" customHeight="1">
      <c r="A35" s="215" t="s">
        <v>771</v>
      </c>
      <c r="B35" s="222" t="s">
        <v>772</v>
      </c>
      <c r="C35" s="231"/>
      <c r="D35" s="231"/>
      <c r="E35" s="231"/>
      <c r="F35" s="231">
        <v>4576409</v>
      </c>
      <c r="G35" s="233"/>
      <c r="H35" s="234">
        <f t="shared" si="1"/>
        <v>4576409</v>
      </c>
    </row>
    <row r="36" spans="1:8" s="232" customFormat="1" ht="27.75" customHeight="1">
      <c r="A36" s="215" t="s">
        <v>773</v>
      </c>
      <c r="B36" s="222" t="s">
        <v>774</v>
      </c>
      <c r="C36" s="231">
        <v>82677</v>
      </c>
      <c r="D36" s="231"/>
      <c r="E36" s="231">
        <v>575109</v>
      </c>
      <c r="F36" s="231"/>
      <c r="G36" s="233"/>
      <c r="H36" s="234">
        <f>C36+D36+E36+F36</f>
        <v>657786</v>
      </c>
    </row>
    <row r="37" spans="1:8" s="221" customFormat="1" ht="19.5" customHeight="1">
      <c r="A37" s="215" t="s">
        <v>775</v>
      </c>
      <c r="B37" s="236" t="s">
        <v>776</v>
      </c>
      <c r="C37" s="236">
        <f>C36</f>
        <v>82677</v>
      </c>
      <c r="D37" s="236">
        <f>SUM(D35:D35)</f>
        <v>0</v>
      </c>
      <c r="E37" s="236">
        <f>E36</f>
        <v>575109</v>
      </c>
      <c r="F37" s="236">
        <f>SUM(F35:F35)</f>
        <v>4576409</v>
      </c>
      <c r="G37" s="236">
        <f>SUM(G35:G35)</f>
        <v>0</v>
      </c>
      <c r="H37" s="236">
        <f t="shared" si="1"/>
        <v>5234195</v>
      </c>
    </row>
    <row r="38" spans="1:11" s="221" customFormat="1" ht="19.5" customHeight="1">
      <c r="A38" s="215" t="s">
        <v>777</v>
      </c>
      <c r="B38" s="236" t="s">
        <v>778</v>
      </c>
      <c r="C38" s="236">
        <v>82677</v>
      </c>
      <c r="D38" s="236">
        <f>SUM(D37)</f>
        <v>0</v>
      </c>
      <c r="E38" s="236">
        <f>SUM(E37,E26,E32,)</f>
        <v>964611</v>
      </c>
      <c r="F38" s="236">
        <f>SUM(F37)</f>
        <v>4576409</v>
      </c>
      <c r="G38" s="236">
        <f>SUM(G37)</f>
        <v>0</v>
      </c>
      <c r="H38" s="236">
        <f>SUM(H37,H26)</f>
        <v>5234195</v>
      </c>
      <c r="K38" s="237"/>
    </row>
    <row r="39" spans="1:8" s="221" customFormat="1" ht="19.5" customHeight="1">
      <c r="A39" s="215" t="s">
        <v>779</v>
      </c>
      <c r="B39" s="219" t="s">
        <v>780</v>
      </c>
      <c r="C39" s="219">
        <f>C5+C25-C38</f>
        <v>4324309</v>
      </c>
      <c r="D39" s="219">
        <f>D5+D25-D38</f>
        <v>78734025</v>
      </c>
      <c r="E39" s="219">
        <f>E5+E25-E38</f>
        <v>5803678</v>
      </c>
      <c r="F39" s="219">
        <f>F5+F25-F38</f>
        <v>2906712</v>
      </c>
      <c r="G39" s="219">
        <f>G5+G25-G38</f>
        <v>0</v>
      </c>
      <c r="H39" s="219">
        <f>SUM(C39:G39)</f>
        <v>91768724</v>
      </c>
    </row>
    <row r="40" spans="1:8" s="221" customFormat="1" ht="19.5" customHeight="1">
      <c r="A40" s="215" t="s">
        <v>781</v>
      </c>
      <c r="B40" s="219" t="s">
        <v>782</v>
      </c>
      <c r="C40" s="219">
        <v>3257906</v>
      </c>
      <c r="D40" s="219">
        <v>18697476</v>
      </c>
      <c r="E40" s="219">
        <v>4285018</v>
      </c>
      <c r="F40" s="226"/>
      <c r="G40" s="219">
        <v>0</v>
      </c>
      <c r="H40" s="219">
        <f aca="true" t="shared" si="2" ref="H40:H47">SUM(C40:G40)</f>
        <v>26240400</v>
      </c>
    </row>
    <row r="41" spans="1:8" ht="19.5" customHeight="1">
      <c r="A41" s="215" t="s">
        <v>783</v>
      </c>
      <c r="B41" s="234" t="s">
        <v>784</v>
      </c>
      <c r="C41" s="234">
        <v>412677</v>
      </c>
      <c r="D41" s="234">
        <v>1404368</v>
      </c>
      <c r="E41" s="238">
        <v>1119763</v>
      </c>
      <c r="F41" s="226"/>
      <c r="G41" s="234"/>
      <c r="H41" s="234">
        <f t="shared" si="2"/>
        <v>2936808</v>
      </c>
    </row>
    <row r="42" spans="1:8" ht="19.5" customHeight="1">
      <c r="A42" s="215" t="s">
        <v>785</v>
      </c>
      <c r="B42" s="234" t="s">
        <v>786</v>
      </c>
      <c r="C42" s="234"/>
      <c r="D42" s="234"/>
      <c r="E42" s="234">
        <v>389502</v>
      </c>
      <c r="F42" s="226"/>
      <c r="G42" s="234"/>
      <c r="H42" s="234">
        <f t="shared" si="2"/>
        <v>389502</v>
      </c>
    </row>
    <row r="43" spans="1:8" ht="19.5" customHeight="1">
      <c r="A43" s="215" t="s">
        <v>787</v>
      </c>
      <c r="B43" s="234" t="s">
        <v>788</v>
      </c>
      <c r="C43" s="234"/>
      <c r="D43" s="234"/>
      <c r="E43" s="234"/>
      <c r="F43" s="234"/>
      <c r="G43" s="234"/>
      <c r="H43" s="234">
        <f t="shared" si="2"/>
        <v>0</v>
      </c>
    </row>
    <row r="44" spans="1:8" ht="19.5" customHeight="1">
      <c r="A44" s="215" t="s">
        <v>789</v>
      </c>
      <c r="B44" s="234" t="s">
        <v>790</v>
      </c>
      <c r="C44" s="234"/>
      <c r="D44" s="234"/>
      <c r="E44" s="234"/>
      <c r="F44" s="234"/>
      <c r="G44" s="234"/>
      <c r="H44" s="234">
        <f t="shared" si="2"/>
        <v>0</v>
      </c>
    </row>
    <row r="45" spans="1:8" s="221" customFormat="1" ht="19.5" customHeight="1">
      <c r="A45" s="215" t="s">
        <v>791</v>
      </c>
      <c r="B45" s="219" t="s">
        <v>792</v>
      </c>
      <c r="C45" s="219">
        <f>C40+C41-C42</f>
        <v>3670583</v>
      </c>
      <c r="D45" s="219">
        <f>D40+D41-D42</f>
        <v>20101844</v>
      </c>
      <c r="E45" s="219">
        <f>E40+E41-E42</f>
        <v>5015279</v>
      </c>
      <c r="F45" s="219">
        <f>F40+F41-F42</f>
        <v>0</v>
      </c>
      <c r="G45" s="219">
        <f>G40+G41-G42</f>
        <v>0</v>
      </c>
      <c r="H45" s="219">
        <f t="shared" si="2"/>
        <v>28787706</v>
      </c>
    </row>
    <row r="46" spans="1:8" s="221" customFormat="1" ht="19.5" customHeight="1">
      <c r="A46" s="215" t="s">
        <v>793</v>
      </c>
      <c r="B46" s="219" t="s">
        <v>794</v>
      </c>
      <c r="C46" s="219">
        <f>C39-C45</f>
        <v>653726</v>
      </c>
      <c r="D46" s="219">
        <f>D39-D45</f>
        <v>58632181</v>
      </c>
      <c r="E46" s="219">
        <f>E39-E45</f>
        <v>788399</v>
      </c>
      <c r="F46" s="219">
        <f>F39-F45</f>
        <v>2906712</v>
      </c>
      <c r="G46" s="219">
        <f>G39-G45</f>
        <v>0</v>
      </c>
      <c r="H46" s="219">
        <f t="shared" si="2"/>
        <v>62981018</v>
      </c>
    </row>
    <row r="47" spans="1:8" ht="19.5" customHeight="1">
      <c r="A47" s="215" t="s">
        <v>795</v>
      </c>
      <c r="B47" s="234" t="s">
        <v>796</v>
      </c>
      <c r="C47" s="234">
        <v>3324309</v>
      </c>
      <c r="D47" s="234">
        <v>155</v>
      </c>
      <c r="E47" s="234">
        <v>2123385</v>
      </c>
      <c r="F47" s="234">
        <v>0</v>
      </c>
      <c r="G47" s="234">
        <v>0</v>
      </c>
      <c r="H47" s="234">
        <f t="shared" si="2"/>
        <v>5447849</v>
      </c>
    </row>
    <row r="48" ht="12.75">
      <c r="A48" s="215"/>
    </row>
  </sheetData>
  <sheetProtection/>
  <mergeCells count="1">
    <mergeCell ref="A1:H1"/>
  </mergeCells>
  <printOptions/>
  <pageMargins left="0.4330708661417323" right="0.4330708661417323" top="0.2755905511811024" bottom="0.5118110236220472" header="0.15748031496062992" footer="0.5118110236220472"/>
  <pageSetup horizontalDpi="600" verticalDpi="600" orientation="landscape" paperSize="9" scale="87" r:id="rId1"/>
  <headerFooter alignWithMargins="0">
    <oddHeader>&amp;R&amp;"Arial,Normál"&amp;10 3. kimutatás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9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4.57421875" style="0" customWidth="1"/>
    <col min="2" max="2" width="59.00390625" style="0" customWidth="1"/>
    <col min="3" max="5" width="19.140625" style="0" customWidth="1"/>
  </cols>
  <sheetData>
    <row r="1" spans="1:5" s="2" customFormat="1" ht="15.75">
      <c r="A1" s="239" t="s">
        <v>567</v>
      </c>
      <c r="B1" s="239"/>
      <c r="C1" s="239"/>
      <c r="D1" s="239"/>
      <c r="E1" s="239"/>
    </row>
    <row r="2" spans="1:5" s="2" customFormat="1" ht="15.75">
      <c r="A2" s="239" t="s">
        <v>632</v>
      </c>
      <c r="B2" s="239"/>
      <c r="C2" s="239"/>
      <c r="D2" s="239"/>
      <c r="E2" s="239"/>
    </row>
    <row r="3" s="2" customFormat="1" ht="15.75"/>
    <row r="4" spans="1:5" s="11" customFormat="1" ht="15.75">
      <c r="A4" s="146"/>
      <c r="B4" s="146" t="s">
        <v>0</v>
      </c>
      <c r="C4" s="146" t="s">
        <v>1</v>
      </c>
      <c r="D4" s="146" t="s">
        <v>2</v>
      </c>
      <c r="E4" s="146" t="s">
        <v>3</v>
      </c>
    </row>
    <row r="5" spans="1:5" s="11" customFormat="1" ht="15.75">
      <c r="A5" s="146">
        <v>1</v>
      </c>
      <c r="B5" s="83" t="s">
        <v>9</v>
      </c>
      <c r="C5" s="147">
        <v>43100</v>
      </c>
      <c r="D5" s="147" t="s">
        <v>633</v>
      </c>
      <c r="E5" s="147">
        <v>43465</v>
      </c>
    </row>
    <row r="6" spans="1:5" s="11" customFormat="1" ht="15.75">
      <c r="A6" s="146">
        <v>2</v>
      </c>
      <c r="B6" s="149" t="s">
        <v>635</v>
      </c>
      <c r="C6" s="132"/>
      <c r="D6" s="132"/>
      <c r="E6" s="132"/>
    </row>
    <row r="7" spans="1:5" s="11" customFormat="1" ht="15.75">
      <c r="A7" s="146">
        <v>3</v>
      </c>
      <c r="B7" s="150" t="s">
        <v>630</v>
      </c>
      <c r="C7" s="132">
        <v>100000</v>
      </c>
      <c r="D7" s="132"/>
      <c r="E7" s="132"/>
    </row>
    <row r="8" spans="1:5" s="11" customFormat="1" ht="15.75">
      <c r="A8" s="146">
        <v>4</v>
      </c>
      <c r="B8" s="150" t="s">
        <v>634</v>
      </c>
      <c r="C8" s="132"/>
      <c r="D8" s="132"/>
      <c r="E8" s="132">
        <v>100000</v>
      </c>
    </row>
    <row r="9" spans="1:5" s="11" customFormat="1" ht="15.75">
      <c r="A9" s="146">
        <v>5</v>
      </c>
      <c r="B9" s="149" t="s">
        <v>631</v>
      </c>
      <c r="C9" s="136">
        <f>SUM(C6:C8)</f>
        <v>100000</v>
      </c>
      <c r="D9" s="136">
        <f>SUM(D6:D8)</f>
        <v>0</v>
      </c>
      <c r="E9" s="136">
        <f>SUM(E6:E8)</f>
        <v>100000</v>
      </c>
    </row>
  </sheetData>
  <sheetProtection/>
  <mergeCells count="2">
    <mergeCell ref="A1:E1"/>
    <mergeCell ref="A2:E2"/>
  </mergeCells>
  <printOptions horizontalCentered="1"/>
  <pageMargins left="0.2755905511811024" right="0.1968503937007874" top="0.7480314960629921" bottom="0.7480314960629921" header="0.31496062992125984" footer="0.31496062992125984"/>
  <pageSetup horizontalDpi="600" verticalDpi="600" orientation="landscape" paperSize="9" r:id="rId1"/>
  <headerFooter>
    <oddHeader>&amp;R&amp;"Arial,Normál"&amp;10 4. kimutatás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G28"/>
  <sheetViews>
    <sheetView zoomScalePageLayoutView="0" workbookViewId="0" topLeftCell="A1">
      <selection activeCell="F35" sqref="F35"/>
    </sheetView>
  </sheetViews>
  <sheetFormatPr defaultColWidth="9.140625" defaultRowHeight="15"/>
  <cols>
    <col min="1" max="1" width="5.7109375" style="0" customWidth="1"/>
    <col min="2" max="2" width="45.140625" style="0" customWidth="1"/>
    <col min="3" max="6" width="9.140625" style="0" customWidth="1"/>
  </cols>
  <sheetData>
    <row r="1" spans="1:6" s="2" customFormat="1" ht="35.25" customHeight="1">
      <c r="A1" s="264" t="s">
        <v>475</v>
      </c>
      <c r="B1" s="264"/>
      <c r="C1" s="264"/>
      <c r="D1" s="264"/>
      <c r="E1" s="264"/>
      <c r="F1" s="264"/>
    </row>
    <row r="2" s="2" customFormat="1" ht="15.75"/>
    <row r="3" spans="1:6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</row>
    <row r="4" spans="1:6" s="10" customFormat="1" ht="15.75">
      <c r="A4" s="1">
        <v>1</v>
      </c>
      <c r="B4" s="267" t="s">
        <v>9</v>
      </c>
      <c r="C4" s="6" t="s">
        <v>358</v>
      </c>
      <c r="D4" s="6" t="s">
        <v>375</v>
      </c>
      <c r="E4" s="6" t="s">
        <v>461</v>
      </c>
      <c r="F4" s="6" t="s">
        <v>496</v>
      </c>
    </row>
    <row r="5" spans="1:6" s="10" customFormat="1" ht="15.75">
      <c r="A5" s="1">
        <v>2</v>
      </c>
      <c r="B5" s="268"/>
      <c r="C5" s="6" t="s">
        <v>4</v>
      </c>
      <c r="D5" s="6" t="s">
        <v>4</v>
      </c>
      <c r="E5" s="6" t="s">
        <v>4</v>
      </c>
      <c r="F5" s="6" t="s">
        <v>4</v>
      </c>
    </row>
    <row r="6" spans="1:7" s="10" customFormat="1" ht="15.75">
      <c r="A6" s="1">
        <v>3</v>
      </c>
      <c r="B6" s="9" t="s">
        <v>75</v>
      </c>
      <c r="C6" s="60">
        <f>C7+C18</f>
        <v>0</v>
      </c>
      <c r="D6" s="60">
        <f>D7+D18</f>
        <v>0</v>
      </c>
      <c r="E6" s="60">
        <f>E7+E18</f>
        <v>0</v>
      </c>
      <c r="F6" s="60">
        <f>F7+F18</f>
        <v>0</v>
      </c>
      <c r="G6" s="12"/>
    </row>
    <row r="7" spans="1:7" s="10" customFormat="1" ht="31.5">
      <c r="A7" s="1">
        <v>4</v>
      </c>
      <c r="B7" s="8" t="s">
        <v>76</v>
      </c>
      <c r="C7" s="14">
        <f>SUM(C8:C17)</f>
        <v>0</v>
      </c>
      <c r="D7" s="14">
        <f>SUM(D8:D17)</f>
        <v>0</v>
      </c>
      <c r="E7" s="14">
        <f>SUM(E8:E17)</f>
        <v>0</v>
      </c>
      <c r="F7" s="14">
        <f>SUM(F8:F17)</f>
        <v>0</v>
      </c>
      <c r="G7" s="12"/>
    </row>
    <row r="8" spans="1:7" s="10" customFormat="1" ht="15.75" hidden="1">
      <c r="A8" s="1"/>
      <c r="B8" s="8"/>
      <c r="C8" s="14"/>
      <c r="D8" s="14"/>
      <c r="E8" s="14"/>
      <c r="F8" s="14"/>
      <c r="G8" s="12"/>
    </row>
    <row r="9" spans="1:7" s="10" customFormat="1" ht="15.75" hidden="1">
      <c r="A9" s="1"/>
      <c r="B9" s="8"/>
      <c r="C9" s="14"/>
      <c r="D9" s="14"/>
      <c r="E9" s="14"/>
      <c r="F9" s="14"/>
      <c r="G9" s="12"/>
    </row>
    <row r="10" spans="1:7" s="10" customFormat="1" ht="15.75" hidden="1">
      <c r="A10" s="1"/>
      <c r="B10" s="8"/>
      <c r="C10" s="14"/>
      <c r="D10" s="14"/>
      <c r="E10" s="14"/>
      <c r="F10" s="14"/>
      <c r="G10" s="12"/>
    </row>
    <row r="11" spans="1:7" s="10" customFormat="1" ht="15.75" hidden="1">
      <c r="A11" s="1"/>
      <c r="B11" s="8"/>
      <c r="C11" s="14"/>
      <c r="D11" s="14"/>
      <c r="E11" s="14"/>
      <c r="F11" s="14"/>
      <c r="G11" s="12"/>
    </row>
    <row r="12" spans="1:7" s="10" customFormat="1" ht="15.75" hidden="1">
      <c r="A12" s="1"/>
      <c r="B12" s="8"/>
      <c r="C12" s="14"/>
      <c r="D12" s="14"/>
      <c r="E12" s="14"/>
      <c r="F12" s="14"/>
      <c r="G12" s="12"/>
    </row>
    <row r="13" spans="1:7" s="10" customFormat="1" ht="15.75" hidden="1">
      <c r="A13" s="1"/>
      <c r="B13" s="8"/>
      <c r="C13" s="14"/>
      <c r="D13" s="14"/>
      <c r="E13" s="14"/>
      <c r="F13" s="14"/>
      <c r="G13" s="12"/>
    </row>
    <row r="14" spans="1:7" s="10" customFormat="1" ht="15.75" hidden="1">
      <c r="A14" s="1"/>
      <c r="B14" s="8"/>
      <c r="C14" s="14"/>
      <c r="D14" s="14"/>
      <c r="E14" s="14"/>
      <c r="F14" s="14"/>
      <c r="G14" s="12"/>
    </row>
    <row r="15" spans="1:7" s="10" customFormat="1" ht="15.75" hidden="1">
      <c r="A15" s="1"/>
      <c r="B15" s="8"/>
      <c r="C15" s="14"/>
      <c r="D15" s="14"/>
      <c r="E15" s="14"/>
      <c r="F15" s="14"/>
      <c r="G15" s="12"/>
    </row>
    <row r="16" spans="1:7" s="10" customFormat="1" ht="15.75" hidden="1">
      <c r="A16" s="1"/>
      <c r="B16" s="8"/>
      <c r="C16" s="14"/>
      <c r="D16" s="14"/>
      <c r="E16" s="14"/>
      <c r="F16" s="14"/>
      <c r="G16" s="12"/>
    </row>
    <row r="17" spans="1:7" s="10" customFormat="1" ht="15.75" hidden="1">
      <c r="A17" s="1"/>
      <c r="B17" s="8"/>
      <c r="C17" s="14"/>
      <c r="D17" s="14"/>
      <c r="E17" s="14"/>
      <c r="F17" s="14"/>
      <c r="G17" s="12"/>
    </row>
    <row r="18" spans="1:7" s="10" customFormat="1" ht="15.75">
      <c r="A18" s="1">
        <v>5</v>
      </c>
      <c r="B18" s="8" t="s">
        <v>77</v>
      </c>
      <c r="C18" s="14">
        <v>0</v>
      </c>
      <c r="D18" s="14">
        <v>0</v>
      </c>
      <c r="E18" s="14">
        <v>0</v>
      </c>
      <c r="F18" s="14">
        <v>0</v>
      </c>
      <c r="G18" s="12"/>
    </row>
    <row r="19" spans="1:7" s="10" customFormat="1" ht="15.75" hidden="1">
      <c r="A19" s="1"/>
      <c r="B19" s="8"/>
      <c r="C19" s="14"/>
      <c r="D19" s="14"/>
      <c r="E19" s="14"/>
      <c r="F19" s="14"/>
      <c r="G19" s="12"/>
    </row>
    <row r="20" spans="1:7" s="10" customFormat="1" ht="15.75" hidden="1">
      <c r="A20" s="1"/>
      <c r="B20" s="8"/>
      <c r="C20" s="14"/>
      <c r="D20" s="14"/>
      <c r="E20" s="14"/>
      <c r="F20" s="14"/>
      <c r="G20" s="12"/>
    </row>
    <row r="21" spans="1:7" s="10" customFormat="1" ht="15.75" hidden="1">
      <c r="A21" s="1"/>
      <c r="B21" s="8"/>
      <c r="C21" s="14"/>
      <c r="D21" s="14"/>
      <c r="E21" s="14"/>
      <c r="F21" s="14"/>
      <c r="G21" s="12"/>
    </row>
    <row r="22" spans="1:7" s="10" customFormat="1" ht="15.75" hidden="1">
      <c r="A22" s="1"/>
      <c r="B22" s="8"/>
      <c r="C22" s="14"/>
      <c r="D22" s="14"/>
      <c r="E22" s="14"/>
      <c r="F22" s="14"/>
      <c r="G22" s="12"/>
    </row>
    <row r="23" spans="1:7" s="10" customFormat="1" ht="15.75" hidden="1">
      <c r="A23" s="1"/>
      <c r="B23" s="8"/>
      <c r="C23" s="14"/>
      <c r="D23" s="14"/>
      <c r="E23" s="14"/>
      <c r="F23" s="14"/>
      <c r="G23" s="12"/>
    </row>
    <row r="24" spans="1:7" s="10" customFormat="1" ht="15.75" hidden="1">
      <c r="A24" s="1"/>
      <c r="B24" s="8"/>
      <c r="C24" s="14"/>
      <c r="D24" s="14"/>
      <c r="E24" s="14"/>
      <c r="F24" s="14"/>
      <c r="G24" s="12"/>
    </row>
    <row r="25" spans="1:7" s="10" customFormat="1" ht="15.75" hidden="1">
      <c r="A25" s="1"/>
      <c r="B25" s="8"/>
      <c r="C25" s="14"/>
      <c r="D25" s="14"/>
      <c r="E25" s="14"/>
      <c r="F25" s="14"/>
      <c r="G25" s="12"/>
    </row>
    <row r="26" spans="1:7" s="10" customFormat="1" ht="15.75" hidden="1">
      <c r="A26" s="1"/>
      <c r="B26" s="8"/>
      <c r="C26" s="14"/>
      <c r="D26" s="14"/>
      <c r="E26" s="14"/>
      <c r="F26" s="14"/>
      <c r="G26" s="12"/>
    </row>
    <row r="27" spans="1:7" s="10" customFormat="1" ht="15.75" hidden="1">
      <c r="A27" s="1"/>
      <c r="B27" s="8"/>
      <c r="C27" s="14"/>
      <c r="D27" s="14"/>
      <c r="E27" s="14"/>
      <c r="F27" s="14"/>
      <c r="G27" s="12"/>
    </row>
    <row r="28" spans="1:7" s="10" customFormat="1" ht="15.75" hidden="1">
      <c r="A28" s="1"/>
      <c r="B28" s="8"/>
      <c r="C28" s="14"/>
      <c r="D28" s="14"/>
      <c r="E28" s="14"/>
      <c r="F28" s="14"/>
      <c r="G28" s="12"/>
    </row>
  </sheetData>
  <sheetProtection/>
  <mergeCells count="2">
    <mergeCell ref="A1:F1"/>
    <mergeCell ref="B4:B5"/>
  </mergeCells>
  <printOptions horizontalCentered="1"/>
  <pageMargins left="0.4724409448818898" right="0.35433070866141736" top="0.7480314960629921" bottom="0.7480314960629921" header="0.31496062992125984" footer="0.31496062992125984"/>
  <pageSetup horizontalDpi="600" verticalDpi="600" orientation="landscape" paperSize="9" r:id="rId1"/>
  <headerFooter>
    <oddHeader>&amp;R3. kimutatás</oddHeader>
    <oddFooter>&amp;C&amp;P. oldal, összesen: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I29"/>
  <sheetViews>
    <sheetView zoomScalePageLayoutView="0" workbookViewId="0" topLeftCell="A22">
      <selection activeCell="C4" sqref="C4"/>
    </sheetView>
  </sheetViews>
  <sheetFormatPr defaultColWidth="9.140625" defaultRowHeight="15"/>
  <cols>
    <col min="1" max="1" width="58.28125" style="53" customWidth="1"/>
    <col min="2" max="3" width="15.28125" style="53" customWidth="1"/>
    <col min="4" max="139" width="9.140625" style="52" customWidth="1"/>
    <col min="140" max="16384" width="9.140625" style="53" customWidth="1"/>
  </cols>
  <sheetData>
    <row r="1" spans="1:139" s="49" customFormat="1" ht="33" customHeight="1">
      <c r="A1" s="286" t="s">
        <v>535</v>
      </c>
      <c r="B1" s="286"/>
      <c r="C1" s="286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</row>
    <row r="2" spans="3:139" s="50" customFormat="1" ht="21.75" customHeight="1">
      <c r="C2" s="51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</row>
    <row r="3" spans="1:139" s="55" customFormat="1" ht="30" customHeight="1">
      <c r="A3" s="69" t="s">
        <v>56</v>
      </c>
      <c r="B3" s="54" t="s">
        <v>57</v>
      </c>
      <c r="C3" s="54" t="s">
        <v>636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</row>
    <row r="4" spans="1:139" s="55" customFormat="1" ht="31.5">
      <c r="A4" s="70" t="s">
        <v>58</v>
      </c>
      <c r="B4" s="56">
        <f>SUM(B5:B6)</f>
        <v>0</v>
      </c>
      <c r="C4" s="56">
        <f>SUM(C5:C6)</f>
        <v>0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</row>
    <row r="5" spans="1:139" s="55" customFormat="1" ht="18">
      <c r="A5" s="71" t="s">
        <v>59</v>
      </c>
      <c r="B5" s="56">
        <v>0</v>
      </c>
      <c r="C5" s="56">
        <v>0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</row>
    <row r="6" spans="1:139" s="55" customFormat="1" ht="18">
      <c r="A6" s="71" t="s">
        <v>60</v>
      </c>
      <c r="B6" s="56">
        <v>0</v>
      </c>
      <c r="C6" s="56">
        <v>0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</row>
    <row r="7" spans="1:3" ht="31.5">
      <c r="A7" s="70" t="s">
        <v>61</v>
      </c>
      <c r="B7" s="56">
        <v>0</v>
      </c>
      <c r="C7" s="56">
        <v>0</v>
      </c>
    </row>
    <row r="8" spans="1:3" ht="31.5">
      <c r="A8" s="72" t="s">
        <v>62</v>
      </c>
      <c r="B8" s="57">
        <f>SUM(B9:B10)</f>
        <v>0</v>
      </c>
      <c r="C8" s="57">
        <f>SUM(C9:C10)</f>
        <v>0</v>
      </c>
    </row>
    <row r="9" spans="1:139" s="55" customFormat="1" ht="30">
      <c r="A9" s="73" t="s">
        <v>63</v>
      </c>
      <c r="B9" s="58">
        <v>0</v>
      </c>
      <c r="C9" s="58">
        <v>0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</row>
    <row r="10" spans="1:139" s="55" customFormat="1" ht="30">
      <c r="A10" s="73" t="s">
        <v>64</v>
      </c>
      <c r="B10" s="58">
        <v>0</v>
      </c>
      <c r="C10" s="58">
        <v>0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</row>
    <row r="11" spans="1:139" s="55" customFormat="1" ht="31.5">
      <c r="A11" s="72" t="s">
        <v>65</v>
      </c>
      <c r="B11" s="57">
        <v>0</v>
      </c>
      <c r="C11" s="57">
        <v>0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</row>
    <row r="12" spans="1:139" s="55" customFormat="1" ht="31.5">
      <c r="A12" s="72" t="s">
        <v>66</v>
      </c>
      <c r="B12" s="57">
        <f>SUM(B13,B16,B19,B25,B22)</f>
        <v>0</v>
      </c>
      <c r="C12" s="57">
        <f>SUM(C13,C16,C19,C25,C22)</f>
        <v>0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</row>
    <row r="13" spans="1:3" ht="18">
      <c r="A13" s="73" t="s">
        <v>67</v>
      </c>
      <c r="B13" s="58">
        <v>0</v>
      </c>
      <c r="C13" s="58">
        <v>0</v>
      </c>
    </row>
    <row r="14" spans="1:139" s="55" customFormat="1" ht="18">
      <c r="A14" s="74" t="s">
        <v>68</v>
      </c>
      <c r="B14" s="59">
        <v>0</v>
      </c>
      <c r="C14" s="59">
        <v>0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</row>
    <row r="15" spans="1:139" s="55" customFormat="1" ht="25.5">
      <c r="A15" s="74" t="s">
        <v>69</v>
      </c>
      <c r="B15" s="59">
        <v>0</v>
      </c>
      <c r="C15" s="59">
        <v>0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</row>
    <row r="16" spans="1:139" s="55" customFormat="1" ht="30">
      <c r="A16" s="73" t="s">
        <v>70</v>
      </c>
      <c r="B16" s="58">
        <f>SUM(B17:B18)</f>
        <v>0</v>
      </c>
      <c r="C16" s="58">
        <f>SUM(C17:C18)</f>
        <v>0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</row>
    <row r="17" spans="1:139" s="55" customFormat="1" ht="18">
      <c r="A17" s="74" t="s">
        <v>68</v>
      </c>
      <c r="B17" s="59">
        <v>0</v>
      </c>
      <c r="C17" s="59">
        <v>0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</row>
    <row r="18" spans="1:139" s="55" customFormat="1" ht="25.5">
      <c r="A18" s="74" t="s">
        <v>69</v>
      </c>
      <c r="B18" s="59">
        <v>0</v>
      </c>
      <c r="C18" s="59">
        <v>0</v>
      </c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</row>
    <row r="19" spans="1:139" s="55" customFormat="1" ht="18">
      <c r="A19" s="73" t="s">
        <v>101</v>
      </c>
      <c r="B19" s="58">
        <f>SUM(B20:B21)</f>
        <v>0</v>
      </c>
      <c r="C19" s="58">
        <f>SUM(C20:C21)</f>
        <v>0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</row>
    <row r="20" spans="1:3" ht="18">
      <c r="A20" s="74" t="s">
        <v>68</v>
      </c>
      <c r="B20" s="59">
        <v>0</v>
      </c>
      <c r="C20" s="59">
        <v>0</v>
      </c>
    </row>
    <row r="21" spans="1:139" s="55" customFormat="1" ht="25.5">
      <c r="A21" s="74" t="s">
        <v>69</v>
      </c>
      <c r="B21" s="59">
        <v>0</v>
      </c>
      <c r="C21" s="59">
        <v>0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</row>
    <row r="22" spans="1:139" s="55" customFormat="1" ht="18">
      <c r="A22" s="73" t="s">
        <v>71</v>
      </c>
      <c r="B22" s="58">
        <f>SUM(B23:B24)</f>
        <v>0</v>
      </c>
      <c r="C22" s="58">
        <f>SUM(C23:C24)</f>
        <v>0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</row>
    <row r="23" spans="1:3" ht="18">
      <c r="A23" s="74" t="s">
        <v>68</v>
      </c>
      <c r="B23" s="59">
        <v>0</v>
      </c>
      <c r="C23" s="59">
        <v>0</v>
      </c>
    </row>
    <row r="24" spans="1:3" ht="25.5">
      <c r="A24" s="74" t="s">
        <v>69</v>
      </c>
      <c r="B24" s="59">
        <v>0</v>
      </c>
      <c r="C24" s="59">
        <v>0</v>
      </c>
    </row>
    <row r="25" spans="1:3" ht="18">
      <c r="A25" s="73" t="s">
        <v>72</v>
      </c>
      <c r="B25" s="58">
        <f>SUM(B26:B27)</f>
        <v>0</v>
      </c>
      <c r="C25" s="58">
        <f>SUM(C26:C27)</f>
        <v>0</v>
      </c>
    </row>
    <row r="26" spans="1:3" ht="18">
      <c r="A26" s="74" t="s">
        <v>68</v>
      </c>
      <c r="B26" s="59">
        <v>0</v>
      </c>
      <c r="C26" s="59">
        <v>0</v>
      </c>
    </row>
    <row r="27" spans="1:3" ht="25.5">
      <c r="A27" s="74" t="s">
        <v>69</v>
      </c>
      <c r="B27" s="59">
        <v>0</v>
      </c>
      <c r="C27" s="59">
        <v>0</v>
      </c>
    </row>
    <row r="28" spans="1:3" ht="31.5">
      <c r="A28" s="72" t="s">
        <v>73</v>
      </c>
      <c r="B28" s="57">
        <v>0</v>
      </c>
      <c r="C28" s="57">
        <v>0</v>
      </c>
    </row>
    <row r="29" spans="1:3" ht="18">
      <c r="A29" s="75" t="s">
        <v>74</v>
      </c>
      <c r="B29" s="57">
        <f>SUM(B8,B11,B12,B28,B4,B7)</f>
        <v>0</v>
      </c>
      <c r="C29" s="57">
        <f>SUM(C8,C11,C12,C28,C4,C7)</f>
        <v>0</v>
      </c>
    </row>
  </sheetData>
  <sheetProtection/>
  <mergeCells count="1">
    <mergeCell ref="A1:C1"/>
  </mergeCells>
  <printOptions horizontalCentered="1"/>
  <pageMargins left="0.5905511811023623" right="0.35433070866141736" top="0.7480314960629921" bottom="0.5118110236220472" header="0.5118110236220472" footer="0.5118110236220472"/>
  <pageSetup horizontalDpi="600" verticalDpi="600" orientation="portrait" paperSize="9" r:id="rId1"/>
  <headerFooter alignWithMargins="0">
    <oddHeader>&amp;R&amp;"Arial,Normál"&amp;10 4. kimutatás
</oddHeader>
    <oddFooter>&amp;C&amp;P. oldal, összesen: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L33"/>
  <sheetViews>
    <sheetView zoomScalePageLayoutView="0" workbookViewId="0" topLeftCell="A1">
      <selection activeCell="F35" sqref="F35"/>
    </sheetView>
  </sheetViews>
  <sheetFormatPr defaultColWidth="9.140625" defaultRowHeight="15"/>
  <cols>
    <col min="1" max="1" width="5.7109375" style="20" customWidth="1"/>
    <col min="2" max="2" width="36.7109375" style="21" customWidth="1"/>
    <col min="3" max="12" width="12.7109375" style="21" customWidth="1"/>
    <col min="13" max="16384" width="9.140625" style="21" customWidth="1"/>
  </cols>
  <sheetData>
    <row r="1" spans="1:12" s="16" customFormat="1" ht="15.75">
      <c r="A1" s="265" t="s">
        <v>473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</row>
    <row r="2" spans="1:12" s="16" customFormat="1" ht="15.75">
      <c r="A2" s="266" t="s">
        <v>483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</row>
    <row r="3" spans="1:12" s="16" customFormat="1" ht="15.75">
      <c r="A3" s="266" t="s">
        <v>484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</row>
    <row r="4" spans="1:12" ht="15.75">
      <c r="A4" s="266" t="s">
        <v>485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</row>
    <row r="5" spans="1:12" ht="15.75">
      <c r="A5" s="41"/>
      <c r="B5" s="41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s="3" customFormat="1" ht="15.75">
      <c r="A6" s="1"/>
      <c r="B6" s="1" t="s">
        <v>0</v>
      </c>
      <c r="C6" s="1" t="s">
        <v>1</v>
      </c>
      <c r="D6" s="1" t="s">
        <v>2</v>
      </c>
      <c r="E6" s="1" t="s">
        <v>3</v>
      </c>
      <c r="F6" s="1" t="s">
        <v>6</v>
      </c>
      <c r="G6" s="1" t="s">
        <v>47</v>
      </c>
      <c r="H6" s="1" t="s">
        <v>48</v>
      </c>
      <c r="I6" s="1" t="s">
        <v>49</v>
      </c>
      <c r="J6" s="1" t="s">
        <v>93</v>
      </c>
      <c r="K6" s="1" t="s">
        <v>94</v>
      </c>
      <c r="L6" s="1" t="s">
        <v>50</v>
      </c>
    </row>
    <row r="7" spans="1:12" s="3" customFormat="1" ht="15.75">
      <c r="A7" s="1">
        <v>1</v>
      </c>
      <c r="B7" s="258" t="s">
        <v>9</v>
      </c>
      <c r="C7" s="262" t="s">
        <v>461</v>
      </c>
      <c r="D7" s="262"/>
      <c r="E7" s="262"/>
      <c r="F7" s="263"/>
      <c r="G7" s="261" t="s">
        <v>496</v>
      </c>
      <c r="H7" s="262"/>
      <c r="I7" s="262"/>
      <c r="J7" s="263"/>
      <c r="K7" s="262" t="s">
        <v>521</v>
      </c>
      <c r="L7" s="263"/>
    </row>
    <row r="8" spans="1:12" s="3" customFormat="1" ht="31.5">
      <c r="A8" s="1"/>
      <c r="B8" s="287"/>
      <c r="C8" s="4" t="s">
        <v>500</v>
      </c>
      <c r="D8" s="4" t="s">
        <v>501</v>
      </c>
      <c r="E8" s="4" t="s">
        <v>529</v>
      </c>
      <c r="F8" s="4" t="s">
        <v>530</v>
      </c>
      <c r="G8" s="4" t="s">
        <v>500</v>
      </c>
      <c r="H8" s="4" t="s">
        <v>501</v>
      </c>
      <c r="I8" s="4" t="s">
        <v>529</v>
      </c>
      <c r="J8" s="4" t="s">
        <v>530</v>
      </c>
      <c r="K8" s="4" t="s">
        <v>529</v>
      </c>
      <c r="L8" s="4" t="s">
        <v>530</v>
      </c>
    </row>
    <row r="9" spans="1:12" s="3" customFormat="1" ht="15.75">
      <c r="A9" s="1">
        <v>2</v>
      </c>
      <c r="B9" s="259"/>
      <c r="C9" s="6" t="s">
        <v>486</v>
      </c>
      <c r="D9" s="6" t="s">
        <v>486</v>
      </c>
      <c r="E9" s="6" t="s">
        <v>4</v>
      </c>
      <c r="F9" s="6" t="s">
        <v>4</v>
      </c>
      <c r="G9" s="6" t="s">
        <v>486</v>
      </c>
      <c r="H9" s="6" t="s">
        <v>486</v>
      </c>
      <c r="I9" s="6" t="s">
        <v>4</v>
      </c>
      <c r="J9" s="6" t="s">
        <v>4</v>
      </c>
      <c r="K9" s="6" t="s">
        <v>4</v>
      </c>
      <c r="L9" s="6" t="s">
        <v>4</v>
      </c>
    </row>
    <row r="10" spans="1:12" ht="15.75">
      <c r="A10" s="1">
        <v>3</v>
      </c>
      <c r="B10" s="44" t="s">
        <v>370</v>
      </c>
      <c r="C10" s="15">
        <v>200000</v>
      </c>
      <c r="D10" s="15">
        <v>200000</v>
      </c>
      <c r="E10" s="15">
        <v>200000</v>
      </c>
      <c r="F10" s="15">
        <v>200000</v>
      </c>
      <c r="G10" s="15">
        <v>200000</v>
      </c>
      <c r="H10" s="15">
        <v>200000</v>
      </c>
      <c r="I10" s="15">
        <v>200000</v>
      </c>
      <c r="J10" s="15">
        <v>200000</v>
      </c>
      <c r="K10" s="15">
        <v>200000</v>
      </c>
      <c r="L10" s="15">
        <v>200000</v>
      </c>
    </row>
    <row r="11" spans="1:12" ht="30">
      <c r="A11" s="1">
        <v>4</v>
      </c>
      <c r="B11" s="44" t="s">
        <v>371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</row>
    <row r="12" spans="1:12" ht="15.75">
      <c r="A12" s="1">
        <v>5</v>
      </c>
      <c r="B12" s="44" t="s">
        <v>29</v>
      </c>
      <c r="C12" s="15">
        <v>5000</v>
      </c>
      <c r="D12" s="15">
        <v>5000</v>
      </c>
      <c r="E12" s="15">
        <v>5000</v>
      </c>
      <c r="F12" s="15">
        <v>5000</v>
      </c>
      <c r="G12" s="15">
        <v>5000</v>
      </c>
      <c r="H12" s="15">
        <v>5000</v>
      </c>
      <c r="I12" s="15">
        <v>5000</v>
      </c>
      <c r="J12" s="15">
        <v>5000</v>
      </c>
      <c r="K12" s="15">
        <v>5000</v>
      </c>
      <c r="L12" s="15">
        <v>5000</v>
      </c>
    </row>
    <row r="13" spans="1:12" ht="45">
      <c r="A13" s="1">
        <v>6</v>
      </c>
      <c r="B13" s="44" t="s">
        <v>30</v>
      </c>
      <c r="C13" s="15">
        <v>55000</v>
      </c>
      <c r="D13" s="15">
        <v>55000</v>
      </c>
      <c r="E13" s="15">
        <v>55000</v>
      </c>
      <c r="F13" s="15">
        <v>55000</v>
      </c>
      <c r="G13" s="15">
        <v>55000</v>
      </c>
      <c r="H13" s="15">
        <v>55000</v>
      </c>
      <c r="I13" s="15">
        <v>55000</v>
      </c>
      <c r="J13" s="15">
        <v>55000</v>
      </c>
      <c r="K13" s="15">
        <v>55000</v>
      </c>
      <c r="L13" s="15">
        <v>55000</v>
      </c>
    </row>
    <row r="14" spans="1:12" ht="15.75">
      <c r="A14" s="1">
        <v>7</v>
      </c>
      <c r="B14" s="44" t="s">
        <v>31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</row>
    <row r="15" spans="1:12" ht="30">
      <c r="A15" s="1">
        <v>8</v>
      </c>
      <c r="B15" s="44" t="s">
        <v>32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</row>
    <row r="16" spans="1:12" ht="30">
      <c r="A16" s="1">
        <v>9</v>
      </c>
      <c r="B16" s="44" t="s">
        <v>372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</row>
    <row r="17" spans="1:12" s="22" customFormat="1" ht="15.75">
      <c r="A17" s="1">
        <v>10</v>
      </c>
      <c r="B17" s="46" t="s">
        <v>51</v>
      </c>
      <c r="C17" s="18">
        <f>SUM(C10:C16)</f>
        <v>260000</v>
      </c>
      <c r="D17" s="18">
        <f>SUM(D10:D16)</f>
        <v>260000</v>
      </c>
      <c r="E17" s="18">
        <f aca="true" t="shared" si="0" ref="E17:L17">SUM(E10:E16)</f>
        <v>260000</v>
      </c>
      <c r="F17" s="18">
        <f t="shared" si="0"/>
        <v>260000</v>
      </c>
      <c r="G17" s="18">
        <f t="shared" si="0"/>
        <v>260000</v>
      </c>
      <c r="H17" s="18">
        <f>SUM(H10:H16)</f>
        <v>260000</v>
      </c>
      <c r="I17" s="18">
        <f t="shared" si="0"/>
        <v>260000</v>
      </c>
      <c r="J17" s="18">
        <f t="shared" si="0"/>
        <v>260000</v>
      </c>
      <c r="K17" s="18">
        <f t="shared" si="0"/>
        <v>260000</v>
      </c>
      <c r="L17" s="18">
        <f t="shared" si="0"/>
        <v>260000</v>
      </c>
    </row>
    <row r="18" spans="1:12" ht="15.75">
      <c r="A18" s="1">
        <v>11</v>
      </c>
      <c r="B18" s="46" t="s">
        <v>52</v>
      </c>
      <c r="C18" s="18">
        <f>ROUNDDOWN(C17*0.5,0)</f>
        <v>130000</v>
      </c>
      <c r="D18" s="18">
        <f>ROUNDDOWN(D17*0.5,0)</f>
        <v>130000</v>
      </c>
      <c r="E18" s="18">
        <f aca="true" t="shared" si="1" ref="E18:L18">ROUNDDOWN(E17*0.5,0)</f>
        <v>130000</v>
      </c>
      <c r="F18" s="18">
        <f t="shared" si="1"/>
        <v>130000</v>
      </c>
      <c r="G18" s="18">
        <f t="shared" si="1"/>
        <v>130000</v>
      </c>
      <c r="H18" s="18">
        <f>ROUNDDOWN(H17*0.5,0)</f>
        <v>130000</v>
      </c>
      <c r="I18" s="18">
        <f t="shared" si="1"/>
        <v>130000</v>
      </c>
      <c r="J18" s="18">
        <f t="shared" si="1"/>
        <v>130000</v>
      </c>
      <c r="K18" s="18">
        <f t="shared" si="1"/>
        <v>130000</v>
      </c>
      <c r="L18" s="18">
        <f t="shared" si="1"/>
        <v>130000</v>
      </c>
    </row>
    <row r="19" spans="1:12" ht="30">
      <c r="A19" s="1">
        <v>12</v>
      </c>
      <c r="B19" s="44" t="s">
        <v>33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</row>
    <row r="20" spans="1:12" ht="30">
      <c r="A20" s="1">
        <v>13</v>
      </c>
      <c r="B20" s="44" t="s">
        <v>37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</row>
    <row r="21" spans="1:12" ht="15.75">
      <c r="A21" s="1">
        <v>14</v>
      </c>
      <c r="B21" s="44" t="s">
        <v>34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</row>
    <row r="22" spans="1:12" ht="15.75">
      <c r="A22" s="1">
        <v>15</v>
      </c>
      <c r="B22" s="44" t="s">
        <v>35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</row>
    <row r="23" spans="1:12" ht="15.75">
      <c r="A23" s="1">
        <v>16</v>
      </c>
      <c r="B23" s="44" t="s">
        <v>36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</row>
    <row r="24" spans="1:12" ht="15.75">
      <c r="A24" s="1">
        <v>17</v>
      </c>
      <c r="B24" s="44" t="s">
        <v>38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</row>
    <row r="25" spans="1:12" ht="30">
      <c r="A25" s="1">
        <v>18</v>
      </c>
      <c r="B25" s="44" t="s">
        <v>90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</row>
    <row r="26" spans="1:12" s="22" customFormat="1" ht="15.75">
      <c r="A26" s="1">
        <v>19</v>
      </c>
      <c r="B26" s="46" t="s">
        <v>53</v>
      </c>
      <c r="C26" s="18">
        <f aca="true" t="shared" si="2" ref="C26:L26">SUM(C19:C25)</f>
        <v>0</v>
      </c>
      <c r="D26" s="18">
        <f t="shared" si="2"/>
        <v>0</v>
      </c>
      <c r="E26" s="18">
        <f t="shared" si="2"/>
        <v>0</v>
      </c>
      <c r="F26" s="18">
        <f t="shared" si="2"/>
        <v>0</v>
      </c>
      <c r="G26" s="18">
        <f t="shared" si="2"/>
        <v>0</v>
      </c>
      <c r="H26" s="18">
        <f t="shared" si="2"/>
        <v>0</v>
      </c>
      <c r="I26" s="18">
        <f t="shared" si="2"/>
        <v>0</v>
      </c>
      <c r="J26" s="18">
        <f t="shared" si="2"/>
        <v>0</v>
      </c>
      <c r="K26" s="18">
        <f t="shared" si="2"/>
        <v>0</v>
      </c>
      <c r="L26" s="18">
        <f t="shared" si="2"/>
        <v>0</v>
      </c>
    </row>
    <row r="27" spans="1:12" s="22" customFormat="1" ht="29.25">
      <c r="A27" s="1">
        <v>20</v>
      </c>
      <c r="B27" s="46" t="s">
        <v>54</v>
      </c>
      <c r="C27" s="18">
        <f aca="true" t="shared" si="3" ref="C27:L27">C18-C26</f>
        <v>130000</v>
      </c>
      <c r="D27" s="18">
        <f t="shared" si="3"/>
        <v>130000</v>
      </c>
      <c r="E27" s="18">
        <f t="shared" si="3"/>
        <v>130000</v>
      </c>
      <c r="F27" s="18">
        <f t="shared" si="3"/>
        <v>130000</v>
      </c>
      <c r="G27" s="18">
        <f t="shared" si="3"/>
        <v>130000</v>
      </c>
      <c r="H27" s="18">
        <f t="shared" si="3"/>
        <v>130000</v>
      </c>
      <c r="I27" s="18">
        <f t="shared" si="3"/>
        <v>130000</v>
      </c>
      <c r="J27" s="18">
        <f t="shared" si="3"/>
        <v>130000</v>
      </c>
      <c r="K27" s="18">
        <f t="shared" si="3"/>
        <v>130000</v>
      </c>
      <c r="L27" s="18">
        <f t="shared" si="3"/>
        <v>130000</v>
      </c>
    </row>
    <row r="28" spans="1:12" s="22" customFormat="1" ht="42.75">
      <c r="A28" s="1">
        <v>21</v>
      </c>
      <c r="B28" s="47" t="s">
        <v>367</v>
      </c>
      <c r="C28" s="18">
        <f aca="true" t="shared" si="4" ref="C28:K28">SUM(C29:C33)</f>
        <v>0</v>
      </c>
      <c r="D28" s="18">
        <f>SUM(D29:D33)</f>
        <v>0</v>
      </c>
      <c r="E28" s="18">
        <f>SUM(E29:E33)</f>
        <v>0</v>
      </c>
      <c r="F28" s="18">
        <f t="shared" si="4"/>
        <v>0</v>
      </c>
      <c r="G28" s="18">
        <f t="shared" si="4"/>
        <v>0</v>
      </c>
      <c r="H28" s="18">
        <f t="shared" si="4"/>
        <v>0</v>
      </c>
      <c r="I28" s="18">
        <f t="shared" si="4"/>
        <v>0</v>
      </c>
      <c r="J28" s="18">
        <f t="shared" si="4"/>
        <v>0</v>
      </c>
      <c r="K28" s="18">
        <f t="shared" si="4"/>
        <v>0</v>
      </c>
      <c r="L28" s="18">
        <f>SUM(L29:L33)</f>
        <v>0</v>
      </c>
    </row>
    <row r="29" spans="1:12" ht="15.75">
      <c r="A29" s="1">
        <v>22</v>
      </c>
      <c r="B29" s="44" t="s">
        <v>502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f aca="true" t="shared" si="5" ref="K29:L33">C29+F29+G29+H29</f>
        <v>0</v>
      </c>
      <c r="L29" s="15">
        <f t="shared" si="5"/>
        <v>0</v>
      </c>
    </row>
    <row r="30" spans="1:12" ht="45">
      <c r="A30" s="1">
        <v>23</v>
      </c>
      <c r="B30" s="44" t="s">
        <v>109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f t="shared" si="5"/>
        <v>0</v>
      </c>
    </row>
    <row r="31" spans="1:12" ht="30">
      <c r="A31" s="1">
        <v>24</v>
      </c>
      <c r="B31" s="44" t="s">
        <v>91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f t="shared" si="5"/>
        <v>0</v>
      </c>
      <c r="L31" s="15">
        <f t="shared" si="5"/>
        <v>0</v>
      </c>
    </row>
    <row r="32" spans="1:12" ht="15.75">
      <c r="A32" s="1">
        <v>25</v>
      </c>
      <c r="B32" s="44" t="s">
        <v>89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f t="shared" si="5"/>
        <v>0</v>
      </c>
      <c r="L32" s="15">
        <f t="shared" si="5"/>
        <v>0</v>
      </c>
    </row>
    <row r="33" spans="1:12" ht="45">
      <c r="A33" s="1">
        <v>26</v>
      </c>
      <c r="B33" s="44" t="s">
        <v>366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f t="shared" si="5"/>
        <v>0</v>
      </c>
      <c r="L33" s="15">
        <f t="shared" si="5"/>
        <v>0</v>
      </c>
    </row>
  </sheetData>
  <sheetProtection/>
  <mergeCells count="8">
    <mergeCell ref="A1:L1"/>
    <mergeCell ref="A2:L2"/>
    <mergeCell ref="A3:L3"/>
    <mergeCell ref="A4:L4"/>
    <mergeCell ref="B7:B9"/>
    <mergeCell ref="C7:F7"/>
    <mergeCell ref="G7:J7"/>
    <mergeCell ref="K7:L7"/>
  </mergeCells>
  <printOptions horizontalCentered="1"/>
  <pageMargins left="0.5118110236220472" right="0.31496062992125984" top="0.7480314960629921" bottom="0.4724409448818898" header="0.31496062992125984" footer="0.31496062992125984"/>
  <pageSetup fitToHeight="1" fitToWidth="1" horizontalDpi="600" verticalDpi="600" orientation="landscape" paperSize="9" scale="56" r:id="rId1"/>
  <headerFooter>
    <oddHeader>&amp;R&amp;"Arial,Normál"&amp;10 5. kimutatás</oddHeader>
    <oddFooter>&amp;C&amp;P. oldal, összesen: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E299"/>
  <sheetViews>
    <sheetView zoomScalePageLayoutView="0" workbookViewId="0" topLeftCell="A1">
      <selection activeCell="F38" sqref="F38"/>
    </sheetView>
  </sheetViews>
  <sheetFormatPr defaultColWidth="9.140625" defaultRowHeight="15"/>
  <cols>
    <col min="1" max="1" width="54.7109375" style="109" customWidth="1"/>
    <col min="2" max="2" width="5.7109375" style="16" customWidth="1"/>
    <col min="3" max="5" width="12.140625" style="16" customWidth="1"/>
    <col min="6" max="16384" width="9.140625" style="16" customWidth="1"/>
  </cols>
  <sheetData>
    <row r="1" spans="1:5" ht="15.75" customHeight="1">
      <c r="A1" s="288" t="s">
        <v>510</v>
      </c>
      <c r="B1" s="288"/>
      <c r="C1" s="288"/>
      <c r="D1" s="288"/>
      <c r="E1" s="288"/>
    </row>
    <row r="2" spans="1:5" ht="15.75">
      <c r="A2" s="266" t="s">
        <v>481</v>
      </c>
      <c r="B2" s="266"/>
      <c r="C2" s="266"/>
      <c r="D2" s="266"/>
      <c r="E2" s="266"/>
    </row>
    <row r="3" spans="1:3" ht="15.75">
      <c r="A3" s="107"/>
      <c r="B3" s="42"/>
      <c r="C3" s="42"/>
    </row>
    <row r="4" spans="1:5" s="10" customFormat="1" ht="31.5">
      <c r="A4" s="97" t="s">
        <v>9</v>
      </c>
      <c r="B4" s="17" t="s">
        <v>128</v>
      </c>
      <c r="C4" s="38" t="s">
        <v>4</v>
      </c>
      <c r="D4" s="38" t="s">
        <v>556</v>
      </c>
      <c r="E4" s="38" t="s">
        <v>557</v>
      </c>
    </row>
    <row r="5" spans="1:5" s="10" customFormat="1" ht="16.5">
      <c r="A5" s="66" t="s">
        <v>85</v>
      </c>
      <c r="B5" s="100"/>
      <c r="C5" s="77"/>
      <c r="D5" s="77"/>
      <c r="E5" s="77"/>
    </row>
    <row r="6" spans="1:5" s="10" customFormat="1" ht="15" customHeight="1">
      <c r="A6" s="65" t="s">
        <v>250</v>
      </c>
      <c r="B6" s="17"/>
      <c r="C6" s="77"/>
      <c r="D6" s="77"/>
      <c r="E6" s="77"/>
    </row>
    <row r="7" spans="1:5" s="10" customFormat="1" ht="15.75" hidden="1">
      <c r="A7" s="82" t="s">
        <v>135</v>
      </c>
      <c r="B7" s="17">
        <v>2</v>
      </c>
      <c r="C7" s="77"/>
      <c r="D7" s="77"/>
      <c r="E7" s="77"/>
    </row>
    <row r="8" spans="1:5" s="10" customFormat="1" ht="15.75">
      <c r="A8" s="82" t="s">
        <v>136</v>
      </c>
      <c r="B8" s="17">
        <v>2</v>
      </c>
      <c r="C8" s="77">
        <v>1106080</v>
      </c>
      <c r="D8" s="77">
        <v>1106080</v>
      </c>
      <c r="E8" s="77">
        <v>1106080</v>
      </c>
    </row>
    <row r="9" spans="1:5" s="10" customFormat="1" ht="15.75">
      <c r="A9" s="82" t="s">
        <v>137</v>
      </c>
      <c r="B9" s="17">
        <v>2</v>
      </c>
      <c r="C9" s="77">
        <v>672000</v>
      </c>
      <c r="D9" s="77">
        <v>672000</v>
      </c>
      <c r="E9" s="77">
        <v>672000</v>
      </c>
    </row>
    <row r="10" spans="1:5" s="10" customFormat="1" ht="15.75">
      <c r="A10" s="82" t="s">
        <v>138</v>
      </c>
      <c r="B10" s="17">
        <v>2</v>
      </c>
      <c r="C10" s="77">
        <v>100000</v>
      </c>
      <c r="D10" s="77">
        <v>100000</v>
      </c>
      <c r="E10" s="77">
        <v>100000</v>
      </c>
    </row>
    <row r="11" spans="1:5" s="10" customFormat="1" ht="15.75">
      <c r="A11" s="82" t="s">
        <v>139</v>
      </c>
      <c r="B11" s="17">
        <v>2</v>
      </c>
      <c r="C11" s="77">
        <v>342770</v>
      </c>
      <c r="D11" s="77">
        <v>342770</v>
      </c>
      <c r="E11" s="77">
        <v>342770</v>
      </c>
    </row>
    <row r="12" spans="1:5" s="10" customFormat="1" ht="15.75">
      <c r="A12" s="82" t="s">
        <v>252</v>
      </c>
      <c r="B12" s="17">
        <v>2</v>
      </c>
      <c r="C12" s="77">
        <v>5000000</v>
      </c>
      <c r="D12" s="77">
        <v>5000000</v>
      </c>
      <c r="E12" s="77">
        <v>5000000</v>
      </c>
    </row>
    <row r="13" spans="1:5" s="10" customFormat="1" ht="15.75">
      <c r="A13" s="82" t="s">
        <v>511</v>
      </c>
      <c r="B13" s="17">
        <v>2</v>
      </c>
      <c r="C13" s="77">
        <v>1009100</v>
      </c>
      <c r="D13" s="77">
        <v>1009100</v>
      </c>
      <c r="E13" s="77">
        <v>1009100</v>
      </c>
    </row>
    <row r="14" spans="1:5" s="10" customFormat="1" ht="31.5" hidden="1">
      <c r="A14" s="82" t="s">
        <v>253</v>
      </c>
      <c r="B14" s="17">
        <v>2</v>
      </c>
      <c r="C14" s="77"/>
      <c r="D14" s="77"/>
      <c r="E14" s="77"/>
    </row>
    <row r="15" spans="1:5" s="10" customFormat="1" ht="15.75">
      <c r="A15" s="108" t="s">
        <v>451</v>
      </c>
      <c r="B15" s="17">
        <v>2</v>
      </c>
      <c r="C15" s="77">
        <v>3249383</v>
      </c>
      <c r="D15" s="77">
        <v>3249383</v>
      </c>
      <c r="E15" s="77">
        <v>3249383</v>
      </c>
    </row>
    <row r="16" spans="1:5" s="10" customFormat="1" ht="15.75" hidden="1">
      <c r="A16" s="82" t="s">
        <v>271</v>
      </c>
      <c r="B16" s="17">
        <v>2</v>
      </c>
      <c r="C16" s="77"/>
      <c r="D16" s="77"/>
      <c r="E16" s="77"/>
    </row>
    <row r="17" spans="1:5" s="10" customFormat="1" ht="31.5">
      <c r="A17" s="105" t="s">
        <v>251</v>
      </c>
      <c r="B17" s="17"/>
      <c r="C17" s="77">
        <f>SUM(C7:C16)</f>
        <v>11479333</v>
      </c>
      <c r="D17" s="77">
        <f>SUM(D7:D16)</f>
        <v>11479333</v>
      </c>
      <c r="E17" s="77">
        <f>SUM(E7:E16)</f>
        <v>11479333</v>
      </c>
    </row>
    <row r="18" spans="1:5" s="10" customFormat="1" ht="15.75" hidden="1">
      <c r="A18" s="82" t="s">
        <v>255</v>
      </c>
      <c r="B18" s="17">
        <v>2</v>
      </c>
      <c r="C18" s="77"/>
      <c r="D18" s="77"/>
      <c r="E18" s="77"/>
    </row>
    <row r="19" spans="1:5" s="10" customFormat="1" ht="15.75" hidden="1">
      <c r="A19" s="82" t="s">
        <v>256</v>
      </c>
      <c r="B19" s="17">
        <v>2</v>
      </c>
      <c r="C19" s="77"/>
      <c r="D19" s="77"/>
      <c r="E19" s="77"/>
    </row>
    <row r="20" spans="1:5" s="10" customFormat="1" ht="31.5" hidden="1">
      <c r="A20" s="105" t="s">
        <v>254</v>
      </c>
      <c r="B20" s="17"/>
      <c r="C20" s="77">
        <f>SUM(C18:C19)</f>
        <v>0</v>
      </c>
      <c r="D20" s="77">
        <f>SUM(D18:D19)</f>
        <v>0</v>
      </c>
      <c r="E20" s="77">
        <f>SUM(E18:E19)</f>
        <v>0</v>
      </c>
    </row>
    <row r="21" spans="1:5" s="10" customFormat="1" ht="15.75" hidden="1">
      <c r="A21" s="82" t="s">
        <v>257</v>
      </c>
      <c r="B21" s="17">
        <v>2</v>
      </c>
      <c r="C21" s="77"/>
      <c r="D21" s="77"/>
      <c r="E21" s="77"/>
    </row>
    <row r="22" spans="1:5" s="10" customFormat="1" ht="15.75" hidden="1">
      <c r="A22" s="82" t="s">
        <v>258</v>
      </c>
      <c r="B22" s="17">
        <v>2</v>
      </c>
      <c r="C22" s="77"/>
      <c r="D22" s="77"/>
      <c r="E22" s="77"/>
    </row>
    <row r="23" spans="1:5" s="10" customFormat="1" ht="15.75" hidden="1">
      <c r="A23" s="108" t="s">
        <v>451</v>
      </c>
      <c r="B23" s="17">
        <v>2</v>
      </c>
      <c r="C23" s="77"/>
      <c r="D23" s="77"/>
      <c r="E23" s="77"/>
    </row>
    <row r="24" spans="1:5" s="10" customFormat="1" ht="15.75">
      <c r="A24" s="82" t="s">
        <v>261</v>
      </c>
      <c r="B24" s="17">
        <v>2</v>
      </c>
      <c r="C24" s="77">
        <v>55360</v>
      </c>
      <c r="D24" s="77">
        <v>55360</v>
      </c>
      <c r="E24" s="77">
        <v>55360</v>
      </c>
    </row>
    <row r="25" spans="1:5" s="10" customFormat="1" ht="15.75" hidden="1">
      <c r="A25" s="82" t="s">
        <v>262</v>
      </c>
      <c r="B25" s="17">
        <v>2</v>
      </c>
      <c r="C25" s="77"/>
      <c r="D25" s="77"/>
      <c r="E25" s="77"/>
    </row>
    <row r="26" spans="1:5" s="10" customFormat="1" ht="31.5">
      <c r="A26" s="82" t="s">
        <v>452</v>
      </c>
      <c r="B26" s="17">
        <v>2</v>
      </c>
      <c r="C26" s="77">
        <v>340000</v>
      </c>
      <c r="D26" s="77">
        <v>340000</v>
      </c>
      <c r="E26" s="77">
        <v>340000</v>
      </c>
    </row>
    <row r="27" spans="1:5" s="10" customFormat="1" ht="15.75" hidden="1">
      <c r="A27" s="82" t="s">
        <v>259</v>
      </c>
      <c r="B27" s="17">
        <v>2</v>
      </c>
      <c r="C27" s="77"/>
      <c r="D27" s="77"/>
      <c r="E27" s="77"/>
    </row>
    <row r="28" spans="1:5" s="10" customFormat="1" ht="47.25">
      <c r="A28" s="105" t="s">
        <v>260</v>
      </c>
      <c r="B28" s="17"/>
      <c r="C28" s="77">
        <f>SUM(C21:C27)</f>
        <v>395360</v>
      </c>
      <c r="D28" s="77">
        <f>SUM(D21:D27)</f>
        <v>395360</v>
      </c>
      <c r="E28" s="77">
        <f>SUM(E21:E27)</f>
        <v>395360</v>
      </c>
    </row>
    <row r="29" spans="1:5" s="10" customFormat="1" ht="47.25">
      <c r="A29" s="82" t="s">
        <v>263</v>
      </c>
      <c r="B29" s="17">
        <v>2</v>
      </c>
      <c r="C29" s="77">
        <v>1800000</v>
      </c>
      <c r="D29" s="77">
        <v>1800000</v>
      </c>
      <c r="E29" s="77">
        <v>1800000</v>
      </c>
    </row>
    <row r="30" spans="1:5" s="10" customFormat="1" ht="31.5">
      <c r="A30" s="105" t="s">
        <v>264</v>
      </c>
      <c r="B30" s="17"/>
      <c r="C30" s="77">
        <f>SUM(C29)</f>
        <v>1800000</v>
      </c>
      <c r="D30" s="77">
        <f>SUM(D29)</f>
        <v>1800000</v>
      </c>
      <c r="E30" s="77">
        <f>SUM(E29)</f>
        <v>1800000</v>
      </c>
    </row>
    <row r="31" spans="1:5" s="10" customFormat="1" ht="15.75" hidden="1">
      <c r="A31" s="82" t="s">
        <v>265</v>
      </c>
      <c r="B31" s="17">
        <v>2</v>
      </c>
      <c r="C31" s="77"/>
      <c r="D31" s="77"/>
      <c r="E31" s="77"/>
    </row>
    <row r="32" spans="1:5" s="10" customFormat="1" ht="15.75">
      <c r="A32" s="61" t="s">
        <v>488</v>
      </c>
      <c r="B32" s="17">
        <v>2</v>
      </c>
      <c r="C32" s="77">
        <v>0</v>
      </c>
      <c r="D32" s="77">
        <v>323000</v>
      </c>
      <c r="E32" s="77">
        <v>323000</v>
      </c>
    </row>
    <row r="33" spans="1:5" s="10" customFormat="1" ht="15.75" hidden="1">
      <c r="A33" s="82" t="s">
        <v>266</v>
      </c>
      <c r="B33" s="17">
        <v>2</v>
      </c>
      <c r="C33" s="77"/>
      <c r="D33" s="77"/>
      <c r="E33" s="77"/>
    </row>
    <row r="34" spans="1:5" s="10" customFormat="1" ht="31.5" hidden="1">
      <c r="A34" s="82" t="s">
        <v>267</v>
      </c>
      <c r="B34" s="17">
        <v>2</v>
      </c>
      <c r="C34" s="77"/>
      <c r="D34" s="77"/>
      <c r="E34" s="77"/>
    </row>
    <row r="35" spans="1:5" s="10" customFormat="1" ht="15.75" hidden="1">
      <c r="A35" s="82" t="s">
        <v>268</v>
      </c>
      <c r="B35" s="17">
        <v>2</v>
      </c>
      <c r="C35" s="77"/>
      <c r="D35" s="77"/>
      <c r="E35" s="77"/>
    </row>
    <row r="36" spans="1:5" s="10" customFormat="1" ht="15.75" hidden="1">
      <c r="A36" s="82" t="s">
        <v>269</v>
      </c>
      <c r="B36" s="17">
        <v>2</v>
      </c>
      <c r="C36" s="77"/>
      <c r="D36" s="77"/>
      <c r="E36" s="77"/>
    </row>
    <row r="37" spans="1:5" s="10" customFormat="1" ht="15.75" hidden="1">
      <c r="A37" s="82" t="s">
        <v>480</v>
      </c>
      <c r="B37" s="17">
        <v>2</v>
      </c>
      <c r="C37" s="77"/>
      <c r="D37" s="77"/>
      <c r="E37" s="77"/>
    </row>
    <row r="38" spans="1:5" s="10" customFormat="1" ht="15.75" hidden="1">
      <c r="A38" s="82" t="s">
        <v>270</v>
      </c>
      <c r="B38" s="17">
        <v>2</v>
      </c>
      <c r="C38" s="77"/>
      <c r="D38" s="77"/>
      <c r="E38" s="77"/>
    </row>
    <row r="39" spans="1:5" s="10" customFormat="1" ht="15.75" hidden="1">
      <c r="A39" s="82" t="s">
        <v>406</v>
      </c>
      <c r="B39" s="17">
        <v>2</v>
      </c>
      <c r="C39" s="77"/>
      <c r="D39" s="77"/>
      <c r="E39" s="77"/>
    </row>
    <row r="40" spans="1:5" s="10" customFormat="1" ht="15.75" hidden="1">
      <c r="A40" s="82" t="s">
        <v>453</v>
      </c>
      <c r="B40" s="17">
        <v>2</v>
      </c>
      <c r="C40" s="77"/>
      <c r="D40" s="77"/>
      <c r="E40" s="77"/>
    </row>
    <row r="41" spans="1:5" s="10" customFormat="1" ht="15.75">
      <c r="A41" s="82" t="s">
        <v>537</v>
      </c>
      <c r="B41" s="17">
        <v>2</v>
      </c>
      <c r="C41" s="77">
        <v>0</v>
      </c>
      <c r="D41" s="77">
        <v>38100</v>
      </c>
      <c r="E41" s="77">
        <v>38100</v>
      </c>
    </row>
    <row r="42" spans="1:5" s="10" customFormat="1" ht="15.75">
      <c r="A42" s="82" t="s">
        <v>454</v>
      </c>
      <c r="B42" s="17">
        <v>2</v>
      </c>
      <c r="C42" s="77">
        <v>0</v>
      </c>
      <c r="D42" s="77">
        <v>38100</v>
      </c>
      <c r="E42" s="77">
        <v>38100</v>
      </c>
    </row>
    <row r="43" spans="1:5" s="10" customFormat="1" ht="31.5">
      <c r="A43" s="82" t="s">
        <v>560</v>
      </c>
      <c r="B43" s="17">
        <v>2</v>
      </c>
      <c r="C43" s="77">
        <v>0</v>
      </c>
      <c r="D43" s="77">
        <v>120000</v>
      </c>
      <c r="E43" s="77">
        <v>120000</v>
      </c>
    </row>
    <row r="44" spans="1:5" s="10" customFormat="1" ht="15.75" hidden="1">
      <c r="A44" s="82" t="s">
        <v>271</v>
      </c>
      <c r="B44" s="17">
        <v>2</v>
      </c>
      <c r="C44" s="77"/>
      <c r="D44" s="77"/>
      <c r="E44" s="77"/>
    </row>
    <row r="45" spans="1:5" s="10" customFormat="1" ht="31.5">
      <c r="A45" s="105" t="s">
        <v>407</v>
      </c>
      <c r="B45" s="17"/>
      <c r="C45" s="77">
        <f>SUM(C31:C44)</f>
        <v>0</v>
      </c>
      <c r="D45" s="77">
        <f>SUM(D31:D44)</f>
        <v>519200</v>
      </c>
      <c r="E45" s="77">
        <f>SUM(E31:E44)</f>
        <v>519200</v>
      </c>
    </row>
    <row r="46" spans="1:5" s="10" customFormat="1" ht="15.75" hidden="1">
      <c r="A46" s="82"/>
      <c r="B46" s="17"/>
      <c r="C46" s="77"/>
      <c r="D46" s="77"/>
      <c r="E46" s="77"/>
    </row>
    <row r="47" spans="1:5" s="10" customFormat="1" ht="15.75" hidden="1">
      <c r="A47" s="105" t="s">
        <v>408</v>
      </c>
      <c r="B47" s="17"/>
      <c r="C47" s="77">
        <f>SUM(C46)</f>
        <v>0</v>
      </c>
      <c r="D47" s="77">
        <f>SUM(D46)</f>
        <v>0</v>
      </c>
      <c r="E47" s="77">
        <f>SUM(E46)</f>
        <v>0</v>
      </c>
    </row>
    <row r="48" spans="1:5" s="10" customFormat="1" ht="15.75" hidden="1">
      <c r="A48" s="61"/>
      <c r="B48" s="17"/>
      <c r="C48" s="77"/>
      <c r="D48" s="77"/>
      <c r="E48" s="77"/>
    </row>
    <row r="49" spans="1:5" s="10" customFormat="1" ht="15.75" hidden="1">
      <c r="A49" s="61" t="s">
        <v>273</v>
      </c>
      <c r="B49" s="17"/>
      <c r="C49" s="77"/>
      <c r="D49" s="77"/>
      <c r="E49" s="77"/>
    </row>
    <row r="50" spans="1:5" s="10" customFormat="1" ht="15.75" hidden="1">
      <c r="A50" s="61"/>
      <c r="B50" s="17"/>
      <c r="C50" s="77"/>
      <c r="D50" s="77"/>
      <c r="E50" s="77"/>
    </row>
    <row r="51" spans="1:5" s="10" customFormat="1" ht="31.5" hidden="1">
      <c r="A51" s="61" t="s">
        <v>276</v>
      </c>
      <c r="B51" s="17"/>
      <c r="C51" s="77"/>
      <c r="D51" s="77"/>
      <c r="E51" s="77"/>
    </row>
    <row r="52" spans="1:5" s="10" customFormat="1" ht="15.75" hidden="1">
      <c r="A52" s="61"/>
      <c r="B52" s="17"/>
      <c r="C52" s="77"/>
      <c r="D52" s="77"/>
      <c r="E52" s="77"/>
    </row>
    <row r="53" spans="1:5" s="10" customFormat="1" ht="31.5" hidden="1">
      <c r="A53" s="61" t="s">
        <v>275</v>
      </c>
      <c r="B53" s="17"/>
      <c r="C53" s="77"/>
      <c r="D53" s="77"/>
      <c r="E53" s="77"/>
    </row>
    <row r="54" spans="1:5" s="10" customFormat="1" ht="15.75" hidden="1">
      <c r="A54" s="61"/>
      <c r="B54" s="17"/>
      <c r="C54" s="77"/>
      <c r="D54" s="77"/>
      <c r="E54" s="77"/>
    </row>
    <row r="55" spans="1:5" s="10" customFormat="1" ht="31.5" hidden="1">
      <c r="A55" s="61" t="s">
        <v>274</v>
      </c>
      <c r="B55" s="17"/>
      <c r="C55" s="77"/>
      <c r="D55" s="77"/>
      <c r="E55" s="77"/>
    </row>
    <row r="56" spans="1:5" s="10" customFormat="1" ht="15.75" hidden="1">
      <c r="A56" s="82" t="s">
        <v>479</v>
      </c>
      <c r="B56" s="17">
        <v>2</v>
      </c>
      <c r="C56" s="77"/>
      <c r="D56" s="77"/>
      <c r="E56" s="77"/>
    </row>
    <row r="57" spans="1:5" s="10" customFormat="1" ht="15.75" hidden="1">
      <c r="A57" s="104" t="s">
        <v>445</v>
      </c>
      <c r="B57" s="95"/>
      <c r="C57" s="77">
        <f>SUM(C56)</f>
        <v>0</v>
      </c>
      <c r="D57" s="77">
        <f>SUM(D56)</f>
        <v>0</v>
      </c>
      <c r="E57" s="77">
        <f>SUM(E56)</f>
        <v>0</v>
      </c>
    </row>
    <row r="58" spans="1:5" s="10" customFormat="1" ht="15.75" hidden="1">
      <c r="A58" s="82" t="s">
        <v>140</v>
      </c>
      <c r="B58" s="95">
        <v>2</v>
      </c>
      <c r="C58" s="77"/>
      <c r="D58" s="77"/>
      <c r="E58" s="77"/>
    </row>
    <row r="59" spans="1:5" s="10" customFormat="1" ht="15.75" hidden="1">
      <c r="A59" s="82" t="s">
        <v>277</v>
      </c>
      <c r="B59" s="95">
        <v>2</v>
      </c>
      <c r="C59" s="77"/>
      <c r="D59" s="77"/>
      <c r="E59" s="77"/>
    </row>
    <row r="60" spans="1:5" s="10" customFormat="1" ht="15.75" hidden="1">
      <c r="A60" s="82" t="s">
        <v>141</v>
      </c>
      <c r="B60" s="95">
        <v>2</v>
      </c>
      <c r="C60" s="77"/>
      <c r="D60" s="77"/>
      <c r="E60" s="77"/>
    </row>
    <row r="61" spans="1:5" s="10" customFormat="1" ht="15.75" hidden="1">
      <c r="A61" s="104" t="s">
        <v>143</v>
      </c>
      <c r="B61" s="95"/>
      <c r="C61" s="77">
        <f>SUM(C58:C60)</f>
        <v>0</v>
      </c>
      <c r="D61" s="77">
        <f>SUM(D58:D60)</f>
        <v>0</v>
      </c>
      <c r="E61" s="77">
        <f>SUM(E58:E60)</f>
        <v>0</v>
      </c>
    </row>
    <row r="62" spans="1:5" s="10" customFormat="1" ht="15.75" hidden="1">
      <c r="A62" s="82" t="s">
        <v>469</v>
      </c>
      <c r="B62" s="95">
        <v>2</v>
      </c>
      <c r="C62" s="77"/>
      <c r="D62" s="77"/>
      <c r="E62" s="77"/>
    </row>
    <row r="63" spans="1:5" s="10" customFormat="1" ht="15.75" hidden="1">
      <c r="A63" s="82" t="s">
        <v>470</v>
      </c>
      <c r="B63" s="95">
        <v>2</v>
      </c>
      <c r="C63" s="77"/>
      <c r="D63" s="77"/>
      <c r="E63" s="77"/>
    </row>
    <row r="64" spans="1:5" s="10" customFormat="1" ht="15.75" hidden="1">
      <c r="A64" s="104" t="s">
        <v>144</v>
      </c>
      <c r="B64" s="95"/>
      <c r="C64" s="77">
        <f>SUM(C62:C63)</f>
        <v>0</v>
      </c>
      <c r="D64" s="77">
        <f>SUM(D62:D63)</f>
        <v>0</v>
      </c>
      <c r="E64" s="77">
        <f>SUM(E62:E63)</f>
        <v>0</v>
      </c>
    </row>
    <row r="65" spans="1:5" s="10" customFormat="1" ht="15.75" hidden="1">
      <c r="A65" s="82" t="s">
        <v>117</v>
      </c>
      <c r="B65" s="17">
        <v>2</v>
      </c>
      <c r="C65" s="77"/>
      <c r="D65" s="77"/>
      <c r="E65" s="77"/>
    </row>
    <row r="66" spans="1:5" s="10" customFormat="1" ht="15.75">
      <c r="A66" s="82" t="s">
        <v>491</v>
      </c>
      <c r="B66" s="97">
        <v>2</v>
      </c>
      <c r="C66" s="77">
        <v>1341</v>
      </c>
      <c r="D66" s="77">
        <v>1341</v>
      </c>
      <c r="E66" s="77">
        <v>1341</v>
      </c>
    </row>
    <row r="67" spans="1:5" s="10" customFormat="1" ht="15.75" hidden="1">
      <c r="A67" s="82" t="s">
        <v>431</v>
      </c>
      <c r="B67" s="97">
        <v>2</v>
      </c>
      <c r="C67" s="77"/>
      <c r="D67" s="77"/>
      <c r="E67" s="77"/>
    </row>
    <row r="68" spans="1:5" s="10" customFormat="1" ht="15.75" hidden="1">
      <c r="A68" s="82" t="s">
        <v>423</v>
      </c>
      <c r="B68" s="97">
        <v>2</v>
      </c>
      <c r="C68" s="77"/>
      <c r="D68" s="77"/>
      <c r="E68" s="77"/>
    </row>
    <row r="69" spans="1:5" s="10" customFormat="1" ht="15.75" hidden="1">
      <c r="A69" s="82" t="s">
        <v>432</v>
      </c>
      <c r="B69" s="97">
        <v>2</v>
      </c>
      <c r="C69" s="77"/>
      <c r="D69" s="77"/>
      <c r="E69" s="77"/>
    </row>
    <row r="70" spans="1:5" s="10" customFormat="1" ht="15.75" hidden="1">
      <c r="A70" s="82" t="s">
        <v>424</v>
      </c>
      <c r="B70" s="97">
        <v>2</v>
      </c>
      <c r="C70" s="77"/>
      <c r="D70" s="77"/>
      <c r="E70" s="77"/>
    </row>
    <row r="71" spans="1:5" s="10" customFormat="1" ht="15.75" hidden="1">
      <c r="A71" s="82" t="s">
        <v>492</v>
      </c>
      <c r="B71" s="97">
        <v>2</v>
      </c>
      <c r="C71" s="77"/>
      <c r="D71" s="77"/>
      <c r="E71" s="77"/>
    </row>
    <row r="72" spans="1:5" s="10" customFormat="1" ht="15.75" hidden="1">
      <c r="A72" s="82" t="s">
        <v>106</v>
      </c>
      <c r="B72" s="17"/>
      <c r="C72" s="77"/>
      <c r="D72" s="77"/>
      <c r="E72" s="77"/>
    </row>
    <row r="73" spans="1:5" s="10" customFormat="1" ht="31.5">
      <c r="A73" s="82" t="s">
        <v>551</v>
      </c>
      <c r="B73" s="17">
        <v>2</v>
      </c>
      <c r="C73" s="77">
        <v>0</v>
      </c>
      <c r="D73" s="77">
        <v>100000</v>
      </c>
      <c r="E73" s="77">
        <v>100000</v>
      </c>
    </row>
    <row r="74" spans="1:5" s="10" customFormat="1" ht="31.5">
      <c r="A74" s="104" t="s">
        <v>145</v>
      </c>
      <c r="B74" s="17"/>
      <c r="C74" s="77">
        <f>SUM(C65:C73)</f>
        <v>1341</v>
      </c>
      <c r="D74" s="77">
        <f>SUM(D65:D73)</f>
        <v>101341</v>
      </c>
      <c r="E74" s="77">
        <f>SUM(E65:E73)</f>
        <v>101341</v>
      </c>
    </row>
    <row r="75" spans="1:5" s="10" customFormat="1" ht="15.75" hidden="1">
      <c r="A75" s="82" t="s">
        <v>434</v>
      </c>
      <c r="B75" s="97">
        <v>2</v>
      </c>
      <c r="C75" s="77"/>
      <c r="D75" s="77"/>
      <c r="E75" s="77"/>
    </row>
    <row r="76" spans="1:5" s="10" customFormat="1" ht="15.75" hidden="1">
      <c r="A76" s="82" t="s">
        <v>435</v>
      </c>
      <c r="B76" s="97">
        <v>2</v>
      </c>
      <c r="C76" s="77"/>
      <c r="D76" s="77"/>
      <c r="E76" s="77"/>
    </row>
    <row r="77" spans="1:5" s="10" customFormat="1" ht="15.75" hidden="1">
      <c r="A77" s="82" t="s">
        <v>436</v>
      </c>
      <c r="B77" s="97">
        <v>2</v>
      </c>
      <c r="C77" s="77"/>
      <c r="D77" s="77"/>
      <c r="E77" s="77"/>
    </row>
    <row r="78" spans="1:5" s="10" customFormat="1" ht="15.75" hidden="1">
      <c r="A78" s="82" t="s">
        <v>437</v>
      </c>
      <c r="B78" s="97">
        <v>2</v>
      </c>
      <c r="C78" s="77"/>
      <c r="D78" s="77"/>
      <c r="E78" s="77"/>
    </row>
    <row r="79" spans="1:5" s="10" customFormat="1" ht="15.75" hidden="1">
      <c r="A79" s="82" t="s">
        <v>438</v>
      </c>
      <c r="B79" s="97">
        <v>2</v>
      </c>
      <c r="C79" s="77"/>
      <c r="D79" s="77"/>
      <c r="E79" s="77"/>
    </row>
    <row r="80" spans="1:5" s="10" customFormat="1" ht="15.75" hidden="1">
      <c r="A80" s="82" t="s">
        <v>439</v>
      </c>
      <c r="B80" s="97">
        <v>2</v>
      </c>
      <c r="C80" s="77"/>
      <c r="D80" s="77"/>
      <c r="E80" s="77"/>
    </row>
    <row r="81" spans="1:5" s="10" customFormat="1" ht="15.75" hidden="1">
      <c r="A81" s="82" t="s">
        <v>440</v>
      </c>
      <c r="B81" s="17">
        <v>2</v>
      </c>
      <c r="C81" s="77"/>
      <c r="D81" s="77"/>
      <c r="E81" s="77"/>
    </row>
    <row r="82" spans="1:5" s="10" customFormat="1" ht="15.75" hidden="1">
      <c r="A82" s="82" t="s">
        <v>441</v>
      </c>
      <c r="B82" s="17">
        <v>2</v>
      </c>
      <c r="C82" s="77"/>
      <c r="D82" s="77"/>
      <c r="E82" s="77"/>
    </row>
    <row r="83" spans="1:5" s="10" customFormat="1" ht="15.75" hidden="1">
      <c r="A83" s="82" t="s">
        <v>106</v>
      </c>
      <c r="B83" s="17"/>
      <c r="C83" s="77"/>
      <c r="D83" s="77"/>
      <c r="E83" s="77"/>
    </row>
    <row r="84" spans="1:5" s="10" customFormat="1" ht="15.75" hidden="1">
      <c r="A84" s="82" t="s">
        <v>106</v>
      </c>
      <c r="B84" s="17"/>
      <c r="C84" s="77"/>
      <c r="D84" s="77"/>
      <c r="E84" s="77"/>
    </row>
    <row r="85" spans="1:5" s="10" customFormat="1" ht="15.75" hidden="1">
      <c r="A85" s="104" t="s">
        <v>278</v>
      </c>
      <c r="B85" s="17"/>
      <c r="C85" s="77">
        <f>SUM(C75:C84)</f>
        <v>0</v>
      </c>
      <c r="D85" s="77">
        <f>SUM(D75:D84)</f>
        <v>0</v>
      </c>
      <c r="E85" s="77">
        <f>SUM(E75:E84)</f>
        <v>0</v>
      </c>
    </row>
    <row r="86" spans="1:5" s="10" customFormat="1" ht="15.75" hidden="1">
      <c r="A86" s="61"/>
      <c r="B86" s="17"/>
      <c r="C86" s="77"/>
      <c r="D86" s="77"/>
      <c r="E86" s="77"/>
    </row>
    <row r="87" spans="1:5" s="10" customFormat="1" ht="15.75" hidden="1">
      <c r="A87" s="61"/>
      <c r="B87" s="17"/>
      <c r="C87" s="77"/>
      <c r="D87" s="77"/>
      <c r="E87" s="77"/>
    </row>
    <row r="88" spans="1:5" s="10" customFormat="1" ht="31.5">
      <c r="A88" s="105" t="s">
        <v>279</v>
      </c>
      <c r="B88" s="17"/>
      <c r="C88" s="77">
        <f>C57+C61+C64+C74+C85</f>
        <v>1341</v>
      </c>
      <c r="D88" s="77">
        <f>D57+D61+D64+D74+D85</f>
        <v>101341</v>
      </c>
      <c r="E88" s="77">
        <f>E57+E61+E64+E74+E85</f>
        <v>101341</v>
      </c>
    </row>
    <row r="89" spans="1:5" s="10" customFormat="1" ht="31.5">
      <c r="A89" s="40" t="s">
        <v>250</v>
      </c>
      <c r="B89" s="97"/>
      <c r="C89" s="79">
        <f>SUM(C90:C90:C92)</f>
        <v>13676034</v>
      </c>
      <c r="D89" s="79">
        <f>SUM(D90:D90:D92)</f>
        <v>14295234</v>
      </c>
      <c r="E89" s="79">
        <f>SUM(E90:E90:E92)</f>
        <v>14295234</v>
      </c>
    </row>
    <row r="90" spans="1:5" s="10" customFormat="1" ht="15.75">
      <c r="A90" s="82" t="s">
        <v>369</v>
      </c>
      <c r="B90" s="95">
        <v>1</v>
      </c>
      <c r="C90" s="77">
        <f>SUMIF($B$6:$B$89,"1",C$6:C$89)</f>
        <v>0</v>
      </c>
      <c r="D90" s="77">
        <f>SUMIF($B$6:$B$89,"1",D$6:D$89)</f>
        <v>0</v>
      </c>
      <c r="E90" s="77">
        <f>SUMIF($B$6:$B$89,"1",E$6:E$89)</f>
        <v>0</v>
      </c>
    </row>
    <row r="91" spans="1:5" s="10" customFormat="1" ht="15.75">
      <c r="A91" s="82" t="s">
        <v>215</v>
      </c>
      <c r="B91" s="95">
        <v>2</v>
      </c>
      <c r="C91" s="77">
        <f>SUMIF($B$6:$B$89,"2",C$6:C$89)</f>
        <v>13676034</v>
      </c>
      <c r="D91" s="77">
        <f>SUMIF($B$6:$B$89,"2",D$6:D$89)</f>
        <v>14295234</v>
      </c>
      <c r="E91" s="77">
        <f>SUMIF($B$6:$B$89,"2",E$6:E$89)</f>
        <v>14295234</v>
      </c>
    </row>
    <row r="92" spans="1:5" s="10" customFormat="1" ht="15.75">
      <c r="A92" s="82" t="s">
        <v>112</v>
      </c>
      <c r="B92" s="95">
        <v>3</v>
      </c>
      <c r="C92" s="77">
        <f>SUMIF($B$6:$B$89,"3",C$6:C$89)</f>
        <v>0</v>
      </c>
      <c r="D92" s="77">
        <f>SUMIF($B$6:$B$89,"3",D$6:D$89)</f>
        <v>0</v>
      </c>
      <c r="E92" s="77">
        <f>SUMIF($B$6:$B$89,"3",E$6:E$89)</f>
        <v>0</v>
      </c>
    </row>
    <row r="93" spans="1:5" s="10" customFormat="1" ht="31.5" hidden="1">
      <c r="A93" s="65" t="s">
        <v>280</v>
      </c>
      <c r="B93" s="17"/>
      <c r="C93" s="79"/>
      <c r="D93" s="79"/>
      <c r="E93" s="79"/>
    </row>
    <row r="94" spans="1:5" s="10" customFormat="1" ht="15.75" hidden="1">
      <c r="A94" s="82" t="s">
        <v>142</v>
      </c>
      <c r="B94" s="17">
        <v>2</v>
      </c>
      <c r="C94" s="77"/>
      <c r="D94" s="77"/>
      <c r="E94" s="77"/>
    </row>
    <row r="95" spans="1:5" s="10" customFormat="1" ht="15.75" hidden="1">
      <c r="A95" s="82" t="s">
        <v>282</v>
      </c>
      <c r="B95" s="17">
        <v>2</v>
      </c>
      <c r="C95" s="77"/>
      <c r="D95" s="77"/>
      <c r="E95" s="77"/>
    </row>
    <row r="96" spans="1:5" s="10" customFormat="1" ht="31.5" hidden="1">
      <c r="A96" s="82" t="s">
        <v>283</v>
      </c>
      <c r="B96" s="17">
        <v>2</v>
      </c>
      <c r="C96" s="77"/>
      <c r="D96" s="77"/>
      <c r="E96" s="77"/>
    </row>
    <row r="97" spans="1:5" s="10" customFormat="1" ht="31.5" hidden="1">
      <c r="A97" s="82" t="s">
        <v>284</v>
      </c>
      <c r="B97" s="17">
        <v>2</v>
      </c>
      <c r="C97" s="77"/>
      <c r="D97" s="77"/>
      <c r="E97" s="77"/>
    </row>
    <row r="98" spans="1:5" s="10" customFormat="1" ht="31.5" hidden="1">
      <c r="A98" s="82" t="s">
        <v>285</v>
      </c>
      <c r="B98" s="17">
        <v>2</v>
      </c>
      <c r="C98" s="77"/>
      <c r="D98" s="77"/>
      <c r="E98" s="77"/>
    </row>
    <row r="99" spans="1:5" s="10" customFormat="1" ht="31.5" hidden="1">
      <c r="A99" s="82" t="s">
        <v>286</v>
      </c>
      <c r="B99" s="17">
        <v>2</v>
      </c>
      <c r="C99" s="77"/>
      <c r="D99" s="77"/>
      <c r="E99" s="77"/>
    </row>
    <row r="100" spans="1:5" s="10" customFormat="1" ht="15.75" hidden="1">
      <c r="A100" s="104" t="s">
        <v>287</v>
      </c>
      <c r="B100" s="17"/>
      <c r="C100" s="77">
        <f>SUM(C94:C99)</f>
        <v>0</v>
      </c>
      <c r="D100" s="77">
        <f>SUM(D94:D99)</f>
        <v>0</v>
      </c>
      <c r="E100" s="77">
        <f>SUM(E94:E99)</f>
        <v>0</v>
      </c>
    </row>
    <row r="101" spans="1:5" s="10" customFormat="1" ht="15.75" hidden="1">
      <c r="A101" s="82"/>
      <c r="B101" s="17"/>
      <c r="C101" s="77"/>
      <c r="D101" s="77"/>
      <c r="E101" s="77"/>
    </row>
    <row r="102" spans="1:5" s="10" customFormat="1" ht="15.75" hidden="1">
      <c r="A102" s="82"/>
      <c r="B102" s="17"/>
      <c r="C102" s="77"/>
      <c r="D102" s="77"/>
      <c r="E102" s="77"/>
    </row>
    <row r="103" spans="1:5" s="10" customFormat="1" ht="15.75" hidden="1">
      <c r="A103" s="104" t="s">
        <v>288</v>
      </c>
      <c r="B103" s="17"/>
      <c r="C103" s="77">
        <f>SUM(C101:C102)</f>
        <v>0</v>
      </c>
      <c r="D103" s="77">
        <f>SUM(D101:D102)</f>
        <v>0</v>
      </c>
      <c r="E103" s="77">
        <f>SUM(E101:E102)</f>
        <v>0</v>
      </c>
    </row>
    <row r="104" spans="1:5" s="10" customFormat="1" ht="15.75" hidden="1">
      <c r="A104" s="105" t="s">
        <v>289</v>
      </c>
      <c r="B104" s="17"/>
      <c r="C104" s="77">
        <f>C100+C103</f>
        <v>0</v>
      </c>
      <c r="D104" s="77">
        <f>D100+D103</f>
        <v>0</v>
      </c>
      <c r="E104" s="77">
        <f>E100+E103</f>
        <v>0</v>
      </c>
    </row>
    <row r="105" spans="1:5" s="10" customFormat="1" ht="15.75" hidden="1">
      <c r="A105" s="61"/>
      <c r="B105" s="17"/>
      <c r="C105" s="77"/>
      <c r="D105" s="77"/>
      <c r="E105" s="77"/>
    </row>
    <row r="106" spans="1:5" s="10" customFormat="1" ht="31.5" hidden="1">
      <c r="A106" s="61" t="s">
        <v>290</v>
      </c>
      <c r="B106" s="17"/>
      <c r="C106" s="77"/>
      <c r="D106" s="77"/>
      <c r="E106" s="77"/>
    </row>
    <row r="107" spans="1:5" s="10" customFormat="1" ht="15.75" hidden="1">
      <c r="A107" s="61"/>
      <c r="B107" s="17"/>
      <c r="C107" s="77"/>
      <c r="D107" s="77"/>
      <c r="E107" s="77"/>
    </row>
    <row r="108" spans="1:5" s="10" customFormat="1" ht="31.5" hidden="1">
      <c r="A108" s="61" t="s">
        <v>291</v>
      </c>
      <c r="B108" s="17"/>
      <c r="C108" s="77"/>
      <c r="D108" s="77"/>
      <c r="E108" s="77"/>
    </row>
    <row r="109" spans="1:5" s="10" customFormat="1" ht="15.75" hidden="1">
      <c r="A109" s="61"/>
      <c r="B109" s="17"/>
      <c r="C109" s="77"/>
      <c r="D109" s="77"/>
      <c r="E109" s="77"/>
    </row>
    <row r="110" spans="1:5" s="10" customFormat="1" ht="31.5" hidden="1">
      <c r="A110" s="61" t="s">
        <v>292</v>
      </c>
      <c r="B110" s="17"/>
      <c r="C110" s="77"/>
      <c r="D110" s="77"/>
      <c r="E110" s="77"/>
    </row>
    <row r="111" spans="1:5" s="10" customFormat="1" ht="31.5" hidden="1">
      <c r="A111" s="82" t="s">
        <v>456</v>
      </c>
      <c r="B111" s="17">
        <v>2</v>
      </c>
      <c r="C111" s="77"/>
      <c r="D111" s="77"/>
      <c r="E111" s="77"/>
    </row>
    <row r="112" spans="1:5" s="10" customFormat="1" ht="15.75" hidden="1">
      <c r="A112" s="104" t="s">
        <v>457</v>
      </c>
      <c r="B112" s="17"/>
      <c r="C112" s="77">
        <f>SUM(C110:C111)</f>
        <v>0</v>
      </c>
      <c r="D112" s="77">
        <f>SUM(D110:D111)</f>
        <v>0</v>
      </c>
      <c r="E112" s="77">
        <f>SUM(E110:E111)</f>
        <v>0</v>
      </c>
    </row>
    <row r="113" spans="1:5" s="10" customFormat="1" ht="15.75" hidden="1">
      <c r="A113" s="82"/>
      <c r="B113" s="17"/>
      <c r="C113" s="77"/>
      <c r="D113" s="77"/>
      <c r="E113" s="77"/>
    </row>
    <row r="114" spans="1:5" s="10" customFormat="1" ht="15.75" hidden="1">
      <c r="A114" s="117"/>
      <c r="B114" s="17"/>
      <c r="C114" s="77"/>
      <c r="D114" s="77"/>
      <c r="E114" s="77"/>
    </row>
    <row r="115" spans="1:5" s="10" customFormat="1" ht="15.75" hidden="1">
      <c r="A115" s="117"/>
      <c r="B115" s="17"/>
      <c r="C115" s="77"/>
      <c r="D115" s="77"/>
      <c r="E115" s="77"/>
    </row>
    <row r="116" spans="1:5" s="10" customFormat="1" ht="15.75" hidden="1">
      <c r="A116" s="117"/>
      <c r="B116" s="17"/>
      <c r="C116" s="77"/>
      <c r="D116" s="77"/>
      <c r="E116" s="77"/>
    </row>
    <row r="117" spans="1:5" s="10" customFormat="1" ht="15.75" hidden="1">
      <c r="A117" s="104" t="s">
        <v>145</v>
      </c>
      <c r="B117" s="17"/>
      <c r="C117" s="77">
        <f>SUM(C114:C116)</f>
        <v>0</v>
      </c>
      <c r="D117" s="77">
        <f>SUM(D114:D116)</f>
        <v>0</v>
      </c>
      <c r="E117" s="77">
        <f>SUM(E114:E116)</f>
        <v>0</v>
      </c>
    </row>
    <row r="118" spans="1:5" s="10" customFormat="1" ht="31.5" hidden="1">
      <c r="A118" s="61" t="s">
        <v>293</v>
      </c>
      <c r="B118" s="17"/>
      <c r="C118" s="77">
        <f>C112+C117</f>
        <v>0</v>
      </c>
      <c r="D118" s="77">
        <f>D112+D117</f>
        <v>0</v>
      </c>
      <c r="E118" s="77">
        <f>E112+E117</f>
        <v>0</v>
      </c>
    </row>
    <row r="119" spans="1:5" s="10" customFormat="1" ht="31.5" hidden="1">
      <c r="A119" s="40" t="s">
        <v>280</v>
      </c>
      <c r="B119" s="97"/>
      <c r="C119" s="79">
        <f>SUM(C120:C120:C122)</f>
        <v>0</v>
      </c>
      <c r="D119" s="79">
        <f>SUM(D120:D120:D122)</f>
        <v>0</v>
      </c>
      <c r="E119" s="79">
        <f>SUM(E120:E120:E122)</f>
        <v>0</v>
      </c>
    </row>
    <row r="120" spans="1:5" s="10" customFormat="1" ht="15.75" hidden="1">
      <c r="A120" s="82" t="s">
        <v>369</v>
      </c>
      <c r="B120" s="95">
        <v>1</v>
      </c>
      <c r="C120" s="77">
        <f>SUMIF($B$93:$B$119,"1",C$93:C$119)</f>
        <v>0</v>
      </c>
      <c r="D120" s="77">
        <f>SUMIF($B$93:$B$119,"1",D$93:D$119)</f>
        <v>0</v>
      </c>
      <c r="E120" s="77">
        <f>SUMIF($B$93:$B$119,"1",E$93:E$119)</f>
        <v>0</v>
      </c>
    </row>
    <row r="121" spans="1:5" s="10" customFormat="1" ht="15.75" hidden="1">
      <c r="A121" s="82" t="s">
        <v>215</v>
      </c>
      <c r="B121" s="95">
        <v>2</v>
      </c>
      <c r="C121" s="77">
        <f>SUMIF($B$93:$B$119,"2",C$93:C$119)</f>
        <v>0</v>
      </c>
      <c r="D121" s="77">
        <f>SUMIF($B$93:$B$119,"2",D$93:D$119)</f>
        <v>0</v>
      </c>
      <c r="E121" s="77">
        <f>SUMIF($B$93:$B$119,"2",E$93:E$119)</f>
        <v>0</v>
      </c>
    </row>
    <row r="122" spans="1:5" s="10" customFormat="1" ht="15.75" hidden="1">
      <c r="A122" s="82" t="s">
        <v>112</v>
      </c>
      <c r="B122" s="95">
        <v>3</v>
      </c>
      <c r="C122" s="77">
        <f>SUMIF($B$93:$B$119,"3",C$93:C$119)</f>
        <v>0</v>
      </c>
      <c r="D122" s="77">
        <f>SUMIF($B$93:$B$119,"3",D$93:D$119)</f>
        <v>0</v>
      </c>
      <c r="E122" s="77">
        <f>SUMIF($B$93:$B$119,"3",E$93:E$119)</f>
        <v>0</v>
      </c>
    </row>
    <row r="123" spans="1:5" s="10" customFormat="1" ht="15.75">
      <c r="A123" s="65" t="s">
        <v>295</v>
      </c>
      <c r="B123" s="17"/>
      <c r="C123" s="79"/>
      <c r="D123" s="79"/>
      <c r="E123" s="79"/>
    </row>
    <row r="124" spans="1:5" s="10" customFormat="1" ht="31.5" hidden="1">
      <c r="A124" s="82" t="s">
        <v>297</v>
      </c>
      <c r="B124" s="17">
        <v>2</v>
      </c>
      <c r="C124" s="77"/>
      <c r="D124" s="77"/>
      <c r="E124" s="77"/>
    </row>
    <row r="125" spans="1:5" s="10" customFormat="1" ht="15.75" hidden="1">
      <c r="A125" s="105" t="s">
        <v>296</v>
      </c>
      <c r="B125" s="17"/>
      <c r="C125" s="77">
        <f>SUM(C124)</f>
        <v>0</v>
      </c>
      <c r="D125" s="77">
        <f>SUM(D124)</f>
        <v>0</v>
      </c>
      <c r="E125" s="77">
        <f>SUM(E124)</f>
        <v>0</v>
      </c>
    </row>
    <row r="126" spans="1:5" s="10" customFormat="1" ht="15.75" hidden="1">
      <c r="A126" s="82" t="s">
        <v>104</v>
      </c>
      <c r="B126" s="17">
        <v>3</v>
      </c>
      <c r="C126" s="77"/>
      <c r="D126" s="77"/>
      <c r="E126" s="77"/>
    </row>
    <row r="127" spans="1:5" s="10" customFormat="1" ht="15.75" hidden="1">
      <c r="A127" s="82" t="s">
        <v>103</v>
      </c>
      <c r="B127" s="17">
        <v>3</v>
      </c>
      <c r="C127" s="77"/>
      <c r="D127" s="77"/>
      <c r="E127" s="77"/>
    </row>
    <row r="128" spans="1:5" s="10" customFormat="1" ht="15.75" hidden="1">
      <c r="A128" s="105" t="s">
        <v>298</v>
      </c>
      <c r="B128" s="17"/>
      <c r="C128" s="77">
        <f>SUM(C126:C127)</f>
        <v>0</v>
      </c>
      <c r="D128" s="77">
        <f>SUM(D126:D127)</f>
        <v>0</v>
      </c>
      <c r="E128" s="77">
        <f>SUM(E126:E127)</f>
        <v>0</v>
      </c>
    </row>
    <row r="129" spans="1:5" s="10" customFormat="1" ht="31.5">
      <c r="A129" s="82" t="s">
        <v>299</v>
      </c>
      <c r="B129" s="17">
        <v>3</v>
      </c>
      <c r="C129" s="77">
        <v>200000</v>
      </c>
      <c r="D129" s="77">
        <v>182660</v>
      </c>
      <c r="E129" s="77">
        <v>149005</v>
      </c>
    </row>
    <row r="130" spans="1:5" s="10" customFormat="1" ht="31.5" hidden="1">
      <c r="A130" s="82" t="s">
        <v>300</v>
      </c>
      <c r="B130" s="17">
        <v>3</v>
      </c>
      <c r="C130" s="77"/>
      <c r="D130" s="77"/>
      <c r="E130" s="77"/>
    </row>
    <row r="131" spans="1:5" s="10" customFormat="1" ht="15.75">
      <c r="A131" s="105" t="s">
        <v>301</v>
      </c>
      <c r="B131" s="17"/>
      <c r="C131" s="77">
        <f>SUM(C129:C130)</f>
        <v>200000</v>
      </c>
      <c r="D131" s="77">
        <f>SUM(D129:D130)</f>
        <v>182660</v>
      </c>
      <c r="E131" s="77">
        <f>SUM(E129:E130)</f>
        <v>149005</v>
      </c>
    </row>
    <row r="132" spans="1:5" s="10" customFormat="1" ht="31.5">
      <c r="A132" s="82" t="s">
        <v>302</v>
      </c>
      <c r="B132" s="17">
        <v>2</v>
      </c>
      <c r="C132" s="77">
        <v>77000</v>
      </c>
      <c r="D132" s="77">
        <v>77000</v>
      </c>
      <c r="E132" s="77">
        <v>71925</v>
      </c>
    </row>
    <row r="133" spans="1:5" s="10" customFormat="1" ht="15.75" hidden="1">
      <c r="A133" s="82" t="s">
        <v>303</v>
      </c>
      <c r="B133" s="17">
        <v>2</v>
      </c>
      <c r="C133" s="77"/>
      <c r="D133" s="77"/>
      <c r="E133" s="77"/>
    </row>
    <row r="134" spans="1:5" s="10" customFormat="1" ht="15.75">
      <c r="A134" s="61" t="s">
        <v>304</v>
      </c>
      <c r="B134" s="17"/>
      <c r="C134" s="77">
        <f>SUM(C132:C133)</f>
        <v>77000</v>
      </c>
      <c r="D134" s="77">
        <f>SUM(D132:D133)</f>
        <v>77000</v>
      </c>
      <c r="E134" s="77">
        <f>SUM(E132:E133)</f>
        <v>71925</v>
      </c>
    </row>
    <row r="135" spans="1:5" s="10" customFormat="1" ht="15.75" hidden="1">
      <c r="A135" s="82" t="s">
        <v>305</v>
      </c>
      <c r="B135" s="17">
        <v>3</v>
      </c>
      <c r="C135" s="77"/>
      <c r="D135" s="77"/>
      <c r="E135" s="77"/>
    </row>
    <row r="136" spans="1:5" s="10" customFormat="1" ht="15.75" hidden="1">
      <c r="A136" s="82" t="s">
        <v>306</v>
      </c>
      <c r="B136" s="17">
        <v>2</v>
      </c>
      <c r="C136" s="77"/>
      <c r="D136" s="77"/>
      <c r="E136" s="77"/>
    </row>
    <row r="137" spans="1:5" s="10" customFormat="1" ht="15.75" hidden="1">
      <c r="A137" s="105" t="s">
        <v>307</v>
      </c>
      <c r="B137" s="17"/>
      <c r="C137" s="77">
        <f>SUM(C135:C136)</f>
        <v>0</v>
      </c>
      <c r="D137" s="77">
        <f>SUM(D135:D136)</f>
        <v>0</v>
      </c>
      <c r="E137" s="77">
        <f>SUM(E135:E136)</f>
        <v>0</v>
      </c>
    </row>
    <row r="138" spans="1:5" s="10" customFormat="1" ht="15.75" hidden="1">
      <c r="A138" s="82" t="s">
        <v>308</v>
      </c>
      <c r="B138" s="17">
        <v>2</v>
      </c>
      <c r="C138" s="77"/>
      <c r="D138" s="77"/>
      <c r="E138" s="77"/>
    </row>
    <row r="139" spans="1:5" s="10" customFormat="1" ht="15.75" hidden="1">
      <c r="A139" s="82" t="s">
        <v>309</v>
      </c>
      <c r="B139" s="17">
        <v>2</v>
      </c>
      <c r="C139" s="77"/>
      <c r="D139" s="77"/>
      <c r="E139" s="77"/>
    </row>
    <row r="140" spans="1:5" s="10" customFormat="1" ht="15.75" hidden="1">
      <c r="A140" s="82" t="s">
        <v>132</v>
      </c>
      <c r="B140" s="17">
        <v>2</v>
      </c>
      <c r="C140" s="77"/>
      <c r="D140" s="77"/>
      <c r="E140" s="77"/>
    </row>
    <row r="141" spans="1:5" s="10" customFormat="1" ht="15.75" hidden="1">
      <c r="A141" s="82" t="s">
        <v>133</v>
      </c>
      <c r="B141" s="17">
        <v>2</v>
      </c>
      <c r="C141" s="77"/>
      <c r="D141" s="77"/>
      <c r="E141" s="77"/>
    </row>
    <row r="142" spans="1:5" s="10" customFormat="1" ht="15.75" hidden="1">
      <c r="A142" s="82" t="s">
        <v>134</v>
      </c>
      <c r="B142" s="17">
        <v>2</v>
      </c>
      <c r="C142" s="77"/>
      <c r="D142" s="77"/>
      <c r="E142" s="77"/>
    </row>
    <row r="143" spans="1:5" s="10" customFormat="1" ht="47.25" hidden="1">
      <c r="A143" s="82" t="s">
        <v>310</v>
      </c>
      <c r="B143" s="17">
        <v>2</v>
      </c>
      <c r="C143" s="77"/>
      <c r="D143" s="77"/>
      <c r="E143" s="77"/>
    </row>
    <row r="144" spans="1:5" s="10" customFormat="1" ht="15.75" hidden="1">
      <c r="A144" s="82" t="s">
        <v>311</v>
      </c>
      <c r="B144" s="17">
        <v>2</v>
      </c>
      <c r="C144" s="77"/>
      <c r="D144" s="77"/>
      <c r="E144" s="77"/>
    </row>
    <row r="145" spans="1:5" s="10" customFormat="1" ht="15.75">
      <c r="A145" s="82" t="s">
        <v>312</v>
      </c>
      <c r="B145" s="17">
        <v>2</v>
      </c>
      <c r="C145" s="77">
        <v>0</v>
      </c>
      <c r="D145" s="77">
        <v>229</v>
      </c>
      <c r="E145" s="77">
        <v>0</v>
      </c>
    </row>
    <row r="146" spans="1:5" s="10" customFormat="1" ht="31.5">
      <c r="A146" s="104" t="s">
        <v>313</v>
      </c>
      <c r="B146" s="17"/>
      <c r="C146" s="77">
        <f>SUM(C145)</f>
        <v>0</v>
      </c>
      <c r="D146" s="77">
        <f>SUM(D145)</f>
        <v>229</v>
      </c>
      <c r="E146" s="77">
        <f>SUM(E145)</f>
        <v>0</v>
      </c>
    </row>
    <row r="147" spans="1:5" s="10" customFormat="1" ht="15.75">
      <c r="A147" s="105" t="s">
        <v>314</v>
      </c>
      <c r="B147" s="17"/>
      <c r="C147" s="77">
        <f>SUM(C138:C144)+C146</f>
        <v>0</v>
      </c>
      <c r="D147" s="77">
        <f>SUM(D138:D144)+D146</f>
        <v>229</v>
      </c>
      <c r="E147" s="77">
        <f>SUM(E138:E144)+E146</f>
        <v>0</v>
      </c>
    </row>
    <row r="148" spans="1:5" s="10" customFormat="1" ht="15.75">
      <c r="A148" s="40" t="s">
        <v>295</v>
      </c>
      <c r="B148" s="97"/>
      <c r="C148" s="79">
        <f>SUM(C149:C149:C151)</f>
        <v>277000</v>
      </c>
      <c r="D148" s="79">
        <f>SUM(D149:D149:D151)</f>
        <v>259889</v>
      </c>
      <c r="E148" s="79">
        <f>SUM(E149:E149:E151)</f>
        <v>220930</v>
      </c>
    </row>
    <row r="149" spans="1:5" s="10" customFormat="1" ht="15.75">
      <c r="A149" s="82" t="s">
        <v>369</v>
      </c>
      <c r="B149" s="95">
        <v>1</v>
      </c>
      <c r="C149" s="77">
        <f>SUMIF($B$123:$B$148,"1",C$123:C$148)</f>
        <v>0</v>
      </c>
      <c r="D149" s="77">
        <f>SUMIF($B$123:$B$148,"1",D$123:D$148)</f>
        <v>0</v>
      </c>
      <c r="E149" s="77">
        <f>SUMIF($B$123:$B$148,"1",E$123:E$148)</f>
        <v>0</v>
      </c>
    </row>
    <row r="150" spans="1:5" s="10" customFormat="1" ht="15.75">
      <c r="A150" s="82" t="s">
        <v>215</v>
      </c>
      <c r="B150" s="95">
        <v>2</v>
      </c>
      <c r="C150" s="77">
        <f>SUMIF($B$123:$B$148,"2",C$123:C$148)</f>
        <v>77000</v>
      </c>
      <c r="D150" s="77">
        <f>SUMIF($B$123:$B$148,"2",D$123:D$148)</f>
        <v>77229</v>
      </c>
      <c r="E150" s="77">
        <f>SUMIF($B$123:$B$148,"2",E$123:E$148)</f>
        <v>71925</v>
      </c>
    </row>
    <row r="151" spans="1:5" s="10" customFormat="1" ht="15.75">
      <c r="A151" s="82" t="s">
        <v>112</v>
      </c>
      <c r="B151" s="95">
        <v>3</v>
      </c>
      <c r="C151" s="77">
        <f>SUMIF($B$123:$B$148,"3",C$123:C$148)</f>
        <v>200000</v>
      </c>
      <c r="D151" s="77">
        <f>SUMIF($B$123:$B$148,"3",D$123:D$148)</f>
        <v>182660</v>
      </c>
      <c r="E151" s="77">
        <f>SUMIF($B$123:$B$148,"3",E$123:E$148)</f>
        <v>149005</v>
      </c>
    </row>
    <row r="152" spans="1:5" s="10" customFormat="1" ht="15.75">
      <c r="A152" s="65" t="s">
        <v>319</v>
      </c>
      <c r="B152" s="17"/>
      <c r="C152" s="79"/>
      <c r="D152" s="79"/>
      <c r="E152" s="79"/>
    </row>
    <row r="153" spans="1:5" s="10" customFormat="1" ht="15.75" hidden="1">
      <c r="A153" s="82" t="s">
        <v>105</v>
      </c>
      <c r="B153" s="17"/>
      <c r="C153" s="79"/>
      <c r="D153" s="79"/>
      <c r="E153" s="79"/>
    </row>
    <row r="154" spans="1:5" s="10" customFormat="1" ht="15.75" hidden="1">
      <c r="A154" s="82" t="s">
        <v>105</v>
      </c>
      <c r="B154" s="17"/>
      <c r="C154" s="79"/>
      <c r="D154" s="79"/>
      <c r="E154" s="79"/>
    </row>
    <row r="155" spans="1:5" s="10" customFormat="1" ht="15.75" hidden="1">
      <c r="A155" s="104" t="s">
        <v>315</v>
      </c>
      <c r="B155" s="17"/>
      <c r="C155" s="77">
        <f>SUM(C153:C154)</f>
        <v>0</v>
      </c>
      <c r="D155" s="77">
        <f>SUM(D153:D154)</f>
        <v>0</v>
      </c>
      <c r="E155" s="77">
        <f>SUM(E153:E154)</f>
        <v>0</v>
      </c>
    </row>
    <row r="156" spans="1:5" s="10" customFormat="1" ht="31.5">
      <c r="A156" s="82" t="s">
        <v>316</v>
      </c>
      <c r="B156" s="17"/>
      <c r="C156" s="77">
        <f>SUM(C157:C159)</f>
        <v>5000</v>
      </c>
      <c r="D156" s="77">
        <f>SUM(D157:D159)</f>
        <v>33900</v>
      </c>
      <c r="E156" s="77">
        <f>SUM(E157:E159)</f>
        <v>33900</v>
      </c>
    </row>
    <row r="157" spans="1:5" s="10" customFormat="1" ht="15.75">
      <c r="A157" s="116" t="s">
        <v>552</v>
      </c>
      <c r="B157" s="17">
        <v>2</v>
      </c>
      <c r="C157" s="77">
        <v>5000</v>
      </c>
      <c r="D157" s="77">
        <v>33900</v>
      </c>
      <c r="E157" s="77">
        <v>33900</v>
      </c>
    </row>
    <row r="158" spans="1:5" s="10" customFormat="1" ht="15.75" hidden="1">
      <c r="A158" s="116" t="s">
        <v>458</v>
      </c>
      <c r="B158" s="17">
        <v>2</v>
      </c>
      <c r="C158" s="77"/>
      <c r="D158" s="77"/>
      <c r="E158" s="77"/>
    </row>
    <row r="159" spans="1:5" s="10" customFormat="1" ht="15.75" hidden="1">
      <c r="A159" s="116" t="s">
        <v>471</v>
      </c>
      <c r="B159" s="17">
        <v>2</v>
      </c>
      <c r="C159" s="77"/>
      <c r="D159" s="77"/>
      <c r="E159" s="77"/>
    </row>
    <row r="160" spans="1:5" s="10" customFormat="1" ht="31.5" hidden="1">
      <c r="A160" s="82" t="s">
        <v>317</v>
      </c>
      <c r="B160" s="17">
        <v>2</v>
      </c>
      <c r="C160" s="77"/>
      <c r="D160" s="77"/>
      <c r="E160" s="77"/>
    </row>
    <row r="161" spans="1:5" s="10" customFormat="1" ht="15.75">
      <c r="A161" s="105" t="s">
        <v>318</v>
      </c>
      <c r="B161" s="17"/>
      <c r="C161" s="77">
        <f>SUM(C157:C160)</f>
        <v>5000</v>
      </c>
      <c r="D161" s="77">
        <f>SUM(D157:D160)</f>
        <v>33900</v>
      </c>
      <c r="E161" s="77">
        <f>SUM(E157:E160)</f>
        <v>33900</v>
      </c>
    </row>
    <row r="162" spans="1:5" s="10" customFormat="1" ht="15.75" hidden="1">
      <c r="A162" s="82" t="s">
        <v>106</v>
      </c>
      <c r="B162" s="17"/>
      <c r="C162" s="77"/>
      <c r="D162" s="77"/>
      <c r="E162" s="77"/>
    </row>
    <row r="163" spans="1:5" s="10" customFormat="1" ht="15.75" hidden="1">
      <c r="A163" s="82" t="s">
        <v>106</v>
      </c>
      <c r="B163" s="17"/>
      <c r="C163" s="77"/>
      <c r="D163" s="77"/>
      <c r="E163" s="77"/>
    </row>
    <row r="164" spans="1:5" s="10" customFormat="1" ht="15.75" hidden="1">
      <c r="A164" s="104" t="s">
        <v>320</v>
      </c>
      <c r="B164" s="17"/>
      <c r="C164" s="77">
        <f>SUM(C162:C163)</f>
        <v>0</v>
      </c>
      <c r="D164" s="77">
        <f>SUM(D162:D163)</f>
        <v>0</v>
      </c>
      <c r="E164" s="77">
        <f>SUM(E162:E163)</f>
        <v>0</v>
      </c>
    </row>
    <row r="165" spans="1:5" s="10" customFormat="1" ht="15.75" hidden="1">
      <c r="A165" s="82" t="s">
        <v>106</v>
      </c>
      <c r="B165" s="17"/>
      <c r="C165" s="77"/>
      <c r="D165" s="77"/>
      <c r="E165" s="77"/>
    </row>
    <row r="166" spans="1:5" s="10" customFormat="1" ht="15.75" hidden="1">
      <c r="A166" s="82"/>
      <c r="B166" s="17"/>
      <c r="C166" s="77"/>
      <c r="D166" s="77"/>
      <c r="E166" s="77"/>
    </row>
    <row r="167" spans="1:5" s="10" customFormat="1" ht="15.75" hidden="1">
      <c r="A167" s="104" t="s">
        <v>321</v>
      </c>
      <c r="B167" s="17"/>
      <c r="C167" s="77">
        <f>SUM(C165:C166)</f>
        <v>0</v>
      </c>
      <c r="D167" s="77">
        <f>SUM(D165:D166)</f>
        <v>0</v>
      </c>
      <c r="E167" s="77">
        <f>SUM(E165:E166)</f>
        <v>0</v>
      </c>
    </row>
    <row r="168" spans="1:5" s="10" customFormat="1" ht="15.75" hidden="1">
      <c r="A168" s="61" t="s">
        <v>322</v>
      </c>
      <c r="B168" s="17"/>
      <c r="C168" s="77">
        <f>C164+C167</f>
        <v>0</v>
      </c>
      <c r="D168" s="77">
        <f>D164+D167</f>
        <v>0</v>
      </c>
      <c r="E168" s="77">
        <f>E164+E167</f>
        <v>0</v>
      </c>
    </row>
    <row r="169" spans="1:5" s="10" customFormat="1" ht="15.75" hidden="1">
      <c r="A169" s="82" t="s">
        <v>323</v>
      </c>
      <c r="B169" s="17">
        <v>2</v>
      </c>
      <c r="C169" s="77"/>
      <c r="D169" s="77"/>
      <c r="E169" s="77"/>
    </row>
    <row r="170" spans="1:5" s="10" customFormat="1" ht="31.5">
      <c r="A170" s="82" t="s">
        <v>324</v>
      </c>
      <c r="B170" s="17">
        <v>2</v>
      </c>
      <c r="C170" s="77">
        <v>50000</v>
      </c>
      <c r="D170" s="77">
        <v>67111</v>
      </c>
      <c r="E170" s="77">
        <v>28580</v>
      </c>
    </row>
    <row r="171" spans="1:5" s="10" customFormat="1" ht="31.5" hidden="1">
      <c r="A171" s="82" t="s">
        <v>325</v>
      </c>
      <c r="B171" s="17">
        <v>2</v>
      </c>
      <c r="C171" s="77"/>
      <c r="D171" s="77"/>
      <c r="E171" s="77"/>
    </row>
    <row r="172" spans="1:5" s="10" customFormat="1" ht="15.75" hidden="1">
      <c r="A172" s="82" t="s">
        <v>327</v>
      </c>
      <c r="B172" s="17">
        <v>2</v>
      </c>
      <c r="C172" s="77"/>
      <c r="D172" s="77"/>
      <c r="E172" s="77"/>
    </row>
    <row r="173" spans="1:5" s="10" customFormat="1" ht="31.5" hidden="1">
      <c r="A173" s="82" t="s">
        <v>326</v>
      </c>
      <c r="B173" s="17">
        <v>2</v>
      </c>
      <c r="C173" s="77"/>
      <c r="D173" s="77"/>
      <c r="E173" s="77"/>
    </row>
    <row r="174" spans="1:5" s="10" customFormat="1" ht="15.75" hidden="1">
      <c r="A174" s="82" t="s">
        <v>328</v>
      </c>
      <c r="B174" s="17">
        <v>2</v>
      </c>
      <c r="C174" s="77"/>
      <c r="D174" s="77"/>
      <c r="E174" s="77"/>
    </row>
    <row r="175" spans="1:5" s="10" customFormat="1" ht="15.75" hidden="1">
      <c r="A175" s="82" t="s">
        <v>106</v>
      </c>
      <c r="B175" s="17">
        <v>2</v>
      </c>
      <c r="C175" s="77"/>
      <c r="D175" s="77"/>
      <c r="E175" s="77"/>
    </row>
    <row r="176" spans="1:5" s="10" customFormat="1" ht="15.75" hidden="1">
      <c r="A176" s="82" t="s">
        <v>106</v>
      </c>
      <c r="B176" s="17">
        <v>2</v>
      </c>
      <c r="C176" s="77"/>
      <c r="D176" s="77"/>
      <c r="E176" s="77"/>
    </row>
    <row r="177" spans="1:5" s="10" customFormat="1" ht="15.75" hidden="1">
      <c r="A177" s="82" t="s">
        <v>106</v>
      </c>
      <c r="B177" s="17">
        <v>2</v>
      </c>
      <c r="C177" s="77"/>
      <c r="D177" s="77"/>
      <c r="E177" s="77"/>
    </row>
    <row r="178" spans="1:5" s="10" customFormat="1" ht="15.75" hidden="1">
      <c r="A178" s="82" t="s">
        <v>106</v>
      </c>
      <c r="B178" s="17">
        <v>2</v>
      </c>
      <c r="C178" s="77"/>
      <c r="D178" s="77"/>
      <c r="E178" s="77"/>
    </row>
    <row r="179" spans="1:5" s="10" customFormat="1" ht="15.75" hidden="1">
      <c r="A179" s="104" t="s">
        <v>329</v>
      </c>
      <c r="B179" s="17"/>
      <c r="C179" s="77">
        <f>SUM(C175:C178)</f>
        <v>0</v>
      </c>
      <c r="D179" s="77">
        <f>SUM(D175:D178)</f>
        <v>0</v>
      </c>
      <c r="E179" s="77">
        <f>SUM(E175:E178)</f>
        <v>0</v>
      </c>
    </row>
    <row r="180" spans="1:5" s="10" customFormat="1" ht="15.75">
      <c r="A180" s="61" t="s">
        <v>330</v>
      </c>
      <c r="B180" s="17"/>
      <c r="C180" s="77">
        <f>SUM(C169:C174)+C179</f>
        <v>50000</v>
      </c>
      <c r="D180" s="77">
        <f>SUM(D169:D174)+D179</f>
        <v>67111</v>
      </c>
      <c r="E180" s="77">
        <f>SUM(E169:E174)+E179</f>
        <v>28580</v>
      </c>
    </row>
    <row r="181" spans="1:5" s="10" customFormat="1" ht="15.75">
      <c r="A181" s="82" t="s">
        <v>359</v>
      </c>
      <c r="B181" s="17">
        <v>2</v>
      </c>
      <c r="C181" s="77">
        <v>0</v>
      </c>
      <c r="D181" s="77">
        <v>73635</v>
      </c>
      <c r="E181" s="77">
        <v>73635</v>
      </c>
    </row>
    <row r="182" spans="1:5" s="10" customFormat="1" ht="15.75" hidden="1">
      <c r="A182" s="82" t="s">
        <v>331</v>
      </c>
      <c r="B182" s="17">
        <v>2</v>
      </c>
      <c r="C182" s="77"/>
      <c r="D182" s="77"/>
      <c r="E182" s="77"/>
    </row>
    <row r="183" spans="1:5" s="10" customFormat="1" ht="15.75" hidden="1">
      <c r="A183" s="82" t="s">
        <v>332</v>
      </c>
      <c r="B183" s="17">
        <v>2</v>
      </c>
      <c r="C183" s="77"/>
      <c r="D183" s="77"/>
      <c r="E183" s="77"/>
    </row>
    <row r="184" spans="1:5" s="10" customFormat="1" ht="15.75">
      <c r="A184" s="105" t="s">
        <v>333</v>
      </c>
      <c r="B184" s="17"/>
      <c r="C184" s="77">
        <f>SUM(C181:C183)</f>
        <v>0</v>
      </c>
      <c r="D184" s="77">
        <f>SUM(D181:D183)</f>
        <v>73635</v>
      </c>
      <c r="E184" s="77">
        <f>SUM(E181:E183)</f>
        <v>73635</v>
      </c>
    </row>
    <row r="185" spans="1:5" s="10" customFormat="1" ht="15.75" hidden="1">
      <c r="A185" s="61" t="s">
        <v>334</v>
      </c>
      <c r="B185" s="17"/>
      <c r="C185" s="77"/>
      <c r="D185" s="77"/>
      <c r="E185" s="77"/>
    </row>
    <row r="186" spans="1:5" s="10" customFormat="1" ht="15.75" hidden="1">
      <c r="A186" s="61" t="s">
        <v>335</v>
      </c>
      <c r="B186" s="17"/>
      <c r="C186" s="77"/>
      <c r="D186" s="77"/>
      <c r="E186" s="77"/>
    </row>
    <row r="187" spans="1:5" s="10" customFormat="1" ht="15.75" hidden="1">
      <c r="A187" s="82" t="s">
        <v>447</v>
      </c>
      <c r="B187" s="17">
        <v>2</v>
      </c>
      <c r="C187" s="77"/>
      <c r="D187" s="77"/>
      <c r="E187" s="77"/>
    </row>
    <row r="188" spans="1:5" s="10" customFormat="1" ht="31.5">
      <c r="A188" s="82" t="s">
        <v>448</v>
      </c>
      <c r="B188" s="17">
        <v>2</v>
      </c>
      <c r="C188" s="77">
        <v>5000</v>
      </c>
      <c r="D188" s="77">
        <v>4000</v>
      </c>
      <c r="E188" s="77">
        <v>628</v>
      </c>
    </row>
    <row r="189" spans="1:5" s="10" customFormat="1" ht="31.5">
      <c r="A189" s="61" t="s">
        <v>446</v>
      </c>
      <c r="B189" s="17"/>
      <c r="C189" s="77">
        <f>SUM(C187:C188)</f>
        <v>5000</v>
      </c>
      <c r="D189" s="77">
        <f>SUM(D187:D188)</f>
        <v>4000</v>
      </c>
      <c r="E189" s="77">
        <f>SUM(E187:E188)</f>
        <v>628</v>
      </c>
    </row>
    <row r="190" spans="1:5" s="10" customFormat="1" ht="15.75" hidden="1">
      <c r="A190" s="82" t="s">
        <v>449</v>
      </c>
      <c r="B190" s="17">
        <v>2</v>
      </c>
      <c r="C190" s="77"/>
      <c r="D190" s="77"/>
      <c r="E190" s="77"/>
    </row>
    <row r="191" spans="1:5" s="10" customFormat="1" ht="15.75" hidden="1">
      <c r="A191" s="82" t="s">
        <v>450</v>
      </c>
      <c r="B191" s="17">
        <v>2</v>
      </c>
      <c r="C191" s="77"/>
      <c r="D191" s="77"/>
      <c r="E191" s="77"/>
    </row>
    <row r="192" spans="1:5" s="10" customFormat="1" ht="15.75" hidden="1">
      <c r="A192" s="61" t="s">
        <v>336</v>
      </c>
      <c r="B192" s="101"/>
      <c r="C192" s="77">
        <f>SUM(C190:C191)</f>
        <v>0</v>
      </c>
      <c r="D192" s="77">
        <f>SUM(D190:D191)</f>
        <v>0</v>
      </c>
      <c r="E192" s="77">
        <f>SUM(E190:E191)</f>
        <v>0</v>
      </c>
    </row>
    <row r="193" spans="1:5" s="10" customFormat="1" ht="15.75" hidden="1">
      <c r="A193" s="82" t="s">
        <v>409</v>
      </c>
      <c r="B193" s="101">
        <v>2</v>
      </c>
      <c r="C193" s="77"/>
      <c r="D193" s="77"/>
      <c r="E193" s="77"/>
    </row>
    <row r="194" spans="1:5" s="10" customFormat="1" ht="63" hidden="1">
      <c r="A194" s="82" t="s">
        <v>337</v>
      </c>
      <c r="B194" s="101"/>
      <c r="C194" s="77"/>
      <c r="D194" s="77"/>
      <c r="E194" s="77"/>
    </row>
    <row r="195" spans="1:5" s="10" customFormat="1" ht="31.5" hidden="1">
      <c r="A195" s="82" t="s">
        <v>339</v>
      </c>
      <c r="B195" s="101">
        <v>2</v>
      </c>
      <c r="C195" s="77"/>
      <c r="D195" s="77"/>
      <c r="E195" s="77"/>
    </row>
    <row r="196" spans="1:5" s="10" customFormat="1" ht="15.75">
      <c r="A196" s="82" t="s">
        <v>340</v>
      </c>
      <c r="B196" s="101">
        <v>2</v>
      </c>
      <c r="C196" s="77">
        <v>0</v>
      </c>
      <c r="D196" s="77">
        <v>17600</v>
      </c>
      <c r="E196" s="77">
        <v>17600</v>
      </c>
    </row>
    <row r="197" spans="1:5" s="10" customFormat="1" ht="15.75">
      <c r="A197" s="104" t="s">
        <v>338</v>
      </c>
      <c r="B197" s="101"/>
      <c r="C197" s="77">
        <f>SUM(C195:C196)</f>
        <v>0</v>
      </c>
      <c r="D197" s="77">
        <f>SUM(D195:D196)</f>
        <v>17600</v>
      </c>
      <c r="E197" s="77">
        <f>SUM(E195:E196)</f>
        <v>17600</v>
      </c>
    </row>
    <row r="198" spans="1:5" s="10" customFormat="1" ht="15.75">
      <c r="A198" s="82" t="s">
        <v>559</v>
      </c>
      <c r="B198" s="101">
        <v>2</v>
      </c>
      <c r="C198" s="77">
        <v>0</v>
      </c>
      <c r="D198" s="77">
        <v>1000</v>
      </c>
      <c r="E198" s="77">
        <v>584</v>
      </c>
    </row>
    <row r="199" spans="1:5" s="10" customFormat="1" ht="15.75" hidden="1">
      <c r="A199" s="82" t="s">
        <v>507</v>
      </c>
      <c r="B199" s="101">
        <v>2</v>
      </c>
      <c r="C199" s="77"/>
      <c r="D199" s="77"/>
      <c r="E199" s="77"/>
    </row>
    <row r="200" spans="1:5" s="10" customFormat="1" ht="31.5">
      <c r="A200" s="104" t="s">
        <v>341</v>
      </c>
      <c r="B200" s="101"/>
      <c r="C200" s="77">
        <f>SUM(C198:C199)</f>
        <v>0</v>
      </c>
      <c r="D200" s="77">
        <f>SUM(D198:D199)</f>
        <v>1000</v>
      </c>
      <c r="E200" s="77">
        <f>SUM(E198:E199)</f>
        <v>584</v>
      </c>
    </row>
    <row r="201" spans="1:5" s="10" customFormat="1" ht="15.75">
      <c r="A201" s="61" t="s">
        <v>410</v>
      </c>
      <c r="B201" s="101"/>
      <c r="C201" s="77">
        <f>SUM(C194)+C197+C200</f>
        <v>0</v>
      </c>
      <c r="D201" s="77">
        <f>SUM(D194)+D197+D200</f>
        <v>18600</v>
      </c>
      <c r="E201" s="77">
        <f>SUM(E194)+E197+E200</f>
        <v>18184</v>
      </c>
    </row>
    <row r="202" spans="1:5" s="10" customFormat="1" ht="15.75">
      <c r="A202" s="40" t="s">
        <v>319</v>
      </c>
      <c r="B202" s="97"/>
      <c r="C202" s="79">
        <f>SUM(C203:C203:C205)</f>
        <v>60000</v>
      </c>
      <c r="D202" s="79">
        <f>SUM(D203:D203:D205)</f>
        <v>197246</v>
      </c>
      <c r="E202" s="79">
        <f>SUM(E203:E203:E205)</f>
        <v>154927</v>
      </c>
    </row>
    <row r="203" spans="1:5" s="10" customFormat="1" ht="15.75">
      <c r="A203" s="82" t="s">
        <v>369</v>
      </c>
      <c r="B203" s="95">
        <v>1</v>
      </c>
      <c r="C203" s="77">
        <f>SUMIF($B$152:$B$202,"1",C$152:C$202)</f>
        <v>0</v>
      </c>
      <c r="D203" s="77">
        <f>SUMIF($B$152:$B$202,"1",D$152:D$202)</f>
        <v>0</v>
      </c>
      <c r="E203" s="77">
        <f>SUMIF($B$152:$B$202,"1",E$152:E$202)</f>
        <v>0</v>
      </c>
    </row>
    <row r="204" spans="1:5" s="10" customFormat="1" ht="15.75">
      <c r="A204" s="82" t="s">
        <v>215</v>
      </c>
      <c r="B204" s="95">
        <v>2</v>
      </c>
      <c r="C204" s="77">
        <f>SUMIF($B$152:$B$202,"2",C$152:C$202)</f>
        <v>60000</v>
      </c>
      <c r="D204" s="77">
        <f>SUMIF($B$152:$B$202,"2",D$152:D$202)</f>
        <v>197246</v>
      </c>
      <c r="E204" s="77">
        <f>SUMIF($B$152:$B$202,"2",E$152:E$202)</f>
        <v>154927</v>
      </c>
    </row>
    <row r="205" spans="1:5" s="10" customFormat="1" ht="15.75">
      <c r="A205" s="82" t="s">
        <v>112</v>
      </c>
      <c r="B205" s="95">
        <v>3</v>
      </c>
      <c r="C205" s="77">
        <f>SUMIF($B$152:$B$202,"3",C$152:C$202)</f>
        <v>0</v>
      </c>
      <c r="D205" s="77">
        <f>SUMIF($B$152:$B$202,"3",D$152:D$202)</f>
        <v>0</v>
      </c>
      <c r="E205" s="77">
        <f>SUMIF($B$152:$B$202,"3",E$152:E$202)</f>
        <v>0</v>
      </c>
    </row>
    <row r="206" spans="1:5" s="10" customFormat="1" ht="15.75" hidden="1">
      <c r="A206" s="65" t="s">
        <v>342</v>
      </c>
      <c r="B206" s="17"/>
      <c r="C206" s="79"/>
      <c r="D206" s="79"/>
      <c r="E206" s="79"/>
    </row>
    <row r="207" spans="1:5" s="10" customFormat="1" ht="15.75" hidden="1">
      <c r="A207" s="82" t="s">
        <v>105</v>
      </c>
      <c r="B207" s="101"/>
      <c r="C207" s="77"/>
      <c r="D207" s="77"/>
      <c r="E207" s="77"/>
    </row>
    <row r="208" spans="1:5" s="10" customFormat="1" ht="15.75" hidden="1">
      <c r="A208" s="105" t="s">
        <v>343</v>
      </c>
      <c r="B208" s="101"/>
      <c r="C208" s="77">
        <f>SUM(C207)</f>
        <v>0</v>
      </c>
      <c r="D208" s="77">
        <f>SUM(D207)</f>
        <v>0</v>
      </c>
      <c r="E208" s="77">
        <f>SUM(E207)</f>
        <v>0</v>
      </c>
    </row>
    <row r="209" spans="1:5" s="10" customFormat="1" ht="15.75" hidden="1">
      <c r="A209" s="82" t="s">
        <v>344</v>
      </c>
      <c r="B209" s="101">
        <v>2</v>
      </c>
      <c r="C209" s="77"/>
      <c r="D209" s="77"/>
      <c r="E209" s="77"/>
    </row>
    <row r="210" spans="1:5" s="10" customFormat="1" ht="15.75" hidden="1">
      <c r="A210" s="82" t="s">
        <v>106</v>
      </c>
      <c r="B210" s="101">
        <v>2</v>
      </c>
      <c r="C210" s="77"/>
      <c r="D210" s="77"/>
      <c r="E210" s="77"/>
    </row>
    <row r="211" spans="1:5" s="10" customFormat="1" ht="15.75" hidden="1">
      <c r="A211" s="82" t="s">
        <v>106</v>
      </c>
      <c r="B211" s="101">
        <v>2</v>
      </c>
      <c r="C211" s="77"/>
      <c r="D211" s="77"/>
      <c r="E211" s="77"/>
    </row>
    <row r="212" spans="1:5" s="10" customFormat="1" ht="31.5" hidden="1">
      <c r="A212" s="104" t="s">
        <v>346</v>
      </c>
      <c r="B212" s="101"/>
      <c r="C212" s="77">
        <f>SUM(C210:C211)</f>
        <v>0</v>
      </c>
      <c r="D212" s="77">
        <f>SUM(D210:D211)</f>
        <v>0</v>
      </c>
      <c r="E212" s="77">
        <f>SUM(E210:E211)</f>
        <v>0</v>
      </c>
    </row>
    <row r="213" spans="1:5" s="10" customFormat="1" ht="15.75" hidden="1">
      <c r="A213" s="61" t="s">
        <v>345</v>
      </c>
      <c r="B213" s="101"/>
      <c r="C213" s="77">
        <f>C209+C212</f>
        <v>0</v>
      </c>
      <c r="D213" s="77">
        <f>D209+D212</f>
        <v>0</v>
      </c>
      <c r="E213" s="77">
        <f>E209+E212</f>
        <v>0</v>
      </c>
    </row>
    <row r="214" spans="1:5" s="10" customFormat="1" ht="15.75" hidden="1">
      <c r="A214" s="82" t="s">
        <v>105</v>
      </c>
      <c r="B214" s="101">
        <v>2</v>
      </c>
      <c r="C214" s="77"/>
      <c r="D214" s="77"/>
      <c r="E214" s="77"/>
    </row>
    <row r="215" spans="1:5" s="10" customFormat="1" ht="15.75" hidden="1">
      <c r="A215" s="82" t="s">
        <v>105</v>
      </c>
      <c r="B215" s="101">
        <v>2</v>
      </c>
      <c r="C215" s="77"/>
      <c r="D215" s="77"/>
      <c r="E215" s="77"/>
    </row>
    <row r="216" spans="1:5" s="10" customFormat="1" ht="15.75" hidden="1">
      <c r="A216" s="82" t="s">
        <v>105</v>
      </c>
      <c r="B216" s="101">
        <v>2</v>
      </c>
      <c r="C216" s="77"/>
      <c r="D216" s="77"/>
      <c r="E216" s="77"/>
    </row>
    <row r="217" spans="1:5" s="10" customFormat="1" ht="15.75" hidden="1">
      <c r="A217" s="105" t="s">
        <v>347</v>
      </c>
      <c r="B217" s="101"/>
      <c r="C217" s="77">
        <f>SUM(C214:C216)</f>
        <v>0</v>
      </c>
      <c r="D217" s="77">
        <f>SUM(D214:D216)</f>
        <v>0</v>
      </c>
      <c r="E217" s="77">
        <f>SUM(E214:E216)</f>
        <v>0</v>
      </c>
    </row>
    <row r="218" spans="1:5" s="10" customFormat="1" ht="15.75" hidden="1">
      <c r="A218" s="82" t="s">
        <v>348</v>
      </c>
      <c r="B218" s="101">
        <v>2</v>
      </c>
      <c r="C218" s="77"/>
      <c r="D218" s="77"/>
      <c r="E218" s="77"/>
    </row>
    <row r="219" spans="1:5" s="10" customFormat="1" ht="15.75" hidden="1">
      <c r="A219" s="82" t="s">
        <v>349</v>
      </c>
      <c r="B219" s="101">
        <v>2</v>
      </c>
      <c r="C219" s="77"/>
      <c r="D219" s="77"/>
      <c r="E219" s="77"/>
    </row>
    <row r="220" spans="1:5" s="10" customFormat="1" ht="15.75" hidden="1">
      <c r="A220" s="61" t="s">
        <v>350</v>
      </c>
      <c r="B220" s="101"/>
      <c r="C220" s="77">
        <f>SUM(C218:C219)</f>
        <v>0</v>
      </c>
      <c r="D220" s="77">
        <f>SUM(D218:D219)</f>
        <v>0</v>
      </c>
      <c r="E220" s="77">
        <f>SUM(E218:E219)</f>
        <v>0</v>
      </c>
    </row>
    <row r="221" spans="1:5" s="10" customFormat="1" ht="15.75" hidden="1">
      <c r="A221" s="61" t="s">
        <v>351</v>
      </c>
      <c r="B221" s="101">
        <v>2</v>
      </c>
      <c r="C221" s="77"/>
      <c r="D221" s="77"/>
      <c r="E221" s="77"/>
    </row>
    <row r="222" spans="1:5" s="10" customFormat="1" ht="15.75" hidden="1">
      <c r="A222" s="40" t="s">
        <v>342</v>
      </c>
      <c r="B222" s="97"/>
      <c r="C222" s="79">
        <f>SUM(C223:C223:C225)</f>
        <v>0</v>
      </c>
      <c r="D222" s="79">
        <f>SUM(D223:D223:D225)</f>
        <v>0</v>
      </c>
      <c r="E222" s="79">
        <f>SUM(E223:E223:E225)</f>
        <v>0</v>
      </c>
    </row>
    <row r="223" spans="1:5" s="10" customFormat="1" ht="15.75" hidden="1">
      <c r="A223" s="82" t="s">
        <v>369</v>
      </c>
      <c r="B223" s="95">
        <v>1</v>
      </c>
      <c r="C223" s="77">
        <f>SUMIF($B$206:$B$222,"1",C$206:C$222)</f>
        <v>0</v>
      </c>
      <c r="D223" s="77">
        <f>SUMIF($B$206:$B$222,"1",D$206:D$222)</f>
        <v>0</v>
      </c>
      <c r="E223" s="77">
        <f>SUMIF($B$206:$B$222,"1",E$206:E$222)</f>
        <v>0</v>
      </c>
    </row>
    <row r="224" spans="1:5" s="10" customFormat="1" ht="15.75" hidden="1">
      <c r="A224" s="82" t="s">
        <v>215</v>
      </c>
      <c r="B224" s="95">
        <v>2</v>
      </c>
      <c r="C224" s="77">
        <f>SUMIF($B$206:$B$222,"2",C$206:C$222)</f>
        <v>0</v>
      </c>
      <c r="D224" s="77">
        <f>SUMIF($B$206:$B$222,"2",D$206:D$222)</f>
        <v>0</v>
      </c>
      <c r="E224" s="77">
        <f>SUMIF($B$206:$B$222,"2",E$206:E$222)</f>
        <v>0</v>
      </c>
    </row>
    <row r="225" spans="1:5" s="10" customFormat="1" ht="15.75" hidden="1">
      <c r="A225" s="82" t="s">
        <v>112</v>
      </c>
      <c r="B225" s="95">
        <v>3</v>
      </c>
      <c r="C225" s="77">
        <f>SUMIF($B$206:$B$222,"3",C$206:C$222)</f>
        <v>0</v>
      </c>
      <c r="D225" s="77">
        <f>SUMIF($B$206:$B$222,"3",D$206:D$222)</f>
        <v>0</v>
      </c>
      <c r="E225" s="77">
        <f>SUMIF($B$206:$B$222,"3",E$206:E$222)</f>
        <v>0</v>
      </c>
    </row>
    <row r="226" spans="1:5" s="10" customFormat="1" ht="15.75">
      <c r="A226" s="65" t="s">
        <v>355</v>
      </c>
      <c r="B226" s="17"/>
      <c r="C226" s="79"/>
      <c r="D226" s="79"/>
      <c r="E226" s="79"/>
    </row>
    <row r="227" spans="1:5" s="10" customFormat="1" ht="15.75" hidden="1">
      <c r="A227" s="82"/>
      <c r="B227" s="17"/>
      <c r="C227" s="79"/>
      <c r="D227" s="79"/>
      <c r="E227" s="79"/>
    </row>
    <row r="228" spans="1:5" s="10" customFormat="1" ht="31.5" hidden="1">
      <c r="A228" s="61" t="s">
        <v>354</v>
      </c>
      <c r="B228" s="17"/>
      <c r="C228" s="77"/>
      <c r="D228" s="77"/>
      <c r="E228" s="77"/>
    </row>
    <row r="229" spans="1:5" s="10" customFormat="1" ht="15.75" hidden="1">
      <c r="A229" s="82" t="s">
        <v>420</v>
      </c>
      <c r="B229" s="17">
        <v>2</v>
      </c>
      <c r="C229" s="77"/>
      <c r="D229" s="77"/>
      <c r="E229" s="77"/>
    </row>
    <row r="230" spans="1:5" s="10" customFormat="1" ht="15.75" hidden="1">
      <c r="A230" s="82" t="s">
        <v>472</v>
      </c>
      <c r="B230" s="17">
        <v>2</v>
      </c>
      <c r="C230" s="77"/>
      <c r="D230" s="77"/>
      <c r="E230" s="77"/>
    </row>
    <row r="231" spans="1:5" s="10" customFormat="1" ht="31.5" hidden="1">
      <c r="A231" s="61" t="s">
        <v>411</v>
      </c>
      <c r="B231" s="17"/>
      <c r="C231" s="77">
        <f>SUM(C229:C230)</f>
        <v>0</v>
      </c>
      <c r="D231" s="77">
        <f>SUM(D229:D230)</f>
        <v>0</v>
      </c>
      <c r="E231" s="77">
        <f>SUM(E229:E230)</f>
        <v>0</v>
      </c>
    </row>
    <row r="232" spans="1:5" s="10" customFormat="1" ht="15.75" hidden="1">
      <c r="A232" s="61"/>
      <c r="B232" s="17"/>
      <c r="C232" s="77"/>
      <c r="D232" s="77"/>
      <c r="E232" s="77"/>
    </row>
    <row r="233" spans="1:5" s="10" customFormat="1" ht="15.75" hidden="1">
      <c r="A233" s="61"/>
      <c r="B233" s="17"/>
      <c r="C233" s="77"/>
      <c r="D233" s="77"/>
      <c r="E233" s="77"/>
    </row>
    <row r="234" spans="1:5" s="10" customFormat="1" ht="31.5">
      <c r="A234" s="61" t="s">
        <v>542</v>
      </c>
      <c r="B234" s="17">
        <v>2</v>
      </c>
      <c r="C234" s="77">
        <v>0</v>
      </c>
      <c r="D234" s="77">
        <v>43300</v>
      </c>
      <c r="E234" s="77">
        <v>43300</v>
      </c>
    </row>
    <row r="235" spans="1:5" s="10" customFormat="1" ht="31.5">
      <c r="A235" s="61" t="s">
        <v>412</v>
      </c>
      <c r="B235" s="17"/>
      <c r="C235" s="77">
        <f>SUM(C234)</f>
        <v>0</v>
      </c>
      <c r="D235" s="77">
        <f>SUM(D234)</f>
        <v>43300</v>
      </c>
      <c r="E235" s="77">
        <f>SUM(E234)</f>
        <v>43300</v>
      </c>
    </row>
    <row r="236" spans="1:5" s="10" customFormat="1" ht="15.75">
      <c r="A236" s="40" t="s">
        <v>355</v>
      </c>
      <c r="B236" s="97"/>
      <c r="C236" s="79">
        <f>SUM(C237:C237:C239)</f>
        <v>0</v>
      </c>
      <c r="D236" s="79">
        <f>SUM(D237:D237:D239)</f>
        <v>43300</v>
      </c>
      <c r="E236" s="79">
        <f>SUM(E237:E237:E239)</f>
        <v>43300</v>
      </c>
    </row>
    <row r="237" spans="1:5" s="10" customFormat="1" ht="15.75">
      <c r="A237" s="82" t="s">
        <v>369</v>
      </c>
      <c r="B237" s="95">
        <v>1</v>
      </c>
      <c r="C237" s="77">
        <f>SUMIF($B$226:$B$236,"1",C$226:C$236)</f>
        <v>0</v>
      </c>
      <c r="D237" s="77">
        <f>SUMIF($B$226:$B$236,"1",D$226:D$236)</f>
        <v>0</v>
      </c>
      <c r="E237" s="77">
        <f>SUMIF($B$226:$B$236,"1",E$226:E$236)</f>
        <v>0</v>
      </c>
    </row>
    <row r="238" spans="1:5" s="10" customFormat="1" ht="15.75">
      <c r="A238" s="82" t="s">
        <v>215</v>
      </c>
      <c r="B238" s="95">
        <v>2</v>
      </c>
      <c r="C238" s="77">
        <f>SUMIF($B$226:$B$236,"2",C$226:C$236)</f>
        <v>0</v>
      </c>
      <c r="D238" s="77">
        <f>SUMIF($B$226:$B$236,"2",D$226:D$236)</f>
        <v>43300</v>
      </c>
      <c r="E238" s="77">
        <f>SUMIF($B$226:$B$236,"2",E$226:E$236)</f>
        <v>43300</v>
      </c>
    </row>
    <row r="239" spans="1:5" s="10" customFormat="1" ht="15.75">
      <c r="A239" s="82" t="s">
        <v>112</v>
      </c>
      <c r="B239" s="95">
        <v>3</v>
      </c>
      <c r="C239" s="77">
        <f>SUMIF($B$226:$B$236,"3",C$226:C$236)</f>
        <v>0</v>
      </c>
      <c r="D239" s="77">
        <f>SUMIF($B$226:$B$236,"3",D$226:D$236)</f>
        <v>0</v>
      </c>
      <c r="E239" s="77">
        <f>SUMIF($B$226:$B$236,"3",E$226:E$236)</f>
        <v>0</v>
      </c>
    </row>
    <row r="240" spans="1:5" s="10" customFormat="1" ht="15.75" hidden="1">
      <c r="A240" s="65" t="s">
        <v>356</v>
      </c>
      <c r="B240" s="17"/>
      <c r="C240" s="79"/>
      <c r="D240" s="79"/>
      <c r="E240" s="79"/>
    </row>
    <row r="241" spans="1:5" s="10" customFormat="1" ht="15.75" hidden="1">
      <c r="A241" s="61"/>
      <c r="B241" s="17"/>
      <c r="C241" s="77"/>
      <c r="D241" s="77"/>
      <c r="E241" s="77"/>
    </row>
    <row r="242" spans="1:5" s="10" customFormat="1" ht="31.5" hidden="1">
      <c r="A242" s="61" t="s">
        <v>357</v>
      </c>
      <c r="B242" s="17"/>
      <c r="C242" s="77"/>
      <c r="D242" s="77"/>
      <c r="E242" s="77"/>
    </row>
    <row r="243" spans="1:5" s="10" customFormat="1" ht="15.75" hidden="1">
      <c r="A243" s="61"/>
      <c r="B243" s="17"/>
      <c r="C243" s="77"/>
      <c r="D243" s="77"/>
      <c r="E243" s="77"/>
    </row>
    <row r="244" spans="1:5" s="10" customFormat="1" ht="31.5" hidden="1">
      <c r="A244" s="61" t="s">
        <v>413</v>
      </c>
      <c r="B244" s="17"/>
      <c r="C244" s="77"/>
      <c r="D244" s="77"/>
      <c r="E244" s="77"/>
    </row>
    <row r="245" spans="1:5" s="10" customFormat="1" ht="15.75" hidden="1">
      <c r="A245" s="61"/>
      <c r="B245" s="17"/>
      <c r="C245" s="77"/>
      <c r="D245" s="77"/>
      <c r="E245" s="77"/>
    </row>
    <row r="246" spans="1:5" s="10" customFormat="1" ht="15.75" hidden="1">
      <c r="A246" s="61"/>
      <c r="B246" s="17"/>
      <c r="C246" s="77"/>
      <c r="D246" s="77"/>
      <c r="E246" s="77"/>
    </row>
    <row r="247" spans="1:5" s="10" customFormat="1" ht="15.75" hidden="1">
      <c r="A247" s="61"/>
      <c r="B247" s="17"/>
      <c r="C247" s="77"/>
      <c r="D247" s="77"/>
      <c r="E247" s="77"/>
    </row>
    <row r="248" spans="1:5" s="10" customFormat="1" ht="15.75" hidden="1">
      <c r="A248" s="61" t="s">
        <v>414</v>
      </c>
      <c r="B248" s="17"/>
      <c r="C248" s="77"/>
      <c r="D248" s="77"/>
      <c r="E248" s="77"/>
    </row>
    <row r="249" spans="1:5" s="10" customFormat="1" ht="15.75" hidden="1">
      <c r="A249" s="40" t="s">
        <v>356</v>
      </c>
      <c r="B249" s="97"/>
      <c r="C249" s="79">
        <f>SUM(C250:C250:C252)</f>
        <v>0</v>
      </c>
      <c r="D249" s="79">
        <f>SUM(D250:D250:D252)</f>
        <v>0</v>
      </c>
      <c r="E249" s="79">
        <f>SUM(E250:E250:E252)</f>
        <v>0</v>
      </c>
    </row>
    <row r="250" spans="1:5" s="10" customFormat="1" ht="15.75" hidden="1">
      <c r="A250" s="82" t="s">
        <v>369</v>
      </c>
      <c r="B250" s="95">
        <v>1</v>
      </c>
      <c r="C250" s="77">
        <f>SUMIF($B$240:$B$249,"1",C$240:C$249)</f>
        <v>0</v>
      </c>
      <c r="D250" s="77">
        <f>SUMIF($B$240:$B$249,"1",D$240:D$249)</f>
        <v>0</v>
      </c>
      <c r="E250" s="77">
        <f>SUMIF($B$240:$B$249,"1",E$240:E$249)</f>
        <v>0</v>
      </c>
    </row>
    <row r="251" spans="1:5" s="10" customFormat="1" ht="15.75" hidden="1">
      <c r="A251" s="82" t="s">
        <v>215</v>
      </c>
      <c r="B251" s="95">
        <v>2</v>
      </c>
      <c r="C251" s="77">
        <f>SUMIF($B$240:$B$249,"2",C$240:C$249)</f>
        <v>0</v>
      </c>
      <c r="D251" s="77">
        <f>SUMIF($B$240:$B$249,"2",D$240:D$249)</f>
        <v>0</v>
      </c>
      <c r="E251" s="77">
        <f>SUMIF($B$240:$B$249,"2",E$240:E$249)</f>
        <v>0</v>
      </c>
    </row>
    <row r="252" spans="1:5" s="10" customFormat="1" ht="15.75" hidden="1">
      <c r="A252" s="82" t="s">
        <v>112</v>
      </c>
      <c r="B252" s="95">
        <v>3</v>
      </c>
      <c r="C252" s="77">
        <f>SUMIF($B$240:$B$249,"3",C$240:C$249)</f>
        <v>0</v>
      </c>
      <c r="D252" s="77">
        <f>SUMIF($B$240:$B$249,"3",D$240:D$249)</f>
        <v>0</v>
      </c>
      <c r="E252" s="77">
        <f>SUMIF($B$240:$B$249,"3",E$240:E$249)</f>
        <v>0</v>
      </c>
    </row>
    <row r="253" spans="1:5" s="10" customFormat="1" ht="33" hidden="1">
      <c r="A253" s="66" t="s">
        <v>425</v>
      </c>
      <c r="B253" s="98"/>
      <c r="C253" s="78"/>
      <c r="D253" s="78"/>
      <c r="E253" s="78"/>
    </row>
    <row r="254" spans="1:5" s="10" customFormat="1" ht="16.5">
      <c r="A254" s="65" t="s">
        <v>148</v>
      </c>
      <c r="B254" s="98"/>
      <c r="C254" s="78"/>
      <c r="D254" s="78"/>
      <c r="E254" s="78"/>
    </row>
    <row r="255" spans="1:5" s="10" customFormat="1" ht="18.75" customHeight="1">
      <c r="A255" s="61" t="s">
        <v>201</v>
      </c>
      <c r="B255" s="98">
        <v>2</v>
      </c>
      <c r="C255" s="80">
        <v>4689309</v>
      </c>
      <c r="D255" s="80">
        <v>4697611</v>
      </c>
      <c r="E255" s="80">
        <v>4697611</v>
      </c>
    </row>
    <row r="256" spans="1:5" s="10" customFormat="1" ht="18.75" customHeight="1" hidden="1">
      <c r="A256" s="61" t="s">
        <v>201</v>
      </c>
      <c r="B256" s="98">
        <v>3</v>
      </c>
      <c r="C256" s="80"/>
      <c r="D256" s="80"/>
      <c r="E256" s="80"/>
    </row>
    <row r="257" spans="1:5" s="10" customFormat="1" ht="15.75" hidden="1">
      <c r="A257" s="61" t="s">
        <v>417</v>
      </c>
      <c r="B257" s="97">
        <v>2</v>
      </c>
      <c r="C257" s="80"/>
      <c r="D257" s="80"/>
      <c r="E257" s="80"/>
    </row>
    <row r="258" spans="1:5" s="10" customFormat="1" ht="31.5">
      <c r="A258" s="40" t="s">
        <v>148</v>
      </c>
      <c r="B258" s="97"/>
      <c r="C258" s="79">
        <f>SUM(C259:C261)</f>
        <v>4689309</v>
      </c>
      <c r="D258" s="79">
        <f>SUM(D259:D261)</f>
        <v>4697611</v>
      </c>
      <c r="E258" s="79">
        <f>SUM(E259:E261)</f>
        <v>4697611</v>
      </c>
    </row>
    <row r="259" spans="1:5" s="10" customFormat="1" ht="15.75">
      <c r="A259" s="82" t="s">
        <v>369</v>
      </c>
      <c r="B259" s="95">
        <v>1</v>
      </c>
      <c r="C259" s="77">
        <f>SUMIF($B$254:$B$258,"1",C$254:C$258)</f>
        <v>0</v>
      </c>
      <c r="D259" s="77">
        <f>SUMIF($B$254:$B$258,"1",D$254:D$258)</f>
        <v>0</v>
      </c>
      <c r="E259" s="77">
        <f>SUMIF($B$254:$B$258,"1",E$254:E$258)</f>
        <v>0</v>
      </c>
    </row>
    <row r="260" spans="1:5" s="10" customFormat="1" ht="15.75">
      <c r="A260" s="82" t="s">
        <v>215</v>
      </c>
      <c r="B260" s="95">
        <v>2</v>
      </c>
      <c r="C260" s="77">
        <f>SUMIF($B$254:$B$258,"2",C$254:C$258)</f>
        <v>4689309</v>
      </c>
      <c r="D260" s="77">
        <f>SUMIF($B$254:$B$258,"2",D$254:D$258)</f>
        <v>4697611</v>
      </c>
      <c r="E260" s="77">
        <f>SUMIF($B$254:$B$258,"2",E$254:E$258)</f>
        <v>4697611</v>
      </c>
    </row>
    <row r="261" spans="1:5" s="10" customFormat="1" ht="15.75">
      <c r="A261" s="82" t="s">
        <v>112</v>
      </c>
      <c r="B261" s="95">
        <v>3</v>
      </c>
      <c r="C261" s="77">
        <f>SUMIF($B$254:$B$258,"3",C$254:C$258)</f>
        <v>0</v>
      </c>
      <c r="D261" s="77">
        <f>SUMIF($B$254:$B$258,"3",D$254:D$258)</f>
        <v>0</v>
      </c>
      <c r="E261" s="77">
        <f>SUMIF($B$254:$B$258,"3",E$254:E$258)</f>
        <v>0</v>
      </c>
    </row>
    <row r="262" spans="1:5" s="10" customFormat="1" ht="15.75" hidden="1">
      <c r="A262" s="65" t="s">
        <v>149</v>
      </c>
      <c r="B262" s="95"/>
      <c r="C262" s="77"/>
      <c r="D262" s="77"/>
      <c r="E262" s="77"/>
    </row>
    <row r="263" spans="1:5" s="10" customFormat="1" ht="31.5" hidden="1">
      <c r="A263" s="61" t="s">
        <v>201</v>
      </c>
      <c r="B263" s="98">
        <v>2</v>
      </c>
      <c r="C263" s="77"/>
      <c r="D263" s="77"/>
      <c r="E263" s="77"/>
    </row>
    <row r="264" spans="1:5" s="10" customFormat="1" ht="15.75" hidden="1">
      <c r="A264" s="61" t="s">
        <v>417</v>
      </c>
      <c r="B264" s="97">
        <v>2</v>
      </c>
      <c r="C264" s="80"/>
      <c r="D264" s="80"/>
      <c r="E264" s="80"/>
    </row>
    <row r="265" spans="1:5" s="10" customFormat="1" ht="15.75" hidden="1">
      <c r="A265" s="40" t="s">
        <v>149</v>
      </c>
      <c r="B265" s="97"/>
      <c r="C265" s="79">
        <f>SUM(C266:C268)</f>
        <v>0</v>
      </c>
      <c r="D265" s="79">
        <f>SUM(D266:D268)</f>
        <v>0</v>
      </c>
      <c r="E265" s="79">
        <f>SUM(E266:E268)</f>
        <v>0</v>
      </c>
    </row>
    <row r="266" spans="1:5" s="10" customFormat="1" ht="15.75" hidden="1">
      <c r="A266" s="82" t="s">
        <v>369</v>
      </c>
      <c r="B266" s="95">
        <v>1</v>
      </c>
      <c r="C266" s="77">
        <f>SUMIF($B$262:$B$265,"1",C$262:C$265)</f>
        <v>0</v>
      </c>
      <c r="D266" s="77">
        <f>SUMIF($B$262:$B$265,"1",D$262:D$265)</f>
        <v>0</v>
      </c>
      <c r="E266" s="77">
        <f>SUMIF($B$262:$B$265,"1",E$262:E$265)</f>
        <v>0</v>
      </c>
    </row>
    <row r="267" spans="1:5" s="10" customFormat="1" ht="15.75" hidden="1">
      <c r="A267" s="82" t="s">
        <v>215</v>
      </c>
      <c r="B267" s="95">
        <v>2</v>
      </c>
      <c r="C267" s="77">
        <f>SUMIF($B$262:$B$265,"2",C$262:C$265)</f>
        <v>0</v>
      </c>
      <c r="D267" s="77">
        <f>SUMIF($B$262:$B$265,"2",D$262:D$265)</f>
        <v>0</v>
      </c>
      <c r="E267" s="77">
        <f>SUMIF($B$262:$B$265,"2",E$262:E$265)</f>
        <v>0</v>
      </c>
    </row>
    <row r="268" spans="1:5" s="10" customFormat="1" ht="15.75" hidden="1">
      <c r="A268" s="82" t="s">
        <v>112</v>
      </c>
      <c r="B268" s="95">
        <v>3</v>
      </c>
      <c r="C268" s="77">
        <f>SUMIF($B$262:$B$265,"3",C$262:C$265)</f>
        <v>0</v>
      </c>
      <c r="D268" s="77">
        <f>SUMIF($B$262:$B$265,"3",D$262:D$265)</f>
        <v>0</v>
      </c>
      <c r="E268" s="77">
        <f>SUMIF($B$262:$B$265,"3",E$262:E$265)</f>
        <v>0</v>
      </c>
    </row>
    <row r="269" spans="1:5" s="10" customFormat="1" ht="49.5">
      <c r="A269" s="66" t="s">
        <v>87</v>
      </c>
      <c r="B269" s="98"/>
      <c r="C269" s="78"/>
      <c r="D269" s="78"/>
      <c r="E269" s="78"/>
    </row>
    <row r="270" spans="1:5" s="10" customFormat="1" ht="15.75">
      <c r="A270" s="65" t="s">
        <v>146</v>
      </c>
      <c r="B270" s="97"/>
      <c r="C270" s="80"/>
      <c r="D270" s="80"/>
      <c r="E270" s="80"/>
    </row>
    <row r="271" spans="1:5" s="10" customFormat="1" ht="15.75">
      <c r="A271" s="61" t="s">
        <v>200</v>
      </c>
      <c r="B271" s="97"/>
      <c r="C271" s="80"/>
      <c r="D271" s="80"/>
      <c r="E271" s="80"/>
    </row>
    <row r="272" spans="1:5" s="10" customFormat="1" ht="31.5" hidden="1">
      <c r="A272" s="82" t="s">
        <v>415</v>
      </c>
      <c r="B272" s="97"/>
      <c r="C272" s="80"/>
      <c r="D272" s="80"/>
      <c r="E272" s="80"/>
    </row>
    <row r="273" spans="1:5" s="10" customFormat="1" ht="31.5" hidden="1">
      <c r="A273" s="82" t="s">
        <v>212</v>
      </c>
      <c r="B273" s="97"/>
      <c r="C273" s="80"/>
      <c r="D273" s="80"/>
      <c r="E273" s="80"/>
    </row>
    <row r="274" spans="1:5" s="10" customFormat="1" ht="31.5" hidden="1">
      <c r="A274" s="82" t="s">
        <v>416</v>
      </c>
      <c r="B274" s="97"/>
      <c r="C274" s="80"/>
      <c r="D274" s="80"/>
      <c r="E274" s="80"/>
    </row>
    <row r="275" spans="1:5" s="10" customFormat="1" ht="31.5">
      <c r="A275" s="82" t="s">
        <v>211</v>
      </c>
      <c r="B275" s="97">
        <v>2</v>
      </c>
      <c r="C275" s="80">
        <v>0</v>
      </c>
      <c r="D275" s="80">
        <v>593688</v>
      </c>
      <c r="E275" s="80">
        <v>593688</v>
      </c>
    </row>
    <row r="276" spans="1:5" s="10" customFormat="1" ht="15.75" hidden="1">
      <c r="A276" s="82" t="s">
        <v>210</v>
      </c>
      <c r="B276" s="97"/>
      <c r="C276" s="80"/>
      <c r="D276" s="80"/>
      <c r="E276" s="80"/>
    </row>
    <row r="277" spans="1:5" s="10" customFormat="1" ht="15.75" hidden="1">
      <c r="A277" s="61" t="s">
        <v>202</v>
      </c>
      <c r="B277" s="97"/>
      <c r="C277" s="80"/>
      <c r="D277" s="80"/>
      <c r="E277" s="80"/>
    </row>
    <row r="278" spans="1:5" s="10" customFormat="1" ht="31.5" hidden="1">
      <c r="A278" s="61" t="s">
        <v>203</v>
      </c>
      <c r="B278" s="97"/>
      <c r="C278" s="80"/>
      <c r="D278" s="80"/>
      <c r="E278" s="80"/>
    </row>
    <row r="279" spans="1:5" s="10" customFormat="1" ht="31.5">
      <c r="A279" s="40" t="s">
        <v>146</v>
      </c>
      <c r="B279" s="97"/>
      <c r="C279" s="79">
        <f>SUM(C280:C282)</f>
        <v>0</v>
      </c>
      <c r="D279" s="79">
        <f>SUM(D280:D282)</f>
        <v>593688</v>
      </c>
      <c r="E279" s="79">
        <f>SUM(E280:E282)</f>
        <v>593688</v>
      </c>
    </row>
    <row r="280" spans="1:5" s="10" customFormat="1" ht="15.75">
      <c r="A280" s="82" t="s">
        <v>369</v>
      </c>
      <c r="B280" s="95">
        <v>1</v>
      </c>
      <c r="C280" s="77">
        <f>SUMIF($B$270:$B$279,"1",C$270:C$279)</f>
        <v>0</v>
      </c>
      <c r="D280" s="77">
        <f>SUMIF($B$270:$B$279,"1",D$270:D$279)</f>
        <v>0</v>
      </c>
      <c r="E280" s="77">
        <f>SUMIF($B$270:$B$279,"1",E$270:E$279)</f>
        <v>0</v>
      </c>
    </row>
    <row r="281" spans="1:5" s="10" customFormat="1" ht="15.75">
      <c r="A281" s="82" t="s">
        <v>215</v>
      </c>
      <c r="B281" s="95">
        <v>2</v>
      </c>
      <c r="C281" s="77">
        <f>SUMIF($B$270:$B$279,"2",C$270:C$279)</f>
        <v>0</v>
      </c>
      <c r="D281" s="77">
        <f>SUMIF($B$270:$B$279,"2",D$270:D$279)</f>
        <v>593688</v>
      </c>
      <c r="E281" s="77">
        <f>SUMIF($B$270:$B$279,"2",E$270:E$279)</f>
        <v>593688</v>
      </c>
    </row>
    <row r="282" spans="1:5" s="10" customFormat="1" ht="15.75">
      <c r="A282" s="82" t="s">
        <v>112</v>
      </c>
      <c r="B282" s="95">
        <v>3</v>
      </c>
      <c r="C282" s="77">
        <f>SUMIF($B$270:$B$279,"3",C$270:C$279)</f>
        <v>0</v>
      </c>
      <c r="D282" s="77">
        <f>SUMIF($B$270:$B$279,"3",D$270:D$279)</f>
        <v>0</v>
      </c>
      <c r="E282" s="77">
        <f>SUMIF($B$270:$B$279,"3",E$270:E$279)</f>
        <v>0</v>
      </c>
    </row>
    <row r="283" spans="1:5" s="10" customFormat="1" ht="15.75" hidden="1">
      <c r="A283" s="65" t="s">
        <v>147</v>
      </c>
      <c r="B283" s="97"/>
      <c r="C283" s="80"/>
      <c r="D283" s="80"/>
      <c r="E283" s="80"/>
    </row>
    <row r="284" spans="1:5" s="10" customFormat="1" ht="15.75" hidden="1">
      <c r="A284" s="61" t="s">
        <v>200</v>
      </c>
      <c r="B284" s="97"/>
      <c r="C284" s="80"/>
      <c r="D284" s="80"/>
      <c r="E284" s="80"/>
    </row>
    <row r="285" spans="1:5" s="10" customFormat="1" ht="31.5" hidden="1">
      <c r="A285" s="82" t="s">
        <v>415</v>
      </c>
      <c r="B285" s="97"/>
      <c r="C285" s="80"/>
      <c r="D285" s="80"/>
      <c r="E285" s="80"/>
    </row>
    <row r="286" spans="1:5" s="10" customFormat="1" ht="31.5" hidden="1">
      <c r="A286" s="82" t="s">
        <v>212</v>
      </c>
      <c r="B286" s="97"/>
      <c r="C286" s="80"/>
      <c r="D286" s="80"/>
      <c r="E286" s="80"/>
    </row>
    <row r="287" spans="1:5" s="10" customFormat="1" ht="31.5" hidden="1">
      <c r="A287" s="82" t="s">
        <v>416</v>
      </c>
      <c r="B287" s="97"/>
      <c r="C287" s="80"/>
      <c r="D287" s="80"/>
      <c r="E287" s="80"/>
    </row>
    <row r="288" spans="1:5" s="10" customFormat="1" ht="15.75" hidden="1">
      <c r="A288" s="82" t="s">
        <v>211</v>
      </c>
      <c r="B288" s="97"/>
      <c r="C288" s="80"/>
      <c r="D288" s="80"/>
      <c r="E288" s="80"/>
    </row>
    <row r="289" spans="1:5" s="10" customFormat="1" ht="15.75" hidden="1">
      <c r="A289" s="82" t="s">
        <v>210</v>
      </c>
      <c r="B289" s="97"/>
      <c r="C289" s="80"/>
      <c r="D289" s="80"/>
      <c r="E289" s="80"/>
    </row>
    <row r="290" spans="1:5" s="10" customFormat="1" ht="15.75" hidden="1">
      <c r="A290" s="61" t="s">
        <v>202</v>
      </c>
      <c r="B290" s="97"/>
      <c r="C290" s="80"/>
      <c r="D290" s="80"/>
      <c r="E290" s="80"/>
    </row>
    <row r="291" spans="1:5" s="10" customFormat="1" ht="31.5" hidden="1">
      <c r="A291" s="61" t="s">
        <v>203</v>
      </c>
      <c r="B291" s="97"/>
      <c r="C291" s="80"/>
      <c r="D291" s="80"/>
      <c r="E291" s="80"/>
    </row>
    <row r="292" spans="1:5" s="10" customFormat="1" ht="15.75" hidden="1">
      <c r="A292" s="40" t="s">
        <v>147</v>
      </c>
      <c r="B292" s="97"/>
      <c r="C292" s="79">
        <f>SUM(C293:C295)</f>
        <v>0</v>
      </c>
      <c r="D292" s="79">
        <f>SUM(D293:D295)</f>
        <v>0</v>
      </c>
      <c r="E292" s="79">
        <f>SUM(E293:E295)</f>
        <v>0</v>
      </c>
    </row>
    <row r="293" spans="1:5" s="10" customFormat="1" ht="15.75" hidden="1">
      <c r="A293" s="82" t="s">
        <v>369</v>
      </c>
      <c r="B293" s="95">
        <v>1</v>
      </c>
      <c r="C293" s="77">
        <f>SUMIF($B$283:$B$292,"1",C$283:C$292)</f>
        <v>0</v>
      </c>
      <c r="D293" s="77">
        <f>SUMIF($B$283:$B$292,"1",D$283:D$292)</f>
        <v>0</v>
      </c>
      <c r="E293" s="77">
        <f>SUMIF($B$283:$B$292,"1",E$283:E$292)</f>
        <v>0</v>
      </c>
    </row>
    <row r="294" spans="1:5" s="10" customFormat="1" ht="15.75" hidden="1">
      <c r="A294" s="82" t="s">
        <v>215</v>
      </c>
      <c r="B294" s="95">
        <v>2</v>
      </c>
      <c r="C294" s="77">
        <f>SUMIF($B$283:$B$292,"2",C$283:C$292)</f>
        <v>0</v>
      </c>
      <c r="D294" s="77">
        <f>SUMIF($B$283:$B$292,"2",D$283:D$292)</f>
        <v>0</v>
      </c>
      <c r="E294" s="77">
        <f>SUMIF($B$283:$B$292,"2",E$283:E$292)</f>
        <v>0</v>
      </c>
    </row>
    <row r="295" spans="1:5" s="10" customFormat="1" ht="15.75" hidden="1">
      <c r="A295" s="82" t="s">
        <v>112</v>
      </c>
      <c r="B295" s="95">
        <v>3</v>
      </c>
      <c r="C295" s="77">
        <f>SUMIF($B$283:$B$292,"3",C$283:C$292)</f>
        <v>0</v>
      </c>
      <c r="D295" s="77">
        <f>SUMIF($B$283:$B$292,"3",D$283:D$292)</f>
        <v>0</v>
      </c>
      <c r="E295" s="77">
        <f>SUMIF($B$283:$B$292,"3",E$283:E$292)</f>
        <v>0</v>
      </c>
    </row>
    <row r="296" spans="1:5" s="10" customFormat="1" ht="16.5">
      <c r="A296" s="66" t="s">
        <v>88</v>
      </c>
      <c r="B296" s="98"/>
      <c r="C296" s="102">
        <f>C89+C119+C148+C202++C222+C236+C249+C258+C265+C279+C292</f>
        <v>18702343</v>
      </c>
      <c r="D296" s="102">
        <f>D89+D119+D148+D202++D222+D236+D249+D258+D265+D279+D292</f>
        <v>20086968</v>
      </c>
      <c r="E296" s="102">
        <f>E89+E119+E148+E202++E222+E236+E249+E258+E265+E279+E292</f>
        <v>20005690</v>
      </c>
    </row>
    <row r="297" spans="4:5" ht="15.75" hidden="1">
      <c r="D297" s="16">
        <v>19482145</v>
      </c>
      <c r="E297" s="16">
        <v>20005690</v>
      </c>
    </row>
    <row r="298" spans="4:5" ht="15.75" hidden="1">
      <c r="D298" s="125">
        <f>D296-D297</f>
        <v>604823</v>
      </c>
      <c r="E298" s="125">
        <f>E296-E297</f>
        <v>0</v>
      </c>
    </row>
    <row r="299" ht="15.75">
      <c r="C299" s="125"/>
    </row>
    <row r="652" ht="15.75"/>
    <row r="653" ht="15.75"/>
    <row r="654" ht="15.75"/>
    <row r="655" ht="15.75"/>
    <row r="656" ht="15.75"/>
    <row r="657" ht="15.75"/>
    <row r="658" ht="15.75"/>
    <row r="659" ht="15.75"/>
    <row r="660" ht="15.75"/>
    <row r="661" ht="15.75"/>
    <row r="662" ht="15.75"/>
    <row r="663" ht="15.75"/>
    <row r="664" ht="15.75"/>
    <row r="665" ht="15.75"/>
    <row r="666" ht="15.75"/>
    <row r="667" ht="15.75"/>
    <row r="668" ht="15.75"/>
    <row r="669" ht="15.75"/>
    <row r="670" ht="15.75"/>
    <row r="671" ht="15.75"/>
    <row r="672" ht="15.75"/>
    <row r="673" ht="15.75"/>
    <row r="674" ht="15.75"/>
    <row r="675" ht="15.75"/>
    <row r="676" ht="15.75"/>
    <row r="677" ht="15.75"/>
    <row r="678" ht="15.75"/>
    <row r="679" ht="15.75"/>
    <row r="680" ht="15.75"/>
    <row r="681" ht="15.75"/>
    <row r="682" ht="15.75"/>
    <row r="683" ht="15.75"/>
    <row r="684" ht="15.75"/>
    <row r="685" ht="15.75"/>
    <row r="686" ht="15.75"/>
    <row r="687" ht="15.75"/>
    <row r="688" ht="15.75"/>
    <row r="689" ht="15.75"/>
    <row r="690" ht="15.75"/>
    <row r="691" ht="15.75"/>
    <row r="692" ht="15.75"/>
    <row r="693" ht="15.75"/>
    <row r="694" ht="15.75"/>
    <row r="695" ht="15.75"/>
    <row r="696" ht="15.75"/>
    <row r="697" ht="15.75"/>
    <row r="698" ht="15.75"/>
    <row r="699" ht="15.75"/>
    <row r="700" ht="15.75"/>
    <row r="701" ht="15.75"/>
    <row r="702" ht="15.75"/>
    <row r="703" ht="15.75"/>
    <row r="704" ht="15.75"/>
    <row r="705" ht="15.75"/>
    <row r="706" ht="15.75"/>
    <row r="707" ht="15.75"/>
    <row r="708" ht="15.75"/>
    <row r="709" ht="15.75"/>
    <row r="710" ht="15.75"/>
    <row r="711" ht="15.75"/>
    <row r="712" ht="15.75"/>
    <row r="713" ht="15.75"/>
    <row r="714" ht="15.75"/>
    <row r="715" ht="15.75"/>
    <row r="716" ht="15.75"/>
    <row r="717" ht="15.75"/>
    <row r="718" ht="15.75"/>
    <row r="719" ht="15.75"/>
    <row r="720" ht="15.75"/>
    <row r="721" ht="15.75"/>
    <row r="722" ht="15.75"/>
    <row r="723" ht="15.75"/>
    <row r="724" ht="15.75"/>
    <row r="725" ht="15.75"/>
    <row r="726" ht="15.75"/>
    <row r="727" ht="15.75"/>
    <row r="728" ht="15.75"/>
    <row r="729" ht="15.75"/>
    <row r="730" ht="15.75"/>
    <row r="731" ht="15.75"/>
    <row r="732" ht="15.75"/>
    <row r="733" ht="15.75"/>
    <row r="734" ht="15.75"/>
    <row r="735" ht="15.75"/>
    <row r="736" ht="15.75"/>
    <row r="737" ht="15.75"/>
    <row r="738" ht="15.75"/>
    <row r="739" ht="15.75"/>
    <row r="740" ht="15.75"/>
    <row r="741" ht="15.75"/>
    <row r="742" ht="15.75"/>
    <row r="743" ht="15.75"/>
    <row r="744" ht="15.75"/>
    <row r="745" ht="15.75"/>
    <row r="746" ht="15.75"/>
    <row r="747" ht="15.75"/>
    <row r="748" ht="15.75"/>
    <row r="749" ht="15.75"/>
    <row r="750" ht="15.75"/>
    <row r="751" ht="15.75"/>
    <row r="752" ht="15.75"/>
    <row r="753" ht="15.75"/>
    <row r="754" ht="15.75"/>
    <row r="755" ht="15.75"/>
    <row r="756" ht="15.75"/>
    <row r="757" ht="15.75"/>
    <row r="758" ht="15.75"/>
    <row r="759" ht="15.75"/>
    <row r="760" ht="15.75"/>
    <row r="761" ht="15.75"/>
    <row r="762" ht="15.75"/>
    <row r="763" ht="15.75"/>
    <row r="764" ht="15.75"/>
  </sheetData>
  <sheetProtection/>
  <mergeCells count="2">
    <mergeCell ref="A1:E1"/>
    <mergeCell ref="A2:E2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89" r:id="rId3"/>
  <headerFooter>
    <oddHeader xml:space="preserve">&amp;R&amp;"Arial,Normál"&amp;10 </oddHeader>
    <oddFooter>&amp;C&amp;P. oldal, összesen: &amp;N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E178"/>
  <sheetViews>
    <sheetView zoomScalePageLayoutView="0" workbookViewId="0" topLeftCell="A89">
      <selection activeCell="F38" sqref="F38"/>
    </sheetView>
  </sheetViews>
  <sheetFormatPr defaultColWidth="9.140625" defaultRowHeight="15"/>
  <cols>
    <col min="1" max="1" width="58.7109375" style="16" customWidth="1"/>
    <col min="2" max="2" width="5.7109375" style="96" customWidth="1"/>
    <col min="3" max="3" width="12.140625" style="96" customWidth="1"/>
    <col min="4" max="5" width="12.140625" style="16" customWidth="1"/>
    <col min="6" max="16384" width="9.140625" style="16" customWidth="1"/>
  </cols>
  <sheetData>
    <row r="1" spans="1:5" ht="15.75" customHeight="1">
      <c r="A1" s="288" t="s">
        <v>510</v>
      </c>
      <c r="B1" s="288"/>
      <c r="C1" s="288"/>
      <c r="D1" s="288"/>
      <c r="E1" s="288"/>
    </row>
    <row r="2" spans="1:5" ht="15.75">
      <c r="A2" s="266" t="s">
        <v>426</v>
      </c>
      <c r="B2" s="266"/>
      <c r="C2" s="266"/>
      <c r="D2" s="266"/>
      <c r="E2" s="266"/>
    </row>
    <row r="3" ht="15.75">
      <c r="A3" s="42"/>
    </row>
    <row r="4" spans="1:5" s="10" customFormat="1" ht="31.5">
      <c r="A4" s="83" t="s">
        <v>9</v>
      </c>
      <c r="B4" s="83" t="s">
        <v>128</v>
      </c>
      <c r="C4" s="38" t="s">
        <v>4</v>
      </c>
      <c r="D4" s="38" t="s">
        <v>556</v>
      </c>
      <c r="E4" s="38" t="s">
        <v>557</v>
      </c>
    </row>
    <row r="5" spans="1:5" s="10" customFormat="1" ht="16.5">
      <c r="A5" s="66" t="s">
        <v>86</v>
      </c>
      <c r="B5" s="98"/>
      <c r="C5" s="77"/>
      <c r="D5" s="77"/>
      <c r="E5" s="77"/>
    </row>
    <row r="6" spans="1:5" s="10" customFormat="1" ht="15.75">
      <c r="A6" s="65" t="s">
        <v>79</v>
      </c>
      <c r="B6" s="97"/>
      <c r="C6" s="77"/>
      <c r="D6" s="77"/>
      <c r="E6" s="77"/>
    </row>
    <row r="7" spans="1:5" s="10" customFormat="1" ht="15.75">
      <c r="A7" s="40" t="s">
        <v>154</v>
      </c>
      <c r="B7" s="97"/>
      <c r="C7" s="79">
        <f>SUM(C8:C10)</f>
        <v>6654769</v>
      </c>
      <c r="D7" s="79">
        <f>SUM(D8:D10)</f>
        <v>6546375</v>
      </c>
      <c r="E7" s="79">
        <f>SUM(E8:E10)</f>
        <v>5935837</v>
      </c>
    </row>
    <row r="8" spans="1:5" s="10" customFormat="1" ht="15.75">
      <c r="A8" s="82" t="s">
        <v>369</v>
      </c>
      <c r="B8" s="95">
        <v>1</v>
      </c>
      <c r="C8" s="77">
        <f>COFOG!C51</f>
        <v>0</v>
      </c>
      <c r="D8" s="77">
        <f>COFOG!D51</f>
        <v>0</v>
      </c>
      <c r="E8" s="77">
        <f>COFOG!E51</f>
        <v>0</v>
      </c>
    </row>
    <row r="9" spans="1:5" s="10" customFormat="1" ht="15.75">
      <c r="A9" s="82" t="s">
        <v>215</v>
      </c>
      <c r="B9" s="95">
        <v>2</v>
      </c>
      <c r="C9" s="77">
        <f>COFOG!C52</f>
        <v>6208769</v>
      </c>
      <c r="D9" s="77">
        <f>COFOG!D52</f>
        <v>6100375</v>
      </c>
      <c r="E9" s="77">
        <f>COFOG!E52</f>
        <v>5539837</v>
      </c>
    </row>
    <row r="10" spans="1:5" s="10" customFormat="1" ht="15.75">
      <c r="A10" s="82" t="s">
        <v>112</v>
      </c>
      <c r="B10" s="95">
        <v>3</v>
      </c>
      <c r="C10" s="77">
        <f>COFOG!C53</f>
        <v>446000</v>
      </c>
      <c r="D10" s="77">
        <f>COFOG!D53</f>
        <v>446000</v>
      </c>
      <c r="E10" s="77">
        <f>COFOG!E53</f>
        <v>396000</v>
      </c>
    </row>
    <row r="11" spans="1:5" s="10" customFormat="1" ht="31.5">
      <c r="A11" s="40" t="s">
        <v>156</v>
      </c>
      <c r="B11" s="97"/>
      <c r="C11" s="79">
        <f>SUM(C12:C14)</f>
        <v>1359780</v>
      </c>
      <c r="D11" s="79">
        <f>SUM(D12:D14)</f>
        <v>1330514</v>
      </c>
      <c r="E11" s="79">
        <f>SUM(E12:E14)</f>
        <v>1063454</v>
      </c>
    </row>
    <row r="12" spans="1:5" s="10" customFormat="1" ht="15.75">
      <c r="A12" s="82" t="s">
        <v>369</v>
      </c>
      <c r="B12" s="95">
        <v>1</v>
      </c>
      <c r="C12" s="77">
        <f>COFOG!F51</f>
        <v>0</v>
      </c>
      <c r="D12" s="77">
        <f>COFOG!G51</f>
        <v>0</v>
      </c>
      <c r="E12" s="77">
        <f>COFOG!H51</f>
        <v>0</v>
      </c>
    </row>
    <row r="13" spans="1:5" s="10" customFormat="1" ht="15.75">
      <c r="A13" s="82" t="s">
        <v>215</v>
      </c>
      <c r="B13" s="95">
        <v>2</v>
      </c>
      <c r="C13" s="77">
        <f>COFOG!F52</f>
        <v>1256735</v>
      </c>
      <c r="D13" s="77">
        <f>COFOG!G52</f>
        <v>1233882</v>
      </c>
      <c r="E13" s="77">
        <f>COFOG!H52</f>
        <v>993208</v>
      </c>
    </row>
    <row r="14" spans="1:5" s="10" customFormat="1" ht="15.75">
      <c r="A14" s="82" t="s">
        <v>112</v>
      </c>
      <c r="B14" s="95">
        <v>3</v>
      </c>
      <c r="C14" s="77">
        <f>COFOG!F53</f>
        <v>103045</v>
      </c>
      <c r="D14" s="77">
        <f>COFOG!G53</f>
        <v>96632</v>
      </c>
      <c r="E14" s="77">
        <f>COFOG!H53</f>
        <v>70246</v>
      </c>
    </row>
    <row r="15" spans="1:5" s="10" customFormat="1" ht="15.75">
      <c r="A15" s="40" t="s">
        <v>157</v>
      </c>
      <c r="B15" s="97"/>
      <c r="C15" s="79">
        <f>SUM(C16:C18)</f>
        <v>4056692</v>
      </c>
      <c r="D15" s="79">
        <f>SUM(D16:D18)</f>
        <v>3272793</v>
      </c>
      <c r="E15" s="79">
        <f>SUM(E16:E18)</f>
        <v>3008094</v>
      </c>
    </row>
    <row r="16" spans="1:5" s="10" customFormat="1" ht="15.75">
      <c r="A16" s="82" t="s">
        <v>369</v>
      </c>
      <c r="B16" s="95">
        <v>1</v>
      </c>
      <c r="C16" s="77">
        <f>COFOG!I51</f>
        <v>0</v>
      </c>
      <c r="D16" s="77">
        <f>COFOG!J51</f>
        <v>0</v>
      </c>
      <c r="E16" s="77">
        <f>COFOG!K51</f>
        <v>0</v>
      </c>
    </row>
    <row r="17" spans="1:5" s="10" customFormat="1" ht="15.75">
      <c r="A17" s="82" t="s">
        <v>215</v>
      </c>
      <c r="B17" s="95">
        <v>2</v>
      </c>
      <c r="C17" s="77">
        <f>COFOG!I52</f>
        <v>4056692</v>
      </c>
      <c r="D17" s="77">
        <f>COFOG!J52</f>
        <v>3272793</v>
      </c>
      <c r="E17" s="77">
        <f>COFOG!K52</f>
        <v>3008094</v>
      </c>
    </row>
    <row r="18" spans="1:5" s="10" customFormat="1" ht="15.75">
      <c r="A18" s="82" t="s">
        <v>112</v>
      </c>
      <c r="B18" s="95">
        <v>3</v>
      </c>
      <c r="C18" s="77">
        <f>COFOG!I53</f>
        <v>0</v>
      </c>
      <c r="D18" s="77">
        <f>COFOG!J53</f>
        <v>0</v>
      </c>
      <c r="E18" s="77">
        <f>COFOG!K53</f>
        <v>0</v>
      </c>
    </row>
    <row r="19" spans="1:5" s="10" customFormat="1" ht="15.75">
      <c r="A19" s="65" t="s">
        <v>158</v>
      </c>
      <c r="B19" s="97"/>
      <c r="C19" s="77"/>
      <c r="D19" s="77"/>
      <c r="E19" s="77"/>
    </row>
    <row r="20" spans="1:5" s="10" customFormat="1" ht="31.5" hidden="1">
      <c r="A20" s="104" t="s">
        <v>161</v>
      </c>
      <c r="B20" s="97"/>
      <c r="C20" s="77">
        <f>SUM(C21:C22)</f>
        <v>0</v>
      </c>
      <c r="D20" s="77">
        <f>SUM(D21:D22)</f>
        <v>0</v>
      </c>
      <c r="E20" s="77">
        <f>SUM(E21:E22)</f>
        <v>0</v>
      </c>
    </row>
    <row r="21" spans="1:5" s="10" customFormat="1" ht="31.5" hidden="1">
      <c r="A21" s="82" t="s">
        <v>167</v>
      </c>
      <c r="B21" s="97">
        <v>2</v>
      </c>
      <c r="C21" s="77"/>
      <c r="D21" s="77"/>
      <c r="E21" s="77"/>
    </row>
    <row r="22" spans="1:5" s="10" customFormat="1" ht="15.75" hidden="1">
      <c r="A22" s="82" t="s">
        <v>168</v>
      </c>
      <c r="B22" s="97">
        <v>2</v>
      </c>
      <c r="C22" s="77"/>
      <c r="D22" s="77"/>
      <c r="E22" s="77"/>
    </row>
    <row r="23" spans="1:5" s="10" customFormat="1" ht="15.75" hidden="1">
      <c r="A23" s="105" t="s">
        <v>159</v>
      </c>
      <c r="B23" s="97"/>
      <c r="C23" s="77">
        <f>SUM(C20:C20)</f>
        <v>0</v>
      </c>
      <c r="D23" s="77">
        <f>SUM(D20:D20)</f>
        <v>0</v>
      </c>
      <c r="E23" s="77">
        <f>SUM(E20:E20)</f>
        <v>0</v>
      </c>
    </row>
    <row r="24" spans="1:5" s="10" customFormat="1" ht="15.75" hidden="1">
      <c r="A24" s="61" t="s">
        <v>169</v>
      </c>
      <c r="B24" s="97"/>
      <c r="C24" s="77"/>
      <c r="D24" s="77"/>
      <c r="E24" s="77"/>
    </row>
    <row r="25" spans="1:5" s="10" customFormat="1" ht="47.25" hidden="1">
      <c r="A25" s="103" t="s">
        <v>166</v>
      </c>
      <c r="B25" s="97">
        <v>2</v>
      </c>
      <c r="C25" s="77"/>
      <c r="D25" s="77"/>
      <c r="E25" s="77"/>
    </row>
    <row r="26" spans="1:5" s="10" customFormat="1" ht="47.25" hidden="1">
      <c r="A26" s="103" t="s">
        <v>166</v>
      </c>
      <c r="B26" s="97">
        <v>3</v>
      </c>
      <c r="C26" s="77"/>
      <c r="D26" s="77"/>
      <c r="E26" s="77"/>
    </row>
    <row r="27" spans="1:5" s="10" customFormat="1" ht="15.75" hidden="1">
      <c r="A27" s="105" t="s">
        <v>165</v>
      </c>
      <c r="B27" s="97"/>
      <c r="C27" s="77">
        <f>SUM(C25:C26)</f>
        <v>0</v>
      </c>
      <c r="D27" s="77">
        <f>SUM(D25:D26)</f>
        <v>0</v>
      </c>
      <c r="E27" s="77">
        <f>SUM(E25:E26)</f>
        <v>0</v>
      </c>
    </row>
    <row r="28" spans="1:5" s="10" customFormat="1" ht="15.75" hidden="1">
      <c r="A28" s="104" t="s">
        <v>162</v>
      </c>
      <c r="B28" s="97"/>
      <c r="C28" s="77">
        <f>SUM(C29:C29)</f>
        <v>0</v>
      </c>
      <c r="D28" s="77">
        <f>SUM(D29:D29)</f>
        <v>0</v>
      </c>
      <c r="E28" s="77">
        <f>SUM(E29:E29)</f>
        <v>0</v>
      </c>
    </row>
    <row r="29" spans="1:5" s="10" customFormat="1" ht="15.75" hidden="1">
      <c r="A29" s="82" t="s">
        <v>401</v>
      </c>
      <c r="B29" s="97">
        <v>2</v>
      </c>
      <c r="C29" s="77"/>
      <c r="D29" s="77"/>
      <c r="E29" s="77"/>
    </row>
    <row r="30" spans="1:5" s="10" customFormat="1" ht="15.75" hidden="1">
      <c r="A30" s="82" t="s">
        <v>163</v>
      </c>
      <c r="B30" s="97">
        <v>2</v>
      </c>
      <c r="C30" s="77"/>
      <c r="D30" s="77"/>
      <c r="E30" s="77"/>
    </row>
    <row r="31" spans="1:5" s="10" customFormat="1" ht="31.5" hidden="1">
      <c r="A31" s="82" t="s">
        <v>164</v>
      </c>
      <c r="B31" s="97">
        <v>2</v>
      </c>
      <c r="C31" s="77"/>
      <c r="D31" s="77"/>
      <c r="E31" s="77"/>
    </row>
    <row r="32" spans="1:5" s="10" customFormat="1" ht="15.75">
      <c r="A32" s="82" t="s">
        <v>377</v>
      </c>
      <c r="B32" s="97"/>
      <c r="C32" s="77">
        <f>C33+C47</f>
        <v>430000</v>
      </c>
      <c r="D32" s="77">
        <f>D33+D47</f>
        <v>605000</v>
      </c>
      <c r="E32" s="77">
        <f>E33+E47</f>
        <v>573600</v>
      </c>
    </row>
    <row r="33" spans="1:5" s="10" customFormat="1" ht="15.75">
      <c r="A33" s="82" t="s">
        <v>378</v>
      </c>
      <c r="B33" s="97"/>
      <c r="C33" s="77">
        <f>SUM(C34:C46)</f>
        <v>430000</v>
      </c>
      <c r="D33" s="77">
        <f>SUM(D34:D46)</f>
        <v>605000</v>
      </c>
      <c r="E33" s="77">
        <f>SUM(E34:E46)</f>
        <v>573600</v>
      </c>
    </row>
    <row r="34" spans="1:5" s="10" customFormat="1" ht="15.75">
      <c r="A34" s="82" t="s">
        <v>380</v>
      </c>
      <c r="B34" s="97">
        <v>2</v>
      </c>
      <c r="C34" s="77">
        <v>50000</v>
      </c>
      <c r="D34" s="77">
        <v>12200</v>
      </c>
      <c r="E34" s="77">
        <v>0</v>
      </c>
    </row>
    <row r="35" spans="1:5" s="10" customFormat="1" ht="47.25">
      <c r="A35" s="82" t="s">
        <v>388</v>
      </c>
      <c r="B35" s="97">
        <v>2</v>
      </c>
      <c r="C35" s="77">
        <v>250000</v>
      </c>
      <c r="D35" s="77">
        <v>277800</v>
      </c>
      <c r="E35" s="77">
        <v>277800</v>
      </c>
    </row>
    <row r="36" spans="1:5" s="10" customFormat="1" ht="31.5" hidden="1">
      <c r="A36" s="82" t="s">
        <v>381</v>
      </c>
      <c r="B36" s="97">
        <v>2</v>
      </c>
      <c r="C36" s="77"/>
      <c r="D36" s="77"/>
      <c r="E36" s="77"/>
    </row>
    <row r="37" spans="1:5" s="10" customFormat="1" ht="31.5" hidden="1">
      <c r="A37" s="82" t="s">
        <v>389</v>
      </c>
      <c r="B37" s="97">
        <v>2</v>
      </c>
      <c r="C37" s="77"/>
      <c r="D37" s="77"/>
      <c r="E37" s="77"/>
    </row>
    <row r="38" spans="1:5" s="10" customFormat="1" ht="31.5">
      <c r="A38" s="82" t="s">
        <v>387</v>
      </c>
      <c r="B38" s="97">
        <v>2</v>
      </c>
      <c r="C38" s="77">
        <v>60000</v>
      </c>
      <c r="D38" s="77">
        <v>20000</v>
      </c>
      <c r="E38" s="77">
        <v>20000</v>
      </c>
    </row>
    <row r="39" spans="1:5" s="10" customFormat="1" ht="15.75" hidden="1">
      <c r="A39" s="82" t="s">
        <v>386</v>
      </c>
      <c r="B39" s="97">
        <v>2</v>
      </c>
      <c r="C39" s="77"/>
      <c r="D39" s="77"/>
      <c r="E39" s="77"/>
    </row>
    <row r="40" spans="1:5" s="10" customFormat="1" ht="15.75">
      <c r="A40" s="82" t="s">
        <v>385</v>
      </c>
      <c r="B40" s="97">
        <v>2</v>
      </c>
      <c r="C40" s="77">
        <v>0</v>
      </c>
      <c r="D40" s="77">
        <v>125000</v>
      </c>
      <c r="E40" s="77">
        <v>120000</v>
      </c>
    </row>
    <row r="41" spans="1:5" s="10" customFormat="1" ht="15.75" hidden="1">
      <c r="A41" s="82" t="s">
        <v>384</v>
      </c>
      <c r="B41" s="97">
        <v>2</v>
      </c>
      <c r="C41" s="77"/>
      <c r="D41" s="77"/>
      <c r="E41" s="77"/>
    </row>
    <row r="42" spans="1:5" s="10" customFormat="1" ht="31.5">
      <c r="A42" s="82" t="s">
        <v>383</v>
      </c>
      <c r="B42" s="97">
        <v>2</v>
      </c>
      <c r="C42" s="77">
        <v>20000</v>
      </c>
      <c r="D42" s="77">
        <v>20000</v>
      </c>
      <c r="E42" s="77">
        <v>20000</v>
      </c>
    </row>
    <row r="43" spans="1:5" s="10" customFormat="1" ht="15.75" hidden="1">
      <c r="A43" s="82" t="s">
        <v>430</v>
      </c>
      <c r="B43" s="97">
        <v>2</v>
      </c>
      <c r="C43" s="77"/>
      <c r="D43" s="77"/>
      <c r="E43" s="77"/>
    </row>
    <row r="44" spans="1:5" s="10" customFormat="1" ht="15.75" hidden="1">
      <c r="A44" s="82" t="s">
        <v>382</v>
      </c>
      <c r="B44" s="97">
        <v>2</v>
      </c>
      <c r="C44" s="77"/>
      <c r="D44" s="77"/>
      <c r="E44" s="77"/>
    </row>
    <row r="45" spans="1:5" s="10" customFormat="1" ht="15.75">
      <c r="A45" s="82" t="s">
        <v>390</v>
      </c>
      <c r="B45" s="97">
        <v>2</v>
      </c>
      <c r="C45" s="77">
        <v>50000</v>
      </c>
      <c r="D45" s="77">
        <v>150000</v>
      </c>
      <c r="E45" s="77">
        <v>135800</v>
      </c>
    </row>
    <row r="46" spans="1:5" s="10" customFormat="1" ht="15.75" hidden="1">
      <c r="A46" s="82" t="s">
        <v>391</v>
      </c>
      <c r="B46" s="97">
        <v>2</v>
      </c>
      <c r="C46" s="77"/>
      <c r="D46" s="77"/>
      <c r="E46" s="77"/>
    </row>
    <row r="47" spans="1:5" s="10" customFormat="1" ht="15.75" hidden="1">
      <c r="A47" s="82" t="s">
        <v>379</v>
      </c>
      <c r="B47" s="97"/>
      <c r="C47" s="77">
        <f>SUM(C48:C57)</f>
        <v>0</v>
      </c>
      <c r="D47" s="77">
        <f>SUM(D48:D57)</f>
        <v>0</v>
      </c>
      <c r="E47" s="77">
        <f>SUM(E48:E57)</f>
        <v>0</v>
      </c>
    </row>
    <row r="48" spans="1:5" s="10" customFormat="1" ht="15.75" hidden="1">
      <c r="A48" s="82" t="s">
        <v>392</v>
      </c>
      <c r="B48" s="97">
        <v>2</v>
      </c>
      <c r="C48" s="77"/>
      <c r="D48" s="77"/>
      <c r="E48" s="77"/>
    </row>
    <row r="49" spans="1:5" s="10" customFormat="1" ht="31.5" hidden="1">
      <c r="A49" s="82" t="s">
        <v>393</v>
      </c>
      <c r="B49" s="97">
        <v>2</v>
      </c>
      <c r="C49" s="77"/>
      <c r="D49" s="77"/>
      <c r="E49" s="77"/>
    </row>
    <row r="50" spans="1:5" s="10" customFormat="1" ht="31.5" hidden="1">
      <c r="A50" s="82" t="s">
        <v>394</v>
      </c>
      <c r="B50" s="97">
        <v>2</v>
      </c>
      <c r="C50" s="77"/>
      <c r="D50" s="77"/>
      <c r="E50" s="77"/>
    </row>
    <row r="51" spans="1:5" s="10" customFormat="1" ht="15.75" hidden="1">
      <c r="A51" s="82" t="s">
        <v>395</v>
      </c>
      <c r="B51" s="97">
        <v>2</v>
      </c>
      <c r="C51" s="77"/>
      <c r="D51" s="77"/>
      <c r="E51" s="77"/>
    </row>
    <row r="52" spans="1:5" s="10" customFormat="1" ht="15.75" hidden="1">
      <c r="A52" s="82" t="s">
        <v>396</v>
      </c>
      <c r="B52" s="97">
        <v>2</v>
      </c>
      <c r="C52" s="77"/>
      <c r="D52" s="77"/>
      <c r="E52" s="77"/>
    </row>
    <row r="53" spans="1:5" s="10" customFormat="1" ht="15.75" hidden="1">
      <c r="A53" s="82" t="s">
        <v>397</v>
      </c>
      <c r="B53" s="97">
        <v>2</v>
      </c>
      <c r="C53" s="77"/>
      <c r="D53" s="77"/>
      <c r="E53" s="77"/>
    </row>
    <row r="54" spans="1:5" s="10" customFormat="1" ht="15.75" hidden="1">
      <c r="A54" s="82" t="s">
        <v>398</v>
      </c>
      <c r="B54" s="97">
        <v>2</v>
      </c>
      <c r="C54" s="77"/>
      <c r="D54" s="77"/>
      <c r="E54" s="77"/>
    </row>
    <row r="55" spans="1:5" s="10" customFormat="1" ht="15.75" hidden="1">
      <c r="A55" s="82" t="s">
        <v>429</v>
      </c>
      <c r="B55" s="97">
        <v>2</v>
      </c>
      <c r="C55" s="77"/>
      <c r="D55" s="77"/>
      <c r="E55" s="77"/>
    </row>
    <row r="56" spans="1:5" s="10" customFormat="1" ht="15.75" hidden="1">
      <c r="A56" s="82" t="s">
        <v>399</v>
      </c>
      <c r="B56" s="97">
        <v>2</v>
      </c>
      <c r="C56" s="77"/>
      <c r="D56" s="77"/>
      <c r="E56" s="77"/>
    </row>
    <row r="57" spans="1:5" s="10" customFormat="1" ht="15.75" hidden="1">
      <c r="A57" s="82" t="s">
        <v>400</v>
      </c>
      <c r="B57" s="97">
        <v>2</v>
      </c>
      <c r="C57" s="77"/>
      <c r="D57" s="77"/>
      <c r="E57" s="77"/>
    </row>
    <row r="58" spans="1:5" s="10" customFormat="1" ht="15.75">
      <c r="A58" s="105" t="s">
        <v>160</v>
      </c>
      <c r="B58" s="97"/>
      <c r="C58" s="77">
        <f>SUM(C30:C32)+SUM(C28:C28)</f>
        <v>430000</v>
      </c>
      <c r="D58" s="77">
        <f>SUM(D30:D32)+SUM(D28:D28)</f>
        <v>605000</v>
      </c>
      <c r="E58" s="77">
        <f>SUM(E30:E32)+SUM(E28:E28)</f>
        <v>573600</v>
      </c>
    </row>
    <row r="59" spans="1:5" s="10" customFormat="1" ht="15.75">
      <c r="A59" s="40" t="s">
        <v>158</v>
      </c>
      <c r="B59" s="97"/>
      <c r="C59" s="79">
        <f>SUM(C60:C62)</f>
        <v>430000</v>
      </c>
      <c r="D59" s="79">
        <f>SUM(D60:D62)</f>
        <v>605000</v>
      </c>
      <c r="E59" s="79">
        <f>SUM(E60:E62)</f>
        <v>573600</v>
      </c>
    </row>
    <row r="60" spans="1:5" s="10" customFormat="1" ht="15.75">
      <c r="A60" s="82" t="s">
        <v>369</v>
      </c>
      <c r="B60" s="95">
        <v>1</v>
      </c>
      <c r="C60" s="77">
        <f>SUMIF($B$19:$B$59,"1",C$19:C$59)</f>
        <v>0</v>
      </c>
      <c r="D60" s="77">
        <f>SUMIF($B$19:$B$59,"1",D$19:D$59)</f>
        <v>0</v>
      </c>
      <c r="E60" s="77">
        <f>SUMIF($B$19:$B$59,"1",E$19:E$59)</f>
        <v>0</v>
      </c>
    </row>
    <row r="61" spans="1:5" s="10" customFormat="1" ht="15.75">
      <c r="A61" s="82" t="s">
        <v>215</v>
      </c>
      <c r="B61" s="95">
        <v>2</v>
      </c>
      <c r="C61" s="77">
        <f>SUMIF($B$19:$B$59,"2",C$19:C$59)</f>
        <v>430000</v>
      </c>
      <c r="D61" s="77">
        <f>SUMIF($B$19:$B$59,"2",D$19:D$59)</f>
        <v>605000</v>
      </c>
      <c r="E61" s="77">
        <f>SUMIF($B$19:$B$59,"2",E$19:E$59)</f>
        <v>573600</v>
      </c>
    </row>
    <row r="62" spans="1:5" s="10" customFormat="1" ht="15.75">
      <c r="A62" s="82" t="s">
        <v>112</v>
      </c>
      <c r="B62" s="95">
        <v>3</v>
      </c>
      <c r="C62" s="77">
        <f>SUMIF($B$19:$B$59,"3",C$19:C$59)</f>
        <v>0</v>
      </c>
      <c r="D62" s="77">
        <f>SUMIF($B$19:$B$59,"3",D$19:D$59)</f>
        <v>0</v>
      </c>
      <c r="E62" s="77">
        <f>SUMIF($B$19:$B$59,"3",E$19:E$59)</f>
        <v>0</v>
      </c>
    </row>
    <row r="63" spans="1:5" s="10" customFormat="1" ht="15.75">
      <c r="A63" s="64" t="s">
        <v>216</v>
      </c>
      <c r="B63" s="17"/>
      <c r="C63" s="77"/>
      <c r="D63" s="77"/>
      <c r="E63" s="77"/>
    </row>
    <row r="64" spans="1:5" s="10" customFormat="1" ht="15.75" hidden="1">
      <c r="A64" s="61" t="s">
        <v>170</v>
      </c>
      <c r="B64" s="17"/>
      <c r="C64" s="77"/>
      <c r="D64" s="77"/>
      <c r="E64" s="77"/>
    </row>
    <row r="65" spans="1:5" s="10" customFormat="1" ht="31.5">
      <c r="A65" s="61" t="s">
        <v>503</v>
      </c>
      <c r="B65" s="17">
        <v>2</v>
      </c>
      <c r="C65" s="77">
        <v>0</v>
      </c>
      <c r="D65" s="77">
        <v>43300</v>
      </c>
      <c r="E65" s="77">
        <v>43300</v>
      </c>
    </row>
    <row r="66" spans="1:5" s="10" customFormat="1" ht="31.5" hidden="1">
      <c r="A66" s="61" t="s">
        <v>503</v>
      </c>
      <c r="B66" s="17">
        <v>2</v>
      </c>
      <c r="C66" s="77"/>
      <c r="D66" s="77"/>
      <c r="E66" s="77"/>
    </row>
    <row r="67" spans="1:5" s="10" customFormat="1" ht="31.5" hidden="1">
      <c r="A67" s="61" t="s">
        <v>503</v>
      </c>
      <c r="B67" s="17">
        <v>2</v>
      </c>
      <c r="C67" s="77"/>
      <c r="D67" s="77"/>
      <c r="E67" s="77"/>
    </row>
    <row r="68" spans="1:5" s="10" customFormat="1" ht="31.5" hidden="1">
      <c r="A68" s="61" t="s">
        <v>503</v>
      </c>
      <c r="B68" s="17">
        <v>2</v>
      </c>
      <c r="C68" s="77"/>
      <c r="D68" s="77"/>
      <c r="E68" s="77"/>
    </row>
    <row r="69" spans="1:5" s="10" customFormat="1" ht="31.5" hidden="1">
      <c r="A69" s="61" t="s">
        <v>503</v>
      </c>
      <c r="B69" s="17">
        <v>2</v>
      </c>
      <c r="C69" s="77"/>
      <c r="D69" s="77"/>
      <c r="E69" s="77"/>
    </row>
    <row r="70" spans="1:5" s="10" customFormat="1" ht="31.5" hidden="1">
      <c r="A70" s="61" t="s">
        <v>503</v>
      </c>
      <c r="B70" s="17">
        <v>2</v>
      </c>
      <c r="C70" s="77"/>
      <c r="D70" s="77"/>
      <c r="E70" s="77"/>
    </row>
    <row r="71" spans="1:5" s="10" customFormat="1" ht="31.5" hidden="1">
      <c r="A71" s="61" t="s">
        <v>503</v>
      </c>
      <c r="B71" s="17">
        <v>2</v>
      </c>
      <c r="C71" s="77"/>
      <c r="D71" s="77"/>
      <c r="E71" s="77"/>
    </row>
    <row r="72" spans="1:5" s="10" customFormat="1" ht="31.5" hidden="1">
      <c r="A72" s="61" t="s">
        <v>503</v>
      </c>
      <c r="B72" s="17">
        <v>2</v>
      </c>
      <c r="C72" s="77"/>
      <c r="D72" s="77"/>
      <c r="E72" s="77"/>
    </row>
    <row r="73" spans="1:5" s="10" customFormat="1" ht="31.5" hidden="1">
      <c r="A73" s="61" t="s">
        <v>503</v>
      </c>
      <c r="B73" s="17">
        <v>2</v>
      </c>
      <c r="C73" s="77"/>
      <c r="D73" s="77"/>
      <c r="E73" s="77"/>
    </row>
    <row r="74" spans="1:5" s="10" customFormat="1" ht="31.5" hidden="1">
      <c r="A74" s="61" t="s">
        <v>503</v>
      </c>
      <c r="B74" s="17">
        <v>2</v>
      </c>
      <c r="C74" s="77"/>
      <c r="D74" s="77"/>
      <c r="E74" s="77"/>
    </row>
    <row r="75" spans="1:5" s="10" customFormat="1" ht="31.5" hidden="1">
      <c r="A75" s="61" t="s">
        <v>503</v>
      </c>
      <c r="B75" s="17">
        <v>2</v>
      </c>
      <c r="C75" s="77"/>
      <c r="D75" s="77"/>
      <c r="E75" s="77"/>
    </row>
    <row r="76" spans="1:5" s="10" customFormat="1" ht="31.5" hidden="1">
      <c r="A76" s="61" t="s">
        <v>503</v>
      </c>
      <c r="B76" s="17">
        <v>2</v>
      </c>
      <c r="C76" s="77">
        <f>SUM(C74:C75)</f>
        <v>0</v>
      </c>
      <c r="D76" s="77">
        <f>SUM(D74:D75)</f>
        <v>0</v>
      </c>
      <c r="E76" s="77"/>
    </row>
    <row r="77" spans="1:5" s="10" customFormat="1" ht="31.5" hidden="1">
      <c r="A77" s="61" t="s">
        <v>504</v>
      </c>
      <c r="B77" s="17">
        <v>2</v>
      </c>
      <c r="C77" s="77">
        <v>0</v>
      </c>
      <c r="D77" s="77">
        <v>0</v>
      </c>
      <c r="E77" s="77"/>
    </row>
    <row r="78" spans="1:5" s="10" customFormat="1" ht="15.75">
      <c r="A78" s="82" t="s">
        <v>117</v>
      </c>
      <c r="B78" s="17">
        <v>2</v>
      </c>
      <c r="C78" s="77">
        <v>450346</v>
      </c>
      <c r="D78" s="77">
        <v>450346</v>
      </c>
      <c r="E78" s="77">
        <v>450346</v>
      </c>
    </row>
    <row r="79" spans="1:5" s="10" customFormat="1" ht="15.75">
      <c r="A79" s="81" t="s">
        <v>514</v>
      </c>
      <c r="B79" s="97">
        <v>2</v>
      </c>
      <c r="C79" s="77">
        <v>8458</v>
      </c>
      <c r="D79" s="77">
        <v>8458</v>
      </c>
      <c r="E79" s="77">
        <v>8458</v>
      </c>
    </row>
    <row r="80" spans="1:5" s="10" customFormat="1" ht="15.75" hidden="1">
      <c r="A80" s="81" t="s">
        <v>491</v>
      </c>
      <c r="B80" s="97">
        <v>2</v>
      </c>
      <c r="C80" s="77"/>
      <c r="D80" s="77"/>
      <c r="E80" s="77"/>
    </row>
    <row r="81" spans="1:5" s="10" customFormat="1" ht="15.75" hidden="1">
      <c r="A81" s="81" t="s">
        <v>515</v>
      </c>
      <c r="B81" s="97">
        <v>2</v>
      </c>
      <c r="C81" s="77"/>
      <c r="D81" s="77"/>
      <c r="E81" s="77"/>
    </row>
    <row r="82" spans="1:5" s="10" customFormat="1" ht="15.75" hidden="1">
      <c r="A82" s="81" t="s">
        <v>432</v>
      </c>
      <c r="B82" s="97">
        <v>2</v>
      </c>
      <c r="C82" s="77"/>
      <c r="D82" s="77"/>
      <c r="E82" s="77"/>
    </row>
    <row r="83" spans="1:5" s="10" customFormat="1" ht="15.75" hidden="1">
      <c r="A83" s="81" t="s">
        <v>516</v>
      </c>
      <c r="B83" s="97">
        <v>2</v>
      </c>
      <c r="C83" s="77"/>
      <c r="D83" s="77"/>
      <c r="E83" s="77"/>
    </row>
    <row r="84" spans="1:5" s="10" customFormat="1" ht="15.75" hidden="1">
      <c r="A84" s="81" t="s">
        <v>433</v>
      </c>
      <c r="B84" s="97">
        <v>2</v>
      </c>
      <c r="C84" s="77"/>
      <c r="D84" s="77"/>
      <c r="E84" s="77"/>
    </row>
    <row r="85" spans="1:5" s="10" customFormat="1" ht="15.75">
      <c r="A85" s="81" t="s">
        <v>554</v>
      </c>
      <c r="B85" s="97">
        <v>2</v>
      </c>
      <c r="C85" s="77">
        <v>0</v>
      </c>
      <c r="D85" s="77">
        <v>2000</v>
      </c>
      <c r="E85" s="77">
        <v>2000</v>
      </c>
    </row>
    <row r="86" spans="1:5" s="10" customFormat="1" ht="15.75">
      <c r="A86" s="120" t="s">
        <v>487</v>
      </c>
      <c r="B86" s="97">
        <v>2</v>
      </c>
      <c r="C86" s="77">
        <v>12416</v>
      </c>
      <c r="D86" s="77">
        <v>12416</v>
      </c>
      <c r="E86" s="77">
        <v>12416</v>
      </c>
    </row>
    <row r="87" spans="1:5" s="10" customFormat="1" ht="31.5">
      <c r="A87" s="104" t="s">
        <v>172</v>
      </c>
      <c r="B87" s="17"/>
      <c r="C87" s="77">
        <f>SUM(C78:C86)</f>
        <v>471220</v>
      </c>
      <c r="D87" s="77">
        <f>SUM(D78:D86)</f>
        <v>473220</v>
      </c>
      <c r="E87" s="77">
        <f>SUM(E78:E86)</f>
        <v>473220</v>
      </c>
    </row>
    <row r="88" spans="1:5" s="10" customFormat="1" ht="15.75" hidden="1">
      <c r="A88" s="81" t="s">
        <v>434</v>
      </c>
      <c r="B88" s="97">
        <v>2</v>
      </c>
      <c r="C88" s="77"/>
      <c r="D88" s="77"/>
      <c r="E88" s="77"/>
    </row>
    <row r="89" spans="1:5" s="10" customFormat="1" ht="15.75">
      <c r="A89" s="81" t="s">
        <v>512</v>
      </c>
      <c r="B89" s="97">
        <v>2</v>
      </c>
      <c r="C89" s="77">
        <v>151825</v>
      </c>
      <c r="D89" s="77">
        <v>151825</v>
      </c>
      <c r="E89" s="77">
        <v>151825</v>
      </c>
    </row>
    <row r="90" spans="1:5" s="10" customFormat="1" ht="15.75">
      <c r="A90" s="81" t="s">
        <v>513</v>
      </c>
      <c r="B90" s="97">
        <v>2</v>
      </c>
      <c r="C90" s="77">
        <v>18795</v>
      </c>
      <c r="D90" s="77">
        <v>18795</v>
      </c>
      <c r="E90" s="77">
        <v>18795</v>
      </c>
    </row>
    <row r="91" spans="1:5" s="10" customFormat="1" ht="15.75" hidden="1">
      <c r="A91" s="81" t="s">
        <v>437</v>
      </c>
      <c r="B91" s="97">
        <v>2</v>
      </c>
      <c r="C91" s="77"/>
      <c r="D91" s="77"/>
      <c r="E91" s="77"/>
    </row>
    <row r="92" spans="1:5" s="10" customFormat="1" ht="15.75">
      <c r="A92" s="81" t="s">
        <v>517</v>
      </c>
      <c r="B92" s="97">
        <v>2</v>
      </c>
      <c r="C92" s="77">
        <v>196440</v>
      </c>
      <c r="D92" s="77">
        <v>196440</v>
      </c>
      <c r="E92" s="77">
        <v>196440</v>
      </c>
    </row>
    <row r="93" spans="1:5" s="10" customFormat="1" ht="15.75" hidden="1">
      <c r="A93" s="81" t="s">
        <v>493</v>
      </c>
      <c r="B93" s="97">
        <v>2</v>
      </c>
      <c r="C93" s="77"/>
      <c r="D93" s="77"/>
      <c r="E93" s="77"/>
    </row>
    <row r="94" spans="1:5" s="10" customFormat="1" ht="15.75">
      <c r="A94" s="81" t="s">
        <v>518</v>
      </c>
      <c r="B94" s="17">
        <v>2</v>
      </c>
      <c r="C94" s="77">
        <v>72110</v>
      </c>
      <c r="D94" s="77">
        <v>72110</v>
      </c>
      <c r="E94" s="77">
        <v>72110</v>
      </c>
    </row>
    <row r="95" spans="1:5" s="10" customFormat="1" ht="15.75" hidden="1">
      <c r="A95" s="81" t="s">
        <v>494</v>
      </c>
      <c r="B95" s="17">
        <v>2</v>
      </c>
      <c r="C95" s="77"/>
      <c r="D95" s="77"/>
      <c r="E95" s="77"/>
    </row>
    <row r="96" spans="1:5" s="10" customFormat="1" ht="15.75" hidden="1">
      <c r="A96" s="81" t="s">
        <v>106</v>
      </c>
      <c r="B96" s="17"/>
      <c r="C96" s="77"/>
      <c r="D96" s="77"/>
      <c r="E96" s="77"/>
    </row>
    <row r="97" spans="1:5" s="10" customFormat="1" ht="15.75" hidden="1">
      <c r="A97" s="81" t="s">
        <v>106</v>
      </c>
      <c r="B97" s="17"/>
      <c r="C97" s="77"/>
      <c r="D97" s="77"/>
      <c r="E97" s="77"/>
    </row>
    <row r="98" spans="1:5" s="10" customFormat="1" ht="15.75">
      <c r="A98" s="104" t="s">
        <v>173</v>
      </c>
      <c r="B98" s="17"/>
      <c r="C98" s="77">
        <f>SUM(C88:C97)</f>
        <v>439170</v>
      </c>
      <c r="D98" s="77">
        <f>SUM(D88:D97)</f>
        <v>439170</v>
      </c>
      <c r="E98" s="77">
        <f>SUM(E88:E97)</f>
        <v>439170</v>
      </c>
    </row>
    <row r="99" spans="1:5" s="10" customFormat="1" ht="15.75" customHeight="1">
      <c r="A99" s="105" t="s">
        <v>171</v>
      </c>
      <c r="B99" s="17"/>
      <c r="C99" s="77">
        <f>C76+C87+C98</f>
        <v>910390</v>
      </c>
      <c r="D99" s="77">
        <f>D76+D87+D98</f>
        <v>912390</v>
      </c>
      <c r="E99" s="77">
        <f>E76+E87+E98</f>
        <v>912390</v>
      </c>
    </row>
    <row r="100" spans="1:5" s="10" customFormat="1" ht="15.75" hidden="1">
      <c r="A100" s="61"/>
      <c r="B100" s="97"/>
      <c r="C100" s="77"/>
      <c r="D100" s="77"/>
      <c r="E100" s="77"/>
    </row>
    <row r="101" spans="1:5" s="10" customFormat="1" ht="31.5" hidden="1">
      <c r="A101" s="61" t="s">
        <v>174</v>
      </c>
      <c r="B101" s="97"/>
      <c r="C101" s="77"/>
      <c r="D101" s="77"/>
      <c r="E101" s="77"/>
    </row>
    <row r="102" spans="1:5" s="10" customFormat="1" ht="15.75" hidden="1">
      <c r="A102" s="82" t="s">
        <v>419</v>
      </c>
      <c r="B102" s="97">
        <v>2</v>
      </c>
      <c r="C102" s="77"/>
      <c r="D102" s="77"/>
      <c r="E102" s="77"/>
    </row>
    <row r="103" spans="1:5" s="10" customFormat="1" ht="31.5" hidden="1">
      <c r="A103" s="61" t="s">
        <v>175</v>
      </c>
      <c r="B103" s="97"/>
      <c r="C103" s="77">
        <f>SUM(C102)</f>
        <v>0</v>
      </c>
      <c r="D103" s="77">
        <f>SUM(D102)</f>
        <v>0</v>
      </c>
      <c r="E103" s="77">
        <f>SUM(E102)</f>
        <v>0</v>
      </c>
    </row>
    <row r="104" spans="1:5" s="10" customFormat="1" ht="15.75" hidden="1">
      <c r="A104" s="61" t="s">
        <v>176</v>
      </c>
      <c r="B104" s="97"/>
      <c r="C104" s="77"/>
      <c r="D104" s="77"/>
      <c r="E104" s="77"/>
    </row>
    <row r="105" spans="1:5" s="10" customFormat="1" ht="15.75" hidden="1">
      <c r="A105" s="61" t="s">
        <v>177</v>
      </c>
      <c r="B105" s="97"/>
      <c r="C105" s="77"/>
      <c r="D105" s="77"/>
      <c r="E105" s="77"/>
    </row>
    <row r="106" spans="1:5" s="10" customFormat="1" ht="15.75" hidden="1">
      <c r="A106" s="115" t="s">
        <v>422</v>
      </c>
      <c r="B106" s="97">
        <v>2</v>
      </c>
      <c r="C106" s="77"/>
      <c r="D106" s="77"/>
      <c r="E106" s="77"/>
    </row>
    <row r="107" spans="1:5" s="10" customFormat="1" ht="15.75" hidden="1">
      <c r="A107" s="115" t="s">
        <v>442</v>
      </c>
      <c r="B107" s="97">
        <v>2</v>
      </c>
      <c r="C107" s="77"/>
      <c r="D107" s="77"/>
      <c r="E107" s="77"/>
    </row>
    <row r="108" spans="1:5" s="10" customFormat="1" ht="15.75" hidden="1">
      <c r="A108" s="115" t="s">
        <v>421</v>
      </c>
      <c r="B108" s="97">
        <v>2</v>
      </c>
      <c r="C108" s="77"/>
      <c r="D108" s="77"/>
      <c r="E108" s="77"/>
    </row>
    <row r="109" spans="1:5" s="10" customFormat="1" ht="15.75" hidden="1">
      <c r="A109" s="115" t="s">
        <v>443</v>
      </c>
      <c r="B109" s="97">
        <v>2</v>
      </c>
      <c r="C109" s="77"/>
      <c r="D109" s="77"/>
      <c r="E109" s="77"/>
    </row>
    <row r="110" spans="1:5" s="10" customFormat="1" ht="15.75" hidden="1">
      <c r="A110" s="106" t="s">
        <v>178</v>
      </c>
      <c r="B110" s="97"/>
      <c r="C110" s="77">
        <f>SUM(C106:C109)</f>
        <v>0</v>
      </c>
      <c r="D110" s="77">
        <f>SUM(D106:D109)</f>
        <v>0</v>
      </c>
      <c r="E110" s="77">
        <f>SUM(E106:E109)</f>
        <v>0</v>
      </c>
    </row>
    <row r="111" spans="1:5" s="10" customFormat="1" ht="15.75" hidden="1">
      <c r="A111" s="82" t="s">
        <v>130</v>
      </c>
      <c r="B111" s="97">
        <v>2</v>
      </c>
      <c r="C111" s="77"/>
      <c r="D111" s="77"/>
      <c r="E111" s="77"/>
    </row>
    <row r="112" spans="1:5" s="10" customFormat="1" ht="15.75" hidden="1">
      <c r="A112" s="82"/>
      <c r="B112" s="97"/>
      <c r="C112" s="77"/>
      <c r="D112" s="77"/>
      <c r="E112" s="77"/>
    </row>
    <row r="113" spans="1:5" s="10" customFormat="1" ht="15.75" hidden="1">
      <c r="A113" s="106" t="s">
        <v>129</v>
      </c>
      <c r="B113" s="97"/>
      <c r="C113" s="77">
        <f>SUM(C111:C112)</f>
        <v>0</v>
      </c>
      <c r="D113" s="77">
        <f>SUM(D111:D112)</f>
        <v>0</v>
      </c>
      <c r="E113" s="77">
        <f>SUM(E111:E112)</f>
        <v>0</v>
      </c>
    </row>
    <row r="114" spans="1:5" s="10" customFormat="1" ht="15.75" hidden="1">
      <c r="A114" s="61"/>
      <c r="B114" s="97">
        <v>2</v>
      </c>
      <c r="C114" s="77"/>
      <c r="D114" s="77"/>
      <c r="E114" s="77"/>
    </row>
    <row r="115" spans="1:5" s="10" customFormat="1" ht="15.75" hidden="1">
      <c r="A115" s="82" t="s">
        <v>508</v>
      </c>
      <c r="B115" s="97">
        <v>2</v>
      </c>
      <c r="C115" s="77"/>
      <c r="D115" s="77"/>
      <c r="E115" s="77"/>
    </row>
    <row r="116" spans="1:5" s="10" customFormat="1" ht="15.75" hidden="1">
      <c r="A116" s="106" t="s">
        <v>179</v>
      </c>
      <c r="B116" s="97"/>
      <c r="C116" s="77">
        <f>SUM(C114:C115)</f>
        <v>0</v>
      </c>
      <c r="D116" s="77">
        <f>SUM(D114:D115)</f>
        <v>0</v>
      </c>
      <c r="E116" s="77">
        <f>SUM(E114:E115)</f>
        <v>0</v>
      </c>
    </row>
    <row r="117" spans="1:5" s="10" customFormat="1" ht="15.75" hidden="1">
      <c r="A117" s="65"/>
      <c r="B117" s="97"/>
      <c r="C117" s="77"/>
      <c r="D117" s="77"/>
      <c r="E117" s="77"/>
    </row>
    <row r="118" spans="1:5" s="10" customFormat="1" ht="15.75" hidden="1">
      <c r="A118" s="61"/>
      <c r="B118" s="97"/>
      <c r="C118" s="77"/>
      <c r="D118" s="77"/>
      <c r="E118" s="77"/>
    </row>
    <row r="119" spans="1:5" s="10" customFormat="1" ht="31.5" hidden="1">
      <c r="A119" s="105" t="s">
        <v>402</v>
      </c>
      <c r="B119" s="97"/>
      <c r="C119" s="77">
        <f>C110+C113+C116</f>
        <v>0</v>
      </c>
      <c r="D119" s="77">
        <f>D110+D113+D116</f>
        <v>0</v>
      </c>
      <c r="E119" s="77">
        <f>E110+E113+E116</f>
        <v>0</v>
      </c>
    </row>
    <row r="120" spans="1:5" s="10" customFormat="1" ht="15.75">
      <c r="A120" s="82" t="s">
        <v>198</v>
      </c>
      <c r="B120" s="97">
        <v>2</v>
      </c>
      <c r="C120" s="77">
        <v>55000</v>
      </c>
      <c r="D120" s="77">
        <v>23000</v>
      </c>
      <c r="E120" s="77">
        <v>0</v>
      </c>
    </row>
    <row r="121" spans="1:5" s="10" customFormat="1" ht="15.75" hidden="1">
      <c r="A121" s="82" t="s">
        <v>199</v>
      </c>
      <c r="B121" s="97">
        <v>2</v>
      </c>
      <c r="C121" s="77"/>
      <c r="D121" s="77"/>
      <c r="E121" s="77"/>
    </row>
    <row r="122" spans="1:5" s="10" customFormat="1" ht="15.75">
      <c r="A122" s="61" t="s">
        <v>403</v>
      </c>
      <c r="B122" s="97"/>
      <c r="C122" s="77">
        <f>SUM(C120:C121)</f>
        <v>55000</v>
      </c>
      <c r="D122" s="77">
        <f>SUM(D120:D121)</f>
        <v>23000</v>
      </c>
      <c r="E122" s="77">
        <f>SUM(E120:E121)</f>
        <v>0</v>
      </c>
    </row>
    <row r="123" spans="1:5" s="10" customFormat="1" ht="15.75">
      <c r="A123" s="63" t="s">
        <v>216</v>
      </c>
      <c r="B123" s="97"/>
      <c r="C123" s="79">
        <f>SUM(C124:C124:C126)</f>
        <v>965390</v>
      </c>
      <c r="D123" s="79">
        <f>SUM(D124:D124:D126)</f>
        <v>978690</v>
      </c>
      <c r="E123" s="79">
        <f>SUM(E124:E124:E126)</f>
        <v>955690</v>
      </c>
    </row>
    <row r="124" spans="1:5" s="10" customFormat="1" ht="15.75">
      <c r="A124" s="82" t="s">
        <v>369</v>
      </c>
      <c r="B124" s="95">
        <v>1</v>
      </c>
      <c r="C124" s="77">
        <f>SUMIF($B$63:$B$123,"1",C$63:C$123)</f>
        <v>0</v>
      </c>
      <c r="D124" s="77">
        <f>SUMIF($B$63:$B$123,"1",D$63:D$123)</f>
        <v>0</v>
      </c>
      <c r="E124" s="77">
        <f>SUMIF($B$63:$B$123,"1",E$63:E$123)</f>
        <v>0</v>
      </c>
    </row>
    <row r="125" spans="1:5" s="10" customFormat="1" ht="15.75">
      <c r="A125" s="82" t="s">
        <v>215</v>
      </c>
      <c r="B125" s="95">
        <v>2</v>
      </c>
      <c r="C125" s="77">
        <f>SUMIF($B$63:$B$123,"2",C$63:C$123)</f>
        <v>965390</v>
      </c>
      <c r="D125" s="77">
        <f>SUMIF($B$63:$B$123,"2",D$63:D$123)</f>
        <v>978690</v>
      </c>
      <c r="E125" s="77">
        <f>SUMIF($B$63:$B$123,"2",E$63:E$123)</f>
        <v>955690</v>
      </c>
    </row>
    <row r="126" spans="1:5" s="10" customFormat="1" ht="15.75">
      <c r="A126" s="82" t="s">
        <v>112</v>
      </c>
      <c r="B126" s="95">
        <v>3</v>
      </c>
      <c r="C126" s="77">
        <f>SUMIF($B$63:$B$123,"3",C$63:C$123)</f>
        <v>0</v>
      </c>
      <c r="D126" s="77">
        <f>SUMIF($B$63:$B$123,"3",D$63:D$123)</f>
        <v>0</v>
      </c>
      <c r="E126" s="77">
        <f>SUMIF($B$63:$B$123,"3",E$63:E$123)</f>
        <v>0</v>
      </c>
    </row>
    <row r="127" spans="1:5" ht="15.75">
      <c r="A127" s="65" t="s">
        <v>84</v>
      </c>
      <c r="B127" s="97"/>
      <c r="C127" s="77"/>
      <c r="D127" s="77"/>
      <c r="E127" s="77"/>
    </row>
    <row r="128" spans="1:5" ht="15.75">
      <c r="A128" s="40" t="s">
        <v>217</v>
      </c>
      <c r="B128" s="97"/>
      <c r="C128" s="79">
        <f>SUM(C129:C131)</f>
        <v>0</v>
      </c>
      <c r="D128" s="79">
        <f>SUM(D129:D131)</f>
        <v>813789</v>
      </c>
      <c r="E128" s="79">
        <f>SUM(E129:E131)</f>
        <v>813789</v>
      </c>
    </row>
    <row r="129" spans="1:5" ht="15.75">
      <c r="A129" s="82" t="s">
        <v>369</v>
      </c>
      <c r="B129" s="95">
        <v>1</v>
      </c>
      <c r="C129" s="77">
        <f>Felh!J24</f>
        <v>0</v>
      </c>
      <c r="D129" s="77">
        <f>Felh!K24</f>
        <v>0</v>
      </c>
      <c r="E129" s="77">
        <f>Felh!L24</f>
        <v>0</v>
      </c>
    </row>
    <row r="130" spans="1:5" ht="15.75">
      <c r="A130" s="82" t="s">
        <v>215</v>
      </c>
      <c r="B130" s="95">
        <v>2</v>
      </c>
      <c r="C130" s="77">
        <f>Felh!J25</f>
        <v>0</v>
      </c>
      <c r="D130" s="77">
        <f>Felh!K25</f>
        <v>813789</v>
      </c>
      <c r="E130" s="77">
        <f>Felh!L25</f>
        <v>813789</v>
      </c>
    </row>
    <row r="131" spans="1:5" ht="15.75">
      <c r="A131" s="82" t="s">
        <v>112</v>
      </c>
      <c r="B131" s="95">
        <v>3</v>
      </c>
      <c r="C131" s="77">
        <f>Felh!J26</f>
        <v>0</v>
      </c>
      <c r="D131" s="77">
        <f>Felh!K26</f>
        <v>0</v>
      </c>
      <c r="E131" s="77">
        <f>Felh!L26</f>
        <v>0</v>
      </c>
    </row>
    <row r="132" spans="1:5" ht="15.75">
      <c r="A132" s="40" t="s">
        <v>218</v>
      </c>
      <c r="B132" s="97"/>
      <c r="C132" s="79">
        <f>SUM(C133:C135)</f>
        <v>4679301</v>
      </c>
      <c r="D132" s="79">
        <f>SUM(D133:D135)</f>
        <v>5389708</v>
      </c>
      <c r="E132" s="79">
        <f>SUM(E133:E135)</f>
        <v>5389708</v>
      </c>
    </row>
    <row r="133" spans="1:5" ht="15.75">
      <c r="A133" s="82" t="s">
        <v>369</v>
      </c>
      <c r="B133" s="95">
        <v>1</v>
      </c>
      <c r="C133" s="77">
        <f>Felh!J43</f>
        <v>0</v>
      </c>
      <c r="D133" s="77">
        <f>Felh!K43</f>
        <v>0</v>
      </c>
      <c r="E133" s="77">
        <f>Felh!L43</f>
        <v>0</v>
      </c>
    </row>
    <row r="134" spans="1:5" ht="15.75">
      <c r="A134" s="82" t="s">
        <v>215</v>
      </c>
      <c r="B134" s="95">
        <v>2</v>
      </c>
      <c r="C134" s="77">
        <f>Felh!J44</f>
        <v>4679301</v>
      </c>
      <c r="D134" s="77">
        <f>Felh!K44</f>
        <v>5389708</v>
      </c>
      <c r="E134" s="77">
        <f>Felh!L44</f>
        <v>5389708</v>
      </c>
    </row>
    <row r="135" spans="1:5" ht="15" customHeight="1">
      <c r="A135" s="82" t="s">
        <v>112</v>
      </c>
      <c r="B135" s="95">
        <v>3</v>
      </c>
      <c r="C135" s="77">
        <f>Felh!J45</f>
        <v>0</v>
      </c>
      <c r="D135" s="77">
        <f>Felh!K45</f>
        <v>0</v>
      </c>
      <c r="E135" s="77">
        <f>Felh!L45</f>
        <v>0</v>
      </c>
    </row>
    <row r="136" spans="1:5" ht="15.75">
      <c r="A136" s="40" t="s">
        <v>219</v>
      </c>
      <c r="B136" s="97"/>
      <c r="C136" s="79">
        <f>SUM(C137:C139)</f>
        <v>9424</v>
      </c>
      <c r="D136" s="79">
        <f>SUM(D137:D139)</f>
        <v>9424</v>
      </c>
      <c r="E136" s="79">
        <f>SUM(E137:E139)</f>
        <v>9078</v>
      </c>
    </row>
    <row r="137" spans="1:5" ht="15.75">
      <c r="A137" s="82" t="s">
        <v>369</v>
      </c>
      <c r="B137" s="95">
        <v>1</v>
      </c>
      <c r="C137" s="77">
        <f>Felh!J65</f>
        <v>0</v>
      </c>
      <c r="D137" s="77">
        <f>Felh!K65</f>
        <v>0</v>
      </c>
      <c r="E137" s="77">
        <f>Felh!L65</f>
        <v>0</v>
      </c>
    </row>
    <row r="138" spans="1:5" ht="15.75">
      <c r="A138" s="82" t="s">
        <v>215</v>
      </c>
      <c r="B138" s="95">
        <v>2</v>
      </c>
      <c r="C138" s="77">
        <f>Felh!J66</f>
        <v>9424</v>
      </c>
      <c r="D138" s="77">
        <f>Felh!K66</f>
        <v>9424</v>
      </c>
      <c r="E138" s="77">
        <f>Felh!L66</f>
        <v>9078</v>
      </c>
    </row>
    <row r="139" spans="1:5" ht="15.75">
      <c r="A139" s="82" t="s">
        <v>112</v>
      </c>
      <c r="B139" s="95">
        <v>3</v>
      </c>
      <c r="C139" s="77">
        <f>Felh!J67</f>
        <v>0</v>
      </c>
      <c r="D139" s="77">
        <f>Felh!K67</f>
        <v>0</v>
      </c>
      <c r="E139" s="77">
        <f>Felh!L67</f>
        <v>0</v>
      </c>
    </row>
    <row r="140" spans="1:5" ht="16.5">
      <c r="A140" s="67" t="s">
        <v>220</v>
      </c>
      <c r="B140" s="98"/>
      <c r="C140" s="77"/>
      <c r="D140" s="77"/>
      <c r="E140" s="77"/>
    </row>
    <row r="141" spans="1:5" ht="15.75" hidden="1">
      <c r="A141" s="65" t="s">
        <v>114</v>
      </c>
      <c r="B141" s="97"/>
      <c r="C141" s="15"/>
      <c r="D141" s="15"/>
      <c r="E141" s="15"/>
    </row>
    <row r="142" spans="1:5" ht="15.75" hidden="1">
      <c r="A142" s="61" t="s">
        <v>205</v>
      </c>
      <c r="B142" s="97"/>
      <c r="C142" s="15"/>
      <c r="D142" s="15"/>
      <c r="E142" s="15"/>
    </row>
    <row r="143" spans="1:5" ht="31.5" hidden="1">
      <c r="A143" s="82" t="s">
        <v>404</v>
      </c>
      <c r="B143" s="97"/>
      <c r="C143" s="15"/>
      <c r="D143" s="15"/>
      <c r="E143" s="15"/>
    </row>
    <row r="144" spans="1:5" ht="31.5" hidden="1">
      <c r="A144" s="82" t="s">
        <v>207</v>
      </c>
      <c r="B144" s="97"/>
      <c r="C144" s="15"/>
      <c r="D144" s="15"/>
      <c r="E144" s="15"/>
    </row>
    <row r="145" spans="1:5" ht="31.5" hidden="1">
      <c r="A145" s="82" t="s">
        <v>405</v>
      </c>
      <c r="B145" s="97"/>
      <c r="C145" s="15"/>
      <c r="D145" s="15"/>
      <c r="E145" s="15"/>
    </row>
    <row r="146" spans="1:5" ht="31.5">
      <c r="A146" s="82" t="s">
        <v>208</v>
      </c>
      <c r="B146" s="97">
        <v>2</v>
      </c>
      <c r="C146" s="15">
        <v>546987</v>
      </c>
      <c r="D146" s="15">
        <v>1140675</v>
      </c>
      <c r="E146" s="15">
        <v>546987</v>
      </c>
    </row>
    <row r="147" spans="1:5" ht="15.75" hidden="1">
      <c r="A147" s="82" t="s">
        <v>209</v>
      </c>
      <c r="B147" s="97"/>
      <c r="C147" s="15"/>
      <c r="D147" s="15"/>
      <c r="E147" s="15"/>
    </row>
    <row r="148" spans="1:5" ht="31.5" hidden="1">
      <c r="A148" s="82" t="s">
        <v>418</v>
      </c>
      <c r="B148" s="97"/>
      <c r="C148" s="15"/>
      <c r="D148" s="15"/>
      <c r="E148" s="15"/>
    </row>
    <row r="149" spans="1:5" ht="15.75" hidden="1">
      <c r="A149" s="82" t="s">
        <v>213</v>
      </c>
      <c r="B149" s="97"/>
      <c r="C149" s="15"/>
      <c r="D149" s="15"/>
      <c r="E149" s="15"/>
    </row>
    <row r="150" spans="1:5" ht="15.75" hidden="1">
      <c r="A150" s="61" t="s">
        <v>214</v>
      </c>
      <c r="B150" s="97"/>
      <c r="C150" s="15"/>
      <c r="D150" s="15"/>
      <c r="E150" s="15"/>
    </row>
    <row r="151" spans="1:5" ht="15.75" hidden="1">
      <c r="A151" s="61" t="s">
        <v>206</v>
      </c>
      <c r="B151" s="97"/>
      <c r="C151" s="15"/>
      <c r="D151" s="15"/>
      <c r="E151" s="15"/>
    </row>
    <row r="152" spans="1:5" ht="15.75">
      <c r="A152" s="40" t="s">
        <v>114</v>
      </c>
      <c r="B152" s="97"/>
      <c r="C152" s="79">
        <f>SUM(C153:C155)</f>
        <v>546987</v>
      </c>
      <c r="D152" s="79">
        <f>SUM(D153:D155)</f>
        <v>1140675</v>
      </c>
      <c r="E152" s="79">
        <f>SUM(E153:E155)</f>
        <v>546987</v>
      </c>
    </row>
    <row r="153" spans="1:5" ht="15.75">
      <c r="A153" s="82" t="s">
        <v>369</v>
      </c>
      <c r="B153" s="95">
        <v>1</v>
      </c>
      <c r="C153" s="77">
        <f>SUMIF($B$141:$B$152,"1",C$141:C$152)</f>
        <v>0</v>
      </c>
      <c r="D153" s="77">
        <f>SUMIF($B$141:$B$152,"1",D$141:D$152)</f>
        <v>0</v>
      </c>
      <c r="E153" s="77">
        <f>SUMIF($B$141:$B$152,"1",E$141:E$152)</f>
        <v>0</v>
      </c>
    </row>
    <row r="154" spans="1:5" ht="15.75">
      <c r="A154" s="82" t="s">
        <v>215</v>
      </c>
      <c r="B154" s="95">
        <v>2</v>
      </c>
      <c r="C154" s="77">
        <f>SUMIF($B$141:$B$152,"2",C$141:C$152)</f>
        <v>546987</v>
      </c>
      <c r="D154" s="77">
        <f>SUMIF($B$141:$B$152,"2",D$141:D$152)</f>
        <v>1140675</v>
      </c>
      <c r="E154" s="77">
        <f>SUMIF($B$141:$B$152,"2",E$141:E$152)</f>
        <v>546987</v>
      </c>
    </row>
    <row r="155" spans="1:5" ht="15.75">
      <c r="A155" s="82" t="s">
        <v>112</v>
      </c>
      <c r="B155" s="95">
        <v>3</v>
      </c>
      <c r="C155" s="77">
        <f>SUMIF($B$141:$B$152,"3",C$141:C$152)</f>
        <v>0</v>
      </c>
      <c r="D155" s="77">
        <f>SUMIF($B$141:$B$152,"3",D$141:D$152)</f>
        <v>0</v>
      </c>
      <c r="E155" s="77">
        <f>SUMIF($B$141:$B$152,"3",E$141:E$152)</f>
        <v>0</v>
      </c>
    </row>
    <row r="156" spans="1:5" ht="15.75" hidden="1">
      <c r="A156" s="65" t="s">
        <v>115</v>
      </c>
      <c r="B156" s="97"/>
      <c r="C156" s="15"/>
      <c r="D156" s="15"/>
      <c r="E156" s="15"/>
    </row>
    <row r="157" spans="1:5" ht="15.75" hidden="1">
      <c r="A157" s="61" t="s">
        <v>205</v>
      </c>
      <c r="B157" s="97"/>
      <c r="C157" s="15"/>
      <c r="D157" s="15"/>
      <c r="E157" s="15"/>
    </row>
    <row r="158" spans="1:5" ht="31.5" hidden="1">
      <c r="A158" s="82" t="s">
        <v>404</v>
      </c>
      <c r="B158" s="97"/>
      <c r="C158" s="15"/>
      <c r="D158" s="15"/>
      <c r="E158" s="15"/>
    </row>
    <row r="159" spans="1:5" ht="31.5" hidden="1">
      <c r="A159" s="82" t="s">
        <v>207</v>
      </c>
      <c r="B159" s="97"/>
      <c r="C159" s="15"/>
      <c r="D159" s="15"/>
      <c r="E159" s="15"/>
    </row>
    <row r="160" spans="1:5" ht="31.5" hidden="1">
      <c r="A160" s="82" t="s">
        <v>405</v>
      </c>
      <c r="B160" s="97"/>
      <c r="C160" s="15"/>
      <c r="D160" s="15"/>
      <c r="E160" s="15"/>
    </row>
    <row r="161" spans="1:5" ht="15.75" hidden="1">
      <c r="A161" s="82" t="s">
        <v>208</v>
      </c>
      <c r="B161" s="97"/>
      <c r="C161" s="15"/>
      <c r="D161" s="15"/>
      <c r="E161" s="15"/>
    </row>
    <row r="162" spans="1:5" ht="15.75" hidden="1">
      <c r="A162" s="82" t="s">
        <v>208</v>
      </c>
      <c r="B162" s="97"/>
      <c r="C162" s="15"/>
      <c r="D162" s="15"/>
      <c r="E162" s="15"/>
    </row>
    <row r="163" spans="1:5" ht="15.75" hidden="1">
      <c r="A163" s="82" t="s">
        <v>209</v>
      </c>
      <c r="B163" s="97"/>
      <c r="C163" s="15"/>
      <c r="D163" s="15"/>
      <c r="E163" s="15"/>
    </row>
    <row r="164" spans="1:5" ht="31.5" hidden="1">
      <c r="A164" s="82" t="s">
        <v>418</v>
      </c>
      <c r="B164" s="97"/>
      <c r="C164" s="15"/>
      <c r="D164" s="15"/>
      <c r="E164" s="15"/>
    </row>
    <row r="165" spans="1:5" ht="15.75" hidden="1">
      <c r="A165" s="82" t="s">
        <v>213</v>
      </c>
      <c r="B165" s="97"/>
      <c r="C165" s="15"/>
      <c r="D165" s="15"/>
      <c r="E165" s="15"/>
    </row>
    <row r="166" spans="1:5" ht="15.75" hidden="1">
      <c r="A166" s="61" t="s">
        <v>214</v>
      </c>
      <c r="B166" s="97"/>
      <c r="C166" s="15"/>
      <c r="D166" s="15"/>
      <c r="E166" s="15"/>
    </row>
    <row r="167" spans="1:5" ht="15.75" hidden="1">
      <c r="A167" s="61" t="s">
        <v>206</v>
      </c>
      <c r="B167" s="97"/>
      <c r="C167" s="15"/>
      <c r="D167" s="15"/>
      <c r="E167" s="15"/>
    </row>
    <row r="168" spans="1:5" ht="15.75" hidden="1">
      <c r="A168" s="40" t="s">
        <v>221</v>
      </c>
      <c r="B168" s="97"/>
      <c r="C168" s="79">
        <f>SUM(C169:C171)</f>
        <v>0</v>
      </c>
      <c r="D168" s="79">
        <f>SUM(D169:D171)</f>
        <v>0</v>
      </c>
      <c r="E168" s="79">
        <f>SUM(E169:E171)</f>
        <v>0</v>
      </c>
    </row>
    <row r="169" spans="1:5" ht="15.75" hidden="1">
      <c r="A169" s="82" t="s">
        <v>369</v>
      </c>
      <c r="B169" s="95">
        <v>1</v>
      </c>
      <c r="C169" s="77">
        <f>SUMIF($B$156:$B$168,"1",C$156:C$168)</f>
        <v>0</v>
      </c>
      <c r="D169" s="77">
        <f>SUMIF($B$156:$B$168,"1",D$156:D$168)</f>
        <v>0</v>
      </c>
      <c r="E169" s="77">
        <f>SUMIF($B$156:$B$168,"1",E$156:E$168)</f>
        <v>0</v>
      </c>
    </row>
    <row r="170" spans="1:5" ht="15.75" hidden="1">
      <c r="A170" s="82" t="s">
        <v>215</v>
      </c>
      <c r="B170" s="95">
        <v>2</v>
      </c>
      <c r="C170" s="77">
        <f>SUMIF($B$156:$B$168,"2",C$156:C$168)</f>
        <v>0</v>
      </c>
      <c r="D170" s="77">
        <f>SUMIF($B$156:$B$168,"2",D$156:D$168)</f>
        <v>0</v>
      </c>
      <c r="E170" s="77">
        <f>SUMIF($B$156:$B$168,"2",E$156:E$168)</f>
        <v>0</v>
      </c>
    </row>
    <row r="171" spans="1:5" ht="15.75" hidden="1">
      <c r="A171" s="82" t="s">
        <v>112</v>
      </c>
      <c r="B171" s="95">
        <v>3</v>
      </c>
      <c r="C171" s="77">
        <f>SUMIF($B$156:$B$168,"3",C$156:C$168)</f>
        <v>0</v>
      </c>
      <c r="D171" s="77">
        <f>SUMIF($B$156:$B$168,"3",D$156:D$168)</f>
        <v>0</v>
      </c>
      <c r="E171" s="77">
        <f>SUMIF($B$156:$B$168,"3",E$156:E$168)</f>
        <v>0</v>
      </c>
    </row>
    <row r="172" spans="1:5" ht="16.5">
      <c r="A172" s="66" t="s">
        <v>116</v>
      </c>
      <c r="B172" s="98"/>
      <c r="C172" s="18">
        <f>C7+C11+C15+C59+C123+C128+C132+C136+C152+C168</f>
        <v>18702343</v>
      </c>
      <c r="D172" s="18">
        <f>D7+D11+D15+D59+D123+D128+D132+D136+D152+D168</f>
        <v>20086968</v>
      </c>
      <c r="E172" s="18">
        <f>E7+E11+E15+E59+E123+E128+E132+E136+E152+E168</f>
        <v>18296237</v>
      </c>
    </row>
    <row r="173" ht="15.75" hidden="1"/>
    <row r="174" ht="15.75" hidden="1"/>
    <row r="175" ht="15.75" hidden="1"/>
    <row r="176" spans="4:5" ht="15.75" hidden="1">
      <c r="D176" s="16">
        <v>19482145</v>
      </c>
      <c r="E176" s="16">
        <v>18296237</v>
      </c>
    </row>
    <row r="177" spans="4:5" ht="15.75" hidden="1">
      <c r="D177" s="125">
        <f>D172-D176</f>
        <v>604823</v>
      </c>
      <c r="E177" s="125">
        <f>E172-E176</f>
        <v>0</v>
      </c>
    </row>
    <row r="178" ht="15.75" hidden="1">
      <c r="C178" s="126"/>
    </row>
    <row r="373" ht="15.75"/>
    <row r="374" ht="15.75"/>
    <row r="375" ht="15.75"/>
    <row r="376" ht="15.75"/>
    <row r="377" ht="15.75"/>
    <row r="378" ht="15.75"/>
    <row r="379" ht="15.75"/>
    <row r="386" ht="15.75"/>
    <row r="387" ht="15.75"/>
    <row r="388" ht="15.75"/>
  </sheetData>
  <sheetProtection/>
  <mergeCells count="2">
    <mergeCell ref="A1:E1"/>
    <mergeCell ref="A2:E2"/>
  </mergeCells>
  <printOptions horizontalCentered="1"/>
  <pageMargins left="0.5118110236220472" right="0.5118110236220472" top="0.7480314960629921" bottom="0.7480314960629921" header="0.31496062992125984" footer="0.31496062992125984"/>
  <pageSetup fitToHeight="2" fitToWidth="1" horizontalDpi="300" verticalDpi="300" orientation="portrait" paperSize="9" scale="91" r:id="rId3"/>
  <headerFooter>
    <oddFooter>&amp;C&amp;P. oldal, összesen: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L69"/>
  <sheetViews>
    <sheetView zoomScalePageLayoutView="0" workbookViewId="0" topLeftCell="A1">
      <pane xSplit="3" ySplit="6" topLeftCell="D7" activePane="bottomRight" state="frozen"/>
      <selection pane="topLeft" activeCell="F38" sqref="F38"/>
      <selection pane="topRight" activeCell="F38" sqref="F38"/>
      <selection pane="bottomLeft" activeCell="F38" sqref="F38"/>
      <selection pane="bottomRight" activeCell="F38" sqref="F38"/>
    </sheetView>
  </sheetViews>
  <sheetFormatPr defaultColWidth="9.140625" defaultRowHeight="15"/>
  <cols>
    <col min="1" max="1" width="5.7109375" style="2" customWidth="1"/>
    <col min="2" max="2" width="35.8515625" style="2" customWidth="1"/>
    <col min="3" max="3" width="5.7109375" style="2" customWidth="1"/>
    <col min="4" max="12" width="12.140625" style="2" customWidth="1"/>
    <col min="13" max="16384" width="9.140625" style="2" customWidth="1"/>
  </cols>
  <sheetData>
    <row r="1" spans="1:12" ht="15.75" customHeight="1">
      <c r="A1" s="264" t="s">
        <v>510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</row>
    <row r="2" spans="1:12" ht="15.75">
      <c r="A2" s="239" t="s">
        <v>444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</row>
    <row r="3" ht="15.75"/>
    <row r="4" spans="1:12" s="19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  <c r="G4" s="1" t="s">
        <v>47</v>
      </c>
      <c r="H4" s="1" t="s">
        <v>48</v>
      </c>
      <c r="I4" s="1" t="s">
        <v>49</v>
      </c>
      <c r="J4" s="1" t="s">
        <v>93</v>
      </c>
      <c r="K4" s="1" t="s">
        <v>94</v>
      </c>
      <c r="L4" s="1" t="s">
        <v>50</v>
      </c>
    </row>
    <row r="5" spans="1:12" s="3" customFormat="1" ht="15.75">
      <c r="A5" s="1">
        <v>1</v>
      </c>
      <c r="B5" s="258" t="s">
        <v>9</v>
      </c>
      <c r="C5" s="258" t="s">
        <v>128</v>
      </c>
      <c r="D5" s="261" t="s">
        <v>14</v>
      </c>
      <c r="E5" s="262"/>
      <c r="F5" s="263"/>
      <c r="G5" s="261" t="s">
        <v>15</v>
      </c>
      <c r="H5" s="262"/>
      <c r="I5" s="263"/>
      <c r="J5" s="260" t="s">
        <v>16</v>
      </c>
      <c r="K5" s="260"/>
      <c r="L5" s="260"/>
    </row>
    <row r="6" spans="1:12" s="3" customFormat="1" ht="31.5">
      <c r="A6" s="1">
        <v>2</v>
      </c>
      <c r="B6" s="259"/>
      <c r="C6" s="259"/>
      <c r="D6" s="38" t="s">
        <v>4</v>
      </c>
      <c r="E6" s="38" t="s">
        <v>556</v>
      </c>
      <c r="F6" s="38" t="s">
        <v>557</v>
      </c>
      <c r="G6" s="38" t="s">
        <v>4</v>
      </c>
      <c r="H6" s="38" t="s">
        <v>556</v>
      </c>
      <c r="I6" s="38" t="s">
        <v>557</v>
      </c>
      <c r="J6" s="121" t="s">
        <v>4</v>
      </c>
      <c r="K6" s="38" t="s">
        <v>556</v>
      </c>
      <c r="L6" s="38" t="s">
        <v>557</v>
      </c>
    </row>
    <row r="7" spans="1:12" s="3" customFormat="1" ht="15.75">
      <c r="A7" s="1">
        <v>3</v>
      </c>
      <c r="B7" s="99" t="s">
        <v>98</v>
      </c>
      <c r="C7" s="94"/>
      <c r="D7" s="14"/>
      <c r="E7" s="14"/>
      <c r="F7" s="14"/>
      <c r="G7" s="14"/>
      <c r="H7" s="14"/>
      <c r="I7" s="14"/>
      <c r="J7" s="14"/>
      <c r="K7" s="14"/>
      <c r="L7" s="14"/>
    </row>
    <row r="8" spans="1:12" s="3" customFormat="1" ht="15.75">
      <c r="A8" s="1">
        <v>4</v>
      </c>
      <c r="B8" s="7" t="s">
        <v>562</v>
      </c>
      <c r="C8" s="94">
        <v>2</v>
      </c>
      <c r="D8" s="5">
        <v>0</v>
      </c>
      <c r="E8" s="5">
        <v>27559</v>
      </c>
      <c r="F8" s="5">
        <v>27559</v>
      </c>
      <c r="G8" s="5">
        <v>0</v>
      </c>
      <c r="H8" s="5">
        <v>7441</v>
      </c>
      <c r="I8" s="5">
        <v>7441</v>
      </c>
      <c r="J8" s="5">
        <v>0</v>
      </c>
      <c r="K8" s="5">
        <f>E8+H8</f>
        <v>35000</v>
      </c>
      <c r="L8" s="5">
        <f>F8+I8</f>
        <v>35000</v>
      </c>
    </row>
    <row r="9" spans="1:12" s="3" customFormat="1" ht="15.75">
      <c r="A9" s="1">
        <v>5</v>
      </c>
      <c r="B9" s="7" t="s">
        <v>562</v>
      </c>
      <c r="C9" s="94">
        <v>2</v>
      </c>
      <c r="D9" s="5">
        <v>0</v>
      </c>
      <c r="E9" s="5">
        <v>55118</v>
      </c>
      <c r="F9" s="5">
        <v>55118</v>
      </c>
      <c r="G9" s="5">
        <v>0</v>
      </c>
      <c r="H9" s="5">
        <v>14882</v>
      </c>
      <c r="I9" s="5">
        <v>14882</v>
      </c>
      <c r="J9" s="5">
        <v>0</v>
      </c>
      <c r="K9" s="5">
        <f>E9+H9</f>
        <v>70000</v>
      </c>
      <c r="L9" s="5">
        <f>F9+I9</f>
        <v>70000</v>
      </c>
    </row>
    <row r="10" spans="1:12" s="3" customFormat="1" ht="47.25">
      <c r="A10" s="1">
        <v>6</v>
      </c>
      <c r="B10" s="7" t="s">
        <v>182</v>
      </c>
      <c r="C10" s="94"/>
      <c r="D10" s="5">
        <f>SUM(D8:D9)</f>
        <v>0</v>
      </c>
      <c r="E10" s="5">
        <f>SUM(E8:E9)</f>
        <v>82677</v>
      </c>
      <c r="F10" s="5">
        <f>SUM(F8:F9)</f>
        <v>82677</v>
      </c>
      <c r="G10" s="110"/>
      <c r="H10" s="110"/>
      <c r="I10" s="110"/>
      <c r="J10" s="110"/>
      <c r="K10" s="110"/>
      <c r="L10" s="110"/>
    </row>
    <row r="11" spans="1:12" s="3" customFormat="1" ht="15.75" hidden="1">
      <c r="A11" s="1"/>
      <c r="B11" s="7"/>
      <c r="C11" s="94"/>
      <c r="D11" s="5"/>
      <c r="E11" s="5"/>
      <c r="F11" s="5"/>
      <c r="G11" s="5"/>
      <c r="H11" s="5"/>
      <c r="I11" s="5"/>
      <c r="J11" s="5">
        <f aca="true" t="shared" si="0" ref="J11:L12">D11+G11</f>
        <v>0</v>
      </c>
      <c r="K11" s="5">
        <f t="shared" si="0"/>
        <v>0</v>
      </c>
      <c r="L11" s="5">
        <f t="shared" si="0"/>
        <v>0</v>
      </c>
    </row>
    <row r="12" spans="1:12" s="3" customFormat="1" ht="15.75" hidden="1">
      <c r="A12" s="1"/>
      <c r="B12" s="7"/>
      <c r="C12" s="94"/>
      <c r="D12" s="5"/>
      <c r="E12" s="5"/>
      <c r="F12" s="5"/>
      <c r="G12" s="5"/>
      <c r="H12" s="5"/>
      <c r="I12" s="5"/>
      <c r="J12" s="5">
        <f t="shared" si="0"/>
        <v>0</v>
      </c>
      <c r="K12" s="5">
        <f t="shared" si="0"/>
        <v>0</v>
      </c>
      <c r="L12" s="5">
        <f t="shared" si="0"/>
        <v>0</v>
      </c>
    </row>
    <row r="13" spans="1:12" s="3" customFormat="1" ht="31.5" hidden="1">
      <c r="A13" s="1"/>
      <c r="B13" s="7" t="s">
        <v>181</v>
      </c>
      <c r="C13" s="94"/>
      <c r="D13" s="5">
        <f>SUM(D11:D12)</f>
        <v>0</v>
      </c>
      <c r="E13" s="5">
        <f>SUM(E11:E12)</f>
        <v>0</v>
      </c>
      <c r="F13" s="5">
        <f>SUM(F11:F12)</f>
        <v>0</v>
      </c>
      <c r="G13" s="110"/>
      <c r="H13" s="110"/>
      <c r="I13" s="110"/>
      <c r="J13" s="110"/>
      <c r="K13" s="110"/>
      <c r="L13" s="110"/>
    </row>
    <row r="14" spans="1:12" s="3" customFormat="1" ht="15.75">
      <c r="A14" s="1">
        <v>7</v>
      </c>
      <c r="B14" s="7" t="s">
        <v>558</v>
      </c>
      <c r="C14" s="94">
        <v>2</v>
      </c>
      <c r="D14" s="5">
        <v>0</v>
      </c>
      <c r="E14" s="5">
        <v>228346</v>
      </c>
      <c r="F14" s="5">
        <v>228346</v>
      </c>
      <c r="G14" s="5">
        <v>0</v>
      </c>
      <c r="H14" s="5">
        <v>61653</v>
      </c>
      <c r="I14" s="5">
        <v>61653</v>
      </c>
      <c r="J14" s="5">
        <f aca="true" t="shared" si="1" ref="J14:L16">D14+G14</f>
        <v>0</v>
      </c>
      <c r="K14" s="5">
        <f t="shared" si="1"/>
        <v>289999</v>
      </c>
      <c r="L14" s="5">
        <f t="shared" si="1"/>
        <v>289999</v>
      </c>
    </row>
    <row r="15" spans="1:12" s="3" customFormat="1" ht="15.75">
      <c r="A15" s="1">
        <v>8</v>
      </c>
      <c r="B15" s="7" t="s">
        <v>558</v>
      </c>
      <c r="C15" s="94">
        <v>2</v>
      </c>
      <c r="D15" s="5">
        <v>0</v>
      </c>
      <c r="E15" s="5">
        <v>114173</v>
      </c>
      <c r="F15" s="5">
        <v>114173</v>
      </c>
      <c r="G15" s="5">
        <v>0</v>
      </c>
      <c r="H15" s="5">
        <v>30827</v>
      </c>
      <c r="I15" s="5">
        <v>30827</v>
      </c>
      <c r="J15" s="5">
        <f t="shared" si="1"/>
        <v>0</v>
      </c>
      <c r="K15" s="5">
        <f t="shared" si="1"/>
        <v>145000</v>
      </c>
      <c r="L15" s="5">
        <f t="shared" si="1"/>
        <v>145000</v>
      </c>
    </row>
    <row r="16" spans="1:12" s="3" customFormat="1" ht="15.75">
      <c r="A16" s="1">
        <v>9</v>
      </c>
      <c r="B16" s="7" t="s">
        <v>561</v>
      </c>
      <c r="C16" s="94">
        <v>2</v>
      </c>
      <c r="D16" s="5">
        <v>0</v>
      </c>
      <c r="E16" s="5">
        <v>29913</v>
      </c>
      <c r="F16" s="5">
        <v>29913</v>
      </c>
      <c r="G16" s="5">
        <v>0</v>
      </c>
      <c r="H16" s="5">
        <v>8077</v>
      </c>
      <c r="I16" s="5">
        <v>8077</v>
      </c>
      <c r="J16" s="5">
        <f t="shared" si="1"/>
        <v>0</v>
      </c>
      <c r="K16" s="5">
        <f t="shared" si="1"/>
        <v>37990</v>
      </c>
      <c r="L16" s="5">
        <f t="shared" si="1"/>
        <v>37990</v>
      </c>
    </row>
    <row r="17" spans="1:12" s="3" customFormat="1" ht="47.25">
      <c r="A17" s="1">
        <v>10</v>
      </c>
      <c r="B17" s="7" t="s">
        <v>180</v>
      </c>
      <c r="C17" s="94"/>
      <c r="D17" s="5">
        <f>SUM(D14:D16)</f>
        <v>0</v>
      </c>
      <c r="E17" s="5">
        <f>SUM(E14:E16)</f>
        <v>372432</v>
      </c>
      <c r="F17" s="5">
        <f>SUM(F14:F16)</f>
        <v>372432</v>
      </c>
      <c r="G17" s="110"/>
      <c r="H17" s="110"/>
      <c r="I17" s="110"/>
      <c r="J17" s="110"/>
      <c r="K17" s="110"/>
      <c r="L17" s="110"/>
    </row>
    <row r="18" spans="1:12" s="3" customFormat="1" ht="15.75">
      <c r="A18" s="1">
        <v>11</v>
      </c>
      <c r="B18" s="7" t="s">
        <v>563</v>
      </c>
      <c r="C18" s="94">
        <v>2</v>
      </c>
      <c r="D18" s="5">
        <v>0</v>
      </c>
      <c r="E18" s="5">
        <v>202677</v>
      </c>
      <c r="F18" s="5">
        <v>202677</v>
      </c>
      <c r="G18" s="5">
        <v>0</v>
      </c>
      <c r="H18" s="5">
        <v>33123</v>
      </c>
      <c r="I18" s="5">
        <v>33123</v>
      </c>
      <c r="J18" s="5">
        <f>D18+G18</f>
        <v>0</v>
      </c>
      <c r="K18" s="5">
        <f>E18+H18</f>
        <v>235800</v>
      </c>
      <c r="L18" s="5">
        <f>F18+I18</f>
        <v>235800</v>
      </c>
    </row>
    <row r="19" spans="1:12" s="3" customFormat="1" ht="47.25">
      <c r="A19" s="1">
        <v>12</v>
      </c>
      <c r="B19" s="7" t="s">
        <v>183</v>
      </c>
      <c r="C19" s="94"/>
      <c r="D19" s="5">
        <f>SUM(D18)</f>
        <v>0</v>
      </c>
      <c r="E19" s="5">
        <f>SUM(E18)</f>
        <v>202677</v>
      </c>
      <c r="F19" s="5">
        <f>SUM(F18)</f>
        <v>202677</v>
      </c>
      <c r="G19" s="110"/>
      <c r="H19" s="110"/>
      <c r="I19" s="110"/>
      <c r="J19" s="110"/>
      <c r="K19" s="110"/>
      <c r="L19" s="110"/>
    </row>
    <row r="20" spans="1:12" s="3" customFormat="1" ht="15.75" hidden="1">
      <c r="A20" s="1"/>
      <c r="B20" s="7" t="s">
        <v>184</v>
      </c>
      <c r="C20" s="94"/>
      <c r="D20" s="5"/>
      <c r="E20" s="5"/>
      <c r="F20" s="5"/>
      <c r="G20" s="110"/>
      <c r="H20" s="110"/>
      <c r="I20" s="110"/>
      <c r="J20" s="110"/>
      <c r="K20" s="110"/>
      <c r="L20" s="110"/>
    </row>
    <row r="21" spans="1:12" s="3" customFormat="1" ht="31.5" hidden="1">
      <c r="A21" s="1"/>
      <c r="B21" s="7" t="s">
        <v>185</v>
      </c>
      <c r="C21" s="94"/>
      <c r="D21" s="5"/>
      <c r="E21" s="5"/>
      <c r="F21" s="5"/>
      <c r="G21" s="110"/>
      <c r="H21" s="110"/>
      <c r="I21" s="110"/>
      <c r="J21" s="110"/>
      <c r="K21" s="110"/>
      <c r="L21" s="110"/>
    </row>
    <row r="22" spans="1:12" s="3" customFormat="1" ht="47.25">
      <c r="A22" s="1">
        <v>13</v>
      </c>
      <c r="B22" s="7" t="s">
        <v>204</v>
      </c>
      <c r="C22" s="94"/>
      <c r="D22" s="110"/>
      <c r="E22" s="110"/>
      <c r="F22" s="110"/>
      <c r="G22" s="5">
        <f>SUM(G7:G21)</f>
        <v>0</v>
      </c>
      <c r="H22" s="5">
        <f>SUM(H7:H21)</f>
        <v>156003</v>
      </c>
      <c r="I22" s="5">
        <f>SUM(I7:I21)</f>
        <v>156003</v>
      </c>
      <c r="J22" s="110"/>
      <c r="K22" s="110"/>
      <c r="L22" s="110"/>
    </row>
    <row r="23" spans="1:12" s="3" customFormat="1" ht="15.75">
      <c r="A23" s="1">
        <v>14</v>
      </c>
      <c r="B23" s="9" t="s">
        <v>98</v>
      </c>
      <c r="C23" s="94"/>
      <c r="D23" s="14">
        <f aca="true" t="shared" si="2" ref="D23:I23">SUM(D24:D26)</f>
        <v>0</v>
      </c>
      <c r="E23" s="14">
        <f t="shared" si="2"/>
        <v>657786</v>
      </c>
      <c r="F23" s="14">
        <f t="shared" si="2"/>
        <v>657786</v>
      </c>
      <c r="G23" s="14">
        <f t="shared" si="2"/>
        <v>0</v>
      </c>
      <c r="H23" s="14">
        <f t="shared" si="2"/>
        <v>156003</v>
      </c>
      <c r="I23" s="14">
        <f t="shared" si="2"/>
        <v>156003</v>
      </c>
      <c r="J23" s="14">
        <f aca="true" t="shared" si="3" ref="J23:L26">D23+G23</f>
        <v>0</v>
      </c>
      <c r="K23" s="14">
        <f t="shared" si="3"/>
        <v>813789</v>
      </c>
      <c r="L23" s="14">
        <f t="shared" si="3"/>
        <v>813789</v>
      </c>
    </row>
    <row r="24" spans="1:12" s="3" customFormat="1" ht="15.75">
      <c r="A24" s="1">
        <v>15</v>
      </c>
      <c r="B24" s="82" t="s">
        <v>369</v>
      </c>
      <c r="C24" s="94">
        <v>1</v>
      </c>
      <c r="D24" s="5">
        <f aca="true" t="shared" si="4" ref="D24:I24">SUMIF($C$7:$C$23,"1",D$7:D$23)</f>
        <v>0</v>
      </c>
      <c r="E24" s="5">
        <f t="shared" si="4"/>
        <v>0</v>
      </c>
      <c r="F24" s="5">
        <f t="shared" si="4"/>
        <v>0</v>
      </c>
      <c r="G24" s="5">
        <f t="shared" si="4"/>
        <v>0</v>
      </c>
      <c r="H24" s="5">
        <f t="shared" si="4"/>
        <v>0</v>
      </c>
      <c r="I24" s="5">
        <f t="shared" si="4"/>
        <v>0</v>
      </c>
      <c r="J24" s="5">
        <f t="shared" si="3"/>
        <v>0</v>
      </c>
      <c r="K24" s="5">
        <f t="shared" si="3"/>
        <v>0</v>
      </c>
      <c r="L24" s="5">
        <f t="shared" si="3"/>
        <v>0</v>
      </c>
    </row>
    <row r="25" spans="1:12" s="3" customFormat="1" ht="15.75">
      <c r="A25" s="1">
        <v>16</v>
      </c>
      <c r="B25" s="82" t="s">
        <v>215</v>
      </c>
      <c r="C25" s="94">
        <v>2</v>
      </c>
      <c r="D25" s="5">
        <f aca="true" t="shared" si="5" ref="D25:I25">SUMIF($C$7:$C$23,"2",D$7:D$23)</f>
        <v>0</v>
      </c>
      <c r="E25" s="5">
        <f t="shared" si="5"/>
        <v>657786</v>
      </c>
      <c r="F25" s="5">
        <f t="shared" si="5"/>
        <v>657786</v>
      </c>
      <c r="G25" s="5">
        <f t="shared" si="5"/>
        <v>0</v>
      </c>
      <c r="H25" s="5">
        <f t="shared" si="5"/>
        <v>156003</v>
      </c>
      <c r="I25" s="5">
        <f t="shared" si="5"/>
        <v>156003</v>
      </c>
      <c r="J25" s="5">
        <f t="shared" si="3"/>
        <v>0</v>
      </c>
      <c r="K25" s="5">
        <f t="shared" si="3"/>
        <v>813789</v>
      </c>
      <c r="L25" s="5">
        <f t="shared" si="3"/>
        <v>813789</v>
      </c>
    </row>
    <row r="26" spans="1:12" s="3" customFormat="1" ht="15.75">
      <c r="A26" s="1">
        <v>17</v>
      </c>
      <c r="B26" s="82" t="s">
        <v>112</v>
      </c>
      <c r="C26" s="94">
        <v>3</v>
      </c>
      <c r="D26" s="5">
        <f aca="true" t="shared" si="6" ref="D26:I26">SUMIF($C$7:$C$23,"3",D$7:D$23)</f>
        <v>0</v>
      </c>
      <c r="E26" s="5">
        <f t="shared" si="6"/>
        <v>0</v>
      </c>
      <c r="F26" s="5">
        <f t="shared" si="6"/>
        <v>0</v>
      </c>
      <c r="G26" s="5">
        <f t="shared" si="6"/>
        <v>0</v>
      </c>
      <c r="H26" s="5">
        <f t="shared" si="6"/>
        <v>0</v>
      </c>
      <c r="I26" s="5">
        <f t="shared" si="6"/>
        <v>0</v>
      </c>
      <c r="J26" s="5">
        <f t="shared" si="3"/>
        <v>0</v>
      </c>
      <c r="K26" s="5">
        <f t="shared" si="3"/>
        <v>0</v>
      </c>
      <c r="L26" s="5">
        <f t="shared" si="3"/>
        <v>0</v>
      </c>
    </row>
    <row r="27" spans="1:12" s="3" customFormat="1" ht="15.75">
      <c r="A27" s="1">
        <v>18</v>
      </c>
      <c r="B27" s="99" t="s">
        <v>45</v>
      </c>
      <c r="C27" s="94"/>
      <c r="D27" s="14"/>
      <c r="E27" s="14"/>
      <c r="F27" s="14"/>
      <c r="G27" s="14"/>
      <c r="H27" s="14"/>
      <c r="I27" s="14"/>
      <c r="J27" s="14"/>
      <c r="K27" s="14"/>
      <c r="L27" s="14"/>
    </row>
    <row r="28" spans="1:12" s="3" customFormat="1" ht="15.75">
      <c r="A28" s="1">
        <v>19</v>
      </c>
      <c r="B28" s="114" t="s">
        <v>462</v>
      </c>
      <c r="C28" s="94">
        <v>2</v>
      </c>
      <c r="D28" s="5">
        <v>39370</v>
      </c>
      <c r="E28" s="5">
        <v>11681</v>
      </c>
      <c r="F28" s="5">
        <v>11681</v>
      </c>
      <c r="G28" s="5">
        <v>10630</v>
      </c>
      <c r="H28" s="5">
        <v>3154</v>
      </c>
      <c r="I28" s="5">
        <v>3154</v>
      </c>
      <c r="J28" s="5">
        <f aca="true" t="shared" si="7" ref="J28:L35">D28+G28</f>
        <v>50000</v>
      </c>
      <c r="K28" s="5">
        <f t="shared" si="7"/>
        <v>14835</v>
      </c>
      <c r="L28" s="5">
        <f t="shared" si="7"/>
        <v>14835</v>
      </c>
    </row>
    <row r="29" spans="1:12" s="3" customFormat="1" ht="15.75">
      <c r="A29" s="1">
        <v>20</v>
      </c>
      <c r="B29" s="7" t="s">
        <v>482</v>
      </c>
      <c r="C29" s="94">
        <v>2</v>
      </c>
      <c r="D29" s="5">
        <v>1336975</v>
      </c>
      <c r="E29" s="5">
        <v>1180597</v>
      </c>
      <c r="F29" s="5">
        <v>1180597</v>
      </c>
      <c r="G29" s="5">
        <v>360983</v>
      </c>
      <c r="H29" s="5">
        <v>318761</v>
      </c>
      <c r="I29" s="5">
        <v>318761</v>
      </c>
      <c r="J29" s="5">
        <f t="shared" si="7"/>
        <v>1697958</v>
      </c>
      <c r="K29" s="5">
        <f t="shared" si="7"/>
        <v>1499358</v>
      </c>
      <c r="L29" s="5">
        <f t="shared" si="7"/>
        <v>1499358</v>
      </c>
    </row>
    <row r="30" spans="1:12" s="3" customFormat="1" ht="15.75">
      <c r="A30" s="1">
        <v>21</v>
      </c>
      <c r="B30" s="7" t="s">
        <v>555</v>
      </c>
      <c r="C30" s="94">
        <v>2</v>
      </c>
      <c r="D30" s="5">
        <v>0</v>
      </c>
      <c r="E30" s="5">
        <v>1375622</v>
      </c>
      <c r="F30" s="5">
        <v>1375622</v>
      </c>
      <c r="G30" s="5">
        <v>0</v>
      </c>
      <c r="H30" s="5">
        <v>371418</v>
      </c>
      <c r="I30" s="5">
        <v>371418</v>
      </c>
      <c r="J30" s="5">
        <f t="shared" si="7"/>
        <v>0</v>
      </c>
      <c r="K30" s="5">
        <f t="shared" si="7"/>
        <v>1747040</v>
      </c>
      <c r="L30" s="5">
        <f t="shared" si="7"/>
        <v>1747040</v>
      </c>
    </row>
    <row r="31" spans="1:12" s="3" customFormat="1" ht="15.75">
      <c r="A31" s="1">
        <v>22</v>
      </c>
      <c r="B31" s="7" t="s">
        <v>637</v>
      </c>
      <c r="C31" s="94">
        <v>2</v>
      </c>
      <c r="D31" s="5">
        <v>601114</v>
      </c>
      <c r="E31" s="5">
        <v>366084</v>
      </c>
      <c r="F31" s="5">
        <v>366084</v>
      </c>
      <c r="G31" s="5">
        <v>162301</v>
      </c>
      <c r="H31" s="5">
        <v>44843</v>
      </c>
      <c r="I31" s="5">
        <v>44843</v>
      </c>
      <c r="J31" s="5">
        <f t="shared" si="7"/>
        <v>763415</v>
      </c>
      <c r="K31" s="5">
        <f t="shared" si="7"/>
        <v>410927</v>
      </c>
      <c r="L31" s="5">
        <f t="shared" si="7"/>
        <v>410927</v>
      </c>
    </row>
    <row r="32" spans="1:12" s="3" customFormat="1" ht="31.5">
      <c r="A32" s="1">
        <v>23</v>
      </c>
      <c r="B32" s="7" t="s">
        <v>519</v>
      </c>
      <c r="C32" s="94">
        <v>2</v>
      </c>
      <c r="D32" s="5">
        <v>991000</v>
      </c>
      <c r="E32" s="5">
        <v>1041000</v>
      </c>
      <c r="F32" s="5">
        <v>1041000</v>
      </c>
      <c r="G32" s="5">
        <v>178200</v>
      </c>
      <c r="H32" s="5">
        <v>178200</v>
      </c>
      <c r="I32" s="5">
        <v>178200</v>
      </c>
      <c r="J32" s="5">
        <f t="shared" si="7"/>
        <v>1169200</v>
      </c>
      <c r="K32" s="5">
        <f t="shared" si="7"/>
        <v>1219200</v>
      </c>
      <c r="L32" s="5">
        <f t="shared" si="7"/>
        <v>1219200</v>
      </c>
    </row>
    <row r="33" spans="1:12" s="3" customFormat="1" ht="31.5">
      <c r="A33" s="1">
        <v>24</v>
      </c>
      <c r="B33" s="7" t="s">
        <v>520</v>
      </c>
      <c r="C33" s="94">
        <v>2</v>
      </c>
      <c r="D33" s="5">
        <v>392400</v>
      </c>
      <c r="E33" s="5">
        <v>392400</v>
      </c>
      <c r="F33" s="5">
        <v>392400</v>
      </c>
      <c r="G33" s="5">
        <v>105948</v>
      </c>
      <c r="H33" s="5">
        <v>105948</v>
      </c>
      <c r="I33" s="5">
        <v>105948</v>
      </c>
      <c r="J33" s="5">
        <f t="shared" si="7"/>
        <v>498348</v>
      </c>
      <c r="K33" s="5">
        <f t="shared" si="7"/>
        <v>498348</v>
      </c>
      <c r="L33" s="5">
        <f t="shared" si="7"/>
        <v>498348</v>
      </c>
    </row>
    <row r="34" spans="1:12" s="3" customFormat="1" ht="15.75">
      <c r="A34" s="1">
        <v>25</v>
      </c>
      <c r="B34" s="128" t="s">
        <v>528</v>
      </c>
      <c r="C34" s="94">
        <v>2</v>
      </c>
      <c r="D34" s="5">
        <v>394000</v>
      </c>
      <c r="E34" s="5">
        <v>0</v>
      </c>
      <c r="F34" s="5">
        <v>0</v>
      </c>
      <c r="G34" s="5">
        <v>106380</v>
      </c>
      <c r="H34" s="5">
        <v>0</v>
      </c>
      <c r="I34" s="5">
        <v>0</v>
      </c>
      <c r="J34" s="5">
        <f t="shared" si="7"/>
        <v>500380</v>
      </c>
      <c r="K34" s="5">
        <f t="shared" si="7"/>
        <v>0</v>
      </c>
      <c r="L34" s="5">
        <f t="shared" si="7"/>
        <v>0</v>
      </c>
    </row>
    <row r="35" spans="1:12" s="3" customFormat="1" ht="15.75" hidden="1">
      <c r="A35" s="1">
        <v>12</v>
      </c>
      <c r="B35" s="127"/>
      <c r="C35" s="94">
        <v>2</v>
      </c>
      <c r="D35" s="5"/>
      <c r="E35" s="5"/>
      <c r="F35" s="5"/>
      <c r="G35" s="5"/>
      <c r="H35" s="5"/>
      <c r="I35" s="5"/>
      <c r="J35" s="5">
        <f t="shared" si="7"/>
        <v>0</v>
      </c>
      <c r="K35" s="5">
        <f t="shared" si="7"/>
        <v>0</v>
      </c>
      <c r="L35" s="5">
        <f t="shared" si="7"/>
        <v>0</v>
      </c>
    </row>
    <row r="36" spans="1:12" s="3" customFormat="1" ht="15.75">
      <c r="A36" s="1">
        <v>26</v>
      </c>
      <c r="B36" s="7" t="s">
        <v>186</v>
      </c>
      <c r="C36" s="94"/>
      <c r="D36" s="5">
        <f>SUM(D28:D35)</f>
        <v>3754859</v>
      </c>
      <c r="E36" s="5">
        <f>SUM(E28:E35)</f>
        <v>4367384</v>
      </c>
      <c r="F36" s="5">
        <f>SUM(F28:F35)</f>
        <v>4367384</v>
      </c>
      <c r="G36" s="110"/>
      <c r="H36" s="110"/>
      <c r="I36" s="110"/>
      <c r="J36" s="110"/>
      <c r="K36" s="110"/>
      <c r="L36" s="110"/>
    </row>
    <row r="37" spans="1:12" s="3" customFormat="1" ht="31.5" hidden="1">
      <c r="A37" s="1"/>
      <c r="B37" s="7" t="s">
        <v>187</v>
      </c>
      <c r="C37" s="94"/>
      <c r="D37" s="5"/>
      <c r="E37" s="5"/>
      <c r="F37" s="5"/>
      <c r="G37" s="110"/>
      <c r="H37" s="110"/>
      <c r="I37" s="110"/>
      <c r="J37" s="110"/>
      <c r="K37" s="110"/>
      <c r="L37" s="110"/>
    </row>
    <row r="38" spans="1:12" s="3" customFormat="1" ht="15.75" hidden="1">
      <c r="A38" s="1"/>
      <c r="B38" s="7"/>
      <c r="C38" s="94"/>
      <c r="D38" s="5"/>
      <c r="E38" s="5"/>
      <c r="F38" s="5"/>
      <c r="G38" s="5"/>
      <c r="H38" s="5"/>
      <c r="I38" s="5"/>
      <c r="J38" s="5">
        <f aca="true" t="shared" si="8" ref="J38:L39">D38+G38</f>
        <v>0</v>
      </c>
      <c r="K38" s="5">
        <f t="shared" si="8"/>
        <v>0</v>
      </c>
      <c r="L38" s="5">
        <f t="shared" si="8"/>
        <v>0</v>
      </c>
    </row>
    <row r="39" spans="1:12" s="3" customFormat="1" ht="15.75" hidden="1">
      <c r="A39" s="1"/>
      <c r="B39" s="7"/>
      <c r="C39" s="94"/>
      <c r="D39" s="5"/>
      <c r="E39" s="5"/>
      <c r="F39" s="5"/>
      <c r="G39" s="5"/>
      <c r="H39" s="5"/>
      <c r="I39" s="5"/>
      <c r="J39" s="5">
        <f t="shared" si="8"/>
        <v>0</v>
      </c>
      <c r="K39" s="5">
        <f t="shared" si="8"/>
        <v>0</v>
      </c>
      <c r="L39" s="5">
        <f t="shared" si="8"/>
        <v>0</v>
      </c>
    </row>
    <row r="40" spans="1:12" s="3" customFormat="1" ht="31.5" hidden="1">
      <c r="A40" s="1"/>
      <c r="B40" s="7" t="s">
        <v>188</v>
      </c>
      <c r="C40" s="94"/>
      <c r="D40" s="5">
        <f>SUM(D38:D39)</f>
        <v>0</v>
      </c>
      <c r="E40" s="5">
        <f>SUM(E38:E39)</f>
        <v>0</v>
      </c>
      <c r="F40" s="5">
        <f>SUM(F38:F39)</f>
        <v>0</v>
      </c>
      <c r="G40" s="110"/>
      <c r="H40" s="110"/>
      <c r="I40" s="110"/>
      <c r="J40" s="110"/>
      <c r="K40" s="110"/>
      <c r="L40" s="110"/>
    </row>
    <row r="41" spans="1:12" s="3" customFormat="1" ht="47.25">
      <c r="A41" s="1">
        <v>27</v>
      </c>
      <c r="B41" s="7" t="s">
        <v>189</v>
      </c>
      <c r="C41" s="94"/>
      <c r="D41" s="110"/>
      <c r="E41" s="110"/>
      <c r="F41" s="110"/>
      <c r="G41" s="5">
        <f>SUM(G27:G40)</f>
        <v>924442</v>
      </c>
      <c r="H41" s="5">
        <f>SUM(H27:H40)</f>
        <v>1022324</v>
      </c>
      <c r="I41" s="5">
        <f>SUM(I27:I40)</f>
        <v>1022324</v>
      </c>
      <c r="J41" s="110"/>
      <c r="K41" s="110"/>
      <c r="L41" s="110"/>
    </row>
    <row r="42" spans="1:12" s="3" customFormat="1" ht="15.75">
      <c r="A42" s="1">
        <v>28</v>
      </c>
      <c r="B42" s="9" t="s">
        <v>45</v>
      </c>
      <c r="C42" s="94"/>
      <c r="D42" s="14">
        <f aca="true" t="shared" si="9" ref="D42:I42">SUM(D43:D45)</f>
        <v>3754859</v>
      </c>
      <c r="E42" s="14">
        <f t="shared" si="9"/>
        <v>4367384</v>
      </c>
      <c r="F42" s="14">
        <f t="shared" si="9"/>
        <v>4367384</v>
      </c>
      <c r="G42" s="14">
        <f t="shared" si="9"/>
        <v>924442</v>
      </c>
      <c r="H42" s="14">
        <f t="shared" si="9"/>
        <v>1022324</v>
      </c>
      <c r="I42" s="14">
        <f t="shared" si="9"/>
        <v>1022324</v>
      </c>
      <c r="J42" s="14">
        <f aca="true" t="shared" si="10" ref="J42:L45">D42+G42</f>
        <v>4679301</v>
      </c>
      <c r="K42" s="14">
        <f t="shared" si="10"/>
        <v>5389708</v>
      </c>
      <c r="L42" s="14">
        <f t="shared" si="10"/>
        <v>5389708</v>
      </c>
    </row>
    <row r="43" spans="1:12" s="3" customFormat="1" ht="15.75">
      <c r="A43" s="1">
        <v>29</v>
      </c>
      <c r="B43" s="82" t="s">
        <v>369</v>
      </c>
      <c r="C43" s="94">
        <v>1</v>
      </c>
      <c r="D43" s="5">
        <f aca="true" t="shared" si="11" ref="D43:I43">SUMIF($C$27:$C$42,"1",D$27:D$42)</f>
        <v>0</v>
      </c>
      <c r="E43" s="5">
        <f t="shared" si="11"/>
        <v>0</v>
      </c>
      <c r="F43" s="5">
        <f t="shared" si="11"/>
        <v>0</v>
      </c>
      <c r="G43" s="5">
        <f t="shared" si="11"/>
        <v>0</v>
      </c>
      <c r="H43" s="5">
        <f t="shared" si="11"/>
        <v>0</v>
      </c>
      <c r="I43" s="5">
        <f t="shared" si="11"/>
        <v>0</v>
      </c>
      <c r="J43" s="5">
        <f t="shared" si="10"/>
        <v>0</v>
      </c>
      <c r="K43" s="5">
        <f t="shared" si="10"/>
        <v>0</v>
      </c>
      <c r="L43" s="5">
        <f t="shared" si="10"/>
        <v>0</v>
      </c>
    </row>
    <row r="44" spans="1:12" s="3" customFormat="1" ht="15.75">
      <c r="A44" s="1">
        <v>30</v>
      </c>
      <c r="B44" s="82" t="s">
        <v>215</v>
      </c>
      <c r="C44" s="94">
        <v>2</v>
      </c>
      <c r="D44" s="5">
        <f aca="true" t="shared" si="12" ref="D44:I44">SUMIF($C$27:$C$42,"2",D$27:D$42)</f>
        <v>3754859</v>
      </c>
      <c r="E44" s="5">
        <f t="shared" si="12"/>
        <v>4367384</v>
      </c>
      <c r="F44" s="5">
        <f t="shared" si="12"/>
        <v>4367384</v>
      </c>
      <c r="G44" s="5">
        <f t="shared" si="12"/>
        <v>924442</v>
      </c>
      <c r="H44" s="5">
        <f t="shared" si="12"/>
        <v>1022324</v>
      </c>
      <c r="I44" s="5">
        <f t="shared" si="12"/>
        <v>1022324</v>
      </c>
      <c r="J44" s="5">
        <f t="shared" si="10"/>
        <v>4679301</v>
      </c>
      <c r="K44" s="5">
        <f t="shared" si="10"/>
        <v>5389708</v>
      </c>
      <c r="L44" s="5">
        <f t="shared" si="10"/>
        <v>5389708</v>
      </c>
    </row>
    <row r="45" spans="1:12" s="3" customFormat="1" ht="15.75">
      <c r="A45" s="1">
        <v>31</v>
      </c>
      <c r="B45" s="82" t="s">
        <v>112</v>
      </c>
      <c r="C45" s="94">
        <v>3</v>
      </c>
      <c r="D45" s="5">
        <f aca="true" t="shared" si="13" ref="D45:I45">SUMIF($C$27:$C$42,"3",D$27:D$42)</f>
        <v>0</v>
      </c>
      <c r="E45" s="5">
        <f t="shared" si="13"/>
        <v>0</v>
      </c>
      <c r="F45" s="5">
        <f t="shared" si="13"/>
        <v>0</v>
      </c>
      <c r="G45" s="5">
        <f t="shared" si="13"/>
        <v>0</v>
      </c>
      <c r="H45" s="5">
        <f t="shared" si="13"/>
        <v>0</v>
      </c>
      <c r="I45" s="5">
        <f t="shared" si="13"/>
        <v>0</v>
      </c>
      <c r="J45" s="5">
        <f t="shared" si="10"/>
        <v>0</v>
      </c>
      <c r="K45" s="5">
        <f t="shared" si="10"/>
        <v>0</v>
      </c>
      <c r="L45" s="5">
        <f t="shared" si="10"/>
        <v>0</v>
      </c>
    </row>
    <row r="46" spans="1:12" s="3" customFormat="1" ht="31.5">
      <c r="A46" s="1">
        <v>32</v>
      </c>
      <c r="B46" s="99" t="s">
        <v>190</v>
      </c>
      <c r="C46" s="94"/>
      <c r="D46" s="14"/>
      <c r="E46" s="14"/>
      <c r="F46" s="14"/>
      <c r="G46" s="14"/>
      <c r="H46" s="14"/>
      <c r="I46" s="14"/>
      <c r="J46" s="14"/>
      <c r="K46" s="14"/>
      <c r="L46" s="14"/>
    </row>
    <row r="47" spans="1:12" s="3" customFormat="1" ht="47.25" hidden="1">
      <c r="A47" s="1"/>
      <c r="B47" s="61" t="s">
        <v>193</v>
      </c>
      <c r="C47" s="94"/>
      <c r="D47" s="5"/>
      <c r="E47" s="5"/>
      <c r="F47" s="5"/>
      <c r="G47" s="110"/>
      <c r="H47" s="110"/>
      <c r="I47" s="110"/>
      <c r="J47" s="5">
        <f aca="true" t="shared" si="14" ref="J47:L53">D47+G47</f>
        <v>0</v>
      </c>
      <c r="K47" s="5">
        <f t="shared" si="14"/>
        <v>0</v>
      </c>
      <c r="L47" s="5">
        <f t="shared" si="14"/>
        <v>0</v>
      </c>
    </row>
    <row r="48" spans="1:12" s="3" customFormat="1" ht="15.75" hidden="1">
      <c r="A48" s="1"/>
      <c r="B48" s="61"/>
      <c r="C48" s="94"/>
      <c r="D48" s="5"/>
      <c r="E48" s="5"/>
      <c r="F48" s="5"/>
      <c r="G48" s="110"/>
      <c r="H48" s="110"/>
      <c r="I48" s="110"/>
      <c r="J48" s="5">
        <f t="shared" si="14"/>
        <v>0</v>
      </c>
      <c r="K48" s="5">
        <f t="shared" si="14"/>
        <v>0</v>
      </c>
      <c r="L48" s="5">
        <f t="shared" si="14"/>
        <v>0</v>
      </c>
    </row>
    <row r="49" spans="1:12" s="3" customFormat="1" ht="47.25" hidden="1">
      <c r="A49" s="1"/>
      <c r="B49" s="61" t="s">
        <v>192</v>
      </c>
      <c r="C49" s="94"/>
      <c r="D49" s="5"/>
      <c r="E49" s="5"/>
      <c r="F49" s="5"/>
      <c r="G49" s="110"/>
      <c r="H49" s="110"/>
      <c r="I49" s="110"/>
      <c r="J49" s="5">
        <f t="shared" si="14"/>
        <v>0</v>
      </c>
      <c r="K49" s="5">
        <f t="shared" si="14"/>
        <v>0</v>
      </c>
      <c r="L49" s="5">
        <f t="shared" si="14"/>
        <v>0</v>
      </c>
    </row>
    <row r="50" spans="1:12" s="3" customFormat="1" ht="15.75" hidden="1">
      <c r="A50" s="1"/>
      <c r="B50" s="61"/>
      <c r="C50" s="94"/>
      <c r="D50" s="5"/>
      <c r="E50" s="5"/>
      <c r="F50" s="5"/>
      <c r="G50" s="110"/>
      <c r="H50" s="110"/>
      <c r="I50" s="110"/>
      <c r="J50" s="5">
        <f t="shared" si="14"/>
        <v>0</v>
      </c>
      <c r="K50" s="5">
        <f t="shared" si="14"/>
        <v>0</v>
      </c>
      <c r="L50" s="5">
        <f t="shared" si="14"/>
        <v>0</v>
      </c>
    </row>
    <row r="51" spans="1:12" s="3" customFormat="1" ht="47.25" hidden="1">
      <c r="A51" s="1"/>
      <c r="B51" s="61" t="s">
        <v>191</v>
      </c>
      <c r="C51" s="94"/>
      <c r="D51" s="5"/>
      <c r="E51" s="5"/>
      <c r="F51" s="5"/>
      <c r="G51" s="110"/>
      <c r="H51" s="110"/>
      <c r="I51" s="110"/>
      <c r="J51" s="5">
        <f t="shared" si="14"/>
        <v>0</v>
      </c>
      <c r="K51" s="5">
        <f t="shared" si="14"/>
        <v>0</v>
      </c>
      <c r="L51" s="5">
        <f t="shared" si="14"/>
        <v>0</v>
      </c>
    </row>
    <row r="52" spans="1:12" s="3" customFormat="1" ht="47.25" hidden="1">
      <c r="A52" s="1">
        <v>20</v>
      </c>
      <c r="B52" s="82" t="s">
        <v>497</v>
      </c>
      <c r="C52" s="94">
        <v>2</v>
      </c>
      <c r="D52" s="5"/>
      <c r="E52" s="5"/>
      <c r="F52" s="5"/>
      <c r="G52" s="110"/>
      <c r="H52" s="110"/>
      <c r="I52" s="110"/>
      <c r="J52" s="5">
        <f t="shared" si="14"/>
        <v>0</v>
      </c>
      <c r="K52" s="5">
        <f t="shared" si="14"/>
        <v>0</v>
      </c>
      <c r="L52" s="5">
        <f t="shared" si="14"/>
        <v>0</v>
      </c>
    </row>
    <row r="53" spans="1:12" s="3" customFormat="1" ht="31.5">
      <c r="A53" s="1">
        <v>33</v>
      </c>
      <c r="B53" s="82" t="s">
        <v>526</v>
      </c>
      <c r="C53" s="94">
        <v>2</v>
      </c>
      <c r="D53" s="5">
        <v>9424</v>
      </c>
      <c r="E53" s="5">
        <v>9424</v>
      </c>
      <c r="F53" s="5">
        <v>9078</v>
      </c>
      <c r="G53" s="110"/>
      <c r="H53" s="110"/>
      <c r="I53" s="110"/>
      <c r="J53" s="5">
        <f t="shared" si="14"/>
        <v>9424</v>
      </c>
      <c r="K53" s="5">
        <f t="shared" si="14"/>
        <v>9424</v>
      </c>
      <c r="L53" s="5">
        <f t="shared" si="14"/>
        <v>9078</v>
      </c>
    </row>
    <row r="54" spans="1:12" s="3" customFormat="1" ht="31.5" hidden="1">
      <c r="A54" s="1"/>
      <c r="B54" s="61" t="s">
        <v>509</v>
      </c>
      <c r="C54" s="94">
        <v>2</v>
      </c>
      <c r="D54" s="5"/>
      <c r="E54" s="5"/>
      <c r="F54" s="5"/>
      <c r="G54" s="110"/>
      <c r="H54" s="110"/>
      <c r="I54" s="110"/>
      <c r="J54" s="5"/>
      <c r="K54" s="5"/>
      <c r="L54" s="5"/>
    </row>
    <row r="55" spans="1:12" s="3" customFormat="1" ht="63">
      <c r="A55" s="1">
        <v>34</v>
      </c>
      <c r="B55" s="61" t="s">
        <v>360</v>
      </c>
      <c r="C55" s="94"/>
      <c r="D55" s="5">
        <f>SUM(D52:D54)</f>
        <v>9424</v>
      </c>
      <c r="E55" s="5">
        <f>SUM(E52:E54)</f>
        <v>9424</v>
      </c>
      <c r="F55" s="5">
        <f>SUM(F52:F54)</f>
        <v>9078</v>
      </c>
      <c r="G55" s="110"/>
      <c r="H55" s="110"/>
      <c r="I55" s="110"/>
      <c r="J55" s="5">
        <f aca="true" t="shared" si="15" ref="J55:J68">D55+G55</f>
        <v>9424</v>
      </c>
      <c r="K55" s="5">
        <f aca="true" t="shared" si="16" ref="K55:K68">E55+H55</f>
        <v>9424</v>
      </c>
      <c r="L55" s="5">
        <f aca="true" t="shared" si="17" ref="L55:L68">F55+I55</f>
        <v>9078</v>
      </c>
    </row>
    <row r="56" spans="1:12" s="3" customFormat="1" ht="47.25" hidden="1">
      <c r="A56" s="1"/>
      <c r="B56" s="61" t="s">
        <v>194</v>
      </c>
      <c r="C56" s="94"/>
      <c r="D56" s="5"/>
      <c r="E56" s="5"/>
      <c r="F56" s="5"/>
      <c r="G56" s="110"/>
      <c r="H56" s="110"/>
      <c r="I56" s="110"/>
      <c r="J56" s="5">
        <f t="shared" si="15"/>
        <v>0</v>
      </c>
      <c r="K56" s="5">
        <f t="shared" si="16"/>
        <v>0</v>
      </c>
      <c r="L56" s="5">
        <f t="shared" si="17"/>
        <v>0</v>
      </c>
    </row>
    <row r="57" spans="1:12" s="3" customFormat="1" ht="15.75" hidden="1">
      <c r="A57" s="1"/>
      <c r="B57" s="61"/>
      <c r="C57" s="94"/>
      <c r="D57" s="5"/>
      <c r="E57" s="5"/>
      <c r="F57" s="5"/>
      <c r="G57" s="110"/>
      <c r="H57" s="110"/>
      <c r="I57" s="110"/>
      <c r="J57" s="5">
        <f t="shared" si="15"/>
        <v>0</v>
      </c>
      <c r="K57" s="5">
        <f t="shared" si="16"/>
        <v>0</v>
      </c>
      <c r="L57" s="5">
        <f t="shared" si="17"/>
        <v>0</v>
      </c>
    </row>
    <row r="58" spans="1:12" s="3" customFormat="1" ht="47.25" hidden="1">
      <c r="A58" s="1"/>
      <c r="B58" s="61" t="s">
        <v>195</v>
      </c>
      <c r="C58" s="94"/>
      <c r="D58" s="5"/>
      <c r="E58" s="5"/>
      <c r="F58" s="5"/>
      <c r="G58" s="110"/>
      <c r="H58" s="110"/>
      <c r="I58" s="110"/>
      <c r="J58" s="5">
        <f t="shared" si="15"/>
        <v>0</v>
      </c>
      <c r="K58" s="5">
        <f t="shared" si="16"/>
        <v>0</v>
      </c>
      <c r="L58" s="5">
        <f t="shared" si="17"/>
        <v>0</v>
      </c>
    </row>
    <row r="59" spans="1:12" s="3" customFormat="1" ht="15.75" hidden="1">
      <c r="A59" s="1"/>
      <c r="B59" s="61"/>
      <c r="C59" s="94"/>
      <c r="D59" s="5"/>
      <c r="E59" s="5"/>
      <c r="F59" s="5"/>
      <c r="G59" s="110"/>
      <c r="H59" s="110"/>
      <c r="I59" s="110"/>
      <c r="J59" s="5">
        <f t="shared" si="15"/>
        <v>0</v>
      </c>
      <c r="K59" s="5">
        <f t="shared" si="16"/>
        <v>0</v>
      </c>
      <c r="L59" s="5">
        <f t="shared" si="17"/>
        <v>0</v>
      </c>
    </row>
    <row r="60" spans="1:12" s="3" customFormat="1" ht="15.75" hidden="1">
      <c r="A60" s="1"/>
      <c r="B60" s="61" t="s">
        <v>196</v>
      </c>
      <c r="C60" s="94"/>
      <c r="D60" s="5"/>
      <c r="E60" s="5"/>
      <c r="F60" s="5"/>
      <c r="G60" s="110"/>
      <c r="H60" s="110"/>
      <c r="I60" s="110"/>
      <c r="J60" s="5">
        <f t="shared" si="15"/>
        <v>0</v>
      </c>
      <c r="K60" s="5">
        <f t="shared" si="16"/>
        <v>0</v>
      </c>
      <c r="L60" s="5">
        <f t="shared" si="17"/>
        <v>0</v>
      </c>
    </row>
    <row r="61" spans="1:12" s="3" customFormat="1" ht="15.75" hidden="1">
      <c r="A61" s="1"/>
      <c r="B61" s="61"/>
      <c r="C61" s="94"/>
      <c r="D61" s="5"/>
      <c r="E61" s="5"/>
      <c r="F61" s="5"/>
      <c r="G61" s="110"/>
      <c r="H61" s="110"/>
      <c r="I61" s="110"/>
      <c r="J61" s="5">
        <f t="shared" si="15"/>
        <v>0</v>
      </c>
      <c r="K61" s="5">
        <f t="shared" si="16"/>
        <v>0</v>
      </c>
      <c r="L61" s="5">
        <f t="shared" si="17"/>
        <v>0</v>
      </c>
    </row>
    <row r="62" spans="1:12" s="3" customFormat="1" ht="15.75" hidden="1">
      <c r="A62" s="1" t="s">
        <v>506</v>
      </c>
      <c r="B62" s="82" t="s">
        <v>505</v>
      </c>
      <c r="C62" s="94">
        <v>2</v>
      </c>
      <c r="D62" s="5"/>
      <c r="E62" s="5"/>
      <c r="F62" s="5"/>
      <c r="G62" s="110"/>
      <c r="H62" s="110"/>
      <c r="I62" s="110"/>
      <c r="J62" s="5">
        <f t="shared" si="15"/>
        <v>0</v>
      </c>
      <c r="K62" s="5">
        <f t="shared" si="16"/>
        <v>0</v>
      </c>
      <c r="L62" s="5">
        <f t="shared" si="17"/>
        <v>0</v>
      </c>
    </row>
    <row r="63" spans="1:12" s="3" customFormat="1" ht="31.5" hidden="1">
      <c r="A63" s="1">
        <v>24</v>
      </c>
      <c r="B63" s="61" t="s">
        <v>197</v>
      </c>
      <c r="C63" s="94"/>
      <c r="D63" s="5">
        <f>SUM(D62)</f>
        <v>0</v>
      </c>
      <c r="E63" s="5">
        <f>SUM(E62)</f>
        <v>0</v>
      </c>
      <c r="F63" s="5">
        <f>SUM(F62)</f>
        <v>0</v>
      </c>
      <c r="G63" s="110"/>
      <c r="H63" s="110"/>
      <c r="I63" s="110"/>
      <c r="J63" s="5">
        <f t="shared" si="15"/>
        <v>0</v>
      </c>
      <c r="K63" s="5">
        <f t="shared" si="16"/>
        <v>0</v>
      </c>
      <c r="L63" s="5">
        <f t="shared" si="17"/>
        <v>0</v>
      </c>
    </row>
    <row r="64" spans="1:12" s="3" customFormat="1" ht="31.5">
      <c r="A64" s="1">
        <v>35</v>
      </c>
      <c r="B64" s="9" t="s">
        <v>46</v>
      </c>
      <c r="C64" s="94"/>
      <c r="D64" s="14">
        <f aca="true" t="shared" si="18" ref="D64:I64">SUM(D65:D67)</f>
        <v>9424</v>
      </c>
      <c r="E64" s="14">
        <f t="shared" si="18"/>
        <v>9424</v>
      </c>
      <c r="F64" s="14">
        <f t="shared" si="18"/>
        <v>9078</v>
      </c>
      <c r="G64" s="14">
        <f t="shared" si="18"/>
        <v>0</v>
      </c>
      <c r="H64" s="14">
        <f t="shared" si="18"/>
        <v>0</v>
      </c>
      <c r="I64" s="14">
        <f t="shared" si="18"/>
        <v>0</v>
      </c>
      <c r="J64" s="14">
        <f t="shared" si="15"/>
        <v>9424</v>
      </c>
      <c r="K64" s="14">
        <f t="shared" si="16"/>
        <v>9424</v>
      </c>
      <c r="L64" s="14">
        <f t="shared" si="17"/>
        <v>9078</v>
      </c>
    </row>
    <row r="65" spans="1:12" s="3" customFormat="1" ht="15.75">
      <c r="A65" s="1">
        <v>36</v>
      </c>
      <c r="B65" s="82" t="s">
        <v>369</v>
      </c>
      <c r="C65" s="94">
        <v>1</v>
      </c>
      <c r="D65" s="5">
        <f aca="true" t="shared" si="19" ref="D65:I65">SUMIF($C$46:$C$64,"1",D$46:D$64)</f>
        <v>0</v>
      </c>
      <c r="E65" s="5">
        <f t="shared" si="19"/>
        <v>0</v>
      </c>
      <c r="F65" s="5">
        <f t="shared" si="19"/>
        <v>0</v>
      </c>
      <c r="G65" s="5">
        <f t="shared" si="19"/>
        <v>0</v>
      </c>
      <c r="H65" s="5">
        <f t="shared" si="19"/>
        <v>0</v>
      </c>
      <c r="I65" s="5">
        <f t="shared" si="19"/>
        <v>0</v>
      </c>
      <c r="J65" s="5">
        <f t="shared" si="15"/>
        <v>0</v>
      </c>
      <c r="K65" s="5">
        <f t="shared" si="16"/>
        <v>0</v>
      </c>
      <c r="L65" s="5">
        <f t="shared" si="17"/>
        <v>0</v>
      </c>
    </row>
    <row r="66" spans="1:12" s="3" customFormat="1" ht="15.75">
      <c r="A66" s="1">
        <v>37</v>
      </c>
      <c r="B66" s="82" t="s">
        <v>215</v>
      </c>
      <c r="C66" s="94">
        <v>2</v>
      </c>
      <c r="D66" s="5">
        <f aca="true" t="shared" si="20" ref="D66:I66">SUMIF($C$46:$C$64,"2",D$46:D$64)</f>
        <v>9424</v>
      </c>
      <c r="E66" s="5">
        <f t="shared" si="20"/>
        <v>9424</v>
      </c>
      <c r="F66" s="5">
        <f t="shared" si="20"/>
        <v>9078</v>
      </c>
      <c r="G66" s="5">
        <f t="shared" si="20"/>
        <v>0</v>
      </c>
      <c r="H66" s="5">
        <f t="shared" si="20"/>
        <v>0</v>
      </c>
      <c r="I66" s="5">
        <f t="shared" si="20"/>
        <v>0</v>
      </c>
      <c r="J66" s="5">
        <f t="shared" si="15"/>
        <v>9424</v>
      </c>
      <c r="K66" s="5">
        <f t="shared" si="16"/>
        <v>9424</v>
      </c>
      <c r="L66" s="5">
        <f t="shared" si="17"/>
        <v>9078</v>
      </c>
    </row>
    <row r="67" spans="1:12" s="3" customFormat="1" ht="15.75">
      <c r="A67" s="1">
        <v>38</v>
      </c>
      <c r="B67" s="82" t="s">
        <v>112</v>
      </c>
      <c r="C67" s="94">
        <v>3</v>
      </c>
      <c r="D67" s="5">
        <f aca="true" t="shared" si="21" ref="D67:I67">SUMIF($C$46:$C$64,"3",D$46:D$64)</f>
        <v>0</v>
      </c>
      <c r="E67" s="5">
        <f t="shared" si="21"/>
        <v>0</v>
      </c>
      <c r="F67" s="5">
        <f t="shared" si="21"/>
        <v>0</v>
      </c>
      <c r="G67" s="5">
        <f t="shared" si="21"/>
        <v>0</v>
      </c>
      <c r="H67" s="5">
        <f t="shared" si="21"/>
        <v>0</v>
      </c>
      <c r="I67" s="5">
        <f t="shared" si="21"/>
        <v>0</v>
      </c>
      <c r="J67" s="5">
        <f t="shared" si="15"/>
        <v>0</v>
      </c>
      <c r="K67" s="5">
        <f t="shared" si="16"/>
        <v>0</v>
      </c>
      <c r="L67" s="5">
        <f t="shared" si="17"/>
        <v>0</v>
      </c>
    </row>
    <row r="68" spans="1:12" s="3" customFormat="1" ht="31.5">
      <c r="A68" s="1">
        <v>39</v>
      </c>
      <c r="B68" s="9" t="s">
        <v>153</v>
      </c>
      <c r="C68" s="94"/>
      <c r="D68" s="14">
        <f aca="true" t="shared" si="22" ref="D68:I68">D23+D42+D64</f>
        <v>3764283</v>
      </c>
      <c r="E68" s="14">
        <f t="shared" si="22"/>
        <v>5034594</v>
      </c>
      <c r="F68" s="14">
        <f t="shared" si="22"/>
        <v>5034248</v>
      </c>
      <c r="G68" s="14">
        <f t="shared" si="22"/>
        <v>924442</v>
      </c>
      <c r="H68" s="14">
        <f t="shared" si="22"/>
        <v>1178327</v>
      </c>
      <c r="I68" s="14">
        <f t="shared" si="22"/>
        <v>1178327</v>
      </c>
      <c r="J68" s="14">
        <f t="shared" si="15"/>
        <v>4688725</v>
      </c>
      <c r="K68" s="14">
        <f t="shared" si="16"/>
        <v>6212921</v>
      </c>
      <c r="L68" s="14">
        <f t="shared" si="17"/>
        <v>6212575</v>
      </c>
    </row>
    <row r="69" spans="11:12" ht="15.75">
      <c r="K69" s="131"/>
      <c r="L69" s="131"/>
    </row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9" ht="15.75"/>
    <row r="100" ht="15.75"/>
    <row r="101" ht="15.75"/>
    <row r="102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</sheetData>
  <sheetProtection/>
  <mergeCells count="7">
    <mergeCell ref="B5:B6"/>
    <mergeCell ref="C5:C6"/>
    <mergeCell ref="J5:L5"/>
    <mergeCell ref="G5:I5"/>
    <mergeCell ref="D5:F5"/>
    <mergeCell ref="A1:L1"/>
    <mergeCell ref="A2:L2"/>
  </mergeCells>
  <printOptions horizontalCentered="1"/>
  <pageMargins left="0.7086614173228347" right="0.4724409448818898" top="0.7480314960629921" bottom="0.7480314960629921" header="0.31496062992125984" footer="0.31496062992125984"/>
  <pageSetup fitToHeight="1" fitToWidth="1" horizontalDpi="300" verticalDpi="300" orientation="portrait" paperSize="9" scale="57" r:id="rId3"/>
  <headerFooter>
    <oddHeader>&amp;R&amp;"Arial,Normál"&amp;10 2. melléklet a 6/2019.(V.17.) önkormányzati rendelethez
</oddHeader>
    <oddFooter>&amp;C&amp;P. oldal, összesen: &amp;N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Q53"/>
  <sheetViews>
    <sheetView zoomScalePageLayoutView="0" workbookViewId="0" topLeftCell="A1">
      <pane xSplit="2" ySplit="5" topLeftCell="C6" activePane="bottomRight" state="frozen"/>
      <selection pane="topLeft" activeCell="F38" sqref="F38"/>
      <selection pane="topRight" activeCell="F38" sqref="F38"/>
      <selection pane="bottomLeft" activeCell="F38" sqref="F38"/>
      <selection pane="bottomRight" activeCell="F38" sqref="F38"/>
    </sheetView>
  </sheetViews>
  <sheetFormatPr defaultColWidth="9.140625" defaultRowHeight="15"/>
  <cols>
    <col min="1" max="1" width="59.421875" style="2" customWidth="1"/>
    <col min="2" max="2" width="5.7109375" style="2" customWidth="1"/>
    <col min="3" max="5" width="12.140625" style="2" customWidth="1"/>
    <col min="6" max="15" width="12.140625" style="16" customWidth="1"/>
    <col min="16" max="17" width="12.140625" style="2" customWidth="1"/>
    <col min="18" max="16384" width="9.140625" style="2" customWidth="1"/>
  </cols>
  <sheetData>
    <row r="1" spans="1:17" ht="15.75">
      <c r="A1" s="239" t="s">
        <v>510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</row>
    <row r="2" spans="1:17" ht="15.75">
      <c r="A2" s="239" t="s">
        <v>427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</row>
    <row r="4" spans="1:17" s="3" customFormat="1" ht="15.75" customHeight="1">
      <c r="A4" s="258" t="s">
        <v>249</v>
      </c>
      <c r="B4" s="289" t="s">
        <v>128</v>
      </c>
      <c r="C4" s="261" t="s">
        <v>107</v>
      </c>
      <c r="D4" s="262"/>
      <c r="E4" s="263"/>
      <c r="F4" s="261" t="s">
        <v>108</v>
      </c>
      <c r="G4" s="262"/>
      <c r="H4" s="263"/>
      <c r="I4" s="261" t="s">
        <v>28</v>
      </c>
      <c r="J4" s="262"/>
      <c r="K4" s="263"/>
      <c r="L4" s="261" t="s">
        <v>15</v>
      </c>
      <c r="M4" s="262"/>
      <c r="N4" s="263"/>
      <c r="O4" s="261" t="s">
        <v>5</v>
      </c>
      <c r="P4" s="262"/>
      <c r="Q4" s="263"/>
    </row>
    <row r="5" spans="1:17" s="3" customFormat="1" ht="15.75">
      <c r="A5" s="259"/>
      <c r="B5" s="290"/>
      <c r="C5" s="38" t="s">
        <v>155</v>
      </c>
      <c r="D5" s="38" t="s">
        <v>556</v>
      </c>
      <c r="E5" s="38" t="s">
        <v>557</v>
      </c>
      <c r="F5" s="38" t="s">
        <v>155</v>
      </c>
      <c r="G5" s="38" t="s">
        <v>556</v>
      </c>
      <c r="H5" s="38" t="s">
        <v>557</v>
      </c>
      <c r="I5" s="38" t="s">
        <v>155</v>
      </c>
      <c r="J5" s="38" t="s">
        <v>556</v>
      </c>
      <c r="K5" s="38" t="s">
        <v>557</v>
      </c>
      <c r="L5" s="38" t="s">
        <v>155</v>
      </c>
      <c r="M5" s="38" t="s">
        <v>556</v>
      </c>
      <c r="N5" s="38" t="s">
        <v>557</v>
      </c>
      <c r="O5" s="38" t="s">
        <v>155</v>
      </c>
      <c r="P5" s="38" t="s">
        <v>556</v>
      </c>
      <c r="Q5" s="38" t="s">
        <v>557</v>
      </c>
    </row>
    <row r="6" spans="1:17" s="3" customFormat="1" ht="31.5">
      <c r="A6" s="7" t="s">
        <v>222</v>
      </c>
      <c r="B6" s="94">
        <v>2</v>
      </c>
      <c r="C6" s="5">
        <v>5381969</v>
      </c>
      <c r="D6" s="5">
        <v>5273575</v>
      </c>
      <c r="E6" s="5">
        <v>4734089</v>
      </c>
      <c r="F6" s="5">
        <v>1082320</v>
      </c>
      <c r="G6" s="5">
        <v>1053054</v>
      </c>
      <c r="H6" s="5">
        <v>863468</v>
      </c>
      <c r="I6" s="5">
        <v>800000</v>
      </c>
      <c r="J6" s="5">
        <v>381832</v>
      </c>
      <c r="K6" s="5">
        <v>381832</v>
      </c>
      <c r="L6" s="5">
        <v>216000</v>
      </c>
      <c r="M6" s="5">
        <v>26673</v>
      </c>
      <c r="N6" s="5">
        <v>21216</v>
      </c>
      <c r="O6" s="5">
        <f aca="true" t="shared" si="0" ref="O6:O53">C6+F6+I6+L6</f>
        <v>7480289</v>
      </c>
      <c r="P6" s="5">
        <f aca="true" t="shared" si="1" ref="P6:P53">D6+G6+J6+M6</f>
        <v>6735134</v>
      </c>
      <c r="Q6" s="5">
        <f aca="true" t="shared" si="2" ref="Q6:Q53">E6+H6+K6+N6</f>
        <v>6000605</v>
      </c>
    </row>
    <row r="7" spans="1:17" s="3" customFormat="1" ht="31.5" hidden="1">
      <c r="A7" s="7" t="s">
        <v>495</v>
      </c>
      <c r="B7" s="94">
        <v>2</v>
      </c>
      <c r="C7" s="5"/>
      <c r="D7" s="5"/>
      <c r="E7" s="5"/>
      <c r="F7" s="5">
        <v>50991</v>
      </c>
      <c r="G7" s="5">
        <v>50991</v>
      </c>
      <c r="H7" s="5"/>
      <c r="I7" s="5"/>
      <c r="J7" s="5"/>
      <c r="K7" s="5"/>
      <c r="L7" s="5"/>
      <c r="M7" s="5"/>
      <c r="N7" s="5"/>
      <c r="O7" s="5">
        <f t="shared" si="0"/>
        <v>50991</v>
      </c>
      <c r="P7" s="5">
        <f t="shared" si="1"/>
        <v>50991</v>
      </c>
      <c r="Q7" s="5">
        <f t="shared" si="2"/>
        <v>0</v>
      </c>
    </row>
    <row r="8" spans="1:17" s="3" customFormat="1" ht="31.5">
      <c r="A8" s="7" t="s">
        <v>463</v>
      </c>
      <c r="B8" s="94">
        <v>3</v>
      </c>
      <c r="C8" s="5">
        <v>396000</v>
      </c>
      <c r="D8" s="5">
        <v>396000</v>
      </c>
      <c r="E8" s="5">
        <v>396000</v>
      </c>
      <c r="F8" s="5">
        <v>78045</v>
      </c>
      <c r="G8" s="5">
        <v>71632</v>
      </c>
      <c r="H8" s="5">
        <v>70246</v>
      </c>
      <c r="I8" s="5"/>
      <c r="J8" s="5"/>
      <c r="K8" s="5"/>
      <c r="L8" s="5"/>
      <c r="M8" s="5"/>
      <c r="N8" s="5"/>
      <c r="O8" s="5">
        <f t="shared" si="0"/>
        <v>474045</v>
      </c>
      <c r="P8" s="5">
        <f t="shared" si="1"/>
        <v>467632</v>
      </c>
      <c r="Q8" s="5">
        <f t="shared" si="2"/>
        <v>466246</v>
      </c>
    </row>
    <row r="9" spans="1:17" s="3" customFormat="1" ht="15.75">
      <c r="A9" s="114" t="s">
        <v>464</v>
      </c>
      <c r="B9" s="94">
        <v>3</v>
      </c>
      <c r="C9" s="5">
        <v>50000</v>
      </c>
      <c r="D9" s="5">
        <v>50000</v>
      </c>
      <c r="E9" s="5">
        <v>0</v>
      </c>
      <c r="F9" s="5">
        <v>25000</v>
      </c>
      <c r="G9" s="5">
        <v>25000</v>
      </c>
      <c r="H9" s="5">
        <v>0</v>
      </c>
      <c r="I9" s="5"/>
      <c r="J9" s="5"/>
      <c r="K9" s="5"/>
      <c r="L9" s="5"/>
      <c r="M9" s="5"/>
      <c r="N9" s="5"/>
      <c r="O9" s="5">
        <f t="shared" si="0"/>
        <v>75000</v>
      </c>
      <c r="P9" s="5">
        <f t="shared" si="1"/>
        <v>75000</v>
      </c>
      <c r="Q9" s="5">
        <f t="shared" si="2"/>
        <v>0</v>
      </c>
    </row>
    <row r="10" spans="1:17" s="3" customFormat="1" ht="15.75">
      <c r="A10" s="7" t="s">
        <v>223</v>
      </c>
      <c r="B10" s="94">
        <v>2</v>
      </c>
      <c r="C10" s="5"/>
      <c r="D10" s="5"/>
      <c r="E10" s="5"/>
      <c r="F10" s="5"/>
      <c r="G10" s="5"/>
      <c r="H10" s="5"/>
      <c r="I10" s="5">
        <v>150000</v>
      </c>
      <c r="J10" s="5">
        <v>50809</v>
      </c>
      <c r="K10" s="5">
        <v>33337</v>
      </c>
      <c r="L10" s="5">
        <v>40500</v>
      </c>
      <c r="M10" s="5">
        <v>8400</v>
      </c>
      <c r="N10" s="5">
        <v>8392</v>
      </c>
      <c r="O10" s="5">
        <f t="shared" si="0"/>
        <v>190500</v>
      </c>
      <c r="P10" s="5">
        <f t="shared" si="1"/>
        <v>59209</v>
      </c>
      <c r="Q10" s="5">
        <f t="shared" si="2"/>
        <v>41729</v>
      </c>
    </row>
    <row r="11" spans="1:17" s="3" customFormat="1" ht="31.5">
      <c r="A11" s="7" t="s">
        <v>224</v>
      </c>
      <c r="B11" s="94">
        <v>2</v>
      </c>
      <c r="C11" s="5"/>
      <c r="D11" s="5"/>
      <c r="E11" s="5"/>
      <c r="F11" s="5"/>
      <c r="G11" s="5"/>
      <c r="H11" s="5"/>
      <c r="I11" s="5">
        <v>113000</v>
      </c>
      <c r="J11" s="5">
        <v>47000</v>
      </c>
      <c r="K11" s="5">
        <v>46493</v>
      </c>
      <c r="L11" s="5">
        <v>30510</v>
      </c>
      <c r="M11" s="5">
        <v>3510</v>
      </c>
      <c r="N11" s="5">
        <v>3445</v>
      </c>
      <c r="O11" s="5">
        <f t="shared" si="0"/>
        <v>143510</v>
      </c>
      <c r="P11" s="5">
        <f t="shared" si="1"/>
        <v>50510</v>
      </c>
      <c r="Q11" s="5">
        <f t="shared" si="2"/>
        <v>49938</v>
      </c>
    </row>
    <row r="12" spans="1:17" s="3" customFormat="1" ht="15.75">
      <c r="A12" s="7" t="s">
        <v>225</v>
      </c>
      <c r="B12" s="94">
        <v>2</v>
      </c>
      <c r="C12" s="5"/>
      <c r="D12" s="5"/>
      <c r="E12" s="5"/>
      <c r="F12" s="5"/>
      <c r="G12" s="5"/>
      <c r="H12" s="5"/>
      <c r="I12" s="5">
        <v>0</v>
      </c>
      <c r="J12" s="5">
        <v>10000</v>
      </c>
      <c r="K12" s="5">
        <v>8800</v>
      </c>
      <c r="L12" s="5">
        <v>0</v>
      </c>
      <c r="M12" s="5">
        <v>2700</v>
      </c>
      <c r="N12" s="5">
        <v>2377</v>
      </c>
      <c r="O12" s="5">
        <f t="shared" si="0"/>
        <v>0</v>
      </c>
      <c r="P12" s="5">
        <f t="shared" si="1"/>
        <v>12700</v>
      </c>
      <c r="Q12" s="5">
        <f t="shared" si="2"/>
        <v>11177</v>
      </c>
    </row>
    <row r="13" spans="1:17" s="3" customFormat="1" ht="15.75" hidden="1">
      <c r="A13" s="7" t="s">
        <v>226</v>
      </c>
      <c r="B13" s="94">
        <v>2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>
        <f t="shared" si="0"/>
        <v>0</v>
      </c>
      <c r="P13" s="5">
        <f t="shared" si="1"/>
        <v>0</v>
      </c>
      <c r="Q13" s="5">
        <f t="shared" si="2"/>
        <v>0</v>
      </c>
    </row>
    <row r="14" spans="1:17" s="3" customFormat="1" ht="15.75" hidden="1">
      <c r="A14" s="7" t="s">
        <v>227</v>
      </c>
      <c r="B14" s="94">
        <v>2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>
        <f t="shared" si="0"/>
        <v>0</v>
      </c>
      <c r="P14" s="5">
        <f t="shared" si="1"/>
        <v>0</v>
      </c>
      <c r="Q14" s="5">
        <f t="shared" si="2"/>
        <v>0</v>
      </c>
    </row>
    <row r="15" spans="1:17" s="3" customFormat="1" ht="20.25" customHeight="1" hidden="1">
      <c r="A15" s="7" t="s">
        <v>490</v>
      </c>
      <c r="B15" s="94">
        <v>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>
        <f t="shared" si="0"/>
        <v>0</v>
      </c>
      <c r="P15" s="5">
        <f t="shared" si="1"/>
        <v>0</v>
      </c>
      <c r="Q15" s="5">
        <f t="shared" si="2"/>
        <v>0</v>
      </c>
    </row>
    <row r="16" spans="1:17" s="3" customFormat="1" ht="15.75" hidden="1">
      <c r="A16" s="7" t="s">
        <v>489</v>
      </c>
      <c r="B16" s="94">
        <v>2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>
        <f t="shared" si="0"/>
        <v>0</v>
      </c>
      <c r="P16" s="5">
        <f t="shared" si="1"/>
        <v>0</v>
      </c>
      <c r="Q16" s="5">
        <f t="shared" si="2"/>
        <v>0</v>
      </c>
    </row>
    <row r="17" spans="1:17" s="3" customFormat="1" ht="15.75" hidden="1">
      <c r="A17" s="7" t="s">
        <v>228</v>
      </c>
      <c r="B17" s="94">
        <v>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f t="shared" si="0"/>
        <v>0</v>
      </c>
      <c r="P17" s="5">
        <f t="shared" si="1"/>
        <v>0</v>
      </c>
      <c r="Q17" s="5">
        <f t="shared" si="2"/>
        <v>0</v>
      </c>
    </row>
    <row r="18" spans="1:17" s="3" customFormat="1" ht="15.75" hidden="1">
      <c r="A18" s="7" t="s">
        <v>229</v>
      </c>
      <c r="B18" s="94">
        <v>2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>
        <f t="shared" si="0"/>
        <v>0</v>
      </c>
      <c r="P18" s="5">
        <f t="shared" si="1"/>
        <v>0</v>
      </c>
      <c r="Q18" s="5">
        <f t="shared" si="2"/>
        <v>0</v>
      </c>
    </row>
    <row r="19" spans="1:17" s="3" customFormat="1" ht="15.75">
      <c r="A19" s="7" t="s">
        <v>230</v>
      </c>
      <c r="B19" s="94">
        <v>2</v>
      </c>
      <c r="C19" s="5"/>
      <c r="D19" s="5"/>
      <c r="E19" s="5"/>
      <c r="F19" s="5"/>
      <c r="G19" s="5"/>
      <c r="H19" s="5"/>
      <c r="I19" s="5">
        <v>200000</v>
      </c>
      <c r="J19" s="5">
        <v>359000</v>
      </c>
      <c r="K19" s="5">
        <v>359000</v>
      </c>
      <c r="L19" s="5">
        <v>54000</v>
      </c>
      <c r="M19" s="5">
        <v>80730</v>
      </c>
      <c r="N19" s="5">
        <v>80730</v>
      </c>
      <c r="O19" s="5">
        <f t="shared" si="0"/>
        <v>254000</v>
      </c>
      <c r="P19" s="5">
        <f t="shared" si="1"/>
        <v>439730</v>
      </c>
      <c r="Q19" s="5">
        <f t="shared" si="2"/>
        <v>439730</v>
      </c>
    </row>
    <row r="20" spans="1:17" ht="15.75" hidden="1">
      <c r="A20" s="7" t="s">
        <v>428</v>
      </c>
      <c r="B20" s="94">
        <v>2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f t="shared" si="0"/>
        <v>0</v>
      </c>
      <c r="P20" s="5">
        <f t="shared" si="1"/>
        <v>0</v>
      </c>
      <c r="Q20" s="5">
        <f t="shared" si="2"/>
        <v>0</v>
      </c>
    </row>
    <row r="21" spans="1:17" s="3" customFormat="1" ht="15.75">
      <c r="A21" s="7" t="s">
        <v>231</v>
      </c>
      <c r="B21" s="94">
        <v>2</v>
      </c>
      <c r="C21" s="5"/>
      <c r="D21" s="5"/>
      <c r="E21" s="5"/>
      <c r="F21" s="5"/>
      <c r="G21" s="5"/>
      <c r="H21" s="5"/>
      <c r="I21" s="5">
        <v>200000</v>
      </c>
      <c r="J21" s="5">
        <v>10105</v>
      </c>
      <c r="K21" s="5">
        <v>0</v>
      </c>
      <c r="L21" s="5">
        <v>54000</v>
      </c>
      <c r="M21" s="5">
        <v>2728</v>
      </c>
      <c r="N21" s="5">
        <v>0</v>
      </c>
      <c r="O21" s="5">
        <f t="shared" si="0"/>
        <v>254000</v>
      </c>
      <c r="P21" s="5">
        <f t="shared" si="1"/>
        <v>12833</v>
      </c>
      <c r="Q21" s="5">
        <f t="shared" si="2"/>
        <v>0</v>
      </c>
    </row>
    <row r="22" spans="1:17" s="3" customFormat="1" ht="31.5">
      <c r="A22" s="7" t="s">
        <v>232</v>
      </c>
      <c r="B22" s="94">
        <v>2</v>
      </c>
      <c r="C22" s="5"/>
      <c r="D22" s="5"/>
      <c r="E22" s="5"/>
      <c r="F22" s="5"/>
      <c r="G22" s="5"/>
      <c r="H22" s="5"/>
      <c r="I22" s="5">
        <v>50000</v>
      </c>
      <c r="J22" s="5">
        <v>0</v>
      </c>
      <c r="K22" s="5">
        <v>0</v>
      </c>
      <c r="L22" s="5">
        <v>13500</v>
      </c>
      <c r="M22" s="5">
        <v>0</v>
      </c>
      <c r="N22" s="5">
        <v>0</v>
      </c>
      <c r="O22" s="5">
        <f t="shared" si="0"/>
        <v>63500</v>
      </c>
      <c r="P22" s="5">
        <f t="shared" si="1"/>
        <v>0</v>
      </c>
      <c r="Q22" s="5">
        <f t="shared" si="2"/>
        <v>0</v>
      </c>
    </row>
    <row r="23" spans="1:17" s="3" customFormat="1" ht="31.5" hidden="1">
      <c r="A23" s="7" t="s">
        <v>553</v>
      </c>
      <c r="B23" s="94">
        <v>2</v>
      </c>
      <c r="C23" s="5"/>
      <c r="D23" s="5"/>
      <c r="E23" s="5"/>
      <c r="F23" s="5"/>
      <c r="G23" s="5"/>
      <c r="H23" s="5"/>
      <c r="I23" s="5">
        <v>0</v>
      </c>
      <c r="J23" s="5"/>
      <c r="K23" s="5"/>
      <c r="L23" s="5">
        <v>0</v>
      </c>
      <c r="M23" s="5"/>
      <c r="N23" s="5"/>
      <c r="O23" s="5">
        <f t="shared" si="0"/>
        <v>0</v>
      </c>
      <c r="P23" s="5">
        <f t="shared" si="1"/>
        <v>0</v>
      </c>
      <c r="Q23" s="5">
        <f t="shared" si="2"/>
        <v>0</v>
      </c>
    </row>
    <row r="24" spans="1:17" s="3" customFormat="1" ht="15.75" hidden="1">
      <c r="A24" s="7" t="s">
        <v>233</v>
      </c>
      <c r="B24" s="94">
        <v>2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>
        <f t="shared" si="0"/>
        <v>0</v>
      </c>
      <c r="P24" s="5">
        <f t="shared" si="1"/>
        <v>0</v>
      </c>
      <c r="Q24" s="5">
        <f t="shared" si="2"/>
        <v>0</v>
      </c>
    </row>
    <row r="25" spans="1:17" s="3" customFormat="1" ht="15.75">
      <c r="A25" s="7" t="s">
        <v>234</v>
      </c>
      <c r="B25" s="94">
        <v>2</v>
      </c>
      <c r="C25" s="5"/>
      <c r="D25" s="5"/>
      <c r="E25" s="5"/>
      <c r="F25" s="5"/>
      <c r="G25" s="5"/>
      <c r="H25" s="5"/>
      <c r="I25" s="5">
        <v>66000</v>
      </c>
      <c r="J25" s="5">
        <v>16000</v>
      </c>
      <c r="K25" s="5">
        <v>16000</v>
      </c>
      <c r="L25" s="5">
        <v>1782</v>
      </c>
      <c r="M25" s="5">
        <v>4320</v>
      </c>
      <c r="N25" s="5">
        <v>4320</v>
      </c>
      <c r="O25" s="5">
        <f t="shared" si="0"/>
        <v>67782</v>
      </c>
      <c r="P25" s="5">
        <f t="shared" si="1"/>
        <v>20320</v>
      </c>
      <c r="Q25" s="5">
        <f t="shared" si="2"/>
        <v>20320</v>
      </c>
    </row>
    <row r="26" spans="1:17" s="3" customFormat="1" ht="15.75">
      <c r="A26" s="7" t="s">
        <v>235</v>
      </c>
      <c r="B26" s="94">
        <v>2</v>
      </c>
      <c r="C26" s="5"/>
      <c r="D26" s="5"/>
      <c r="E26" s="5"/>
      <c r="F26" s="5"/>
      <c r="G26" s="5"/>
      <c r="H26" s="5"/>
      <c r="I26" s="5">
        <v>220000</v>
      </c>
      <c r="J26" s="5">
        <v>215115</v>
      </c>
      <c r="K26" s="5">
        <v>215115</v>
      </c>
      <c r="L26" s="5">
        <v>59400</v>
      </c>
      <c r="M26" s="5">
        <v>54994</v>
      </c>
      <c r="N26" s="5">
        <v>54994</v>
      </c>
      <c r="O26" s="5">
        <f t="shared" si="0"/>
        <v>279400</v>
      </c>
      <c r="P26" s="5">
        <f t="shared" si="1"/>
        <v>270109</v>
      </c>
      <c r="Q26" s="5">
        <f t="shared" si="2"/>
        <v>270109</v>
      </c>
    </row>
    <row r="27" spans="1:17" s="3" customFormat="1" ht="15.75">
      <c r="A27" s="7" t="s">
        <v>236</v>
      </c>
      <c r="B27" s="94">
        <v>2</v>
      </c>
      <c r="C27" s="5"/>
      <c r="D27" s="5"/>
      <c r="E27" s="5"/>
      <c r="F27" s="5"/>
      <c r="G27" s="5"/>
      <c r="H27" s="5"/>
      <c r="I27" s="5">
        <v>400000</v>
      </c>
      <c r="J27" s="5">
        <v>148537</v>
      </c>
      <c r="K27" s="5">
        <v>147963</v>
      </c>
      <c r="L27" s="5">
        <v>108000</v>
      </c>
      <c r="M27" s="5">
        <v>60625</v>
      </c>
      <c r="N27" s="5">
        <v>35010</v>
      </c>
      <c r="O27" s="5">
        <f t="shared" si="0"/>
        <v>508000</v>
      </c>
      <c r="P27" s="5">
        <f t="shared" si="1"/>
        <v>209162</v>
      </c>
      <c r="Q27" s="5">
        <f t="shared" si="2"/>
        <v>182973</v>
      </c>
    </row>
    <row r="28" spans="1:17" s="3" customFormat="1" ht="15.75">
      <c r="A28" s="7" t="s">
        <v>465</v>
      </c>
      <c r="B28" s="94">
        <v>2</v>
      </c>
      <c r="C28" s="5"/>
      <c r="D28" s="5"/>
      <c r="E28" s="5"/>
      <c r="F28" s="5"/>
      <c r="G28" s="5"/>
      <c r="H28" s="5"/>
      <c r="I28" s="5">
        <v>0</v>
      </c>
      <c r="J28" s="5">
        <v>33858</v>
      </c>
      <c r="K28" s="5">
        <v>24000</v>
      </c>
      <c r="L28" s="5">
        <v>0</v>
      </c>
      <c r="M28" s="5">
        <v>9142</v>
      </c>
      <c r="N28" s="5">
        <v>0</v>
      </c>
      <c r="O28" s="5">
        <f t="shared" si="0"/>
        <v>0</v>
      </c>
      <c r="P28" s="5">
        <f t="shared" si="1"/>
        <v>43000</v>
      </c>
      <c r="Q28" s="5">
        <f t="shared" si="2"/>
        <v>24000</v>
      </c>
    </row>
    <row r="29" spans="1:17" s="3" customFormat="1" ht="15.75">
      <c r="A29" s="7" t="s">
        <v>237</v>
      </c>
      <c r="B29" s="94">
        <v>2</v>
      </c>
      <c r="C29" s="5"/>
      <c r="D29" s="5"/>
      <c r="E29" s="5"/>
      <c r="F29" s="5"/>
      <c r="G29" s="5"/>
      <c r="H29" s="5"/>
      <c r="I29" s="5">
        <v>50000</v>
      </c>
      <c r="J29" s="5">
        <v>0</v>
      </c>
      <c r="K29" s="5">
        <v>0</v>
      </c>
      <c r="L29" s="5">
        <v>13500</v>
      </c>
      <c r="M29" s="5">
        <v>0</v>
      </c>
      <c r="N29" s="5">
        <v>0</v>
      </c>
      <c r="O29" s="5">
        <f t="shared" si="0"/>
        <v>63500</v>
      </c>
      <c r="P29" s="5">
        <f t="shared" si="1"/>
        <v>0</v>
      </c>
      <c r="Q29" s="5">
        <f t="shared" si="2"/>
        <v>0</v>
      </c>
    </row>
    <row r="30" spans="1:17" s="3" customFormat="1" ht="15.75" hidden="1">
      <c r="A30" s="7" t="s">
        <v>238</v>
      </c>
      <c r="B30" s="94">
        <v>2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>
        <f t="shared" si="0"/>
        <v>0</v>
      </c>
      <c r="P30" s="5">
        <f t="shared" si="1"/>
        <v>0</v>
      </c>
      <c r="Q30" s="5">
        <f t="shared" si="2"/>
        <v>0</v>
      </c>
    </row>
    <row r="31" spans="1:17" s="3" customFormat="1" ht="31.5" hidden="1">
      <c r="A31" s="7" t="s">
        <v>239</v>
      </c>
      <c r="B31" s="94">
        <v>2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>
        <f t="shared" si="0"/>
        <v>0</v>
      </c>
      <c r="P31" s="5">
        <f t="shared" si="1"/>
        <v>0</v>
      </c>
      <c r="Q31" s="5">
        <f t="shared" si="2"/>
        <v>0</v>
      </c>
    </row>
    <row r="32" spans="1:17" s="3" customFormat="1" ht="15.75" hidden="1">
      <c r="A32" s="7" t="s">
        <v>240</v>
      </c>
      <c r="B32" s="94">
        <v>2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>
        <f t="shared" si="0"/>
        <v>0</v>
      </c>
      <c r="P32" s="5">
        <f t="shared" si="1"/>
        <v>0</v>
      </c>
      <c r="Q32" s="5">
        <f t="shared" si="2"/>
        <v>0</v>
      </c>
    </row>
    <row r="33" spans="1:17" s="3" customFormat="1" ht="15.75">
      <c r="A33" s="7" t="s">
        <v>241</v>
      </c>
      <c r="B33" s="94">
        <v>2</v>
      </c>
      <c r="C33" s="5"/>
      <c r="D33" s="5"/>
      <c r="E33" s="5"/>
      <c r="F33" s="5"/>
      <c r="G33" s="5"/>
      <c r="H33" s="5"/>
      <c r="I33" s="5">
        <v>10000</v>
      </c>
      <c r="J33" s="5">
        <v>10000</v>
      </c>
      <c r="K33" s="5"/>
      <c r="L33" s="5"/>
      <c r="M33" s="5"/>
      <c r="N33" s="5"/>
      <c r="O33" s="5">
        <f t="shared" si="0"/>
        <v>10000</v>
      </c>
      <c r="P33" s="5">
        <f t="shared" si="1"/>
        <v>10000</v>
      </c>
      <c r="Q33" s="5">
        <f t="shared" si="2"/>
        <v>0</v>
      </c>
    </row>
    <row r="34" spans="1:17" s="3" customFormat="1" ht="15.75" hidden="1">
      <c r="A34" s="7" t="s">
        <v>242</v>
      </c>
      <c r="B34" s="94">
        <v>2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>
        <f t="shared" si="0"/>
        <v>0</v>
      </c>
      <c r="P34" s="5">
        <f t="shared" si="1"/>
        <v>0</v>
      </c>
      <c r="Q34" s="5">
        <f t="shared" si="2"/>
        <v>0</v>
      </c>
    </row>
    <row r="35" spans="1:17" s="3" customFormat="1" ht="31.5" hidden="1">
      <c r="A35" s="7" t="s">
        <v>243</v>
      </c>
      <c r="B35" s="94">
        <v>2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>
        <f t="shared" si="0"/>
        <v>0</v>
      </c>
      <c r="P35" s="5">
        <f t="shared" si="1"/>
        <v>0</v>
      </c>
      <c r="Q35" s="5">
        <f t="shared" si="2"/>
        <v>0</v>
      </c>
    </row>
    <row r="36" spans="1:17" s="3" customFormat="1" ht="31.5" hidden="1">
      <c r="A36" s="7" t="s">
        <v>244</v>
      </c>
      <c r="B36" s="94">
        <v>2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>
        <f t="shared" si="0"/>
        <v>0</v>
      </c>
      <c r="P36" s="5">
        <f t="shared" si="1"/>
        <v>0</v>
      </c>
      <c r="Q36" s="5">
        <f t="shared" si="2"/>
        <v>0</v>
      </c>
    </row>
    <row r="37" spans="1:17" s="3" customFormat="1" ht="15.75" hidden="1">
      <c r="A37" s="7" t="s">
        <v>466</v>
      </c>
      <c r="B37" s="94">
        <v>2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>
        <f t="shared" si="0"/>
        <v>0</v>
      </c>
      <c r="P37" s="5">
        <f t="shared" si="1"/>
        <v>0</v>
      </c>
      <c r="Q37" s="5">
        <f t="shared" si="2"/>
        <v>0</v>
      </c>
    </row>
    <row r="38" spans="1:17" s="3" customFormat="1" ht="15.75" hidden="1">
      <c r="A38" s="7" t="s">
        <v>245</v>
      </c>
      <c r="B38" s="94">
        <v>2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>
        <f t="shared" si="0"/>
        <v>0</v>
      </c>
      <c r="P38" s="5">
        <f t="shared" si="1"/>
        <v>0</v>
      </c>
      <c r="Q38" s="5">
        <f t="shared" si="2"/>
        <v>0</v>
      </c>
    </row>
    <row r="39" spans="1:17" s="3" customFormat="1" ht="15.75">
      <c r="A39" s="7" t="s">
        <v>246</v>
      </c>
      <c r="B39" s="94">
        <v>2</v>
      </c>
      <c r="C39" s="5">
        <v>256000</v>
      </c>
      <c r="D39" s="5">
        <v>256000</v>
      </c>
      <c r="E39" s="5">
        <v>255400</v>
      </c>
      <c r="F39" s="5">
        <v>50400</v>
      </c>
      <c r="G39" s="5">
        <v>50400</v>
      </c>
      <c r="H39" s="5">
        <v>50303</v>
      </c>
      <c r="I39" s="5">
        <v>250000</v>
      </c>
      <c r="J39" s="5">
        <v>68200</v>
      </c>
      <c r="K39" s="5">
        <v>68114</v>
      </c>
      <c r="L39" s="5">
        <v>67500</v>
      </c>
      <c r="M39" s="5">
        <v>10100</v>
      </c>
      <c r="N39" s="5">
        <v>10053</v>
      </c>
      <c r="O39" s="5">
        <f t="shared" si="0"/>
        <v>623900</v>
      </c>
      <c r="P39" s="5">
        <f t="shared" si="1"/>
        <v>384700</v>
      </c>
      <c r="Q39" s="5">
        <f t="shared" si="2"/>
        <v>383870</v>
      </c>
    </row>
    <row r="40" spans="1:17" s="3" customFormat="1" ht="31.5">
      <c r="A40" s="7" t="s">
        <v>247</v>
      </c>
      <c r="B40" s="94">
        <v>2</v>
      </c>
      <c r="C40" s="5">
        <v>370800</v>
      </c>
      <c r="D40" s="5">
        <v>406560</v>
      </c>
      <c r="E40" s="5">
        <v>406560</v>
      </c>
      <c r="F40" s="5">
        <v>73024</v>
      </c>
      <c r="G40" s="5">
        <v>79437</v>
      </c>
      <c r="H40" s="5">
        <v>79437</v>
      </c>
      <c r="I40" s="5">
        <v>550000</v>
      </c>
      <c r="J40" s="5">
        <v>887929</v>
      </c>
      <c r="K40" s="5">
        <v>887929</v>
      </c>
      <c r="L40" s="5">
        <v>148500</v>
      </c>
      <c r="M40" s="5">
        <v>134634</v>
      </c>
      <c r="N40" s="5">
        <v>128842</v>
      </c>
      <c r="O40" s="5">
        <f t="shared" si="0"/>
        <v>1142324</v>
      </c>
      <c r="P40" s="5">
        <f t="shared" si="1"/>
        <v>1508560</v>
      </c>
      <c r="Q40" s="5">
        <f t="shared" si="2"/>
        <v>1502768</v>
      </c>
    </row>
    <row r="41" spans="1:17" s="3" customFormat="1" ht="15.75">
      <c r="A41" s="82" t="s">
        <v>467</v>
      </c>
      <c r="B41" s="94">
        <v>2</v>
      </c>
      <c r="C41" s="5">
        <v>200000</v>
      </c>
      <c r="D41" s="5">
        <v>164240</v>
      </c>
      <c r="E41" s="5">
        <v>143788</v>
      </c>
      <c r="F41" s="5"/>
      <c r="G41" s="5"/>
      <c r="H41" s="5"/>
      <c r="I41" s="5"/>
      <c r="J41" s="5"/>
      <c r="K41" s="5"/>
      <c r="L41" s="5"/>
      <c r="M41" s="5"/>
      <c r="N41" s="5"/>
      <c r="O41" s="5">
        <f t="shared" si="0"/>
        <v>200000</v>
      </c>
      <c r="P41" s="5">
        <f t="shared" si="1"/>
        <v>164240</v>
      </c>
      <c r="Q41" s="5">
        <f t="shared" si="2"/>
        <v>143788</v>
      </c>
    </row>
    <row r="42" spans="1:17" s="3" customFormat="1" ht="15.75" hidden="1">
      <c r="A42" s="7" t="s">
        <v>455</v>
      </c>
      <c r="B42" s="94">
        <v>2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>
        <f t="shared" si="0"/>
        <v>0</v>
      </c>
      <c r="P42" s="5">
        <f t="shared" si="1"/>
        <v>0</v>
      </c>
      <c r="Q42" s="5">
        <f t="shared" si="2"/>
        <v>0</v>
      </c>
    </row>
    <row r="43" spans="1:17" s="3" customFormat="1" ht="15.75">
      <c r="A43" s="7" t="s">
        <v>536</v>
      </c>
      <c r="B43" s="94">
        <v>2</v>
      </c>
      <c r="C43" s="5"/>
      <c r="D43" s="5"/>
      <c r="E43" s="5"/>
      <c r="F43" s="5"/>
      <c r="G43" s="5"/>
      <c r="H43" s="5"/>
      <c r="I43" s="5">
        <v>0</v>
      </c>
      <c r="J43" s="5">
        <v>289488</v>
      </c>
      <c r="K43" s="5">
        <v>159000</v>
      </c>
      <c r="L43" s="5">
        <v>0</v>
      </c>
      <c r="M43" s="5">
        <v>78162</v>
      </c>
      <c r="N43" s="5">
        <v>42930</v>
      </c>
      <c r="O43" s="5">
        <f t="shared" si="0"/>
        <v>0</v>
      </c>
      <c r="P43" s="5">
        <f t="shared" si="1"/>
        <v>367650</v>
      </c>
      <c r="Q43" s="5">
        <f t="shared" si="2"/>
        <v>201930</v>
      </c>
    </row>
    <row r="44" spans="1:17" s="3" customFormat="1" ht="15.75">
      <c r="A44" s="7" t="s">
        <v>248</v>
      </c>
      <c r="B44" s="94">
        <v>2</v>
      </c>
      <c r="C44" s="5"/>
      <c r="D44" s="5"/>
      <c r="E44" s="5"/>
      <c r="F44" s="5"/>
      <c r="G44" s="5"/>
      <c r="H44" s="5"/>
      <c r="I44" s="5">
        <v>150000</v>
      </c>
      <c r="J44" s="5">
        <v>211182</v>
      </c>
      <c r="K44" s="5">
        <v>211182</v>
      </c>
      <c r="L44" s="5">
        <v>40500</v>
      </c>
      <c r="M44" s="5">
        <v>57020</v>
      </c>
      <c r="N44" s="5">
        <v>57020</v>
      </c>
      <c r="O44" s="5">
        <f t="shared" si="0"/>
        <v>190500</v>
      </c>
      <c r="P44" s="5">
        <f t="shared" si="1"/>
        <v>268202</v>
      </c>
      <c r="Q44" s="5">
        <f t="shared" si="2"/>
        <v>268202</v>
      </c>
    </row>
    <row r="45" spans="1:17" s="3" customFormat="1" ht="15.75" hidden="1">
      <c r="A45" s="7" t="s">
        <v>468</v>
      </c>
      <c r="B45" s="94">
        <v>2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>
        <f t="shared" si="0"/>
        <v>0</v>
      </c>
      <c r="P45" s="5">
        <f t="shared" si="1"/>
        <v>0</v>
      </c>
      <c r="Q45" s="5">
        <f t="shared" si="2"/>
        <v>0</v>
      </c>
    </row>
    <row r="46" spans="1:17" s="3" customFormat="1" ht="15.75">
      <c r="A46" s="7" t="s">
        <v>131</v>
      </c>
      <c r="B46" s="94"/>
      <c r="C46" s="5"/>
      <c r="D46" s="5"/>
      <c r="E46" s="5"/>
      <c r="F46" s="5"/>
      <c r="G46" s="5"/>
      <c r="H46" s="5"/>
      <c r="I46" s="5">
        <f>SUM(I47:I49)</f>
        <v>847692</v>
      </c>
      <c r="J46" s="5">
        <f>SUM(J47:J49)</f>
        <v>533738</v>
      </c>
      <c r="K46" s="5">
        <f>SUM(K47:K49)</f>
        <v>449329</v>
      </c>
      <c r="L46" s="5"/>
      <c r="M46" s="5"/>
      <c r="N46" s="5"/>
      <c r="O46" s="5">
        <f t="shared" si="0"/>
        <v>847692</v>
      </c>
      <c r="P46" s="5">
        <f t="shared" si="1"/>
        <v>533738</v>
      </c>
      <c r="Q46" s="5">
        <f t="shared" si="2"/>
        <v>449329</v>
      </c>
    </row>
    <row r="47" spans="1:17" s="3" customFormat="1" ht="15.75">
      <c r="A47" s="82" t="s">
        <v>369</v>
      </c>
      <c r="B47" s="94">
        <v>1</v>
      </c>
      <c r="C47" s="5"/>
      <c r="D47" s="5"/>
      <c r="E47" s="5"/>
      <c r="F47" s="5"/>
      <c r="G47" s="5"/>
      <c r="H47" s="5"/>
      <c r="I47" s="77">
        <f>SUMIF($B$6:$B$46,"1",L$6:L$46)</f>
        <v>0</v>
      </c>
      <c r="J47" s="77">
        <f>SUMIF($B$6:$B$46,"1",M$6:M$46)</f>
        <v>0</v>
      </c>
      <c r="K47" s="77">
        <f>SUMIF($B$6:$B$46,"1",N$6:N$46)</f>
        <v>0</v>
      </c>
      <c r="L47" s="77"/>
      <c r="M47" s="77"/>
      <c r="N47" s="77"/>
      <c r="O47" s="5">
        <f t="shared" si="0"/>
        <v>0</v>
      </c>
      <c r="P47" s="5">
        <f t="shared" si="1"/>
        <v>0</v>
      </c>
      <c r="Q47" s="5">
        <f t="shared" si="2"/>
        <v>0</v>
      </c>
    </row>
    <row r="48" spans="1:17" s="3" customFormat="1" ht="15.75">
      <c r="A48" s="82" t="s">
        <v>215</v>
      </c>
      <c r="B48" s="94">
        <v>2</v>
      </c>
      <c r="C48" s="94"/>
      <c r="D48" s="94"/>
      <c r="E48" s="94"/>
      <c r="F48" s="5"/>
      <c r="G48" s="5"/>
      <c r="H48" s="5"/>
      <c r="I48" s="77">
        <f>SUMIF($B$6:$B$46,"2",L$6:L$46)</f>
        <v>847692</v>
      </c>
      <c r="J48" s="77">
        <f>SUMIF($B$6:$B$46,"2",M$6:M$46)</f>
        <v>533738</v>
      </c>
      <c r="K48" s="77">
        <f>SUMIF($B$6:$B$46,"2",N$6:N$46)</f>
        <v>449329</v>
      </c>
      <c r="L48" s="77"/>
      <c r="M48" s="77"/>
      <c r="N48" s="77"/>
      <c r="O48" s="5">
        <f t="shared" si="0"/>
        <v>847692</v>
      </c>
      <c r="P48" s="5">
        <f t="shared" si="1"/>
        <v>533738</v>
      </c>
      <c r="Q48" s="5">
        <f t="shared" si="2"/>
        <v>449329</v>
      </c>
    </row>
    <row r="49" spans="1:17" s="3" customFormat="1" ht="15.75">
      <c r="A49" s="82" t="s">
        <v>112</v>
      </c>
      <c r="B49" s="94">
        <v>3</v>
      </c>
      <c r="C49" s="94"/>
      <c r="D49" s="94"/>
      <c r="E49" s="94"/>
      <c r="F49" s="5"/>
      <c r="G49" s="5"/>
      <c r="H49" s="5"/>
      <c r="I49" s="77">
        <f>SUMIF($B$6:$B$46,"3",L$6:L$46)</f>
        <v>0</v>
      </c>
      <c r="J49" s="77">
        <f>SUMIF($B$6:$B$46,"3",M$6:M$46)</f>
        <v>0</v>
      </c>
      <c r="K49" s="77">
        <f>SUMIF($B$6:$B$46,"3",N$6:N$46)</f>
        <v>0</v>
      </c>
      <c r="L49" s="77"/>
      <c r="M49" s="77"/>
      <c r="N49" s="77"/>
      <c r="O49" s="5">
        <f t="shared" si="0"/>
        <v>0</v>
      </c>
      <c r="P49" s="5">
        <f t="shared" si="1"/>
        <v>0</v>
      </c>
      <c r="Q49" s="5">
        <f t="shared" si="2"/>
        <v>0</v>
      </c>
    </row>
    <row r="50" spans="1:17" s="3" customFormat="1" ht="15.75">
      <c r="A50" s="8" t="s">
        <v>376</v>
      </c>
      <c r="B50" s="94"/>
      <c r="C50" s="14">
        <f aca="true" t="shared" si="3" ref="C50:K50">SUM(C51:C53)</f>
        <v>6654769</v>
      </c>
      <c r="D50" s="14">
        <f t="shared" si="3"/>
        <v>6546375</v>
      </c>
      <c r="E50" s="14">
        <f t="shared" si="3"/>
        <v>5935837</v>
      </c>
      <c r="F50" s="14">
        <f t="shared" si="3"/>
        <v>1359780</v>
      </c>
      <c r="G50" s="14">
        <f t="shared" si="3"/>
        <v>1330514</v>
      </c>
      <c r="H50" s="14">
        <f t="shared" si="3"/>
        <v>1063454</v>
      </c>
      <c r="I50" s="14">
        <f t="shared" si="3"/>
        <v>4056692</v>
      </c>
      <c r="J50" s="14">
        <f t="shared" si="3"/>
        <v>3272793</v>
      </c>
      <c r="K50" s="14">
        <f t="shared" si="3"/>
        <v>3008094</v>
      </c>
      <c r="L50" s="14"/>
      <c r="M50" s="14"/>
      <c r="N50" s="14"/>
      <c r="O50" s="14">
        <f t="shared" si="0"/>
        <v>12071241</v>
      </c>
      <c r="P50" s="14">
        <f t="shared" si="1"/>
        <v>11149682</v>
      </c>
      <c r="Q50" s="14">
        <f t="shared" si="2"/>
        <v>10007385</v>
      </c>
    </row>
    <row r="51" spans="1:17" s="3" customFormat="1" ht="15.75">
      <c r="A51" s="82" t="s">
        <v>369</v>
      </c>
      <c r="B51" s="94">
        <v>1</v>
      </c>
      <c r="C51" s="77">
        <f aca="true" t="shared" si="4" ref="C51:K51">SUMIF($B$6:$B$50,"1",C$6:C$50)</f>
        <v>0</v>
      </c>
      <c r="D51" s="77">
        <f t="shared" si="4"/>
        <v>0</v>
      </c>
      <c r="E51" s="77">
        <f t="shared" si="4"/>
        <v>0</v>
      </c>
      <c r="F51" s="77">
        <f t="shared" si="4"/>
        <v>0</v>
      </c>
      <c r="G51" s="77">
        <f t="shared" si="4"/>
        <v>0</v>
      </c>
      <c r="H51" s="77">
        <f t="shared" si="4"/>
        <v>0</v>
      </c>
      <c r="I51" s="77">
        <f t="shared" si="4"/>
        <v>0</v>
      </c>
      <c r="J51" s="77">
        <f t="shared" si="4"/>
        <v>0</v>
      </c>
      <c r="K51" s="77">
        <f t="shared" si="4"/>
        <v>0</v>
      </c>
      <c r="L51" s="77"/>
      <c r="M51" s="77"/>
      <c r="N51" s="77"/>
      <c r="O51" s="5">
        <f t="shared" si="0"/>
        <v>0</v>
      </c>
      <c r="P51" s="5">
        <f t="shared" si="1"/>
        <v>0</v>
      </c>
      <c r="Q51" s="5">
        <f t="shared" si="2"/>
        <v>0</v>
      </c>
    </row>
    <row r="52" spans="1:17" s="3" customFormat="1" ht="15.75">
      <c r="A52" s="82" t="s">
        <v>215</v>
      </c>
      <c r="B52" s="94">
        <v>2</v>
      </c>
      <c r="C52" s="77">
        <f aca="true" t="shared" si="5" ref="C52:K52">SUMIF($B$6:$B$50,"2",C$6:C$50)</f>
        <v>6208769</v>
      </c>
      <c r="D52" s="77">
        <f t="shared" si="5"/>
        <v>6100375</v>
      </c>
      <c r="E52" s="77">
        <f t="shared" si="5"/>
        <v>5539837</v>
      </c>
      <c r="F52" s="77">
        <f t="shared" si="5"/>
        <v>1256735</v>
      </c>
      <c r="G52" s="77">
        <f t="shared" si="5"/>
        <v>1233882</v>
      </c>
      <c r="H52" s="77">
        <f t="shared" si="5"/>
        <v>993208</v>
      </c>
      <c r="I52" s="77">
        <f t="shared" si="5"/>
        <v>4056692</v>
      </c>
      <c r="J52" s="77">
        <f t="shared" si="5"/>
        <v>3272793</v>
      </c>
      <c r="K52" s="77">
        <f t="shared" si="5"/>
        <v>3008094</v>
      </c>
      <c r="L52" s="77"/>
      <c r="M52" s="77"/>
      <c r="N52" s="77"/>
      <c r="O52" s="5">
        <f t="shared" si="0"/>
        <v>11522196</v>
      </c>
      <c r="P52" s="5">
        <f t="shared" si="1"/>
        <v>10607050</v>
      </c>
      <c r="Q52" s="5">
        <f t="shared" si="2"/>
        <v>9541139</v>
      </c>
    </row>
    <row r="53" spans="1:17" s="3" customFormat="1" ht="15.75">
      <c r="A53" s="82" t="s">
        <v>112</v>
      </c>
      <c r="B53" s="94">
        <v>3</v>
      </c>
      <c r="C53" s="77">
        <f aca="true" t="shared" si="6" ref="C53:K53">SUMIF($B$6:$B$50,"3",C$6:C$50)</f>
        <v>446000</v>
      </c>
      <c r="D53" s="77">
        <f t="shared" si="6"/>
        <v>446000</v>
      </c>
      <c r="E53" s="77">
        <f t="shared" si="6"/>
        <v>396000</v>
      </c>
      <c r="F53" s="77">
        <f t="shared" si="6"/>
        <v>103045</v>
      </c>
      <c r="G53" s="77">
        <f t="shared" si="6"/>
        <v>96632</v>
      </c>
      <c r="H53" s="77">
        <f t="shared" si="6"/>
        <v>70246</v>
      </c>
      <c r="I53" s="77">
        <f t="shared" si="6"/>
        <v>0</v>
      </c>
      <c r="J53" s="77">
        <f t="shared" si="6"/>
        <v>0</v>
      </c>
      <c r="K53" s="77">
        <f t="shared" si="6"/>
        <v>0</v>
      </c>
      <c r="L53" s="77"/>
      <c r="M53" s="77"/>
      <c r="N53" s="77"/>
      <c r="O53" s="5">
        <f t="shared" si="0"/>
        <v>549045</v>
      </c>
      <c r="P53" s="5">
        <f t="shared" si="1"/>
        <v>542632</v>
      </c>
      <c r="Q53" s="5">
        <f t="shared" si="2"/>
        <v>466246</v>
      </c>
    </row>
  </sheetData>
  <sheetProtection/>
  <mergeCells count="9">
    <mergeCell ref="L4:N4"/>
    <mergeCell ref="I4:K4"/>
    <mergeCell ref="F4:H4"/>
    <mergeCell ref="C4:E4"/>
    <mergeCell ref="A1:Q1"/>
    <mergeCell ref="A2:Q2"/>
    <mergeCell ref="A4:A5"/>
    <mergeCell ref="B4:B5"/>
    <mergeCell ref="O4:Q4"/>
  </mergeCells>
  <printOptions horizontalCentered="1"/>
  <pageMargins left="0.31496062992125984" right="0.2755905511811024" top="0.46" bottom="0.47" header="0.31496062992125984" footer="0.31496062992125984"/>
  <pageSetup fitToHeight="1" fitToWidth="1" horizontalDpi="300" verticalDpi="300" orientation="landscape" paperSize="9" scale="57" r:id="rId1"/>
  <headerFooter>
    <oddFooter>&amp;C&amp;P. oldal, összesen: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2.28125" style="26" customWidth="1"/>
    <col min="2" max="4" width="9.7109375" style="30" customWidth="1"/>
    <col min="5" max="5" width="10.8515625" style="30" customWidth="1"/>
    <col min="6" max="16384" width="9.140625" style="30" customWidth="1"/>
  </cols>
  <sheetData>
    <row r="1" spans="1:6" s="23" customFormat="1" ht="48.75" customHeight="1">
      <c r="A1" s="291" t="s">
        <v>527</v>
      </c>
      <c r="B1" s="291"/>
      <c r="C1" s="291"/>
      <c r="D1" s="291"/>
      <c r="E1" s="291"/>
      <c r="F1" s="113"/>
    </row>
    <row r="2" spans="1:5" s="23" customFormat="1" ht="13.5" customHeight="1">
      <c r="A2" s="118"/>
      <c r="B2" s="118"/>
      <c r="C2" s="118"/>
      <c r="D2" s="118"/>
      <c r="E2" s="118"/>
    </row>
    <row r="3" spans="1:5" s="23" customFormat="1" ht="40.5" customHeight="1">
      <c r="A3" s="292" t="s">
        <v>524</v>
      </c>
      <c r="B3" s="292"/>
      <c r="C3" s="292"/>
      <c r="D3" s="292"/>
      <c r="E3" s="292"/>
    </row>
    <row r="4" spans="1:5" s="23" customFormat="1" ht="14.25" customHeight="1">
      <c r="A4" s="24"/>
      <c r="B4" s="24"/>
      <c r="C4" s="24"/>
      <c r="D4" s="24"/>
      <c r="E4" s="119" t="s">
        <v>476</v>
      </c>
    </row>
    <row r="5" spans="1:6" s="27" customFormat="1" ht="21.75" customHeight="1">
      <c r="A5" s="111" t="s">
        <v>9</v>
      </c>
      <c r="B5" s="25" t="s">
        <v>461</v>
      </c>
      <c r="C5" s="25" t="s">
        <v>496</v>
      </c>
      <c r="D5" s="25" t="s">
        <v>521</v>
      </c>
      <c r="E5" s="25" t="s">
        <v>5</v>
      </c>
      <c r="F5" s="26"/>
    </row>
    <row r="6" spans="1:5" ht="15">
      <c r="A6" s="28" t="s">
        <v>373</v>
      </c>
      <c r="B6" s="29">
        <v>200000</v>
      </c>
      <c r="C6" s="29">
        <v>200000</v>
      </c>
      <c r="D6" s="29">
        <v>200000</v>
      </c>
      <c r="E6" s="29">
        <f aca="true" t="shared" si="0" ref="E6:E21">SUM(B6:D6)</f>
        <v>600000</v>
      </c>
    </row>
    <row r="7" spans="1:5" ht="15">
      <c r="A7" s="28" t="s">
        <v>371</v>
      </c>
      <c r="B7" s="29"/>
      <c r="C7" s="29"/>
      <c r="D7" s="29"/>
      <c r="E7" s="29">
        <f t="shared" si="0"/>
        <v>0</v>
      </c>
    </row>
    <row r="8" spans="1:5" ht="15">
      <c r="A8" s="28" t="s">
        <v>29</v>
      </c>
      <c r="B8" s="29">
        <v>5000</v>
      </c>
      <c r="C8" s="29">
        <v>5000</v>
      </c>
      <c r="D8" s="29">
        <v>5000</v>
      </c>
      <c r="E8" s="29">
        <f t="shared" si="0"/>
        <v>15000</v>
      </c>
    </row>
    <row r="9" spans="1:5" ht="32.25" customHeight="1">
      <c r="A9" s="31" t="s">
        <v>30</v>
      </c>
      <c r="B9" s="29">
        <v>55000</v>
      </c>
      <c r="C9" s="29">
        <v>55000</v>
      </c>
      <c r="D9" s="29">
        <v>55000</v>
      </c>
      <c r="E9" s="29">
        <f t="shared" si="0"/>
        <v>165000</v>
      </c>
    </row>
    <row r="10" spans="1:5" ht="20.25" customHeight="1">
      <c r="A10" s="28" t="s">
        <v>31</v>
      </c>
      <c r="B10" s="29"/>
      <c r="C10" s="29"/>
      <c r="D10" s="29"/>
      <c r="E10" s="29">
        <f t="shared" si="0"/>
        <v>0</v>
      </c>
    </row>
    <row r="11" spans="1:5" ht="19.5" customHeight="1">
      <c r="A11" s="28" t="s">
        <v>32</v>
      </c>
      <c r="B11" s="29"/>
      <c r="C11" s="29"/>
      <c r="D11" s="29"/>
      <c r="E11" s="29">
        <f t="shared" si="0"/>
        <v>0</v>
      </c>
    </row>
    <row r="12" spans="1:5" ht="15.75" customHeight="1">
      <c r="A12" s="31" t="s">
        <v>372</v>
      </c>
      <c r="B12" s="29"/>
      <c r="C12" s="29"/>
      <c r="D12" s="29"/>
      <c r="E12" s="29">
        <f t="shared" si="0"/>
        <v>0</v>
      </c>
    </row>
    <row r="13" spans="1:5" s="34" customFormat="1" ht="14.25">
      <c r="A13" s="32" t="s">
        <v>40</v>
      </c>
      <c r="B13" s="33">
        <f>SUM(B6:B12)</f>
        <v>260000</v>
      </c>
      <c r="C13" s="33">
        <f>SUM(C6:C12)</f>
        <v>260000</v>
      </c>
      <c r="D13" s="33">
        <f>SUM(D6:D12)</f>
        <v>260000</v>
      </c>
      <c r="E13" s="33">
        <f>SUM(E6:E12)</f>
        <v>780000</v>
      </c>
    </row>
    <row r="14" spans="1:5" ht="15">
      <c r="A14" s="32" t="s">
        <v>41</v>
      </c>
      <c r="B14" s="33">
        <f>ROUNDDOWN(B13*0.5,0)</f>
        <v>130000</v>
      </c>
      <c r="C14" s="33">
        <f>ROUNDDOWN(C13*0.5,0)</f>
        <v>130000</v>
      </c>
      <c r="D14" s="33">
        <f>ROUNDDOWN(D13*0.5,0)</f>
        <v>130000</v>
      </c>
      <c r="E14" s="33">
        <f t="shared" si="0"/>
        <v>390000</v>
      </c>
    </row>
    <row r="15" spans="1:5" ht="19.5" customHeight="1">
      <c r="A15" s="31" t="s">
        <v>33</v>
      </c>
      <c r="B15" s="29"/>
      <c r="C15" s="29"/>
      <c r="D15" s="29"/>
      <c r="E15" s="29">
        <f t="shared" si="0"/>
        <v>0</v>
      </c>
    </row>
    <row r="16" spans="1:5" ht="20.25" customHeight="1">
      <c r="A16" s="31" t="s">
        <v>37</v>
      </c>
      <c r="B16" s="29"/>
      <c r="C16" s="29"/>
      <c r="D16" s="29"/>
      <c r="E16" s="29">
        <f t="shared" si="0"/>
        <v>0</v>
      </c>
    </row>
    <row r="17" spans="1:5" ht="17.25" customHeight="1">
      <c r="A17" s="31" t="s">
        <v>34</v>
      </c>
      <c r="B17" s="29"/>
      <c r="C17" s="29"/>
      <c r="D17" s="29"/>
      <c r="E17" s="29">
        <f t="shared" si="0"/>
        <v>0</v>
      </c>
    </row>
    <row r="18" spans="1:5" ht="14.25" customHeight="1">
      <c r="A18" s="28" t="s">
        <v>35</v>
      </c>
      <c r="B18" s="29"/>
      <c r="C18" s="29"/>
      <c r="D18" s="29"/>
      <c r="E18" s="29">
        <f t="shared" si="0"/>
        <v>0</v>
      </c>
    </row>
    <row r="19" spans="1:5" ht="15">
      <c r="A19" s="28" t="s">
        <v>36</v>
      </c>
      <c r="B19" s="29"/>
      <c r="C19" s="29"/>
      <c r="D19" s="29"/>
      <c r="E19" s="29">
        <f t="shared" si="0"/>
        <v>0</v>
      </c>
    </row>
    <row r="20" spans="1:5" ht="15">
      <c r="A20" s="28" t="s">
        <v>38</v>
      </c>
      <c r="B20" s="29"/>
      <c r="C20" s="29"/>
      <c r="D20" s="29"/>
      <c r="E20" s="29">
        <f t="shared" si="0"/>
        <v>0</v>
      </c>
    </row>
    <row r="21" spans="1:5" ht="24">
      <c r="A21" s="31" t="s">
        <v>90</v>
      </c>
      <c r="B21" s="29"/>
      <c r="C21" s="29"/>
      <c r="D21" s="29"/>
      <c r="E21" s="29">
        <f t="shared" si="0"/>
        <v>0</v>
      </c>
    </row>
    <row r="22" spans="1:5" s="34" customFormat="1" ht="18" customHeight="1">
      <c r="A22" s="35" t="s">
        <v>42</v>
      </c>
      <c r="B22" s="33">
        <f>SUM(B15:B21)</f>
        <v>0</v>
      </c>
      <c r="C22" s="33">
        <f>SUM(C15:C21)</f>
        <v>0</v>
      </c>
      <c r="D22" s="33">
        <f>SUM(D15:D21)</f>
        <v>0</v>
      </c>
      <c r="E22" s="33">
        <f>SUM(E15:E21)</f>
        <v>0</v>
      </c>
    </row>
    <row r="23" spans="1:5" s="34" customFormat="1" ht="18.75" customHeight="1">
      <c r="A23" s="35" t="s">
        <v>43</v>
      </c>
      <c r="B23" s="33">
        <f>B14-B22</f>
        <v>130000</v>
      </c>
      <c r="C23" s="33">
        <f>C14-C22</f>
        <v>130000</v>
      </c>
      <c r="D23" s="33">
        <f>D14-D22</f>
        <v>130000</v>
      </c>
      <c r="E23" s="33">
        <f>E14-E22</f>
        <v>390000</v>
      </c>
    </row>
    <row r="24" spans="1:5" s="34" customFormat="1" ht="25.5" customHeight="1">
      <c r="A24" s="36" t="s">
        <v>55</v>
      </c>
      <c r="B24" s="33"/>
      <c r="C24" s="33"/>
      <c r="D24" s="33"/>
      <c r="E24" s="33">
        <f>SUM(B24:D24)</f>
        <v>0</v>
      </c>
    </row>
    <row r="25" spans="1:5" s="34" customFormat="1" ht="18.75" customHeight="1">
      <c r="A25" s="91"/>
      <c r="B25" s="92"/>
      <c r="C25" s="92"/>
      <c r="D25" s="92"/>
      <c r="E25" s="92"/>
    </row>
    <row r="26" spans="1:5" s="34" customFormat="1" ht="27.75" customHeight="1">
      <c r="A26" s="293" t="s">
        <v>365</v>
      </c>
      <c r="B26" s="293"/>
      <c r="C26" s="293"/>
      <c r="D26" s="293"/>
      <c r="E26" s="293"/>
    </row>
    <row r="27" ht="18.75" customHeight="1"/>
    <row r="28" ht="15">
      <c r="A28" s="93" t="s">
        <v>525</v>
      </c>
    </row>
    <row r="29" spans="1:3" ht="15">
      <c r="A29" s="37" t="s">
        <v>477</v>
      </c>
      <c r="C29" s="62"/>
    </row>
    <row r="30" ht="15">
      <c r="C30" s="62"/>
    </row>
    <row r="31" spans="1:4" ht="15">
      <c r="A31" s="62" t="s">
        <v>498</v>
      </c>
      <c r="B31" s="26"/>
      <c r="D31" s="62" t="s">
        <v>478</v>
      </c>
    </row>
    <row r="32" spans="1:4" ht="15">
      <c r="A32" s="62" t="s">
        <v>499</v>
      </c>
      <c r="B32" s="26"/>
      <c r="D32" s="62" t="s">
        <v>78</v>
      </c>
    </row>
  </sheetData>
  <sheetProtection/>
  <mergeCells count="3">
    <mergeCell ref="A1:E1"/>
    <mergeCell ref="A3:E3"/>
    <mergeCell ref="A26:E2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J33"/>
  <sheetViews>
    <sheetView zoomScalePageLayoutView="0" workbookViewId="0" topLeftCell="A1">
      <selection activeCell="F38" sqref="F38"/>
    </sheetView>
  </sheetViews>
  <sheetFormatPr defaultColWidth="9.140625" defaultRowHeight="15"/>
  <cols>
    <col min="1" max="1" width="5.7109375" style="20" customWidth="1"/>
    <col min="2" max="2" width="36.7109375" style="21" customWidth="1"/>
    <col min="3" max="3" width="9.8515625" style="21" customWidth="1"/>
    <col min="4" max="5" width="12.140625" style="21" customWidth="1"/>
    <col min="6" max="9" width="9.140625" style="21" customWidth="1"/>
    <col min="10" max="10" width="0" style="21" hidden="1" customWidth="1"/>
    <col min="11" max="16384" width="9.140625" style="21" customWidth="1"/>
  </cols>
  <sheetData>
    <row r="1" spans="1:9" s="16" customFormat="1" ht="15.75">
      <c r="A1" s="265" t="s">
        <v>473</v>
      </c>
      <c r="B1" s="265"/>
      <c r="C1" s="265"/>
      <c r="D1" s="265"/>
      <c r="E1" s="265"/>
      <c r="F1" s="265"/>
      <c r="G1" s="265"/>
      <c r="H1" s="265"/>
      <c r="I1" s="265"/>
    </row>
    <row r="2" spans="1:9" s="16" customFormat="1" ht="15.75">
      <c r="A2" s="266" t="s">
        <v>523</v>
      </c>
      <c r="B2" s="266"/>
      <c r="C2" s="266"/>
      <c r="D2" s="266"/>
      <c r="E2" s="266"/>
      <c r="F2" s="266"/>
      <c r="G2" s="266"/>
      <c r="H2" s="266"/>
      <c r="I2" s="266"/>
    </row>
    <row r="3" spans="1:9" s="16" customFormat="1" ht="15.75">
      <c r="A3" s="266" t="s">
        <v>152</v>
      </c>
      <c r="B3" s="266"/>
      <c r="C3" s="266"/>
      <c r="D3" s="266"/>
      <c r="E3" s="266"/>
      <c r="F3" s="266"/>
      <c r="G3" s="266"/>
      <c r="H3" s="266"/>
      <c r="I3" s="266"/>
    </row>
    <row r="4" spans="1:9" ht="15.75">
      <c r="A4" s="266" t="s">
        <v>460</v>
      </c>
      <c r="B4" s="266"/>
      <c r="C4" s="266"/>
      <c r="D4" s="266"/>
      <c r="E4" s="266"/>
      <c r="F4" s="266"/>
      <c r="G4" s="266"/>
      <c r="H4" s="266"/>
      <c r="I4" s="266"/>
    </row>
    <row r="5" spans="1:9" ht="15.75">
      <c r="A5" s="41"/>
      <c r="B5" s="41"/>
      <c r="C5" s="41"/>
      <c r="D5" s="41"/>
      <c r="E5" s="41"/>
      <c r="F5" s="16"/>
      <c r="G5" s="16"/>
      <c r="H5" s="16"/>
      <c r="I5" s="16"/>
    </row>
    <row r="6" spans="1:9" s="3" customFormat="1" ht="15.75">
      <c r="A6" s="1"/>
      <c r="B6" s="1" t="s">
        <v>0</v>
      </c>
      <c r="C6" s="43" t="s">
        <v>1</v>
      </c>
      <c r="D6" s="43" t="s">
        <v>2</v>
      </c>
      <c r="E6" s="43" t="s">
        <v>3</v>
      </c>
      <c r="F6" s="43" t="s">
        <v>6</v>
      </c>
      <c r="G6" s="43" t="s">
        <v>47</v>
      </c>
      <c r="H6" s="43" t="s">
        <v>48</v>
      </c>
      <c r="I6" s="43" t="s">
        <v>49</v>
      </c>
    </row>
    <row r="7" spans="1:9" s="3" customFormat="1" ht="15.75">
      <c r="A7" s="1">
        <v>1</v>
      </c>
      <c r="B7" s="258" t="s">
        <v>9</v>
      </c>
      <c r="C7" s="261" t="s">
        <v>375</v>
      </c>
      <c r="D7" s="262"/>
      <c r="E7" s="263"/>
      <c r="F7" s="4" t="s">
        <v>461</v>
      </c>
      <c r="G7" s="4" t="s">
        <v>496</v>
      </c>
      <c r="H7" s="4" t="s">
        <v>521</v>
      </c>
      <c r="I7" s="4" t="s">
        <v>5</v>
      </c>
    </row>
    <row r="8" spans="1:9" s="3" customFormat="1" ht="15.75">
      <c r="A8" s="1">
        <v>2</v>
      </c>
      <c r="B8" s="259"/>
      <c r="C8" s="6" t="s">
        <v>4</v>
      </c>
      <c r="D8" s="6" t="s">
        <v>556</v>
      </c>
      <c r="E8" s="6" t="s">
        <v>557</v>
      </c>
      <c r="F8" s="6" t="s">
        <v>4</v>
      </c>
      <c r="G8" s="6" t="s">
        <v>4</v>
      </c>
      <c r="H8" s="6" t="s">
        <v>4</v>
      </c>
      <c r="I8" s="6" t="s">
        <v>4</v>
      </c>
    </row>
    <row r="9" spans="1:10" ht="15.75">
      <c r="A9" s="1">
        <v>3</v>
      </c>
      <c r="B9" s="44" t="s">
        <v>370</v>
      </c>
      <c r="C9" s="15">
        <f>Bevételek!C126+Bevételek!C127+Bevételek!C129+Bevételek!C130+Bevételek!C135</f>
        <v>200000</v>
      </c>
      <c r="D9" s="15">
        <f>Bevételek!D126+Bevételek!D127+Bevételek!D129+Bevételek!D130+Bevételek!D135</f>
        <v>182660</v>
      </c>
      <c r="E9" s="15">
        <f>Bevételek!E126+Bevételek!E127+Bevételek!E129+Bevételek!E130+Bevételek!E135</f>
        <v>149005</v>
      </c>
      <c r="F9" s="45"/>
      <c r="G9" s="45"/>
      <c r="H9" s="45"/>
      <c r="I9" s="45"/>
      <c r="J9" s="30" t="e">
        <f>D9-#REF!</f>
        <v>#REF!</v>
      </c>
    </row>
    <row r="10" spans="1:10" ht="30">
      <c r="A10" s="1">
        <v>4</v>
      </c>
      <c r="B10" s="44" t="s">
        <v>371</v>
      </c>
      <c r="C10" s="15">
        <f>Bevételek!C172+Bevételek!C173+Bevételek!C174</f>
        <v>0</v>
      </c>
      <c r="D10" s="15">
        <f>Bevételek!D172+Bevételek!D173+Bevételek!D174</f>
        <v>0</v>
      </c>
      <c r="E10" s="15">
        <f>Bevételek!E172+Bevételek!E173+Bevételek!E174</f>
        <v>0</v>
      </c>
      <c r="F10" s="45"/>
      <c r="G10" s="45"/>
      <c r="H10" s="45"/>
      <c r="I10" s="45"/>
      <c r="J10" s="30" t="e">
        <f>D10-#REF!</f>
        <v>#REF!</v>
      </c>
    </row>
    <row r="11" spans="1:10" ht="15.75">
      <c r="A11" s="1">
        <v>5</v>
      </c>
      <c r="B11" s="44" t="s">
        <v>29</v>
      </c>
      <c r="C11" s="15">
        <f>Bevételek!C133+Bevételek!C147+Bevételek!C160</f>
        <v>0</v>
      </c>
      <c r="D11" s="15">
        <f>Bevételek!D133+Bevételek!D147+Bevételek!D160</f>
        <v>229</v>
      </c>
      <c r="E11" s="15">
        <f>Bevételek!E133+Bevételek!E147+Bevételek!E160</f>
        <v>0</v>
      </c>
      <c r="F11" s="45"/>
      <c r="G11" s="45"/>
      <c r="H11" s="45"/>
      <c r="I11" s="45"/>
      <c r="J11" s="30" t="e">
        <f>D11-#REF!</f>
        <v>#REF!</v>
      </c>
    </row>
    <row r="12" spans="1:10" ht="45">
      <c r="A12" s="1">
        <v>6</v>
      </c>
      <c r="B12" s="44" t="s">
        <v>30</v>
      </c>
      <c r="C12" s="15">
        <f>Bevételek!C156+Bevételek!C169+Bevételek!C170+Bevételek!C171+Bevételek!C208+Bevételek!C213+Bevételek!C217</f>
        <v>55000</v>
      </c>
      <c r="D12" s="15">
        <f>Bevételek!D156+Bevételek!D169+Bevételek!D170+Bevételek!D171+Bevételek!D208+Bevételek!D213+Bevételek!D217</f>
        <v>101011</v>
      </c>
      <c r="E12" s="15">
        <f>Bevételek!E156+Bevételek!E169+Bevételek!E170+Bevételek!E171+Bevételek!E208+Bevételek!E213+Bevételek!E217</f>
        <v>62480</v>
      </c>
      <c r="F12" s="45"/>
      <c r="G12" s="45"/>
      <c r="H12" s="45"/>
      <c r="I12" s="45"/>
      <c r="J12" s="30" t="e">
        <f>D12-#REF!</f>
        <v>#REF!</v>
      </c>
    </row>
    <row r="13" spans="1:10" ht="15.75">
      <c r="A13" s="1">
        <v>7</v>
      </c>
      <c r="B13" s="44" t="s">
        <v>31</v>
      </c>
      <c r="C13" s="15">
        <f>Bevételek!C219</f>
        <v>0</v>
      </c>
      <c r="D13" s="15">
        <f>Bevételek!D219</f>
        <v>0</v>
      </c>
      <c r="E13" s="15">
        <f>Bevételek!E219</f>
        <v>0</v>
      </c>
      <c r="F13" s="45"/>
      <c r="G13" s="45"/>
      <c r="H13" s="45"/>
      <c r="I13" s="45"/>
      <c r="J13" s="30" t="e">
        <f>D13-#REF!</f>
        <v>#REF!</v>
      </c>
    </row>
    <row r="14" spans="1:10" ht="30">
      <c r="A14" s="1">
        <v>8</v>
      </c>
      <c r="B14" s="44" t="s">
        <v>32</v>
      </c>
      <c r="C14" s="15">
        <f>Bevételek!C218</f>
        <v>0</v>
      </c>
      <c r="D14" s="15">
        <f>Bevételek!D218</f>
        <v>0</v>
      </c>
      <c r="E14" s="15">
        <f>Bevételek!E218</f>
        <v>0</v>
      </c>
      <c r="F14" s="45"/>
      <c r="G14" s="45"/>
      <c r="H14" s="45"/>
      <c r="I14" s="45"/>
      <c r="J14" s="30" t="e">
        <f>D14-#REF!</f>
        <v>#REF!</v>
      </c>
    </row>
    <row r="15" spans="1:10" ht="30">
      <c r="A15" s="1">
        <v>9</v>
      </c>
      <c r="B15" s="44" t="s">
        <v>372</v>
      </c>
      <c r="C15" s="15">
        <f>Bevételek!C51+Bevételek!C106+Bevételek!C228+Bevételek!C242</f>
        <v>0</v>
      </c>
      <c r="D15" s="15">
        <f>Bevételek!D51+Bevételek!D106+Bevételek!D228+Bevételek!D242</f>
        <v>0</v>
      </c>
      <c r="E15" s="15">
        <f>Bevételek!E51+Bevételek!E106+Bevételek!E228+Bevételek!E242</f>
        <v>0</v>
      </c>
      <c r="F15" s="45"/>
      <c r="G15" s="45"/>
      <c r="H15" s="45"/>
      <c r="I15" s="45"/>
      <c r="J15" s="30" t="e">
        <f>D15-#REF!</f>
        <v>#REF!</v>
      </c>
    </row>
    <row r="16" spans="1:10" s="22" customFormat="1" ht="15.75">
      <c r="A16" s="1">
        <v>10</v>
      </c>
      <c r="B16" s="46" t="s">
        <v>51</v>
      </c>
      <c r="C16" s="18">
        <f>SUM(C9:C15)</f>
        <v>255000</v>
      </c>
      <c r="D16" s="18">
        <f>SUM(D9:D15)</f>
        <v>283900</v>
      </c>
      <c r="E16" s="18">
        <f>SUM(E9:E15)</f>
        <v>211485</v>
      </c>
      <c r="F16" s="45"/>
      <c r="G16" s="45"/>
      <c r="H16" s="45"/>
      <c r="I16" s="45"/>
      <c r="J16" s="30" t="e">
        <f>D16-#REF!</f>
        <v>#REF!</v>
      </c>
    </row>
    <row r="17" spans="1:10" ht="15.75">
      <c r="A17" s="1">
        <v>11</v>
      </c>
      <c r="B17" s="46" t="s">
        <v>52</v>
      </c>
      <c r="C17" s="18">
        <f>ROUNDDOWN(C16*0.5,0)</f>
        <v>127500</v>
      </c>
      <c r="D17" s="18">
        <f>ROUNDDOWN(D16*0.5,0)</f>
        <v>141950</v>
      </c>
      <c r="E17" s="18">
        <f>ROUNDDOWN(E16*0.5,0)</f>
        <v>105742</v>
      </c>
      <c r="F17" s="45"/>
      <c r="G17" s="45"/>
      <c r="H17" s="45"/>
      <c r="I17" s="45"/>
      <c r="J17" s="30" t="e">
        <f>D17-#REF!</f>
        <v>#REF!</v>
      </c>
    </row>
    <row r="18" spans="1:10" ht="30">
      <c r="A18" s="1">
        <v>12</v>
      </c>
      <c r="B18" s="44" t="s">
        <v>33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f aca="true" t="shared" si="0" ref="I18:I25">C18+F18+G18+H18</f>
        <v>0</v>
      </c>
      <c r="J18" s="30" t="e">
        <f>D18-#REF!</f>
        <v>#REF!</v>
      </c>
    </row>
    <row r="19" spans="1:10" ht="30">
      <c r="A19" s="1">
        <v>13</v>
      </c>
      <c r="B19" s="44" t="s">
        <v>37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f t="shared" si="0"/>
        <v>0</v>
      </c>
      <c r="J19" s="30" t="e">
        <f>D19-#REF!</f>
        <v>#REF!</v>
      </c>
    </row>
    <row r="20" spans="1:10" ht="15.75">
      <c r="A20" s="1">
        <v>14</v>
      </c>
      <c r="B20" s="44" t="s">
        <v>34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f t="shared" si="0"/>
        <v>0</v>
      </c>
      <c r="J20" s="30" t="e">
        <f>D20-#REF!</f>
        <v>#REF!</v>
      </c>
    </row>
    <row r="21" spans="1:10" ht="15.75">
      <c r="A21" s="1">
        <v>15</v>
      </c>
      <c r="B21" s="44" t="s">
        <v>35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f t="shared" si="0"/>
        <v>0</v>
      </c>
      <c r="J21" s="30" t="e">
        <f>D21-#REF!</f>
        <v>#REF!</v>
      </c>
    </row>
    <row r="22" spans="1:10" ht="15.75">
      <c r="A22" s="1">
        <v>16</v>
      </c>
      <c r="B22" s="44" t="s">
        <v>36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f t="shared" si="0"/>
        <v>0</v>
      </c>
      <c r="J22" s="30" t="e">
        <f>D22-#REF!</f>
        <v>#REF!</v>
      </c>
    </row>
    <row r="23" spans="1:10" ht="15.75">
      <c r="A23" s="1">
        <v>17</v>
      </c>
      <c r="B23" s="44" t="s">
        <v>38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f t="shared" si="0"/>
        <v>0</v>
      </c>
      <c r="J23" s="30" t="e">
        <f>D23-#REF!</f>
        <v>#REF!</v>
      </c>
    </row>
    <row r="24" spans="1:10" ht="30">
      <c r="A24" s="1">
        <v>18</v>
      </c>
      <c r="B24" s="44" t="s">
        <v>90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f t="shared" si="0"/>
        <v>0</v>
      </c>
      <c r="J24" s="30" t="e">
        <f>D24-#REF!</f>
        <v>#REF!</v>
      </c>
    </row>
    <row r="25" spans="1:10" s="22" customFormat="1" ht="15.75">
      <c r="A25" s="1">
        <v>19</v>
      </c>
      <c r="B25" s="46" t="s">
        <v>53</v>
      </c>
      <c r="C25" s="18">
        <f aca="true" t="shared" si="1" ref="C25:H25">SUM(C18:C24)</f>
        <v>0</v>
      </c>
      <c r="D25" s="18">
        <f t="shared" si="1"/>
        <v>0</v>
      </c>
      <c r="E25" s="18">
        <f>SUM(E18:E24)</f>
        <v>0</v>
      </c>
      <c r="F25" s="18">
        <f t="shared" si="1"/>
        <v>0</v>
      </c>
      <c r="G25" s="18">
        <f t="shared" si="1"/>
        <v>0</v>
      </c>
      <c r="H25" s="18">
        <f t="shared" si="1"/>
        <v>0</v>
      </c>
      <c r="I25" s="15">
        <f t="shared" si="0"/>
        <v>0</v>
      </c>
      <c r="J25" s="30" t="e">
        <f>D25-#REF!</f>
        <v>#REF!</v>
      </c>
    </row>
    <row r="26" spans="1:10" s="22" customFormat="1" ht="29.25">
      <c r="A26" s="1">
        <v>20</v>
      </c>
      <c r="B26" s="46" t="s">
        <v>54</v>
      </c>
      <c r="C26" s="18">
        <f>C17-C25</f>
        <v>127500</v>
      </c>
      <c r="D26" s="18">
        <f>D17-D25</f>
        <v>141950</v>
      </c>
      <c r="E26" s="18">
        <f>E17-E25</f>
        <v>105742</v>
      </c>
      <c r="F26" s="45"/>
      <c r="G26" s="45"/>
      <c r="H26" s="45"/>
      <c r="I26" s="45"/>
      <c r="J26" s="30" t="e">
        <f>D26-#REF!</f>
        <v>#REF!</v>
      </c>
    </row>
    <row r="27" spans="1:10" s="22" customFormat="1" ht="42.75">
      <c r="A27" s="1">
        <v>21</v>
      </c>
      <c r="B27" s="47" t="s">
        <v>367</v>
      </c>
      <c r="C27" s="18">
        <f aca="true" t="shared" si="2" ref="C27:H27">SUM(C28:C32)</f>
        <v>0</v>
      </c>
      <c r="D27" s="18">
        <f t="shared" si="2"/>
        <v>0</v>
      </c>
      <c r="E27" s="18">
        <f>SUM(E28:E32)</f>
        <v>0</v>
      </c>
      <c r="F27" s="18">
        <f t="shared" si="2"/>
        <v>0</v>
      </c>
      <c r="G27" s="18">
        <f t="shared" si="2"/>
        <v>0</v>
      </c>
      <c r="H27" s="18">
        <f t="shared" si="2"/>
        <v>0</v>
      </c>
      <c r="I27" s="15">
        <f aca="true" t="shared" si="3" ref="I27:I32">C27+F27+G27+H27</f>
        <v>0</v>
      </c>
      <c r="J27" s="30" t="e">
        <f>D27-#REF!</f>
        <v>#REF!</v>
      </c>
    </row>
    <row r="28" spans="1:10" ht="30">
      <c r="A28" s="1">
        <v>22</v>
      </c>
      <c r="B28" s="44" t="s">
        <v>374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f t="shared" si="3"/>
        <v>0</v>
      </c>
      <c r="J28" s="30" t="e">
        <f>D28-#REF!</f>
        <v>#REF!</v>
      </c>
    </row>
    <row r="29" spans="1:10" ht="45">
      <c r="A29" s="1">
        <v>23</v>
      </c>
      <c r="B29" s="44" t="s">
        <v>109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f t="shared" si="3"/>
        <v>0</v>
      </c>
      <c r="J29" s="30" t="e">
        <f>D29-#REF!</f>
        <v>#REF!</v>
      </c>
    </row>
    <row r="30" spans="1:10" ht="30">
      <c r="A30" s="1">
        <v>24</v>
      </c>
      <c r="B30" s="44" t="s">
        <v>91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f t="shared" si="3"/>
        <v>0</v>
      </c>
      <c r="J30" s="30" t="e">
        <f>D30-#REF!</f>
        <v>#REF!</v>
      </c>
    </row>
    <row r="31" spans="1:10" ht="15.75">
      <c r="A31" s="1">
        <v>25</v>
      </c>
      <c r="B31" s="44" t="s">
        <v>89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f t="shared" si="3"/>
        <v>0</v>
      </c>
      <c r="J31" s="30" t="e">
        <f>D31-#REF!</f>
        <v>#REF!</v>
      </c>
    </row>
    <row r="32" spans="1:10" ht="45">
      <c r="A32" s="1">
        <v>26</v>
      </c>
      <c r="B32" s="44" t="s">
        <v>366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f t="shared" si="3"/>
        <v>0</v>
      </c>
      <c r="J32" s="30" t="e">
        <f>D32-#REF!</f>
        <v>#REF!</v>
      </c>
    </row>
    <row r="33" ht="15">
      <c r="I33" s="122"/>
    </row>
  </sheetData>
  <sheetProtection/>
  <mergeCells count="6">
    <mergeCell ref="A1:I1"/>
    <mergeCell ref="A3:I3"/>
    <mergeCell ref="A4:I4"/>
    <mergeCell ref="B7:B8"/>
    <mergeCell ref="A2:I2"/>
    <mergeCell ref="C7:E7"/>
  </mergeCells>
  <printOptions/>
  <pageMargins left="0.5118110236220472" right="0.31496062992125984" top="0.7480314960629921" bottom="0.4724409448818898" header="0.31496062992125984" footer="0.31496062992125984"/>
  <pageSetup fitToHeight="1" fitToWidth="1" horizontalDpi="300" verticalDpi="300" orientation="portrait" paperSize="9" scale="83" r:id="rId1"/>
  <headerFooter>
    <oddHeader>&amp;R&amp;"Arial,Normál"&amp;10 3. melléklet a 6/2019.(V.17.) önkormányzati rendelethez
</oddHeader>
    <oddFooter>&amp;C&amp;P. oldal, összesen: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C24"/>
  <sheetViews>
    <sheetView zoomScalePageLayoutView="0" workbookViewId="0" topLeftCell="A1">
      <selection activeCell="F38" sqref="F38"/>
    </sheetView>
  </sheetViews>
  <sheetFormatPr defaultColWidth="9.140625" defaultRowHeight="15"/>
  <cols>
    <col min="1" max="1" width="4.57421875" style="145" customWidth="1"/>
    <col min="2" max="2" width="57.7109375" style="123" bestFit="1" customWidth="1"/>
    <col min="3" max="3" width="16.8515625" style="124" customWidth="1"/>
    <col min="4" max="16384" width="9.140625" style="123" customWidth="1"/>
  </cols>
  <sheetData>
    <row r="1" spans="1:3" ht="18.75">
      <c r="A1" s="265" t="s">
        <v>567</v>
      </c>
      <c r="B1" s="265"/>
      <c r="C1" s="265"/>
    </row>
    <row r="2" spans="1:3" ht="18.75">
      <c r="A2" s="266" t="s">
        <v>588</v>
      </c>
      <c r="B2" s="266"/>
      <c r="C2" s="266"/>
    </row>
    <row r="3" spans="1:3" ht="18.75">
      <c r="A3" s="137"/>
      <c r="B3" s="137"/>
      <c r="C3" s="138"/>
    </row>
    <row r="4" spans="1:3" ht="18.75">
      <c r="A4" s="1"/>
      <c r="B4" s="1" t="s">
        <v>0</v>
      </c>
      <c r="C4" s="139" t="s">
        <v>1</v>
      </c>
    </row>
    <row r="5" spans="1:3" ht="18.75">
      <c r="A5" s="1">
        <v>1</v>
      </c>
      <c r="B5" s="140" t="s">
        <v>9</v>
      </c>
      <c r="C5" s="141" t="s">
        <v>568</v>
      </c>
    </row>
    <row r="6" spans="1:3" ht="18.75">
      <c r="A6" s="1">
        <v>2</v>
      </c>
      <c r="B6" s="142" t="s">
        <v>569</v>
      </c>
      <c r="C6" s="143">
        <f>Összesen!N27</f>
        <v>14714391</v>
      </c>
    </row>
    <row r="7" spans="1:3" ht="18.75">
      <c r="A7" s="1">
        <v>3</v>
      </c>
      <c r="B7" s="142" t="s">
        <v>570</v>
      </c>
      <c r="C7" s="143">
        <f>Összesen!AA27</f>
        <v>17749250</v>
      </c>
    </row>
    <row r="8" spans="1:3" ht="18.75">
      <c r="A8" s="1">
        <v>4</v>
      </c>
      <c r="B8" s="142" t="s">
        <v>571</v>
      </c>
      <c r="C8" s="144">
        <f>C6-C7</f>
        <v>-3034859</v>
      </c>
    </row>
    <row r="9" spans="1:3" ht="18.75">
      <c r="A9" s="1">
        <v>5</v>
      </c>
      <c r="B9" s="142" t="s">
        <v>572</v>
      </c>
      <c r="C9" s="143">
        <f>Összesen!N29+Összesen!N30</f>
        <v>5291299</v>
      </c>
    </row>
    <row r="10" spans="1:3" ht="18.75">
      <c r="A10" s="1">
        <v>6</v>
      </c>
      <c r="B10" s="142" t="s">
        <v>573</v>
      </c>
      <c r="C10" s="143">
        <f>Összesen!AA28</f>
        <v>546987</v>
      </c>
    </row>
    <row r="11" spans="1:3" ht="18.75">
      <c r="A11" s="1">
        <v>7</v>
      </c>
      <c r="B11" s="142" t="s">
        <v>574</v>
      </c>
      <c r="C11" s="144">
        <f>C9-C10</f>
        <v>4744312</v>
      </c>
    </row>
    <row r="12" spans="1:3" s="130" customFormat="1" ht="18.75">
      <c r="A12" s="1">
        <v>8</v>
      </c>
      <c r="B12" s="142" t="s">
        <v>575</v>
      </c>
      <c r="C12" s="144">
        <f>C8+C11</f>
        <v>1709453</v>
      </c>
    </row>
    <row r="13" spans="1:3" ht="18.75">
      <c r="A13" s="1">
        <v>9</v>
      </c>
      <c r="B13" s="142" t="s">
        <v>576</v>
      </c>
      <c r="C13" s="143">
        <v>0</v>
      </c>
    </row>
    <row r="14" spans="1:3" ht="18.75">
      <c r="A14" s="1">
        <v>10</v>
      </c>
      <c r="B14" s="142" t="s">
        <v>577</v>
      </c>
      <c r="C14" s="143">
        <v>0</v>
      </c>
    </row>
    <row r="15" spans="1:3" ht="18.75">
      <c r="A15" s="1">
        <v>11</v>
      </c>
      <c r="B15" s="142" t="s">
        <v>578</v>
      </c>
      <c r="C15" s="144">
        <f>C13-C14</f>
        <v>0</v>
      </c>
    </row>
    <row r="16" spans="1:3" ht="18.75">
      <c r="A16" s="1">
        <v>12</v>
      </c>
      <c r="B16" s="142" t="s">
        <v>579</v>
      </c>
      <c r="C16" s="143">
        <v>0</v>
      </c>
    </row>
    <row r="17" spans="1:3" ht="18.75">
      <c r="A17" s="1">
        <v>13</v>
      </c>
      <c r="B17" s="142" t="s">
        <v>580</v>
      </c>
      <c r="C17" s="143">
        <v>0</v>
      </c>
    </row>
    <row r="18" spans="1:3" s="130" customFormat="1" ht="18.75">
      <c r="A18" s="1">
        <v>14</v>
      </c>
      <c r="B18" s="142" t="s">
        <v>581</v>
      </c>
      <c r="C18" s="144">
        <f>C16+C17</f>
        <v>0</v>
      </c>
    </row>
    <row r="19" spans="1:3" s="130" customFormat="1" ht="18.75">
      <c r="A19" s="1">
        <v>15</v>
      </c>
      <c r="B19" s="142" t="s">
        <v>582</v>
      </c>
      <c r="C19" s="144">
        <f>C15+C18</f>
        <v>0</v>
      </c>
    </row>
    <row r="20" spans="1:3" s="130" customFormat="1" ht="18.75">
      <c r="A20" s="1">
        <v>16</v>
      </c>
      <c r="B20" s="142" t="s">
        <v>583</v>
      </c>
      <c r="C20" s="144">
        <f>C12+C19</f>
        <v>1709453</v>
      </c>
    </row>
    <row r="21" spans="1:3" s="130" customFormat="1" ht="18.75">
      <c r="A21" s="1">
        <v>17</v>
      </c>
      <c r="B21" s="142" t="s">
        <v>584</v>
      </c>
      <c r="C21" s="144">
        <f>C20</f>
        <v>1709453</v>
      </c>
    </row>
    <row r="22" spans="1:3" s="130" customFormat="1" ht="18.75">
      <c r="A22" s="1">
        <v>18</v>
      </c>
      <c r="B22" s="142" t="s">
        <v>585</v>
      </c>
      <c r="C22" s="144">
        <f>C12-C21</f>
        <v>0</v>
      </c>
    </row>
    <row r="23" spans="1:3" s="130" customFormat="1" ht="18.75">
      <c r="A23" s="1">
        <v>19</v>
      </c>
      <c r="B23" s="142" t="s">
        <v>586</v>
      </c>
      <c r="C23" s="144">
        <f>C19*0.1</f>
        <v>0</v>
      </c>
    </row>
    <row r="24" spans="1:3" s="130" customFormat="1" ht="18.75">
      <c r="A24" s="1">
        <v>20</v>
      </c>
      <c r="B24" s="142" t="s">
        <v>587</v>
      </c>
      <c r="C24" s="144">
        <f>C19-C23</f>
        <v>0</v>
      </c>
    </row>
  </sheetData>
  <sheetProtection/>
  <mergeCells count="2">
    <mergeCell ref="A1:C1"/>
    <mergeCell ref="A2:C2"/>
  </mergeCells>
  <printOptions horizontalCentered="1"/>
  <pageMargins left="0.5118110236220472" right="0.31496062992125984" top="0.7480314960629921" bottom="0.7480314960629921" header="0.31496062992125984" footer="0.31496062992125984"/>
  <pageSetup horizontalDpi="300" verticalDpi="300" orientation="portrait" paperSize="9" r:id="rId1"/>
  <headerFooter>
    <oddHeader>&amp;R&amp;"Arial,Normál"&amp;10 4. melléklet a 6/2019.(V.17.) önkormányzati rendelethez</oddHeader>
    <oddFooter>&amp;C&amp;P. oldal, összesen: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E44"/>
  <sheetViews>
    <sheetView workbookViewId="0" topLeftCell="A1">
      <selection activeCell="F38" sqref="F38"/>
    </sheetView>
  </sheetViews>
  <sheetFormatPr defaultColWidth="9.140625" defaultRowHeight="15"/>
  <cols>
    <col min="1" max="1" width="4.57421875" style="0" customWidth="1"/>
    <col min="2" max="2" width="56.57421875" style="0" customWidth="1"/>
    <col min="3" max="4" width="15.140625" style="0" customWidth="1"/>
    <col min="5" max="6" width="13.8515625" style="0" customWidth="1"/>
  </cols>
  <sheetData>
    <row r="1" spans="1:4" s="2" customFormat="1" ht="15.75">
      <c r="A1" s="239" t="s">
        <v>567</v>
      </c>
      <c r="B1" s="239"/>
      <c r="C1" s="239"/>
      <c r="D1" s="239"/>
    </row>
    <row r="2" spans="1:4" s="2" customFormat="1" ht="15.75">
      <c r="A2" s="239" t="s">
        <v>590</v>
      </c>
      <c r="B2" s="239"/>
      <c r="C2" s="239"/>
      <c r="D2" s="239"/>
    </row>
    <row r="3" spans="1:4" ht="15.75">
      <c r="A3" s="2"/>
      <c r="B3" s="2"/>
      <c r="C3" s="2"/>
      <c r="D3" s="2"/>
    </row>
    <row r="4" spans="1:4" ht="15.75">
      <c r="A4" s="146"/>
      <c r="B4" s="146" t="s">
        <v>0</v>
      </c>
      <c r="C4" s="146" t="s">
        <v>1</v>
      </c>
      <c r="D4" s="146" t="s">
        <v>2</v>
      </c>
    </row>
    <row r="5" spans="1:4" ht="15.75">
      <c r="A5" s="146">
        <v>1</v>
      </c>
      <c r="B5" s="83" t="s">
        <v>9</v>
      </c>
      <c r="C5" s="147">
        <v>43100</v>
      </c>
      <c r="D5" s="147">
        <v>43465</v>
      </c>
    </row>
    <row r="6" spans="1:4" ht="15.75">
      <c r="A6" s="146">
        <v>2</v>
      </c>
      <c r="B6" s="151" t="s">
        <v>591</v>
      </c>
      <c r="C6" s="147"/>
      <c r="D6" s="147"/>
    </row>
    <row r="7" spans="1:4" ht="15.75">
      <c r="A7" s="146">
        <v>3</v>
      </c>
      <c r="B7" s="148" t="s">
        <v>592</v>
      </c>
      <c r="C7" s="132">
        <v>0</v>
      </c>
      <c r="D7" s="132">
        <v>0</v>
      </c>
    </row>
    <row r="8" spans="1:4" ht="15.75">
      <c r="A8" s="146">
        <v>4</v>
      </c>
      <c r="B8" s="148" t="s">
        <v>593</v>
      </c>
      <c r="C8" s="132">
        <v>983726</v>
      </c>
      <c r="D8" s="132">
        <v>653726</v>
      </c>
    </row>
    <row r="9" spans="1:4" ht="15.75">
      <c r="A9" s="146">
        <v>5</v>
      </c>
      <c r="B9" s="148" t="s">
        <v>594</v>
      </c>
      <c r="C9" s="132">
        <f>SUM(C7:C8)</f>
        <v>983726</v>
      </c>
      <c r="D9" s="132">
        <f>SUM(D7:D8)</f>
        <v>653726</v>
      </c>
    </row>
    <row r="10" spans="1:4" ht="15.75">
      <c r="A10" s="146">
        <v>6</v>
      </c>
      <c r="B10" s="148" t="s">
        <v>595</v>
      </c>
      <c r="C10" s="132">
        <v>56035249</v>
      </c>
      <c r="D10" s="132">
        <v>58632181</v>
      </c>
    </row>
    <row r="11" spans="1:4" ht="15.75">
      <c r="A11" s="146">
        <v>7</v>
      </c>
      <c r="B11" s="148" t="s">
        <v>596</v>
      </c>
      <c r="C11" s="132">
        <v>1333053</v>
      </c>
      <c r="D11" s="132">
        <v>788399</v>
      </c>
    </row>
    <row r="12" spans="1:4" ht="15.75">
      <c r="A12" s="146">
        <v>8</v>
      </c>
      <c r="B12" s="148" t="s">
        <v>597</v>
      </c>
      <c r="C12" s="132">
        <v>2540628</v>
      </c>
      <c r="D12" s="132">
        <v>2906712</v>
      </c>
    </row>
    <row r="13" spans="1:4" ht="15.75">
      <c r="A13" s="146">
        <v>9</v>
      </c>
      <c r="B13" s="148" t="s">
        <v>598</v>
      </c>
      <c r="C13" s="132">
        <f>SUM(C10:C12)</f>
        <v>59908930</v>
      </c>
      <c r="D13" s="132">
        <f>SUM(D10:D12)</f>
        <v>62327292</v>
      </c>
    </row>
    <row r="14" spans="1:4" ht="15.75">
      <c r="A14" s="146">
        <v>10</v>
      </c>
      <c r="B14" s="148" t="s">
        <v>599</v>
      </c>
      <c r="C14" s="132">
        <v>100000</v>
      </c>
      <c r="D14" s="132">
        <v>100000</v>
      </c>
    </row>
    <row r="15" spans="1:4" ht="15.75">
      <c r="A15" s="146">
        <v>11</v>
      </c>
      <c r="B15" s="148" t="s">
        <v>600</v>
      </c>
      <c r="C15" s="132">
        <v>0</v>
      </c>
      <c r="D15" s="132">
        <v>0</v>
      </c>
    </row>
    <row r="16" spans="1:4" ht="15.75">
      <c r="A16" s="146">
        <v>12</v>
      </c>
      <c r="B16" s="148" t="s">
        <v>601</v>
      </c>
      <c r="C16" s="132">
        <f>SUM(C14:C15)</f>
        <v>100000</v>
      </c>
      <c r="D16" s="132">
        <f>SUM(D14:D15)</f>
        <v>100000</v>
      </c>
    </row>
    <row r="17" spans="1:4" ht="15.75">
      <c r="A17" s="146">
        <v>13</v>
      </c>
      <c r="B17" s="148" t="s">
        <v>602</v>
      </c>
      <c r="C17" s="132">
        <v>0</v>
      </c>
      <c r="D17" s="132">
        <v>0</v>
      </c>
    </row>
    <row r="18" spans="1:5" ht="15.75">
      <c r="A18" s="146">
        <v>14</v>
      </c>
      <c r="B18" s="148" t="s">
        <v>603</v>
      </c>
      <c r="C18" s="132">
        <f>C9+C13+C16+C17</f>
        <v>60992656</v>
      </c>
      <c r="D18" s="132">
        <f>D9+D13+D16+D17</f>
        <v>63081018</v>
      </c>
      <c r="E18" s="39"/>
    </row>
    <row r="19" spans="1:4" ht="15.75">
      <c r="A19" s="146">
        <v>15</v>
      </c>
      <c r="B19" s="148" t="s">
        <v>604</v>
      </c>
      <c r="C19" s="132">
        <v>0</v>
      </c>
      <c r="D19" s="132">
        <v>0</v>
      </c>
    </row>
    <row r="20" spans="1:4" ht="15.75">
      <c r="A20" s="146">
        <v>16</v>
      </c>
      <c r="B20" s="148" t="s">
        <v>605</v>
      </c>
      <c r="C20" s="132">
        <v>0</v>
      </c>
      <c r="D20" s="132">
        <v>0</v>
      </c>
    </row>
    <row r="21" spans="1:4" ht="15.75">
      <c r="A21" s="146">
        <v>17</v>
      </c>
      <c r="B21" s="148" t="s">
        <v>606</v>
      </c>
      <c r="C21" s="132">
        <v>0</v>
      </c>
      <c r="D21" s="132">
        <v>0</v>
      </c>
    </row>
    <row r="22" spans="1:4" ht="15.75">
      <c r="A22" s="146">
        <v>18</v>
      </c>
      <c r="B22" s="148" t="s">
        <v>607</v>
      </c>
      <c r="C22" s="132">
        <f>SUM(C20:C21)</f>
        <v>0</v>
      </c>
      <c r="D22" s="132">
        <f>SUM(D20:D21)</f>
        <v>0</v>
      </c>
    </row>
    <row r="23" spans="1:4" ht="15.75">
      <c r="A23" s="146">
        <v>19</v>
      </c>
      <c r="B23" s="148" t="s">
        <v>608</v>
      </c>
      <c r="C23" s="132">
        <f>C22+C19</f>
        <v>0</v>
      </c>
      <c r="D23" s="132">
        <f>D22+D19</f>
        <v>0</v>
      </c>
    </row>
    <row r="24" spans="1:4" ht="15.75">
      <c r="A24" s="146">
        <v>20</v>
      </c>
      <c r="B24" s="148" t="s">
        <v>609</v>
      </c>
      <c r="C24" s="132">
        <v>0</v>
      </c>
      <c r="D24" s="132">
        <v>0</v>
      </c>
    </row>
    <row r="25" spans="1:4" ht="15.75">
      <c r="A25" s="146">
        <v>21</v>
      </c>
      <c r="B25" s="148" t="s">
        <v>610</v>
      </c>
      <c r="C25" s="132">
        <v>1210</v>
      </c>
      <c r="D25" s="132">
        <v>6715</v>
      </c>
    </row>
    <row r="26" spans="1:4" ht="15.75">
      <c r="A26" s="146">
        <v>22</v>
      </c>
      <c r="B26" s="148" t="s">
        <v>611</v>
      </c>
      <c r="C26" s="132">
        <v>4688099</v>
      </c>
      <c r="D26" s="132">
        <v>1704936</v>
      </c>
    </row>
    <row r="27" spans="1:4" ht="15.75">
      <c r="A27" s="146">
        <v>23</v>
      </c>
      <c r="B27" s="148" t="s">
        <v>612</v>
      </c>
      <c r="C27" s="132">
        <v>0</v>
      </c>
      <c r="D27" s="132">
        <v>0</v>
      </c>
    </row>
    <row r="28" spans="1:5" ht="15.75">
      <c r="A28" s="146">
        <v>24</v>
      </c>
      <c r="B28" s="148" t="s">
        <v>613</v>
      </c>
      <c r="C28" s="132">
        <f>SUM(C24:C27)</f>
        <v>4689309</v>
      </c>
      <c r="D28" s="132">
        <f>SUM(D24:D27)</f>
        <v>1711651</v>
      </c>
      <c r="E28" s="39"/>
    </row>
    <row r="29" spans="1:4" ht="15.75">
      <c r="A29" s="146">
        <v>25</v>
      </c>
      <c r="B29" s="148" t="s">
        <v>614</v>
      </c>
      <c r="C29" s="132">
        <v>14132</v>
      </c>
      <c r="D29" s="132">
        <v>38921</v>
      </c>
    </row>
    <row r="30" spans="1:4" ht="15.75">
      <c r="A30" s="146">
        <v>26</v>
      </c>
      <c r="B30" s="148" t="s">
        <v>615</v>
      </c>
      <c r="C30" s="132">
        <v>0</v>
      </c>
      <c r="D30" s="132">
        <v>0</v>
      </c>
    </row>
    <row r="31" spans="1:4" ht="15.75">
      <c r="A31" s="146">
        <v>27</v>
      </c>
      <c r="B31" s="148" t="s">
        <v>616</v>
      </c>
      <c r="C31" s="132">
        <v>18000</v>
      </c>
      <c r="D31" s="132">
        <v>0</v>
      </c>
    </row>
    <row r="32" spans="1:5" ht="15.75">
      <c r="A32" s="146">
        <v>28</v>
      </c>
      <c r="B32" s="148" t="s">
        <v>617</v>
      </c>
      <c r="C32" s="132">
        <f>SUM(C29:C31)</f>
        <v>32132</v>
      </c>
      <c r="D32" s="132">
        <f>SUM(D29:D31)</f>
        <v>38921</v>
      </c>
      <c r="E32" s="39"/>
    </row>
    <row r="33" spans="1:5" ht="15.75">
      <c r="A33" s="146">
        <v>29</v>
      </c>
      <c r="B33" s="148" t="s">
        <v>618</v>
      </c>
      <c r="C33" s="132">
        <v>0</v>
      </c>
      <c r="D33" s="132">
        <v>0</v>
      </c>
      <c r="E33" s="39"/>
    </row>
    <row r="34" spans="1:5" ht="15.75">
      <c r="A34" s="146">
        <v>30</v>
      </c>
      <c r="B34" s="148" t="s">
        <v>619</v>
      </c>
      <c r="C34" s="132">
        <v>0</v>
      </c>
      <c r="D34" s="132">
        <v>0</v>
      </c>
      <c r="E34" s="39"/>
    </row>
    <row r="35" spans="1:5" ht="15.75">
      <c r="A35" s="146">
        <v>31</v>
      </c>
      <c r="B35" s="149" t="s">
        <v>620</v>
      </c>
      <c r="C35" s="136">
        <f>C18+C23+C28+C32+C33+C34</f>
        <v>65714097</v>
      </c>
      <c r="D35" s="136">
        <f>D18+D23+D28+D32+D33+D34</f>
        <v>64831590</v>
      </c>
      <c r="E35" s="39"/>
    </row>
    <row r="36" spans="1:5" ht="15.75">
      <c r="A36" s="146">
        <v>32</v>
      </c>
      <c r="B36" s="151" t="s">
        <v>621</v>
      </c>
      <c r="C36" s="132"/>
      <c r="D36" s="132"/>
      <c r="E36" s="39"/>
    </row>
    <row r="37" spans="1:5" ht="15.75">
      <c r="A37" s="146">
        <v>33</v>
      </c>
      <c r="B37" s="148" t="s">
        <v>622</v>
      </c>
      <c r="C37" s="132">
        <v>61120176</v>
      </c>
      <c r="D37" s="132">
        <v>60114537</v>
      </c>
      <c r="E37" s="39"/>
    </row>
    <row r="38" spans="1:5" ht="15.75">
      <c r="A38" s="146">
        <v>34</v>
      </c>
      <c r="B38" s="148" t="s">
        <v>623</v>
      </c>
      <c r="C38" s="132">
        <v>0</v>
      </c>
      <c r="D38" s="132">
        <v>19445</v>
      </c>
      <c r="E38" s="39"/>
    </row>
    <row r="39" spans="1:5" ht="15.75">
      <c r="A39" s="146">
        <v>35</v>
      </c>
      <c r="B39" s="148" t="s">
        <v>624</v>
      </c>
      <c r="C39" s="132">
        <v>546987</v>
      </c>
      <c r="D39" s="132">
        <v>688838</v>
      </c>
      <c r="E39" s="39"/>
    </row>
    <row r="40" spans="1:5" ht="15.75">
      <c r="A40" s="146">
        <v>36</v>
      </c>
      <c r="B40" s="148" t="s">
        <v>625</v>
      </c>
      <c r="C40" s="132">
        <v>24000</v>
      </c>
      <c r="D40" s="132">
        <v>16500</v>
      </c>
      <c r="E40" s="39"/>
    </row>
    <row r="41" spans="1:5" ht="15.75">
      <c r="A41" s="146">
        <v>37</v>
      </c>
      <c r="B41" s="148" t="s">
        <v>626</v>
      </c>
      <c r="C41" s="132">
        <f>SUM(C38:C40)</f>
        <v>570987</v>
      </c>
      <c r="D41" s="132">
        <f>SUM(D38:D40)</f>
        <v>724783</v>
      </c>
      <c r="E41" s="39"/>
    </row>
    <row r="42" spans="1:5" ht="15.75">
      <c r="A42" s="146">
        <v>38</v>
      </c>
      <c r="B42" s="148" t="s">
        <v>627</v>
      </c>
      <c r="C42" s="132">
        <v>0</v>
      </c>
      <c r="D42" s="132">
        <v>0</v>
      </c>
      <c r="E42" s="39"/>
    </row>
    <row r="43" spans="1:5" ht="15.75">
      <c r="A43" s="146">
        <v>39</v>
      </c>
      <c r="B43" s="148" t="s">
        <v>628</v>
      </c>
      <c r="C43" s="132">
        <v>4022934</v>
      </c>
      <c r="D43" s="132">
        <v>3992270</v>
      </c>
      <c r="E43" s="39"/>
    </row>
    <row r="44" spans="1:5" ht="15.75">
      <c r="A44" s="146">
        <v>40</v>
      </c>
      <c r="B44" s="149" t="s">
        <v>629</v>
      </c>
      <c r="C44" s="136">
        <f>C37+C41+C42+C43</f>
        <v>65714097</v>
      </c>
      <c r="D44" s="136">
        <f>D37+D41+D42+D43</f>
        <v>64831590</v>
      </c>
      <c r="E44" s="39"/>
    </row>
  </sheetData>
  <sheetProtection/>
  <mergeCells count="2">
    <mergeCell ref="A1:D1"/>
    <mergeCell ref="A2:D2"/>
  </mergeCells>
  <printOptions horizontalCentered="1"/>
  <pageMargins left="0.6692913385826772" right="0.5905511811023623" top="0.8267716535433072" bottom="0.7480314960629921" header="0.31496062992125984" footer="0.31496062992125984"/>
  <pageSetup fitToHeight="1" fitToWidth="1" horizontalDpi="300" verticalDpi="300" orientation="portrait" paperSize="9" scale="97" r:id="rId1"/>
  <headerFooter>
    <oddHeader>&amp;R&amp;"Arial,Normál"&amp;10 5. melléklet a 6/2019.(V.17.) önkormányzati rendelethez
</oddHeader>
    <oddFooter>&amp;C&amp;P. oldal, összesen: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G28"/>
  <sheetViews>
    <sheetView zoomScalePageLayoutView="0" workbookViewId="0" topLeftCell="A1">
      <selection activeCell="C40" sqref="C40"/>
    </sheetView>
  </sheetViews>
  <sheetFormatPr defaultColWidth="9.140625" defaultRowHeight="15"/>
  <cols>
    <col min="1" max="1" width="5.7109375" style="0" customWidth="1"/>
    <col min="2" max="2" width="68.28125" style="0" customWidth="1"/>
    <col min="3" max="6" width="9.140625" style="0" customWidth="1"/>
  </cols>
  <sheetData>
    <row r="1" spans="1:6" s="2" customFormat="1" ht="15.75">
      <c r="A1" s="239" t="s">
        <v>474</v>
      </c>
      <c r="B1" s="239"/>
      <c r="C1" s="239"/>
      <c r="D1" s="239"/>
      <c r="E1" s="239"/>
      <c r="F1" s="239"/>
    </row>
    <row r="2" spans="1:6" s="2" customFormat="1" ht="15.75">
      <c r="A2" s="239" t="s">
        <v>459</v>
      </c>
      <c r="B2" s="239"/>
      <c r="C2" s="239"/>
      <c r="D2" s="239"/>
      <c r="E2" s="239"/>
      <c r="F2" s="239"/>
    </row>
    <row r="3" spans="1:6" s="10" customFormat="1" ht="15.75">
      <c r="A3" s="2"/>
      <c r="B3" s="2"/>
      <c r="C3" s="2"/>
      <c r="D3" s="2"/>
      <c r="E3" s="2"/>
      <c r="F3" s="2"/>
    </row>
    <row r="4" spans="1:6" s="10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</row>
    <row r="5" spans="1:6" s="10" customFormat="1" ht="15.75">
      <c r="A5" s="1">
        <v>1</v>
      </c>
      <c r="B5" s="267" t="s">
        <v>9</v>
      </c>
      <c r="C5" s="6" t="s">
        <v>375</v>
      </c>
      <c r="D5" s="6" t="s">
        <v>461</v>
      </c>
      <c r="E5" s="6" t="s">
        <v>496</v>
      </c>
      <c r="F5" s="6" t="s">
        <v>5</v>
      </c>
    </row>
    <row r="6" spans="1:7" s="10" customFormat="1" ht="15.75">
      <c r="A6" s="1">
        <v>2</v>
      </c>
      <c r="B6" s="268"/>
      <c r="C6" s="6" t="s">
        <v>4</v>
      </c>
      <c r="D6" s="6" t="s">
        <v>4</v>
      </c>
      <c r="E6" s="6" t="s">
        <v>4</v>
      </c>
      <c r="F6" s="6" t="s">
        <v>4</v>
      </c>
      <c r="G6" s="12"/>
    </row>
    <row r="7" spans="1:7" s="10" customFormat="1" ht="31.5">
      <c r="A7" s="1">
        <v>3</v>
      </c>
      <c r="B7" s="7" t="s">
        <v>17</v>
      </c>
      <c r="C7" s="14">
        <v>0</v>
      </c>
      <c r="D7" s="14">
        <v>0</v>
      </c>
      <c r="E7" s="14">
        <v>0</v>
      </c>
      <c r="F7" s="14">
        <f>C7+D7+E7</f>
        <v>0</v>
      </c>
      <c r="G7" s="12"/>
    </row>
    <row r="8" spans="1:7" s="10" customFormat="1" ht="31.5">
      <c r="A8" s="1">
        <v>4</v>
      </c>
      <c r="B8" s="7" t="s">
        <v>18</v>
      </c>
      <c r="C8" s="14">
        <v>0</v>
      </c>
      <c r="D8" s="14">
        <v>0</v>
      </c>
      <c r="E8" s="14">
        <v>0</v>
      </c>
      <c r="F8" s="14">
        <f>C8+D8+E8</f>
        <v>0</v>
      </c>
      <c r="G8" s="12"/>
    </row>
    <row r="9" spans="1:7" s="10" customFormat="1" ht="15.75" hidden="1">
      <c r="A9" s="1"/>
      <c r="B9" s="7" t="s">
        <v>19</v>
      </c>
      <c r="C9" s="5"/>
      <c r="D9" s="5"/>
      <c r="E9" s="5"/>
      <c r="F9" s="14"/>
      <c r="G9" s="12"/>
    </row>
    <row r="10" spans="1:7" s="10" customFormat="1" ht="15.75" hidden="1">
      <c r="A10" s="1"/>
      <c r="B10" s="7" t="s">
        <v>20</v>
      </c>
      <c r="C10" s="5"/>
      <c r="D10" s="5"/>
      <c r="E10" s="5"/>
      <c r="F10" s="14"/>
      <c r="G10" s="12"/>
    </row>
    <row r="11" spans="1:7" s="10" customFormat="1" ht="15.75" hidden="1">
      <c r="A11" s="1"/>
      <c r="B11" s="7" t="s">
        <v>21</v>
      </c>
      <c r="C11" s="5"/>
      <c r="D11" s="5"/>
      <c r="E11" s="5"/>
      <c r="F11" s="14">
        <f>C11+D11+E11</f>
        <v>0</v>
      </c>
      <c r="G11" s="12"/>
    </row>
    <row r="12" spans="1:7" s="10" customFormat="1" ht="15.75" hidden="1">
      <c r="A12" s="1"/>
      <c r="B12" s="7" t="s">
        <v>22</v>
      </c>
      <c r="C12" s="5"/>
      <c r="D12" s="5"/>
      <c r="E12" s="5"/>
      <c r="F12" s="14">
        <f>C12+D12+E12</f>
        <v>0</v>
      </c>
      <c r="G12" s="12"/>
    </row>
    <row r="13" spans="1:7" s="10" customFormat="1" ht="15.75" hidden="1">
      <c r="A13" s="1"/>
      <c r="B13" s="7" t="s">
        <v>25</v>
      </c>
      <c r="C13" s="5"/>
      <c r="D13" s="5"/>
      <c r="E13" s="5"/>
      <c r="F13" s="14">
        <f>C13+D13+E13</f>
        <v>0</v>
      </c>
      <c r="G13" s="12"/>
    </row>
    <row r="14" spans="1:7" s="10" customFormat="1" ht="15.75" hidden="1">
      <c r="A14" s="1"/>
      <c r="B14" s="7" t="s">
        <v>23</v>
      </c>
      <c r="C14" s="5"/>
      <c r="D14" s="5"/>
      <c r="E14" s="5"/>
      <c r="F14" s="14">
        <f>C14+D14+E14</f>
        <v>0</v>
      </c>
      <c r="G14" s="12"/>
    </row>
    <row r="15" spans="1:7" s="10" customFormat="1" ht="15.75" hidden="1">
      <c r="A15" s="1"/>
      <c r="B15" s="7" t="s">
        <v>24</v>
      </c>
      <c r="C15" s="5"/>
      <c r="D15" s="5"/>
      <c r="E15" s="5"/>
      <c r="F15" s="14">
        <f>C15+D15+E15</f>
        <v>0</v>
      </c>
      <c r="G15" s="12"/>
    </row>
    <row r="16" spans="1:7" s="10" customFormat="1" ht="15.75" hidden="1">
      <c r="A16" s="1"/>
      <c r="B16" s="7" t="s">
        <v>26</v>
      </c>
      <c r="C16" s="5"/>
      <c r="D16" s="5"/>
      <c r="E16" s="5"/>
      <c r="F16" s="14"/>
      <c r="G16" s="12"/>
    </row>
    <row r="17" spans="1:7" s="10" customFormat="1" ht="15.75" hidden="1">
      <c r="A17" s="1"/>
      <c r="B17" s="7" t="s">
        <v>20</v>
      </c>
      <c r="C17" s="5"/>
      <c r="D17" s="5"/>
      <c r="E17" s="5"/>
      <c r="F17" s="14"/>
      <c r="G17" s="12"/>
    </row>
    <row r="18" spans="1:7" s="10" customFormat="1" ht="15.75" hidden="1">
      <c r="A18" s="1"/>
      <c r="B18" s="7" t="s">
        <v>27</v>
      </c>
      <c r="C18" s="5"/>
      <c r="D18" s="5"/>
      <c r="E18" s="5"/>
      <c r="F18" s="14">
        <f>C18+D18+E18</f>
        <v>0</v>
      </c>
      <c r="G18" s="12"/>
    </row>
    <row r="19" spans="1:7" s="10" customFormat="1" ht="15.75" hidden="1">
      <c r="A19" s="1"/>
      <c r="B19" s="7"/>
      <c r="C19" s="5"/>
      <c r="D19" s="5"/>
      <c r="E19" s="5"/>
      <c r="F19" s="14"/>
      <c r="G19" s="12"/>
    </row>
    <row r="20" spans="1:7" s="10" customFormat="1" ht="15.75" hidden="1">
      <c r="A20" s="1"/>
      <c r="B20" s="7"/>
      <c r="C20" s="5"/>
      <c r="D20" s="5"/>
      <c r="E20" s="5"/>
      <c r="F20" s="14"/>
      <c r="G20" s="12"/>
    </row>
    <row r="21" spans="1:7" s="10" customFormat="1" ht="15.75" hidden="1">
      <c r="A21" s="1"/>
      <c r="B21" s="7"/>
      <c r="C21" s="5"/>
      <c r="D21" s="5"/>
      <c r="E21" s="5"/>
      <c r="F21" s="14"/>
      <c r="G21" s="12"/>
    </row>
    <row r="22" spans="1:7" s="10" customFormat="1" ht="15.75" hidden="1">
      <c r="A22" s="1"/>
      <c r="B22" s="7"/>
      <c r="C22" s="5"/>
      <c r="D22" s="5"/>
      <c r="E22" s="5"/>
      <c r="F22" s="14"/>
      <c r="G22" s="12"/>
    </row>
    <row r="23" spans="1:7" s="10" customFormat="1" ht="15.75" hidden="1">
      <c r="A23" s="1"/>
      <c r="B23" s="7"/>
      <c r="C23" s="5"/>
      <c r="D23" s="5"/>
      <c r="E23" s="5"/>
      <c r="F23" s="14"/>
      <c r="G23" s="12"/>
    </row>
    <row r="24" spans="1:7" s="10" customFormat="1" ht="15.75" hidden="1">
      <c r="A24" s="1"/>
      <c r="B24" s="7"/>
      <c r="C24" s="5"/>
      <c r="D24" s="5"/>
      <c r="E24" s="5"/>
      <c r="F24" s="14"/>
      <c r="G24" s="12"/>
    </row>
    <row r="25" spans="1:7" s="10" customFormat="1" ht="15.75" hidden="1">
      <c r="A25" s="1"/>
      <c r="B25" s="7"/>
      <c r="C25" s="5"/>
      <c r="D25" s="5"/>
      <c r="E25" s="5"/>
      <c r="F25" s="14"/>
      <c r="G25" s="12"/>
    </row>
    <row r="26" spans="1:7" s="10" customFormat="1" ht="15.75" hidden="1">
      <c r="A26" s="1"/>
      <c r="B26" s="7"/>
      <c r="C26" s="5"/>
      <c r="D26" s="5"/>
      <c r="E26" s="5"/>
      <c r="F26" s="14"/>
      <c r="G26" s="12"/>
    </row>
    <row r="27" spans="1:6" ht="15.75" hidden="1">
      <c r="A27" s="1"/>
      <c r="B27" s="7"/>
      <c r="C27" s="5"/>
      <c r="D27" s="5"/>
      <c r="E27" s="5"/>
      <c r="F27" s="14"/>
    </row>
    <row r="28" spans="1:6" ht="15.75" hidden="1">
      <c r="A28" s="1"/>
      <c r="B28" s="7"/>
      <c r="C28" s="5"/>
      <c r="D28" s="5"/>
      <c r="E28" s="5"/>
      <c r="F28" s="14"/>
    </row>
  </sheetData>
  <sheetProtection/>
  <mergeCells count="3">
    <mergeCell ref="A1:F1"/>
    <mergeCell ref="A2:F2"/>
    <mergeCell ref="B5:B6"/>
  </mergeCells>
  <printOptions horizontalCentered="1"/>
  <pageMargins left="0.4724409448818898" right="0.35433070866141736" top="0.7480314960629921" bottom="0.7480314960629921" header="0.31496062992125984" footer="0.31496062992125984"/>
  <pageSetup horizontalDpi="300" verticalDpi="300" orientation="landscape" paperSize="9" r:id="rId1"/>
  <headerFooter>
    <oddHeader>&amp;R&amp;"Arial,Normál"&amp;10
4. melléklet a 2/2018.(III.12.) önkormányzati rendelethez</oddHeader>
    <oddFooter>&amp;C&amp;P. oldal, összesen: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L32"/>
  <sheetViews>
    <sheetView zoomScalePageLayoutView="0" workbookViewId="0" topLeftCell="C4">
      <selection activeCell="A4" sqref="A4:IV5"/>
    </sheetView>
  </sheetViews>
  <sheetFormatPr defaultColWidth="9.140625" defaultRowHeight="15"/>
  <cols>
    <col min="1" max="1" width="36.7109375" style="0" customWidth="1"/>
    <col min="2" max="2" width="12.28125" style="0" customWidth="1"/>
    <col min="3" max="3" width="16.421875" style="0" customWidth="1"/>
    <col min="4" max="6" width="15.57421875" style="0" customWidth="1"/>
    <col min="7" max="7" width="36.7109375" style="0" customWidth="1"/>
    <col min="8" max="8" width="12.7109375" style="0" customWidth="1"/>
    <col min="9" max="9" width="13.7109375" style="0" customWidth="1"/>
    <col min="10" max="12" width="14.28125" style="0" customWidth="1"/>
  </cols>
  <sheetData>
    <row r="1" spans="1:12" s="2" customFormat="1" ht="15.75" customHeight="1">
      <c r="A1" s="264" t="s">
        <v>534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</row>
    <row r="2" spans="1:12" s="2" customFormat="1" ht="15.75">
      <c r="A2" s="239" t="s">
        <v>533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</row>
    <row r="3" spans="2:6" ht="15">
      <c r="B3" s="39"/>
      <c r="C3" s="39"/>
      <c r="D3" s="39"/>
      <c r="E3" s="39"/>
      <c r="F3" s="39"/>
    </row>
    <row r="4" spans="1:12" s="11" customFormat="1" ht="15.75">
      <c r="A4" s="83" t="s">
        <v>9</v>
      </c>
      <c r="B4" s="4" t="s">
        <v>532</v>
      </c>
      <c r="C4" s="4" t="s">
        <v>565</v>
      </c>
      <c r="D4" s="4" t="s">
        <v>531</v>
      </c>
      <c r="E4" s="6" t="s">
        <v>556</v>
      </c>
      <c r="F4" s="6" t="s">
        <v>557</v>
      </c>
      <c r="G4" s="83" t="s">
        <v>9</v>
      </c>
      <c r="H4" s="4" t="s">
        <v>532</v>
      </c>
      <c r="I4" s="4" t="s">
        <v>565</v>
      </c>
      <c r="J4" s="4" t="s">
        <v>531</v>
      </c>
      <c r="K4" s="6" t="s">
        <v>556</v>
      </c>
      <c r="L4" s="6" t="s">
        <v>557</v>
      </c>
    </row>
    <row r="5" spans="1:12" s="90" customFormat="1" ht="16.5">
      <c r="A5" s="244" t="s">
        <v>44</v>
      </c>
      <c r="B5" s="245"/>
      <c r="C5" s="245"/>
      <c r="D5" s="245"/>
      <c r="E5" s="245"/>
      <c r="F5" s="246"/>
      <c r="G5" s="247" t="s">
        <v>122</v>
      </c>
      <c r="H5" s="247"/>
      <c r="I5" s="247"/>
      <c r="J5" s="247"/>
      <c r="K5" s="247"/>
      <c r="L5" s="247"/>
    </row>
    <row r="6" spans="1:12" s="11" customFormat="1" ht="31.5">
      <c r="A6" s="85" t="s">
        <v>272</v>
      </c>
      <c r="B6" s="5">
        <v>12171799</v>
      </c>
      <c r="C6" s="5">
        <v>13919109</v>
      </c>
      <c r="D6" s="5">
        <f>Összesen!L7</f>
        <v>13676034</v>
      </c>
      <c r="E6" s="5">
        <f>Összesen!M7</f>
        <v>14295234</v>
      </c>
      <c r="F6" s="5">
        <f>Összesen!N7</f>
        <v>14295234</v>
      </c>
      <c r="G6" s="87" t="s">
        <v>39</v>
      </c>
      <c r="H6" s="5">
        <v>3724381</v>
      </c>
      <c r="I6" s="5">
        <v>5868304</v>
      </c>
      <c r="J6" s="5">
        <f>Összesen!Y7</f>
        <v>6654769</v>
      </c>
      <c r="K6" s="5">
        <f>Összesen!Z7</f>
        <v>6546375</v>
      </c>
      <c r="L6" s="5">
        <f>Összesen!AA7</f>
        <v>5935837</v>
      </c>
    </row>
    <row r="7" spans="1:12" s="11" customFormat="1" ht="30">
      <c r="A7" s="85" t="s">
        <v>294</v>
      </c>
      <c r="B7" s="5">
        <v>292382</v>
      </c>
      <c r="C7" s="5">
        <v>165922</v>
      </c>
      <c r="D7" s="5">
        <f>Összesen!L8</f>
        <v>277000</v>
      </c>
      <c r="E7" s="5">
        <f>Összesen!M8</f>
        <v>259889</v>
      </c>
      <c r="F7" s="5">
        <f>Összesen!N8</f>
        <v>220930</v>
      </c>
      <c r="G7" s="87" t="s">
        <v>80</v>
      </c>
      <c r="H7" s="5">
        <v>874862</v>
      </c>
      <c r="I7" s="5">
        <v>1168349</v>
      </c>
      <c r="J7" s="5">
        <f>Összesen!Y8</f>
        <v>1359780</v>
      </c>
      <c r="K7" s="5">
        <f>Összesen!Z8</f>
        <v>1330514</v>
      </c>
      <c r="L7" s="5">
        <f>Összesen!AA8</f>
        <v>1063454</v>
      </c>
    </row>
    <row r="8" spans="1:12" s="11" customFormat="1" ht="15.75">
      <c r="A8" s="85" t="s">
        <v>44</v>
      </c>
      <c r="B8" s="5">
        <v>294804</v>
      </c>
      <c r="C8" s="5">
        <v>199144</v>
      </c>
      <c r="D8" s="5">
        <f>Összesen!L9</f>
        <v>60000</v>
      </c>
      <c r="E8" s="5">
        <f>Összesen!M9</f>
        <v>197246</v>
      </c>
      <c r="F8" s="5">
        <f>Összesen!N9</f>
        <v>154927</v>
      </c>
      <c r="G8" s="87" t="s">
        <v>81</v>
      </c>
      <c r="H8" s="5">
        <v>3592452</v>
      </c>
      <c r="I8" s="5">
        <v>2028426</v>
      </c>
      <c r="J8" s="5">
        <f>Összesen!Y9</f>
        <v>4056692</v>
      </c>
      <c r="K8" s="5">
        <f>Összesen!Z9</f>
        <v>3272793</v>
      </c>
      <c r="L8" s="5">
        <f>Összesen!AA9</f>
        <v>3008094</v>
      </c>
    </row>
    <row r="9" spans="1:12" s="11" customFormat="1" ht="15.75">
      <c r="A9" s="257" t="s">
        <v>352</v>
      </c>
      <c r="B9" s="255">
        <v>19900</v>
      </c>
      <c r="C9" s="255">
        <v>123200</v>
      </c>
      <c r="D9" s="255">
        <f>Összesen!L10</f>
        <v>0</v>
      </c>
      <c r="E9" s="255">
        <f>Összesen!M10</f>
        <v>43300</v>
      </c>
      <c r="F9" s="255">
        <f>Összesen!N10</f>
        <v>43300</v>
      </c>
      <c r="G9" s="87" t="s">
        <v>82</v>
      </c>
      <c r="H9" s="5">
        <v>935219</v>
      </c>
      <c r="I9" s="5">
        <v>688285</v>
      </c>
      <c r="J9" s="5">
        <f>Összesen!Y10</f>
        <v>430000</v>
      </c>
      <c r="K9" s="5">
        <f>Összesen!Z10</f>
        <v>605000</v>
      </c>
      <c r="L9" s="5">
        <f>Összesen!AA10</f>
        <v>573600</v>
      </c>
    </row>
    <row r="10" spans="1:12" s="11" customFormat="1" ht="15.75">
      <c r="A10" s="257"/>
      <c r="B10" s="255"/>
      <c r="C10" s="255"/>
      <c r="D10" s="255"/>
      <c r="E10" s="255"/>
      <c r="F10" s="255"/>
      <c r="G10" s="87" t="s">
        <v>83</v>
      </c>
      <c r="H10" s="5">
        <v>1745994</v>
      </c>
      <c r="I10" s="5">
        <v>1119070</v>
      </c>
      <c r="J10" s="5">
        <f>Összesen!Y11</f>
        <v>965390</v>
      </c>
      <c r="K10" s="5">
        <f>Összesen!Z11</f>
        <v>978690</v>
      </c>
      <c r="L10" s="5">
        <f>Összesen!AA11</f>
        <v>955690</v>
      </c>
    </row>
    <row r="11" spans="1:12" s="11" customFormat="1" ht="15.75">
      <c r="A11" s="86" t="s">
        <v>85</v>
      </c>
      <c r="B11" s="13">
        <f>SUM(B6:B10)</f>
        <v>12778885</v>
      </c>
      <c r="C11" s="13">
        <f>SUM(C6:C10)</f>
        <v>14407375</v>
      </c>
      <c r="D11" s="13">
        <f>SUM(D6:D10)</f>
        <v>14013034</v>
      </c>
      <c r="E11" s="13">
        <f>SUM(E6:E10)</f>
        <v>14795669</v>
      </c>
      <c r="F11" s="13">
        <f>SUM(F6:F10)</f>
        <v>14714391</v>
      </c>
      <c r="G11" s="86" t="s">
        <v>86</v>
      </c>
      <c r="H11" s="13">
        <f>SUM(H6:H10)</f>
        <v>10872908</v>
      </c>
      <c r="I11" s="13">
        <f>SUM(I6:I10)</f>
        <v>10872434</v>
      </c>
      <c r="J11" s="13">
        <f>SUM(J6:J10)</f>
        <v>13466631</v>
      </c>
      <c r="K11" s="13">
        <f>SUM(K6:K10)</f>
        <v>12733372</v>
      </c>
      <c r="L11" s="13">
        <f>SUM(L6:L10)</f>
        <v>11536675</v>
      </c>
    </row>
    <row r="12" spans="1:12" s="11" customFormat="1" ht="15.75">
      <c r="A12" s="88" t="s">
        <v>127</v>
      </c>
      <c r="B12" s="89">
        <f>B11-H11</f>
        <v>1905977</v>
      </c>
      <c r="C12" s="89">
        <f>C11-I11</f>
        <v>3534941</v>
      </c>
      <c r="D12" s="5">
        <f>Összesen!L13</f>
        <v>546403</v>
      </c>
      <c r="E12" s="5">
        <f>Összesen!M13</f>
        <v>2062297</v>
      </c>
      <c r="F12" s="5">
        <f>Összesen!N13</f>
        <v>3177716</v>
      </c>
      <c r="G12" s="256" t="s">
        <v>120</v>
      </c>
      <c r="H12" s="251">
        <v>449072</v>
      </c>
      <c r="I12" s="251">
        <v>467920</v>
      </c>
      <c r="J12" s="251">
        <f>Összesen!Y13</f>
        <v>546987</v>
      </c>
      <c r="K12" s="251">
        <f>Összesen!Z13</f>
        <v>1140675</v>
      </c>
      <c r="L12" s="251">
        <f>Összesen!AA13</f>
        <v>546987</v>
      </c>
    </row>
    <row r="13" spans="1:12" s="11" customFormat="1" ht="15.75">
      <c r="A13" s="88" t="s">
        <v>118</v>
      </c>
      <c r="B13" s="5">
        <v>4826055</v>
      </c>
      <c r="C13" s="5">
        <v>4780110</v>
      </c>
      <c r="D13" s="5">
        <f>Összesen!L14</f>
        <v>4689309</v>
      </c>
      <c r="E13" s="5">
        <f>Összesen!M14</f>
        <v>4697611</v>
      </c>
      <c r="F13" s="5">
        <f>Összesen!N14</f>
        <v>4697611</v>
      </c>
      <c r="G13" s="256"/>
      <c r="H13" s="251"/>
      <c r="I13" s="251"/>
      <c r="J13" s="251"/>
      <c r="K13" s="251"/>
      <c r="L13" s="251"/>
    </row>
    <row r="14" spans="1:12" s="11" customFormat="1" ht="15.75">
      <c r="A14" s="88" t="s">
        <v>119</v>
      </c>
      <c r="B14" s="5">
        <v>467920</v>
      </c>
      <c r="C14" s="5">
        <v>546987</v>
      </c>
      <c r="D14" s="5">
        <f>Összesen!L15</f>
        <v>0</v>
      </c>
      <c r="E14" s="5">
        <f>Összesen!M15</f>
        <v>593688</v>
      </c>
      <c r="F14" s="5">
        <f>Összesen!N15</f>
        <v>593688</v>
      </c>
      <c r="G14" s="256"/>
      <c r="H14" s="251"/>
      <c r="I14" s="251"/>
      <c r="J14" s="251"/>
      <c r="K14" s="251"/>
      <c r="L14" s="251"/>
    </row>
    <row r="15" spans="1:12" s="11" customFormat="1" ht="15.75" hidden="1">
      <c r="A15" s="61" t="s">
        <v>150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61" t="s">
        <v>151</v>
      </c>
      <c r="H15" s="76">
        <v>0</v>
      </c>
      <c r="I15" s="76"/>
      <c r="J15" s="76"/>
      <c r="K15" s="76"/>
      <c r="L15" s="76"/>
    </row>
    <row r="16" spans="1:12" s="11" customFormat="1" ht="15.75">
      <c r="A16" s="86" t="s">
        <v>10</v>
      </c>
      <c r="B16" s="14">
        <f>B11+B13+B14+B15</f>
        <v>18072860</v>
      </c>
      <c r="C16" s="14">
        <f>C11+C13+C14+C15</f>
        <v>19734472</v>
      </c>
      <c r="D16" s="14">
        <f>D11+D13+D14+D15</f>
        <v>18702343</v>
      </c>
      <c r="E16" s="14">
        <f>E11+E13+E14+E15</f>
        <v>20086968</v>
      </c>
      <c r="F16" s="14">
        <f>F11+F13+F14+F15</f>
        <v>20005690</v>
      </c>
      <c r="G16" s="86" t="s">
        <v>11</v>
      </c>
      <c r="H16" s="14">
        <f>H11+H12+H15</f>
        <v>11321980</v>
      </c>
      <c r="I16" s="14">
        <f>I11+I12+I15</f>
        <v>11340354</v>
      </c>
      <c r="J16" s="14">
        <f>J11+J12+J15</f>
        <v>14013618</v>
      </c>
      <c r="K16" s="14">
        <f>K11+K12+K15</f>
        <v>13874047</v>
      </c>
      <c r="L16" s="14">
        <f>L11+L12+L15</f>
        <v>12083662</v>
      </c>
    </row>
    <row r="17" spans="1:12" s="90" customFormat="1" ht="16.5">
      <c r="A17" s="248" t="s">
        <v>121</v>
      </c>
      <c r="B17" s="249"/>
      <c r="C17" s="249"/>
      <c r="D17" s="249"/>
      <c r="E17" s="249"/>
      <c r="F17" s="250"/>
      <c r="G17" s="247" t="s">
        <v>100</v>
      </c>
      <c r="H17" s="247"/>
      <c r="I17" s="247"/>
      <c r="J17" s="247"/>
      <c r="K17" s="247"/>
      <c r="L17" s="247"/>
    </row>
    <row r="18" spans="1:12" s="11" customFormat="1" ht="31.5">
      <c r="A18" s="85" t="s">
        <v>281</v>
      </c>
      <c r="B18" s="5">
        <v>1499358</v>
      </c>
      <c r="C18" s="5">
        <v>498348</v>
      </c>
      <c r="D18" s="5">
        <f>Összesen!L18</f>
        <v>0</v>
      </c>
      <c r="E18" s="5">
        <f>Összesen!M18</f>
        <v>0</v>
      </c>
      <c r="F18" s="5">
        <f>Összesen!N18</f>
        <v>0</v>
      </c>
      <c r="G18" s="85" t="s">
        <v>98</v>
      </c>
      <c r="H18" s="5">
        <v>1471846</v>
      </c>
      <c r="I18" s="5">
        <v>1266279</v>
      </c>
      <c r="J18" s="5">
        <f>Összesen!Y18</f>
        <v>0</v>
      </c>
      <c r="K18" s="5">
        <f>Összesen!Z18</f>
        <v>813789</v>
      </c>
      <c r="L18" s="5">
        <f>Összesen!AA18</f>
        <v>813789</v>
      </c>
    </row>
    <row r="19" spans="1:12" s="11" customFormat="1" ht="15.75">
      <c r="A19" s="85" t="s">
        <v>121</v>
      </c>
      <c r="B19" s="5">
        <v>0</v>
      </c>
      <c r="C19" s="5">
        <v>0</v>
      </c>
      <c r="D19" s="5">
        <f>Összesen!L19</f>
        <v>0</v>
      </c>
      <c r="E19" s="5">
        <f>Összesen!M19</f>
        <v>0</v>
      </c>
      <c r="F19" s="5">
        <f>Összesen!N19</f>
        <v>0</v>
      </c>
      <c r="G19" s="85" t="s">
        <v>45</v>
      </c>
      <c r="H19" s="5">
        <v>1988282</v>
      </c>
      <c r="I19" s="5">
        <v>4006292</v>
      </c>
      <c r="J19" s="5">
        <f>Összesen!Y19</f>
        <v>4679301</v>
      </c>
      <c r="K19" s="5">
        <f>Összesen!Z19</f>
        <v>5389708</v>
      </c>
      <c r="L19" s="5">
        <f>Összesen!AA19</f>
        <v>5389708</v>
      </c>
    </row>
    <row r="20" spans="1:12" s="11" customFormat="1" ht="15.75">
      <c r="A20" s="85" t="s">
        <v>353</v>
      </c>
      <c r="B20" s="5">
        <v>0</v>
      </c>
      <c r="C20" s="5">
        <v>1169200</v>
      </c>
      <c r="D20" s="5">
        <f>Összesen!L20</f>
        <v>0</v>
      </c>
      <c r="E20" s="5">
        <f>Összesen!M20</f>
        <v>0</v>
      </c>
      <c r="F20" s="5">
        <f>Összesen!N20</f>
        <v>0</v>
      </c>
      <c r="G20" s="85" t="s">
        <v>190</v>
      </c>
      <c r="H20" s="5">
        <v>10000</v>
      </c>
      <c r="I20" s="5">
        <v>91484</v>
      </c>
      <c r="J20" s="5">
        <f>Összesen!Y20</f>
        <v>9424</v>
      </c>
      <c r="K20" s="5">
        <f>Összesen!Z20</f>
        <v>9424</v>
      </c>
      <c r="L20" s="5">
        <f>Összesen!AA20</f>
        <v>9078</v>
      </c>
    </row>
    <row r="21" spans="1:12" s="11" customFormat="1" ht="15.75">
      <c r="A21" s="86" t="s">
        <v>85</v>
      </c>
      <c r="B21" s="13">
        <f>SUM(B18:B20)</f>
        <v>1499358</v>
      </c>
      <c r="C21" s="13">
        <f>SUM(C18:C20)</f>
        <v>1667548</v>
      </c>
      <c r="D21" s="13">
        <f>SUM(D18:D20)</f>
        <v>0</v>
      </c>
      <c r="E21" s="13">
        <f>SUM(E18:E20)</f>
        <v>0</v>
      </c>
      <c r="F21" s="13">
        <f>SUM(F18:F20)</f>
        <v>0</v>
      </c>
      <c r="G21" s="86" t="s">
        <v>86</v>
      </c>
      <c r="H21" s="13">
        <f>SUM(H18:H20)</f>
        <v>3470128</v>
      </c>
      <c r="I21" s="13">
        <f>SUM(I18:I20)</f>
        <v>5364055</v>
      </c>
      <c r="J21" s="13">
        <f>SUM(J18:J20)</f>
        <v>4688725</v>
      </c>
      <c r="K21" s="13">
        <f>SUM(K18:K20)</f>
        <v>6212921</v>
      </c>
      <c r="L21" s="13">
        <f>SUM(L18:L20)</f>
        <v>6212575</v>
      </c>
    </row>
    <row r="22" spans="1:12" s="11" customFormat="1" ht="15.75">
      <c r="A22" s="88" t="s">
        <v>127</v>
      </c>
      <c r="B22" s="89">
        <f>B21-H21</f>
        <v>-1970770</v>
      </c>
      <c r="C22" s="89">
        <f>C21-I21</f>
        <v>-3696507</v>
      </c>
      <c r="D22" s="89">
        <f>Összesen!L22</f>
        <v>-4688725</v>
      </c>
      <c r="E22" s="89">
        <f>Összesen!M22</f>
        <v>-6212921</v>
      </c>
      <c r="F22" s="89">
        <f>Összesen!N22</f>
        <v>-6212575</v>
      </c>
      <c r="G22" s="256" t="s">
        <v>120</v>
      </c>
      <c r="H22" s="251">
        <v>0</v>
      </c>
      <c r="I22" s="251">
        <v>0</v>
      </c>
      <c r="J22" s="251">
        <f>Összesen!Y22</f>
        <v>0</v>
      </c>
      <c r="K22" s="251">
        <f>Összesen!Z22</f>
        <v>0</v>
      </c>
      <c r="L22" s="251">
        <f>Összesen!AA22</f>
        <v>0</v>
      </c>
    </row>
    <row r="23" spans="1:12" s="11" customFormat="1" ht="15.75">
      <c r="A23" s="88" t="s">
        <v>118</v>
      </c>
      <c r="B23" s="5">
        <v>0</v>
      </c>
      <c r="C23" s="5">
        <v>0</v>
      </c>
      <c r="D23" s="89">
        <f>Összesen!L23</f>
        <v>0</v>
      </c>
      <c r="E23" s="89">
        <f>Összesen!M23</f>
        <v>0</v>
      </c>
      <c r="F23" s="89">
        <f>Összesen!N23</f>
        <v>0</v>
      </c>
      <c r="G23" s="256"/>
      <c r="H23" s="251"/>
      <c r="I23" s="251"/>
      <c r="J23" s="251"/>
      <c r="K23" s="251"/>
      <c r="L23" s="251"/>
    </row>
    <row r="24" spans="1:12" s="11" customFormat="1" ht="15.75">
      <c r="A24" s="88" t="s">
        <v>119</v>
      </c>
      <c r="B24" s="5">
        <v>0</v>
      </c>
      <c r="C24" s="5">
        <v>0</v>
      </c>
      <c r="D24" s="89">
        <f>Összesen!L24</f>
        <v>0</v>
      </c>
      <c r="E24" s="89">
        <f>Összesen!M24</f>
        <v>0</v>
      </c>
      <c r="F24" s="89">
        <f>Összesen!N24</f>
        <v>0</v>
      </c>
      <c r="G24" s="256"/>
      <c r="H24" s="251"/>
      <c r="I24" s="251"/>
      <c r="J24" s="251"/>
      <c r="K24" s="251"/>
      <c r="L24" s="251"/>
    </row>
    <row r="25" spans="1:12" s="11" customFormat="1" ht="31.5">
      <c r="A25" s="86" t="s">
        <v>12</v>
      </c>
      <c r="B25" s="14">
        <f>B21+B23+B24</f>
        <v>1499358</v>
      </c>
      <c r="C25" s="14">
        <f>C21+C23+C24</f>
        <v>1667548</v>
      </c>
      <c r="D25" s="14">
        <f>D21+D23+D24</f>
        <v>0</v>
      </c>
      <c r="E25" s="14">
        <f>E21+E23+E24</f>
        <v>0</v>
      </c>
      <c r="F25" s="14">
        <f>F21+F23+F24</f>
        <v>0</v>
      </c>
      <c r="G25" s="86" t="s">
        <v>13</v>
      </c>
      <c r="H25" s="14">
        <f>H21+H22</f>
        <v>3470128</v>
      </c>
      <c r="I25" s="14">
        <f>I21+I22</f>
        <v>5364055</v>
      </c>
      <c r="J25" s="14">
        <f>J21+J22</f>
        <v>4688725</v>
      </c>
      <c r="K25" s="14">
        <f>K21+K22</f>
        <v>6212921</v>
      </c>
      <c r="L25" s="14">
        <f>L21+L22</f>
        <v>6212575</v>
      </c>
    </row>
    <row r="26" spans="1:12" s="90" customFormat="1" ht="16.5">
      <c r="A26" s="244" t="s">
        <v>123</v>
      </c>
      <c r="B26" s="245"/>
      <c r="C26" s="245"/>
      <c r="D26" s="245"/>
      <c r="E26" s="245"/>
      <c r="F26" s="246"/>
      <c r="G26" s="247" t="s">
        <v>124</v>
      </c>
      <c r="H26" s="247"/>
      <c r="I26" s="247"/>
      <c r="J26" s="247"/>
      <c r="K26" s="247"/>
      <c r="L26" s="247"/>
    </row>
    <row r="27" spans="1:12" s="11" customFormat="1" ht="15.75">
      <c r="A27" s="85" t="s">
        <v>125</v>
      </c>
      <c r="B27" s="5">
        <f>B11+B21</f>
        <v>14278243</v>
      </c>
      <c r="C27" s="5">
        <f>C11+C21</f>
        <v>16074923</v>
      </c>
      <c r="D27" s="5">
        <f>D11+D21</f>
        <v>14013034</v>
      </c>
      <c r="E27" s="5">
        <f>E11+E21</f>
        <v>14795669</v>
      </c>
      <c r="F27" s="5">
        <f>F11+F21</f>
        <v>14714391</v>
      </c>
      <c r="G27" s="85" t="s">
        <v>126</v>
      </c>
      <c r="H27" s="5">
        <f aca="true" t="shared" si="0" ref="H27:J28">H11+H21</f>
        <v>14343036</v>
      </c>
      <c r="I27" s="5">
        <f t="shared" si="0"/>
        <v>16236489</v>
      </c>
      <c r="J27" s="5">
        <f t="shared" si="0"/>
        <v>18155356</v>
      </c>
      <c r="K27" s="5">
        <f>K11+K21</f>
        <v>18946293</v>
      </c>
      <c r="L27" s="5">
        <f>L11+L21</f>
        <v>17749250</v>
      </c>
    </row>
    <row r="28" spans="1:12" s="11" customFormat="1" ht="15.75">
      <c r="A28" s="88" t="s">
        <v>127</v>
      </c>
      <c r="B28" s="89">
        <f>B27-H27</f>
        <v>-64793</v>
      </c>
      <c r="C28" s="89">
        <f>C27-I27</f>
        <v>-161566</v>
      </c>
      <c r="D28" s="89">
        <f>D27-J27</f>
        <v>-4142322</v>
      </c>
      <c r="E28" s="89">
        <f>E27-K27</f>
        <v>-4150624</v>
      </c>
      <c r="F28" s="89">
        <f>F27-L27</f>
        <v>-3034859</v>
      </c>
      <c r="G28" s="256" t="s">
        <v>120</v>
      </c>
      <c r="H28" s="251">
        <v>449072</v>
      </c>
      <c r="I28" s="251">
        <v>467920</v>
      </c>
      <c r="J28" s="251">
        <f t="shared" si="0"/>
        <v>546987</v>
      </c>
      <c r="K28" s="251">
        <f>K12+K22</f>
        <v>1140675</v>
      </c>
      <c r="L28" s="251">
        <f>L12+L22</f>
        <v>546987</v>
      </c>
    </row>
    <row r="29" spans="1:12" s="11" customFormat="1" ht="15.75">
      <c r="A29" s="88" t="s">
        <v>118</v>
      </c>
      <c r="B29" s="5">
        <f aca="true" t="shared" si="1" ref="B29:D30">B13+B23</f>
        <v>4826055</v>
      </c>
      <c r="C29" s="5">
        <f t="shared" si="1"/>
        <v>4780110</v>
      </c>
      <c r="D29" s="5">
        <f t="shared" si="1"/>
        <v>4689309</v>
      </c>
      <c r="E29" s="5">
        <f>E13+E23</f>
        <v>4697611</v>
      </c>
      <c r="F29" s="5">
        <f>F13+F23</f>
        <v>4697611</v>
      </c>
      <c r="G29" s="256"/>
      <c r="H29" s="251"/>
      <c r="I29" s="251"/>
      <c r="J29" s="251"/>
      <c r="K29" s="251"/>
      <c r="L29" s="251"/>
    </row>
    <row r="30" spans="1:12" s="11" customFormat="1" ht="15.75">
      <c r="A30" s="88" t="s">
        <v>119</v>
      </c>
      <c r="B30" s="5">
        <f t="shared" si="1"/>
        <v>467920</v>
      </c>
      <c r="C30" s="5">
        <f t="shared" si="1"/>
        <v>546987</v>
      </c>
      <c r="D30" s="5">
        <f t="shared" si="1"/>
        <v>0</v>
      </c>
      <c r="E30" s="5">
        <f>E14+E24</f>
        <v>593688</v>
      </c>
      <c r="F30" s="5">
        <f>F14+F24</f>
        <v>593688</v>
      </c>
      <c r="G30" s="256"/>
      <c r="H30" s="251"/>
      <c r="I30" s="251"/>
      <c r="J30" s="251"/>
      <c r="K30" s="251"/>
      <c r="L30" s="251"/>
    </row>
    <row r="31" spans="1:12" s="11" customFormat="1" ht="15.75" hidden="1">
      <c r="A31" s="61" t="s">
        <v>150</v>
      </c>
      <c r="B31" s="5">
        <f>B15</f>
        <v>0</v>
      </c>
      <c r="C31" s="5">
        <f>C15</f>
        <v>0</v>
      </c>
      <c r="D31" s="5">
        <f>D15</f>
        <v>0</v>
      </c>
      <c r="E31" s="5">
        <f>E15</f>
        <v>0</v>
      </c>
      <c r="F31" s="5">
        <f>F15</f>
        <v>0</v>
      </c>
      <c r="G31" s="61" t="s">
        <v>151</v>
      </c>
      <c r="H31" s="76">
        <f>H15</f>
        <v>0</v>
      </c>
      <c r="I31" s="76">
        <f>I15</f>
        <v>0</v>
      </c>
      <c r="J31" s="76">
        <f>J15</f>
        <v>0</v>
      </c>
      <c r="K31" s="76">
        <f>K15</f>
        <v>0</v>
      </c>
      <c r="L31" s="76">
        <f>L15</f>
        <v>0</v>
      </c>
    </row>
    <row r="32" spans="1:12" s="11" customFormat="1" ht="15.75">
      <c r="A32" s="84" t="s">
        <v>7</v>
      </c>
      <c r="B32" s="14">
        <f>B27+B29+B30+B31</f>
        <v>19572218</v>
      </c>
      <c r="C32" s="14">
        <f>C27+C29+C30+C31</f>
        <v>21402020</v>
      </c>
      <c r="D32" s="14">
        <f>D27+D29+D30+D31</f>
        <v>18702343</v>
      </c>
      <c r="E32" s="14">
        <f>E27+E29+E30+E31</f>
        <v>20086968</v>
      </c>
      <c r="F32" s="14">
        <f>F27+F29+F30+F31</f>
        <v>20005690</v>
      </c>
      <c r="G32" s="84" t="s">
        <v>8</v>
      </c>
      <c r="H32" s="14">
        <f>SUM(H27:H31)</f>
        <v>14792108</v>
      </c>
      <c r="I32" s="14">
        <f>SUM(I27:I31)</f>
        <v>16704409</v>
      </c>
      <c r="J32" s="14">
        <f>SUM(J27:J31)</f>
        <v>18702343</v>
      </c>
      <c r="K32" s="14">
        <f>SUM(K27:K31)</f>
        <v>20086968</v>
      </c>
      <c r="L32" s="14">
        <f>SUM(L27:L31)</f>
        <v>18296237</v>
      </c>
    </row>
  </sheetData>
  <sheetProtection/>
  <mergeCells count="32">
    <mergeCell ref="A9:A10"/>
    <mergeCell ref="B9:B10"/>
    <mergeCell ref="C9:C10"/>
    <mergeCell ref="D9:D10"/>
    <mergeCell ref="J22:J24"/>
    <mergeCell ref="G28:G30"/>
    <mergeCell ref="H28:H30"/>
    <mergeCell ref="I28:I30"/>
    <mergeCell ref="J28:J30"/>
    <mergeCell ref="E9:E10"/>
    <mergeCell ref="F9:F10"/>
    <mergeCell ref="G12:G14"/>
    <mergeCell ref="H12:H14"/>
    <mergeCell ref="I12:I14"/>
    <mergeCell ref="J12:J14"/>
    <mergeCell ref="K28:K30"/>
    <mergeCell ref="L12:L14"/>
    <mergeCell ref="L22:L24"/>
    <mergeCell ref="L28:L30"/>
    <mergeCell ref="G22:G24"/>
    <mergeCell ref="H22:H24"/>
    <mergeCell ref="I22:I24"/>
    <mergeCell ref="G5:L5"/>
    <mergeCell ref="G17:L17"/>
    <mergeCell ref="G26:L26"/>
    <mergeCell ref="A1:L1"/>
    <mergeCell ref="A2:L2"/>
    <mergeCell ref="A26:F26"/>
    <mergeCell ref="A17:F17"/>
    <mergeCell ref="A5:F5"/>
    <mergeCell ref="K12:K14"/>
    <mergeCell ref="K22:K2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  <headerFooter>
    <oddHeader>&amp;R1. kimutatás</oddHeader>
    <oddFooter>&amp;C&amp;P. oldal, összesen: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C33"/>
  <sheetViews>
    <sheetView zoomScalePageLayoutView="0" workbookViewId="0" topLeftCell="A1">
      <pane xSplit="2" ySplit="4" topLeftCell="C5" activePane="bottomRight" state="frozen"/>
      <selection pane="topLeft" activeCell="P1" sqref="P1:P16384"/>
      <selection pane="topRight" activeCell="P1" sqref="P1:P16384"/>
      <selection pane="bottomLeft" activeCell="P1" sqref="P1:P16384"/>
      <selection pane="bottomRight" activeCell="C17" sqref="C17"/>
    </sheetView>
  </sheetViews>
  <sheetFormatPr defaultColWidth="9.140625" defaultRowHeight="15"/>
  <cols>
    <col min="1" max="1" width="5.7109375" style="68" customWidth="1"/>
    <col min="2" max="2" width="57.57421875" style="68" customWidth="1"/>
    <col min="3" max="3" width="14.57421875" style="68" customWidth="1"/>
    <col min="4" max="16384" width="9.140625" style="68" customWidth="1"/>
  </cols>
  <sheetData>
    <row r="1" spans="1:3" s="16" customFormat="1" ht="35.25" customHeight="1">
      <c r="A1" s="269" t="s">
        <v>589</v>
      </c>
      <c r="B1" s="269"/>
      <c r="C1" s="269"/>
    </row>
    <row r="2" s="16" customFormat="1" ht="15.75"/>
    <row r="3" spans="1:3" s="10" customFormat="1" ht="15.75">
      <c r="A3" s="1"/>
      <c r="B3" s="1" t="s">
        <v>0</v>
      </c>
      <c r="C3" s="1" t="s">
        <v>1</v>
      </c>
    </row>
    <row r="4" spans="1:3" s="10" customFormat="1" ht="15.75">
      <c r="A4" s="1">
        <v>1</v>
      </c>
      <c r="B4" s="6" t="s">
        <v>9</v>
      </c>
      <c r="C4" s="6"/>
    </row>
    <row r="5" spans="1:3" s="10" customFormat="1" ht="15.75">
      <c r="A5" s="1">
        <v>2</v>
      </c>
      <c r="B5" s="134" t="s">
        <v>566</v>
      </c>
      <c r="C5" s="136">
        <v>4689309</v>
      </c>
    </row>
    <row r="6" spans="1:3" s="10" customFormat="1" ht="15.75">
      <c r="A6" s="1">
        <v>3</v>
      </c>
      <c r="B6" s="85" t="s">
        <v>272</v>
      </c>
      <c r="C6" s="135">
        <f>Összesen!N7</f>
        <v>14295234</v>
      </c>
    </row>
    <row r="7" spans="1:3" s="10" customFormat="1" ht="15.75">
      <c r="A7" s="1">
        <v>4</v>
      </c>
      <c r="B7" s="85" t="s">
        <v>281</v>
      </c>
      <c r="C7" s="135">
        <f>Összesen!N18</f>
        <v>0</v>
      </c>
    </row>
    <row r="8" spans="1:3" s="10" customFormat="1" ht="15.75">
      <c r="A8" s="1">
        <v>5</v>
      </c>
      <c r="B8" s="85" t="s">
        <v>294</v>
      </c>
      <c r="C8" s="135">
        <f>Összesen!N8</f>
        <v>220930</v>
      </c>
    </row>
    <row r="9" spans="1:3" s="10" customFormat="1" ht="15.75">
      <c r="A9" s="1">
        <v>6</v>
      </c>
      <c r="B9" s="85" t="s">
        <v>44</v>
      </c>
      <c r="C9" s="135">
        <f>Összesen!N9</f>
        <v>154927</v>
      </c>
    </row>
    <row r="10" spans="1:3" s="10" customFormat="1" ht="15.75">
      <c r="A10" s="1">
        <v>7</v>
      </c>
      <c r="B10" s="85" t="s">
        <v>121</v>
      </c>
      <c r="C10" s="135">
        <f>Összesen!N19</f>
        <v>0</v>
      </c>
    </row>
    <row r="11" spans="1:3" s="10" customFormat="1" ht="15.75">
      <c r="A11" s="1">
        <v>8</v>
      </c>
      <c r="B11" s="85" t="s">
        <v>352</v>
      </c>
      <c r="C11" s="135">
        <f>Összesen!N10</f>
        <v>43300</v>
      </c>
    </row>
    <row r="12" spans="1:3" s="10" customFormat="1" ht="15.75">
      <c r="A12" s="1">
        <v>9</v>
      </c>
      <c r="B12" s="85" t="s">
        <v>353</v>
      </c>
      <c r="C12" s="135">
        <f>Összesen!N20</f>
        <v>0</v>
      </c>
    </row>
    <row r="13" spans="1:3" s="10" customFormat="1" ht="15.75">
      <c r="A13" s="1">
        <v>10</v>
      </c>
      <c r="B13" s="85" t="s">
        <v>363</v>
      </c>
      <c r="C13" s="135">
        <f>Összesen!N14-Összesen!N14</f>
        <v>0</v>
      </c>
    </row>
    <row r="14" spans="1:3" s="10" customFormat="1" ht="15.75">
      <c r="A14" s="1">
        <v>11</v>
      </c>
      <c r="B14" s="85" t="s">
        <v>364</v>
      </c>
      <c r="C14" s="135">
        <f>Összesen!N23-Összesen!N23</f>
        <v>0</v>
      </c>
    </row>
    <row r="15" spans="1:3" s="10" customFormat="1" ht="15.75">
      <c r="A15" s="1">
        <v>12</v>
      </c>
      <c r="B15" s="85" t="s">
        <v>361</v>
      </c>
      <c r="C15" s="135">
        <f>Összesen!N15</f>
        <v>593688</v>
      </c>
    </row>
    <row r="16" spans="1:3" s="10" customFormat="1" ht="15.75">
      <c r="A16" s="1">
        <v>13</v>
      </c>
      <c r="B16" s="85" t="s">
        <v>362</v>
      </c>
      <c r="C16" s="135">
        <f>Összesen!N24</f>
        <v>0</v>
      </c>
    </row>
    <row r="17" spans="1:3" s="10" customFormat="1" ht="15.75">
      <c r="A17" s="1">
        <v>14</v>
      </c>
      <c r="B17" s="7" t="s">
        <v>564</v>
      </c>
      <c r="C17" s="135">
        <f>vagyonmérleg!D40-vagyonmérleg!C40</f>
        <v>-7500</v>
      </c>
    </row>
    <row r="18" spans="1:3" s="10" customFormat="1" ht="15.75">
      <c r="A18" s="1">
        <v>15</v>
      </c>
      <c r="B18" s="8" t="s">
        <v>7</v>
      </c>
      <c r="C18" s="136">
        <f>SUM(C6:C17)</f>
        <v>15300579</v>
      </c>
    </row>
    <row r="19" spans="1:3" s="10" customFormat="1" ht="15.75">
      <c r="A19" s="1">
        <v>16</v>
      </c>
      <c r="B19" s="7" t="s">
        <v>39</v>
      </c>
      <c r="C19" s="132">
        <f>Összesen!AA7</f>
        <v>5935837</v>
      </c>
    </row>
    <row r="20" spans="1:3" s="10" customFormat="1" ht="15.75">
      <c r="A20" s="1">
        <v>17</v>
      </c>
      <c r="B20" s="7" t="s">
        <v>80</v>
      </c>
      <c r="C20" s="132">
        <f>Összesen!AA8</f>
        <v>1063454</v>
      </c>
    </row>
    <row r="21" spans="1:3" s="10" customFormat="1" ht="15.75">
      <c r="A21" s="1">
        <v>18</v>
      </c>
      <c r="B21" s="7" t="s">
        <v>81</v>
      </c>
      <c r="C21" s="132">
        <f>Összesen!AA9</f>
        <v>3008094</v>
      </c>
    </row>
    <row r="22" spans="1:3" s="10" customFormat="1" ht="15.75">
      <c r="A22" s="1">
        <v>19</v>
      </c>
      <c r="B22" s="7" t="s">
        <v>82</v>
      </c>
      <c r="C22" s="132">
        <f>Összesen!AA10</f>
        <v>573600</v>
      </c>
    </row>
    <row r="23" spans="1:3" s="10" customFormat="1" ht="15.75">
      <c r="A23" s="1">
        <v>20</v>
      </c>
      <c r="B23" s="7" t="s">
        <v>83</v>
      </c>
      <c r="C23" s="132">
        <f>Összesen!AA11</f>
        <v>955690</v>
      </c>
    </row>
    <row r="24" spans="1:3" s="10" customFormat="1" ht="15.75">
      <c r="A24" s="1">
        <v>21</v>
      </c>
      <c r="B24" s="7" t="s">
        <v>98</v>
      </c>
      <c r="C24" s="132">
        <f>Összesen!AA18</f>
        <v>813789</v>
      </c>
    </row>
    <row r="25" spans="1:3" s="10" customFormat="1" ht="15.75">
      <c r="A25" s="1">
        <v>22</v>
      </c>
      <c r="B25" s="7" t="s">
        <v>45</v>
      </c>
      <c r="C25" s="132">
        <f>Összesen!AA19</f>
        <v>5389708</v>
      </c>
    </row>
    <row r="26" spans="1:3" s="10" customFormat="1" ht="15.75">
      <c r="A26" s="1">
        <v>23</v>
      </c>
      <c r="B26" s="7" t="s">
        <v>190</v>
      </c>
      <c r="C26" s="132">
        <f>Összesen!AA20</f>
        <v>9078</v>
      </c>
    </row>
    <row r="27" spans="1:3" s="10" customFormat="1" ht="15.75">
      <c r="A27" s="1">
        <v>24</v>
      </c>
      <c r="B27" s="7" t="s">
        <v>92</v>
      </c>
      <c r="C27" s="132">
        <f>Összesen!AA13</f>
        <v>546987</v>
      </c>
    </row>
    <row r="28" spans="1:3" s="10" customFormat="1" ht="15.75">
      <c r="A28" s="1">
        <v>25</v>
      </c>
      <c r="B28" s="7" t="s">
        <v>99</v>
      </c>
      <c r="C28" s="132">
        <f>Összesen!AA22</f>
        <v>0</v>
      </c>
    </row>
    <row r="29" spans="1:3" s="10" customFormat="1" ht="15.75">
      <c r="A29" s="1">
        <v>26</v>
      </c>
      <c r="B29" s="7" t="s">
        <v>564</v>
      </c>
      <c r="C29" s="132">
        <f>vagyonmérleg!D31-vagyonmérleg!C31</f>
        <v>-18000</v>
      </c>
    </row>
    <row r="30" spans="1:3" s="10" customFormat="1" ht="15.75">
      <c r="A30" s="1">
        <v>27</v>
      </c>
      <c r="B30" s="8" t="s">
        <v>8</v>
      </c>
      <c r="C30" s="136">
        <f>SUM(C19:C29)</f>
        <v>18278237</v>
      </c>
    </row>
    <row r="31" spans="1:3" ht="15.75">
      <c r="A31" s="1">
        <v>28</v>
      </c>
      <c r="B31" s="8" t="s">
        <v>102</v>
      </c>
      <c r="C31" s="136">
        <f>C5+C18-C30</f>
        <v>1711651</v>
      </c>
    </row>
    <row r="33" ht="15">
      <c r="C33" s="133"/>
    </row>
  </sheetData>
  <sheetProtection/>
  <mergeCells count="1">
    <mergeCell ref="A1:C1"/>
  </mergeCells>
  <printOptions horizontalCentered="1"/>
  <pageMargins left="0.4724409448818898" right="0.35433070866141736" top="0.7480314960629921" bottom="0.7480314960629921" header="0.31496062992125984" footer="0.31496062992125984"/>
  <pageSetup fitToHeight="1" fitToWidth="1" horizontalDpi="600" verticalDpi="600" orientation="portrait" paperSize="9" r:id="rId1"/>
  <headerFooter>
    <oddHeader>&amp;R2. kimutatás</oddHeader>
    <oddFooter>&amp;C&amp;P. oldal, összesen: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workbookViewId="0" topLeftCell="A1">
      <selection activeCell="O1" sqref="O1:O16384"/>
    </sheetView>
  </sheetViews>
  <sheetFormatPr defaultColWidth="12.00390625" defaultRowHeight="15"/>
  <cols>
    <col min="1" max="1" width="3.00390625" style="172" bestFit="1" customWidth="1"/>
    <col min="2" max="2" width="21.57421875" style="168" customWidth="1"/>
    <col min="3" max="3" width="11.28125" style="168" customWidth="1"/>
    <col min="4" max="4" width="10.8515625" style="168" bestFit="1" customWidth="1"/>
    <col min="5" max="5" width="10.8515625" style="168" customWidth="1"/>
    <col min="6" max="6" width="11.140625" style="168" customWidth="1"/>
    <col min="7" max="7" width="8.7109375" style="168" customWidth="1"/>
    <col min="8" max="9" width="11.28125" style="168" bestFit="1" customWidth="1"/>
    <col min="10" max="10" width="10.00390625" style="168" bestFit="1" customWidth="1"/>
    <col min="11" max="11" width="10.8515625" style="168" bestFit="1" customWidth="1"/>
    <col min="12" max="12" width="11.140625" style="168" customWidth="1"/>
    <col min="13" max="13" width="11.28125" style="168" bestFit="1" customWidth="1"/>
    <col min="14" max="14" width="10.140625" style="168" customWidth="1"/>
    <col min="15" max="15" width="12.28125" style="168" hidden="1" customWidth="1"/>
    <col min="16" max="16" width="14.421875" style="168" customWidth="1"/>
    <col min="17" max="16384" width="12.00390625" style="168" customWidth="1"/>
  </cols>
  <sheetData>
    <row r="1" spans="1:14" s="152" customFormat="1" ht="17.25" customHeight="1">
      <c r="A1" s="270" t="s">
        <v>638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</row>
    <row r="2" spans="1:14" s="152" customFormat="1" ht="17.25" customHeight="1">
      <c r="A2" s="270" t="s">
        <v>639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</row>
    <row r="4" spans="1:14" s="155" customFormat="1" ht="13.5" customHeight="1">
      <c r="A4" s="153"/>
      <c r="B4" s="154" t="s">
        <v>0</v>
      </c>
      <c r="C4" s="154" t="s">
        <v>1</v>
      </c>
      <c r="D4" s="154" t="s">
        <v>2</v>
      </c>
      <c r="E4" s="154" t="s">
        <v>3</v>
      </c>
      <c r="F4" s="154" t="s">
        <v>6</v>
      </c>
      <c r="G4" s="154" t="s">
        <v>47</v>
      </c>
      <c r="H4" s="154" t="s">
        <v>48</v>
      </c>
      <c r="I4" s="154" t="s">
        <v>49</v>
      </c>
      <c r="J4" s="154" t="s">
        <v>93</v>
      </c>
      <c r="K4" s="154" t="s">
        <v>94</v>
      </c>
      <c r="L4" s="154" t="s">
        <v>50</v>
      </c>
      <c r="M4" s="154" t="s">
        <v>95</v>
      </c>
      <c r="N4" s="154" t="s">
        <v>96</v>
      </c>
    </row>
    <row r="5" spans="1:14" s="156" customFormat="1" ht="29.25" customHeight="1">
      <c r="A5" s="154">
        <v>1</v>
      </c>
      <c r="B5" s="271" t="s">
        <v>9</v>
      </c>
      <c r="C5" s="273" t="s">
        <v>640</v>
      </c>
      <c r="D5" s="274"/>
      <c r="E5" s="275"/>
      <c r="F5" s="276" t="s">
        <v>641</v>
      </c>
      <c r="G5" s="277"/>
      <c r="H5" s="278"/>
      <c r="I5" s="279" t="s">
        <v>642</v>
      </c>
      <c r="J5" s="280"/>
      <c r="K5" s="281"/>
      <c r="L5" s="279" t="s">
        <v>643</v>
      </c>
      <c r="M5" s="280"/>
      <c r="N5" s="281"/>
    </row>
    <row r="6" spans="1:14" s="156" customFormat="1" ht="15" customHeight="1">
      <c r="A6" s="154">
        <v>2</v>
      </c>
      <c r="B6" s="272"/>
      <c r="C6" s="157" t="s">
        <v>644</v>
      </c>
      <c r="D6" s="157" t="s">
        <v>645</v>
      </c>
      <c r="E6" s="157" t="s">
        <v>646</v>
      </c>
      <c r="F6" s="157" t="s">
        <v>644</v>
      </c>
      <c r="G6" s="157" t="s">
        <v>645</v>
      </c>
      <c r="H6" s="157" t="s">
        <v>646</v>
      </c>
      <c r="I6" s="157" t="s">
        <v>644</v>
      </c>
      <c r="J6" s="157" t="s">
        <v>645</v>
      </c>
      <c r="K6" s="157" t="s">
        <v>646</v>
      </c>
      <c r="L6" s="157" t="s">
        <v>644</v>
      </c>
      <c r="M6" s="157" t="s">
        <v>645</v>
      </c>
      <c r="N6" s="157" t="s">
        <v>646</v>
      </c>
    </row>
    <row r="7" spans="1:14" s="156" customFormat="1" ht="15" customHeight="1">
      <c r="A7" s="154">
        <v>3</v>
      </c>
      <c r="B7" s="158" t="s">
        <v>647</v>
      </c>
      <c r="C7" s="159">
        <v>0</v>
      </c>
      <c r="D7" s="159">
        <v>0</v>
      </c>
      <c r="E7" s="159">
        <f aca="true" t="shared" si="0" ref="E7:E13">C7-D7</f>
        <v>0</v>
      </c>
      <c r="F7" s="159">
        <v>143413</v>
      </c>
      <c r="G7" s="159">
        <v>0</v>
      </c>
      <c r="H7" s="159">
        <f aca="true" t="shared" si="1" ref="H7:H13">F7-G7</f>
        <v>143413</v>
      </c>
      <c r="I7" s="159">
        <v>567956</v>
      </c>
      <c r="J7" s="159">
        <v>0</v>
      </c>
      <c r="K7" s="159">
        <f aca="true" t="shared" si="2" ref="K7:K13">I7-J7</f>
        <v>567956</v>
      </c>
      <c r="L7" s="159">
        <v>616000</v>
      </c>
      <c r="M7" s="159">
        <v>0</v>
      </c>
      <c r="N7" s="159">
        <f aca="true" t="shared" si="3" ref="N7:N13">L7-M7</f>
        <v>616000</v>
      </c>
    </row>
    <row r="8" spans="1:14" s="156" customFormat="1" ht="15" customHeight="1">
      <c r="A8" s="154">
        <v>4</v>
      </c>
      <c r="B8" s="158" t="s">
        <v>648</v>
      </c>
      <c r="C8" s="159">
        <v>0</v>
      </c>
      <c r="D8" s="159">
        <v>0</v>
      </c>
      <c r="E8" s="159">
        <f t="shared" si="0"/>
        <v>0</v>
      </c>
      <c r="F8" s="159">
        <v>0</v>
      </c>
      <c r="G8" s="159">
        <v>0</v>
      </c>
      <c r="H8" s="159">
        <f t="shared" si="1"/>
        <v>0</v>
      </c>
      <c r="I8" s="159">
        <v>154400</v>
      </c>
      <c r="J8" s="159">
        <v>0</v>
      </c>
      <c r="K8" s="159">
        <f t="shared" si="2"/>
        <v>154400</v>
      </c>
      <c r="L8" s="159">
        <v>0</v>
      </c>
      <c r="M8" s="159">
        <v>0</v>
      </c>
      <c r="N8" s="159">
        <f t="shared" si="3"/>
        <v>0</v>
      </c>
    </row>
    <row r="9" spans="1:14" s="156" customFormat="1" ht="15" customHeight="1">
      <c r="A9" s="154">
        <v>5</v>
      </c>
      <c r="B9" s="158" t="s">
        <v>649</v>
      </c>
      <c r="C9" s="159">
        <v>0</v>
      </c>
      <c r="D9" s="159">
        <v>0</v>
      </c>
      <c r="E9" s="159">
        <f t="shared" si="0"/>
        <v>0</v>
      </c>
      <c r="F9" s="159">
        <v>0</v>
      </c>
      <c r="G9" s="159">
        <v>0</v>
      </c>
      <c r="H9" s="159">
        <f t="shared" si="1"/>
        <v>0</v>
      </c>
      <c r="I9" s="159">
        <v>12050</v>
      </c>
      <c r="J9" s="159">
        <v>0</v>
      </c>
      <c r="K9" s="159">
        <f t="shared" si="2"/>
        <v>12050</v>
      </c>
      <c r="L9" s="159">
        <v>4767300</v>
      </c>
      <c r="M9" s="159">
        <v>0</v>
      </c>
      <c r="N9" s="159">
        <f t="shared" si="3"/>
        <v>4767300</v>
      </c>
    </row>
    <row r="10" spans="1:14" s="156" customFormat="1" ht="15" customHeight="1">
      <c r="A10" s="154">
        <v>6</v>
      </c>
      <c r="B10" s="158" t="s">
        <v>650</v>
      </c>
      <c r="C10" s="159">
        <v>0</v>
      </c>
      <c r="D10" s="159">
        <v>0</v>
      </c>
      <c r="E10" s="159">
        <f t="shared" si="0"/>
        <v>0</v>
      </c>
      <c r="F10" s="159">
        <v>0</v>
      </c>
      <c r="G10" s="159">
        <v>0</v>
      </c>
      <c r="H10" s="159">
        <f t="shared" si="1"/>
        <v>0</v>
      </c>
      <c r="I10" s="159">
        <v>0</v>
      </c>
      <c r="J10" s="159">
        <v>0</v>
      </c>
      <c r="K10" s="159">
        <f t="shared" si="2"/>
        <v>0</v>
      </c>
      <c r="L10" s="159">
        <v>0</v>
      </c>
      <c r="M10" s="159">
        <v>0</v>
      </c>
      <c r="N10" s="159">
        <f t="shared" si="3"/>
        <v>0</v>
      </c>
    </row>
    <row r="11" spans="1:14" s="156" customFormat="1" ht="15" customHeight="1">
      <c r="A11" s="154">
        <v>7</v>
      </c>
      <c r="B11" s="158" t="s">
        <v>651</v>
      </c>
      <c r="C11" s="159">
        <v>12926450</v>
      </c>
      <c r="D11" s="159">
        <v>0</v>
      </c>
      <c r="E11" s="159">
        <f t="shared" si="0"/>
        <v>12926450</v>
      </c>
      <c r="F11" s="159">
        <v>0</v>
      </c>
      <c r="G11" s="159">
        <v>0</v>
      </c>
      <c r="H11" s="159">
        <f t="shared" si="1"/>
        <v>0</v>
      </c>
      <c r="I11" s="159">
        <v>0</v>
      </c>
      <c r="J11" s="159">
        <v>0</v>
      </c>
      <c r="K11" s="159">
        <f t="shared" si="2"/>
        <v>0</v>
      </c>
      <c r="L11" s="159">
        <v>0</v>
      </c>
      <c r="M11" s="159">
        <v>0</v>
      </c>
      <c r="N11" s="159">
        <f t="shared" si="3"/>
        <v>0</v>
      </c>
    </row>
    <row r="12" spans="1:14" s="156" customFormat="1" ht="15" customHeight="1">
      <c r="A12" s="154">
        <v>8</v>
      </c>
      <c r="B12" s="158" t="s">
        <v>652</v>
      </c>
      <c r="C12" s="159">
        <v>0</v>
      </c>
      <c r="D12" s="159">
        <v>0</v>
      </c>
      <c r="E12" s="159">
        <f t="shared" si="0"/>
        <v>0</v>
      </c>
      <c r="F12" s="159">
        <v>819150</v>
      </c>
      <c r="G12" s="159">
        <v>0</v>
      </c>
      <c r="H12" s="159">
        <f t="shared" si="1"/>
        <v>819150</v>
      </c>
      <c r="I12" s="159">
        <v>0</v>
      </c>
      <c r="J12" s="159">
        <v>0</v>
      </c>
      <c r="K12" s="159">
        <f t="shared" si="2"/>
        <v>0</v>
      </c>
      <c r="L12" s="159">
        <v>0</v>
      </c>
      <c r="M12" s="159">
        <v>0</v>
      </c>
      <c r="N12" s="159">
        <f t="shared" si="3"/>
        <v>0</v>
      </c>
    </row>
    <row r="13" spans="1:14" s="156" customFormat="1" ht="15" customHeight="1">
      <c r="A13" s="154">
        <v>9</v>
      </c>
      <c r="B13" s="158" t="s">
        <v>653</v>
      </c>
      <c r="C13" s="159">
        <v>0</v>
      </c>
      <c r="D13" s="159">
        <v>0</v>
      </c>
      <c r="E13" s="159">
        <f t="shared" si="0"/>
        <v>0</v>
      </c>
      <c r="F13" s="159">
        <v>0</v>
      </c>
      <c r="G13" s="159">
        <v>0</v>
      </c>
      <c r="H13" s="159">
        <f t="shared" si="1"/>
        <v>0</v>
      </c>
      <c r="I13" s="159">
        <v>2192</v>
      </c>
      <c r="J13" s="159">
        <v>0</v>
      </c>
      <c r="K13" s="159">
        <f t="shared" si="2"/>
        <v>2192</v>
      </c>
      <c r="L13" s="159">
        <v>0</v>
      </c>
      <c r="M13" s="159">
        <v>0</v>
      </c>
      <c r="N13" s="159">
        <f t="shared" si="3"/>
        <v>0</v>
      </c>
    </row>
    <row r="14" spans="1:14" s="156" customFormat="1" ht="15" customHeight="1">
      <c r="A14" s="154">
        <v>10</v>
      </c>
      <c r="B14" s="157" t="s">
        <v>654</v>
      </c>
      <c r="C14" s="160">
        <f>SUM(C7:C13)</f>
        <v>12926450</v>
      </c>
      <c r="D14" s="160">
        <f>SUM(D7:D13)</f>
        <v>0</v>
      </c>
      <c r="E14" s="160">
        <f>SUM(E7:E13)</f>
        <v>12926450</v>
      </c>
      <c r="F14" s="160">
        <f aca="true" t="shared" si="4" ref="F14:N14">SUM(F7:F13)</f>
        <v>962563</v>
      </c>
      <c r="G14" s="160">
        <f t="shared" si="4"/>
        <v>0</v>
      </c>
      <c r="H14" s="160">
        <f t="shared" si="4"/>
        <v>962563</v>
      </c>
      <c r="I14" s="160">
        <f t="shared" si="4"/>
        <v>736598</v>
      </c>
      <c r="J14" s="160">
        <f t="shared" si="4"/>
        <v>0</v>
      </c>
      <c r="K14" s="160">
        <f>SUM(K7:K13)</f>
        <v>736598</v>
      </c>
      <c r="L14" s="160">
        <f t="shared" si="4"/>
        <v>5383300</v>
      </c>
      <c r="M14" s="160">
        <f t="shared" si="4"/>
        <v>0</v>
      </c>
      <c r="N14" s="160">
        <f t="shared" si="4"/>
        <v>5383300</v>
      </c>
    </row>
    <row r="15" spans="1:14" s="156" customFormat="1" ht="15" customHeight="1">
      <c r="A15" s="154">
        <v>11</v>
      </c>
      <c r="B15" s="157" t="s">
        <v>655</v>
      </c>
      <c r="C15" s="160">
        <v>0</v>
      </c>
      <c r="D15" s="160">
        <v>0</v>
      </c>
      <c r="E15" s="160">
        <f>C15-D15</f>
        <v>0</v>
      </c>
      <c r="F15" s="160">
        <v>1296704</v>
      </c>
      <c r="G15" s="160">
        <v>400218</v>
      </c>
      <c r="H15" s="160">
        <f>F15-G15</f>
        <v>896486</v>
      </c>
      <c r="I15" s="160">
        <v>16857164</v>
      </c>
      <c r="J15" s="160">
        <v>5148075</v>
      </c>
      <c r="K15" s="160">
        <f>I15-J15</f>
        <v>11709089</v>
      </c>
      <c r="L15" s="160">
        <v>67400</v>
      </c>
      <c r="M15" s="160">
        <v>63886</v>
      </c>
      <c r="N15" s="160">
        <f>L15-M15</f>
        <v>3514</v>
      </c>
    </row>
    <row r="16" spans="1:14" s="156" customFormat="1" ht="15" customHeight="1">
      <c r="A16" s="154">
        <v>12</v>
      </c>
      <c r="B16" s="157" t="s">
        <v>656</v>
      </c>
      <c r="C16" s="160">
        <v>0</v>
      </c>
      <c r="D16" s="160">
        <v>0</v>
      </c>
      <c r="E16" s="160">
        <v>0</v>
      </c>
      <c r="F16" s="160">
        <v>0</v>
      </c>
      <c r="G16" s="160">
        <v>0</v>
      </c>
      <c r="H16" s="160">
        <v>0</v>
      </c>
      <c r="I16" s="160">
        <v>155</v>
      </c>
      <c r="J16" s="160">
        <v>155</v>
      </c>
      <c r="K16" s="160">
        <f>I16-J16</f>
        <v>0</v>
      </c>
      <c r="L16" s="160">
        <v>0</v>
      </c>
      <c r="M16" s="160">
        <v>0</v>
      </c>
      <c r="N16" s="160">
        <f>L16-M16</f>
        <v>0</v>
      </c>
    </row>
    <row r="17" spans="1:14" s="156" customFormat="1" ht="15" customHeight="1">
      <c r="A17" s="154">
        <v>13</v>
      </c>
      <c r="B17" s="157" t="s">
        <v>657</v>
      </c>
      <c r="C17" s="160">
        <v>33382389</v>
      </c>
      <c r="D17" s="160">
        <v>13328140</v>
      </c>
      <c r="E17" s="160">
        <f>C17-D17</f>
        <v>20054249</v>
      </c>
      <c r="F17" s="160">
        <v>3915018</v>
      </c>
      <c r="G17" s="160">
        <v>252625</v>
      </c>
      <c r="H17" s="160">
        <f>F17-G17</f>
        <v>3662393</v>
      </c>
      <c r="I17" s="157">
        <v>3091049</v>
      </c>
      <c r="J17" s="157">
        <v>901918</v>
      </c>
      <c r="K17" s="160">
        <f>I17-J17</f>
        <v>2189131</v>
      </c>
      <c r="L17" s="161">
        <v>115235</v>
      </c>
      <c r="M17" s="161">
        <v>6827</v>
      </c>
      <c r="N17" s="157">
        <f>L17-M17</f>
        <v>108408</v>
      </c>
    </row>
    <row r="18" spans="1:15" s="156" customFormat="1" ht="15" customHeight="1">
      <c r="A18" s="154">
        <v>14</v>
      </c>
      <c r="B18" s="162" t="s">
        <v>658</v>
      </c>
      <c r="C18" s="163">
        <f>SUM(C14:C17)</f>
        <v>46308839</v>
      </c>
      <c r="D18" s="163">
        <f>SUM(D14:D17)</f>
        <v>13328140</v>
      </c>
      <c r="E18" s="163">
        <f>SUM(E14:E17)</f>
        <v>32980699</v>
      </c>
      <c r="F18" s="163">
        <f aca="true" t="shared" si="5" ref="F18:N18">SUM(F14:F17)</f>
        <v>6174285</v>
      </c>
      <c r="G18" s="163">
        <f t="shared" si="5"/>
        <v>652843</v>
      </c>
      <c r="H18" s="163">
        <f t="shared" si="5"/>
        <v>5521442</v>
      </c>
      <c r="I18" s="163">
        <f t="shared" si="5"/>
        <v>20684966</v>
      </c>
      <c r="J18" s="163">
        <f t="shared" si="5"/>
        <v>6050148</v>
      </c>
      <c r="K18" s="163">
        <f t="shared" si="5"/>
        <v>14634818</v>
      </c>
      <c r="L18" s="163">
        <f t="shared" si="5"/>
        <v>5565935</v>
      </c>
      <c r="M18" s="163">
        <f t="shared" si="5"/>
        <v>70713</v>
      </c>
      <c r="N18" s="163">
        <f t="shared" si="5"/>
        <v>5495222</v>
      </c>
      <c r="O18" s="164">
        <f>E18+H18+K18+N18</f>
        <v>58632181</v>
      </c>
    </row>
    <row r="19" spans="1:14" s="156" customFormat="1" ht="15" customHeight="1">
      <c r="A19" s="154">
        <v>15</v>
      </c>
      <c r="B19" s="158" t="s">
        <v>659</v>
      </c>
      <c r="C19" s="158">
        <v>0</v>
      </c>
      <c r="D19" s="158">
        <v>0</v>
      </c>
      <c r="E19" s="158">
        <v>0</v>
      </c>
      <c r="F19" s="158">
        <v>0</v>
      </c>
      <c r="G19" s="158">
        <v>0</v>
      </c>
      <c r="H19" s="158">
        <v>0</v>
      </c>
      <c r="I19" s="158">
        <v>0</v>
      </c>
      <c r="J19" s="158">
        <v>0</v>
      </c>
      <c r="K19" s="158">
        <v>0</v>
      </c>
      <c r="L19" s="158">
        <v>0</v>
      </c>
      <c r="M19" s="158">
        <v>0</v>
      </c>
      <c r="N19" s="158">
        <f>L19-M19</f>
        <v>0</v>
      </c>
    </row>
    <row r="20" spans="1:14" s="156" customFormat="1" ht="15" customHeight="1">
      <c r="A20" s="154">
        <v>16</v>
      </c>
      <c r="B20" s="158" t="s">
        <v>660</v>
      </c>
      <c r="C20" s="158">
        <v>0</v>
      </c>
      <c r="D20" s="158">
        <v>0</v>
      </c>
      <c r="E20" s="158">
        <v>0</v>
      </c>
      <c r="F20" s="158">
        <v>0</v>
      </c>
      <c r="G20" s="158">
        <v>0</v>
      </c>
      <c r="H20" s="158">
        <v>0</v>
      </c>
      <c r="I20" s="158">
        <v>0</v>
      </c>
      <c r="J20" s="158">
        <v>0</v>
      </c>
      <c r="K20" s="158">
        <v>0</v>
      </c>
      <c r="L20" s="158">
        <v>511708</v>
      </c>
      <c r="M20" s="158">
        <v>511708</v>
      </c>
      <c r="N20" s="159">
        <f>L20-M20</f>
        <v>0</v>
      </c>
    </row>
    <row r="21" spans="1:14" s="156" customFormat="1" ht="15" customHeight="1">
      <c r="A21" s="154">
        <v>17</v>
      </c>
      <c r="B21" s="158" t="s">
        <v>661</v>
      </c>
      <c r="C21" s="158">
        <v>0</v>
      </c>
      <c r="D21" s="158">
        <v>0</v>
      </c>
      <c r="E21" s="158">
        <v>0</v>
      </c>
      <c r="F21" s="158">
        <v>0</v>
      </c>
      <c r="G21" s="158">
        <v>0</v>
      </c>
      <c r="H21" s="158">
        <v>0</v>
      </c>
      <c r="I21" s="158">
        <v>0</v>
      </c>
      <c r="J21" s="158">
        <v>0</v>
      </c>
      <c r="K21" s="158">
        <f>I21-J21</f>
        <v>0</v>
      </c>
      <c r="L21" s="158">
        <v>3480104</v>
      </c>
      <c r="M21" s="159">
        <v>2707280</v>
      </c>
      <c r="N21" s="159">
        <f>L21-M21</f>
        <v>772824</v>
      </c>
    </row>
    <row r="22" spans="1:14" s="156" customFormat="1" ht="15" customHeight="1">
      <c r="A22" s="154">
        <v>18</v>
      </c>
      <c r="B22" s="158" t="s">
        <v>662</v>
      </c>
      <c r="C22" s="158">
        <v>0</v>
      </c>
      <c r="D22" s="158">
        <v>0</v>
      </c>
      <c r="E22" s="158">
        <v>0</v>
      </c>
      <c r="F22" s="158">
        <v>0</v>
      </c>
      <c r="G22" s="158">
        <v>0</v>
      </c>
      <c r="H22" s="158">
        <v>0</v>
      </c>
      <c r="I22" s="158">
        <v>24155</v>
      </c>
      <c r="J22" s="158">
        <v>24155</v>
      </c>
      <c r="K22" s="158">
        <v>0</v>
      </c>
      <c r="L22" s="158">
        <v>1066014</v>
      </c>
      <c r="M22" s="158">
        <v>1066014</v>
      </c>
      <c r="N22" s="158">
        <v>0</v>
      </c>
    </row>
    <row r="23" spans="1:15" s="156" customFormat="1" ht="15" customHeight="1">
      <c r="A23" s="154">
        <v>19</v>
      </c>
      <c r="B23" s="162" t="s">
        <v>663</v>
      </c>
      <c r="C23" s="162">
        <f>SUM(C19:C22)</f>
        <v>0</v>
      </c>
      <c r="D23" s="162">
        <f>SUM(D19:D22)</f>
        <v>0</v>
      </c>
      <c r="E23" s="162">
        <f>SUM(E19:E22)</f>
        <v>0</v>
      </c>
      <c r="F23" s="162">
        <f aca="true" t="shared" si="6" ref="F23:K23">SUM(F19:F22)</f>
        <v>0</v>
      </c>
      <c r="G23" s="162">
        <f t="shared" si="6"/>
        <v>0</v>
      </c>
      <c r="H23" s="162">
        <f t="shared" si="6"/>
        <v>0</v>
      </c>
      <c r="I23" s="162">
        <f t="shared" si="6"/>
        <v>24155</v>
      </c>
      <c r="J23" s="162">
        <f t="shared" si="6"/>
        <v>24155</v>
      </c>
      <c r="K23" s="162">
        <f t="shared" si="6"/>
        <v>0</v>
      </c>
      <c r="L23" s="162">
        <f>SUM(L19:L22)</f>
        <v>5057826</v>
      </c>
      <c r="M23" s="163">
        <f>SUM(M19:M22)</f>
        <v>4285002</v>
      </c>
      <c r="N23" s="163">
        <f>SUM(N19:N22)</f>
        <v>772824</v>
      </c>
      <c r="O23" s="164">
        <f>E23+H23+K23+N23</f>
        <v>772824</v>
      </c>
    </row>
    <row r="24" spans="1:14" s="156" customFormat="1" ht="15" customHeight="1">
      <c r="A24" s="154">
        <v>20</v>
      </c>
      <c r="B24" s="158" t="s">
        <v>664</v>
      </c>
      <c r="C24" s="158">
        <v>0</v>
      </c>
      <c r="D24" s="158">
        <v>0</v>
      </c>
      <c r="E24" s="158">
        <v>0</v>
      </c>
      <c r="F24" s="158">
        <v>0</v>
      </c>
      <c r="G24" s="158">
        <v>0</v>
      </c>
      <c r="H24" s="158">
        <v>0</v>
      </c>
      <c r="I24" s="158">
        <v>0</v>
      </c>
      <c r="J24" s="158">
        <v>0</v>
      </c>
      <c r="K24" s="158">
        <v>0</v>
      </c>
      <c r="L24" s="158">
        <v>200189</v>
      </c>
      <c r="M24" s="159">
        <v>184614</v>
      </c>
      <c r="N24" s="159">
        <f>L24-M24</f>
        <v>15575</v>
      </c>
    </row>
    <row r="25" spans="1:14" s="156" customFormat="1" ht="15" customHeight="1">
      <c r="A25" s="154">
        <v>21</v>
      </c>
      <c r="B25" s="158" t="s">
        <v>665</v>
      </c>
      <c r="C25" s="158">
        <v>0</v>
      </c>
      <c r="D25" s="158">
        <v>0</v>
      </c>
      <c r="E25" s="158">
        <v>0</v>
      </c>
      <c r="F25" s="158">
        <v>0</v>
      </c>
      <c r="G25" s="158">
        <v>0</v>
      </c>
      <c r="H25" s="158">
        <v>0</v>
      </c>
      <c r="I25" s="158">
        <v>74</v>
      </c>
      <c r="J25" s="158">
        <v>74</v>
      </c>
      <c r="K25" s="158">
        <v>0</v>
      </c>
      <c r="L25" s="158">
        <v>0</v>
      </c>
      <c r="M25" s="159">
        <v>0</v>
      </c>
      <c r="N25" s="159">
        <f>L25-M25</f>
        <v>0</v>
      </c>
    </row>
    <row r="26" spans="1:15" s="156" customFormat="1" ht="15" customHeight="1">
      <c r="A26" s="154">
        <v>22</v>
      </c>
      <c r="B26" s="162" t="s">
        <v>666</v>
      </c>
      <c r="C26" s="162">
        <f aca="true" t="shared" si="7" ref="C26:H26">C24</f>
        <v>0</v>
      </c>
      <c r="D26" s="162">
        <f t="shared" si="7"/>
        <v>0</v>
      </c>
      <c r="E26" s="162">
        <f t="shared" si="7"/>
        <v>0</v>
      </c>
      <c r="F26" s="162">
        <f t="shared" si="7"/>
        <v>0</v>
      </c>
      <c r="G26" s="162">
        <f t="shared" si="7"/>
        <v>0</v>
      </c>
      <c r="H26" s="162">
        <f t="shared" si="7"/>
        <v>0</v>
      </c>
      <c r="I26" s="162">
        <f aca="true" t="shared" si="8" ref="I26:N26">SUM(I24:I25)</f>
        <v>74</v>
      </c>
      <c r="J26" s="162">
        <f t="shared" si="8"/>
        <v>74</v>
      </c>
      <c r="K26" s="162">
        <f t="shared" si="8"/>
        <v>0</v>
      </c>
      <c r="L26" s="162">
        <f t="shared" si="8"/>
        <v>200189</v>
      </c>
      <c r="M26" s="163">
        <f t="shared" si="8"/>
        <v>184614</v>
      </c>
      <c r="N26" s="163">
        <f t="shared" si="8"/>
        <v>15575</v>
      </c>
      <c r="O26" s="164">
        <f>E26+H26+K26+N26</f>
        <v>15575</v>
      </c>
    </row>
    <row r="27" spans="1:14" s="156" customFormat="1" ht="15" customHeight="1">
      <c r="A27" s="154">
        <v>23</v>
      </c>
      <c r="B27" s="157" t="s">
        <v>667</v>
      </c>
      <c r="C27" s="157"/>
      <c r="D27" s="157"/>
      <c r="E27" s="157"/>
      <c r="F27" s="158"/>
      <c r="G27" s="158"/>
      <c r="H27" s="158"/>
      <c r="I27" s="158"/>
      <c r="J27" s="158"/>
      <c r="K27" s="158"/>
      <c r="L27" s="158"/>
      <c r="M27" s="158"/>
      <c r="N27" s="158"/>
    </row>
    <row r="28" spans="1:14" s="156" customFormat="1" ht="15" customHeight="1">
      <c r="A28" s="154">
        <v>24</v>
      </c>
      <c r="B28" s="158" t="s">
        <v>668</v>
      </c>
      <c r="C28" s="158">
        <v>0</v>
      </c>
      <c r="D28" s="158">
        <v>0</v>
      </c>
      <c r="E28" s="158">
        <v>0</v>
      </c>
      <c r="F28" s="158">
        <v>0</v>
      </c>
      <c r="G28" s="158">
        <v>0</v>
      </c>
      <c r="H28" s="158">
        <v>0</v>
      </c>
      <c r="I28" s="158">
        <v>0</v>
      </c>
      <c r="J28" s="158">
        <v>0</v>
      </c>
      <c r="K28" s="158">
        <v>0</v>
      </c>
      <c r="L28" s="158">
        <v>0</v>
      </c>
      <c r="M28" s="158">
        <v>0</v>
      </c>
      <c r="N28" s="158">
        <v>0</v>
      </c>
    </row>
    <row r="29" spans="1:14" s="156" customFormat="1" ht="15" customHeight="1">
      <c r="A29" s="154">
        <v>25</v>
      </c>
      <c r="B29" s="158" t="s">
        <v>669</v>
      </c>
      <c r="C29" s="158">
        <v>0</v>
      </c>
      <c r="D29" s="158">
        <v>0</v>
      </c>
      <c r="E29" s="158">
        <v>0</v>
      </c>
      <c r="F29" s="158">
        <v>0</v>
      </c>
      <c r="G29" s="158">
        <v>0</v>
      </c>
      <c r="H29" s="158">
        <v>0</v>
      </c>
      <c r="I29" s="158">
        <v>0</v>
      </c>
      <c r="J29" s="158">
        <v>0</v>
      </c>
      <c r="K29" s="158">
        <f>I29-J29</f>
        <v>0</v>
      </c>
      <c r="L29" s="158">
        <v>0</v>
      </c>
      <c r="M29" s="158">
        <v>0</v>
      </c>
      <c r="N29" s="158">
        <f>L29-M29</f>
        <v>0</v>
      </c>
    </row>
    <row r="30" spans="1:15" s="156" customFormat="1" ht="15" customHeight="1">
      <c r="A30" s="154">
        <v>26</v>
      </c>
      <c r="B30" s="162" t="s">
        <v>670</v>
      </c>
      <c r="C30" s="162">
        <f aca="true" t="shared" si="9" ref="C30:N30">SUM(C28:C29)</f>
        <v>0</v>
      </c>
      <c r="D30" s="162">
        <f t="shared" si="9"/>
        <v>0</v>
      </c>
      <c r="E30" s="162">
        <f t="shared" si="9"/>
        <v>0</v>
      </c>
      <c r="F30" s="162">
        <f t="shared" si="9"/>
        <v>0</v>
      </c>
      <c r="G30" s="162">
        <f t="shared" si="9"/>
        <v>0</v>
      </c>
      <c r="H30" s="162">
        <f t="shared" si="9"/>
        <v>0</v>
      </c>
      <c r="I30" s="162">
        <f t="shared" si="9"/>
        <v>0</v>
      </c>
      <c r="J30" s="162">
        <f t="shared" si="9"/>
        <v>0</v>
      </c>
      <c r="K30" s="162">
        <f t="shared" si="9"/>
        <v>0</v>
      </c>
      <c r="L30" s="162">
        <f t="shared" si="9"/>
        <v>0</v>
      </c>
      <c r="M30" s="162">
        <f t="shared" si="9"/>
        <v>0</v>
      </c>
      <c r="N30" s="162">
        <f t="shared" si="9"/>
        <v>0</v>
      </c>
      <c r="O30" s="164">
        <f>E30+H30+K30+N30</f>
        <v>0</v>
      </c>
    </row>
    <row r="31" spans="1:16" s="156" customFormat="1" ht="15" customHeight="1">
      <c r="A31" s="154">
        <v>27</v>
      </c>
      <c r="B31" s="162" t="s">
        <v>671</v>
      </c>
      <c r="C31" s="163">
        <f aca="true" t="shared" si="10" ref="C31:N31">C18+C23+C26+C30</f>
        <v>46308839</v>
      </c>
      <c r="D31" s="163">
        <f t="shared" si="10"/>
        <v>13328140</v>
      </c>
      <c r="E31" s="163">
        <f t="shared" si="10"/>
        <v>32980699</v>
      </c>
      <c r="F31" s="163">
        <f t="shared" si="10"/>
        <v>6174285</v>
      </c>
      <c r="G31" s="163">
        <f t="shared" si="10"/>
        <v>652843</v>
      </c>
      <c r="H31" s="163">
        <f t="shared" si="10"/>
        <v>5521442</v>
      </c>
      <c r="I31" s="163">
        <f t="shared" si="10"/>
        <v>20709195</v>
      </c>
      <c r="J31" s="163">
        <f t="shared" si="10"/>
        <v>6074377</v>
      </c>
      <c r="K31" s="163">
        <f t="shared" si="10"/>
        <v>14634818</v>
      </c>
      <c r="L31" s="163">
        <f t="shared" si="10"/>
        <v>10823950</v>
      </c>
      <c r="M31" s="163">
        <f t="shared" si="10"/>
        <v>4540329</v>
      </c>
      <c r="N31" s="163">
        <f t="shared" si="10"/>
        <v>6283621</v>
      </c>
      <c r="O31" s="164">
        <f>E31+H31+K31+N31</f>
        <v>59420580</v>
      </c>
      <c r="P31" s="165"/>
    </row>
    <row r="32" spans="1:14" ht="12.75">
      <c r="A32" s="154">
        <v>28</v>
      </c>
      <c r="B32" s="166" t="s">
        <v>672</v>
      </c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</row>
    <row r="33" spans="1:14" s="156" customFormat="1" ht="12">
      <c r="A33" s="154">
        <v>29</v>
      </c>
      <c r="B33" s="158" t="s">
        <v>647</v>
      </c>
      <c r="C33" s="158"/>
      <c r="D33" s="158"/>
      <c r="E33" s="158"/>
      <c r="F33" s="158">
        <v>227344</v>
      </c>
      <c r="G33" s="158">
        <v>0</v>
      </c>
      <c r="H33" s="158">
        <v>227344</v>
      </c>
      <c r="I33" s="158"/>
      <c r="J33" s="158"/>
      <c r="K33" s="158"/>
      <c r="L33" s="158"/>
      <c r="M33" s="158"/>
      <c r="N33" s="158"/>
    </row>
    <row r="34" spans="1:14" s="156" customFormat="1" ht="12">
      <c r="A34" s="154">
        <v>30</v>
      </c>
      <c r="B34" s="157" t="s">
        <v>655</v>
      </c>
      <c r="C34" s="158"/>
      <c r="D34" s="158"/>
      <c r="E34" s="158"/>
      <c r="F34" s="158">
        <v>5807381</v>
      </c>
      <c r="G34" s="158">
        <v>0</v>
      </c>
      <c r="H34" s="158">
        <v>5807381</v>
      </c>
      <c r="I34" s="158"/>
      <c r="J34" s="158"/>
      <c r="K34" s="158"/>
      <c r="L34" s="158"/>
      <c r="M34" s="158"/>
      <c r="N34" s="158"/>
    </row>
    <row r="35" spans="1:14" s="171" customFormat="1" ht="24">
      <c r="A35" s="154">
        <v>31</v>
      </c>
      <c r="B35" s="169" t="s">
        <v>673</v>
      </c>
      <c r="C35" s="170">
        <f>SUM(C33:C34)</f>
        <v>0</v>
      </c>
      <c r="D35" s="170">
        <f>SUM(D33:D34)</f>
        <v>0</v>
      </c>
      <c r="E35" s="170">
        <f>SUM(E33:E34)</f>
        <v>0</v>
      </c>
      <c r="F35" s="170">
        <f>SUM(F33:F34)</f>
        <v>6034725</v>
      </c>
      <c r="G35" s="170">
        <f aca="true" t="shared" si="11" ref="G35:N35">SUM(G33:G34)</f>
        <v>0</v>
      </c>
      <c r="H35" s="170">
        <f t="shared" si="11"/>
        <v>6034725</v>
      </c>
      <c r="I35" s="170">
        <f t="shared" si="11"/>
        <v>0</v>
      </c>
      <c r="J35" s="170">
        <f t="shared" si="11"/>
        <v>0</v>
      </c>
      <c r="K35" s="170">
        <f t="shared" si="11"/>
        <v>0</v>
      </c>
      <c r="L35" s="170">
        <f t="shared" si="11"/>
        <v>0</v>
      </c>
      <c r="M35" s="170">
        <f t="shared" si="11"/>
        <v>0</v>
      </c>
      <c r="N35" s="170">
        <f t="shared" si="11"/>
        <v>0</v>
      </c>
    </row>
  </sheetData>
  <sheetProtection/>
  <mergeCells count="7">
    <mergeCell ref="A1:N1"/>
    <mergeCell ref="A2:N2"/>
    <mergeCell ref="B5:B6"/>
    <mergeCell ref="C5:E5"/>
    <mergeCell ref="F5:H5"/>
    <mergeCell ref="I5:K5"/>
    <mergeCell ref="L5:N5"/>
  </mergeCells>
  <printOptions horizontalCentered="1" verticalCentered="1"/>
  <pageMargins left="0.1968503937007874" right="0.15748031496062992" top="0.7874015748031497" bottom="0.4724409448818898" header="0.5118110236220472" footer="0.31496062992125984"/>
  <pageSetup fitToHeight="1" fitToWidth="1" horizontalDpi="600" verticalDpi="600" orientation="landscape" paperSize="9" scale="79" r:id="rId1"/>
  <headerFooter alignWithMargins="0">
    <oddHeader>&amp;R&amp;"Arial,Normál"&amp;10 3. kimutatás</oddHeader>
    <oddFooter>&amp;L&amp;B&amp;C&amp;R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</dc:creator>
  <cp:keywords/>
  <dc:description/>
  <cp:lastModifiedBy>Livi</cp:lastModifiedBy>
  <cp:lastPrinted>2019-05-14T13:18:54Z</cp:lastPrinted>
  <dcterms:created xsi:type="dcterms:W3CDTF">2011-02-02T09:24:37Z</dcterms:created>
  <dcterms:modified xsi:type="dcterms:W3CDTF">2019-05-14T13:19:09Z</dcterms:modified>
  <cp:category/>
  <cp:version/>
  <cp:contentType/>
  <cp:contentStatus/>
</cp:coreProperties>
</file>