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596" activeTab="0"/>
  </bookViews>
  <sheets>
    <sheet name="Mindösszesen" sheetId="1" r:id="rId1"/>
    <sheet name="Összes Önk." sheetId="2" r:id="rId2"/>
    <sheet name="Összes Hivatal" sheetId="3" r:id="rId3"/>
    <sheet name="Felh" sheetId="4" r:id="rId4"/>
    <sheet name="Adósságot kel.köt." sheetId="5" r:id="rId5"/>
    <sheet name="Maradvány" sheetId="6" r:id="rId6"/>
    <sheet name="vagyonmérleg" sheetId="7" r:id="rId7"/>
    <sheet name="EU" sheetId="8" r:id="rId8"/>
    <sheet name="Eu tám részletezés" sheetId="9" state="hidden" r:id="rId9"/>
    <sheet name="kvalap" sheetId="10" r:id="rId10"/>
    <sheet name="köztisztv. jutt." sheetId="11" r:id="rId11"/>
    <sheet name="Egyensúly 2012-2014. " sheetId="12" r:id="rId12"/>
    <sheet name="utem" sheetId="13" r:id="rId13"/>
    <sheet name="önkorm tárgyi eszköz" sheetId="14" r:id="rId14"/>
    <sheet name="hivatal tárgyi eszköz" sheetId="15" r:id="rId15"/>
    <sheet name="200 fölötti" sheetId="16" r:id="rId16"/>
    <sheet name="beruházás" sheetId="17" r:id="rId17"/>
    <sheet name="műemlék" sheetId="18" r:id="rId18"/>
    <sheet name="változások rédics" sheetId="19" r:id="rId19"/>
    <sheet name="változások hivatal" sheetId="20" r:id="rId20"/>
    <sheet name="reszesedes" sheetId="21" r:id="rId21"/>
    <sheet name="tobbeves" sheetId="22" state="hidden" r:id="rId22"/>
    <sheet name="közvetett támog" sheetId="23" r:id="rId23"/>
    <sheet name="Adósságot kel.köt. (2)" sheetId="24" state="hidden" r:id="rId24"/>
    <sheet name="Bevétel Önk." sheetId="25" r:id="rId25"/>
    <sheet name="Kiadás Önk." sheetId="26" r:id="rId26"/>
    <sheet name="COFOG Önk." sheetId="27" r:id="rId27"/>
    <sheet name="Bevétel Hivatal" sheetId="28" r:id="rId28"/>
    <sheet name="Kiadás Hivatal" sheetId="29" r:id="rId29"/>
    <sheet name="Határozat" sheetId="30" state="hidden" r:id="rId30"/>
  </sheets>
  <externalReferences>
    <externalReference r:id="rId33"/>
    <externalReference r:id="rId34"/>
    <externalReference r:id="rId35"/>
    <externalReference r:id="rId36"/>
    <externalReference r:id="rId37"/>
  </externalReferences>
  <definedNames>
    <definedName name="aa" localSheetId="13">'[1]vagyon'!#REF!</definedName>
    <definedName name="aa" localSheetId="6">'[1]vagyon'!#REF!</definedName>
    <definedName name="aa" localSheetId="19">'[1]vagyon'!#REF!</definedName>
    <definedName name="aa" localSheetId="18">'[1]vagyon'!#REF!</definedName>
    <definedName name="aa">'[1]vagyon'!#REF!</definedName>
    <definedName name="aaa" localSheetId="13">'[1]vagyon'!#REF!</definedName>
    <definedName name="aaa" localSheetId="6">'[1]vagyon'!#REF!</definedName>
    <definedName name="aaa" localSheetId="19">'[1]vagyon'!#REF!</definedName>
    <definedName name="aaa" localSheetId="18">'[1]vagyon'!#REF!</definedName>
    <definedName name="aaa">'[1]vagyon'!#REF!</definedName>
    <definedName name="bb" localSheetId="13">'[1]vagyon'!#REF!</definedName>
    <definedName name="bb" localSheetId="19">'[1]vagyon'!#REF!</definedName>
    <definedName name="bb" localSheetId="18">'[1]vagyon'!#REF!</definedName>
    <definedName name="bb">'[1]vagyon'!#REF!</definedName>
    <definedName name="bbb" localSheetId="13">'[1]vagyon'!#REF!</definedName>
    <definedName name="bbb" localSheetId="19">'[1]vagyon'!#REF!</definedName>
    <definedName name="bbb" localSheetId="18">'[1]vagyon'!#REF!</definedName>
    <definedName name="bbb">'[1]vagyon'!#REF!</definedName>
    <definedName name="bháza" localSheetId="13">'[1]vagyon'!#REF!</definedName>
    <definedName name="bháza" localSheetId="19">'[1]vagyon'!#REF!</definedName>
    <definedName name="bháza" localSheetId="18">'[1]vagyon'!#REF!</definedName>
    <definedName name="bháza">'[1]vagyon'!#REF!</definedName>
    <definedName name="CC" localSheetId="13">'[1]vagyon'!#REF!</definedName>
    <definedName name="CC" localSheetId="19">'[1]vagyon'!#REF!</definedName>
    <definedName name="CC" localSheetId="18">'[1]vagyon'!#REF!</definedName>
    <definedName name="CC">'[1]vagyon'!#REF!</definedName>
    <definedName name="ccc" localSheetId="13">'[1]vagyon'!#REF!</definedName>
    <definedName name="ccc" localSheetId="19">'[1]vagyon'!#REF!</definedName>
    <definedName name="ccc" localSheetId="18">'[1]vagyon'!#REF!</definedName>
    <definedName name="ccc">'[1]vagyon'!#REF!</definedName>
    <definedName name="cccc" localSheetId="13">'[2]vagyon'!#REF!</definedName>
    <definedName name="cccc" localSheetId="19">'[2]vagyon'!#REF!</definedName>
    <definedName name="cccc" localSheetId="18">'[2]vagyon'!#REF!</definedName>
    <definedName name="cccc">'[2]vagyon'!#REF!</definedName>
    <definedName name="cccccc" localSheetId="13">'[1]vagyon'!#REF!</definedName>
    <definedName name="cccccc" localSheetId="19">'[1]vagyon'!#REF!</definedName>
    <definedName name="cccccc" localSheetId="18">'[1]vagyon'!#REF!</definedName>
    <definedName name="cccccc">'[1]vagyon'!#REF!</definedName>
    <definedName name="ee" localSheetId="13">'[2]vagyon'!#REF!</definedName>
    <definedName name="ee" localSheetId="19">'[2]vagyon'!#REF!</definedName>
    <definedName name="ee" localSheetId="18">'[2]vagyon'!#REF!</definedName>
    <definedName name="ee">'[2]vagyon'!#REF!</definedName>
    <definedName name="éé" localSheetId="13">'[1]vagyon'!#REF!</definedName>
    <definedName name="éé" localSheetId="19">'[1]vagyon'!#REF!</definedName>
    <definedName name="éé" localSheetId="18">'[1]vagyon'!#REF!</definedName>
    <definedName name="éé">'[1]vagyon'!#REF!</definedName>
    <definedName name="ééééé" localSheetId="13">'[1]vagyon'!#REF!</definedName>
    <definedName name="ééééé" localSheetId="19">'[1]vagyon'!#REF!</definedName>
    <definedName name="ééééé" localSheetId="18">'[1]vagyon'!#REF!</definedName>
    <definedName name="ééééé">'[1]vagyon'!#REF!</definedName>
    <definedName name="ff" localSheetId="13">'[2]vagyon'!#REF!</definedName>
    <definedName name="ff" localSheetId="19">'[2]vagyon'!#REF!</definedName>
    <definedName name="ff" localSheetId="18">'[2]vagyon'!#REF!</definedName>
    <definedName name="ff">'[2]vagyon'!#REF!</definedName>
    <definedName name="fff" localSheetId="13">'[1]vagyon'!#REF!</definedName>
    <definedName name="fff" localSheetId="19">'[1]vagyon'!#REF!</definedName>
    <definedName name="fff" localSheetId="18">'[1]vagyon'!#REF!</definedName>
    <definedName name="fff">'[1]vagyon'!#REF!</definedName>
    <definedName name="ffff" localSheetId="13">'[1]vagyon'!#REF!</definedName>
    <definedName name="ffff" localSheetId="19">'[1]vagyon'!#REF!</definedName>
    <definedName name="ffff" localSheetId="18">'[1]vagyon'!#REF!</definedName>
    <definedName name="ffff">'[1]vagyon'!#REF!</definedName>
    <definedName name="ffffffff" localSheetId="13">'[1]vagyon'!#REF!</definedName>
    <definedName name="ffffffff" localSheetId="19">'[1]vagyon'!#REF!</definedName>
    <definedName name="ffffffff" localSheetId="18">'[1]vagyon'!#REF!</definedName>
    <definedName name="ffffffff">'[1]vagyon'!#REF!</definedName>
    <definedName name="HHH" localSheetId="13">'[1]vagyon'!#REF!</definedName>
    <definedName name="HHH" localSheetId="19">'[1]vagyon'!#REF!</definedName>
    <definedName name="HHH" localSheetId="18">'[1]vagyon'!#REF!</definedName>
    <definedName name="HHH">'[1]vagyon'!#REF!</definedName>
    <definedName name="HHHH" localSheetId="13">'[1]vagyon'!#REF!</definedName>
    <definedName name="HHHH" localSheetId="19">'[1]vagyon'!#REF!</definedName>
    <definedName name="HHHH" localSheetId="18">'[1]vagyon'!#REF!</definedName>
    <definedName name="HHHH">'[1]vagyon'!#REF!</definedName>
    <definedName name="iiii" localSheetId="13">'[1]vagyon'!#REF!</definedName>
    <definedName name="iiii" localSheetId="19">'[1]vagyon'!#REF!</definedName>
    <definedName name="iiii" localSheetId="18">'[1]vagyon'!#REF!</definedName>
    <definedName name="iiii">'[1]vagyon'!#REF!</definedName>
    <definedName name="kkk" localSheetId="13">'[1]vagyon'!#REF!</definedName>
    <definedName name="kkk" localSheetId="19">'[1]vagyon'!#REF!</definedName>
    <definedName name="kkk" localSheetId="18">'[1]vagyon'!#REF!</definedName>
    <definedName name="kkk">'[1]vagyon'!#REF!</definedName>
    <definedName name="kkkkk" localSheetId="13">'[1]vagyon'!#REF!</definedName>
    <definedName name="kkkkk" localSheetId="19">'[1]vagyon'!#REF!</definedName>
    <definedName name="kkkkk" localSheetId="18">'[1]vagyon'!#REF!</definedName>
    <definedName name="kkkkk">'[1]vagyon'!#REF!</definedName>
    <definedName name="lll" localSheetId="13">'[1]vagyon'!#REF!</definedName>
    <definedName name="lll" localSheetId="19">'[1]vagyon'!#REF!</definedName>
    <definedName name="lll" localSheetId="18">'[1]vagyon'!#REF!</definedName>
    <definedName name="lll">'[1]vagyon'!#REF!</definedName>
    <definedName name="mm" localSheetId="13">'[1]vagyon'!#REF!</definedName>
    <definedName name="mm" localSheetId="19">'[1]vagyon'!#REF!</definedName>
    <definedName name="mm" localSheetId="18">'[1]vagyon'!#REF!</definedName>
    <definedName name="mm">'[1]vagyon'!#REF!</definedName>
    <definedName name="mmm" localSheetId="13">'[1]vagyon'!#REF!</definedName>
    <definedName name="mmm" localSheetId="19">'[1]vagyon'!#REF!</definedName>
    <definedName name="mmm" localSheetId="18">'[1]vagyon'!#REF!</definedName>
    <definedName name="mmm">'[1]vagyon'!#REF!</definedName>
    <definedName name="_xlnm.Print_Titles" localSheetId="15">'200 fölötti'!$1:$6</definedName>
    <definedName name="_xlnm.Print_Titles" localSheetId="23">'Adósságot kel.köt. (2)'!$1:$9</definedName>
    <definedName name="_xlnm.Print_Titles" localSheetId="16">'beruházás'!$1:$6</definedName>
    <definedName name="_xlnm.Print_Titles" localSheetId="27">'Bevétel Hivatal'!$1:$4</definedName>
    <definedName name="_xlnm.Print_Titles" localSheetId="24">'Bevétel Önk.'!$1:$4</definedName>
    <definedName name="_xlnm.Print_Titles" localSheetId="26">'COFOG Önk.'!$1:$5</definedName>
    <definedName name="_xlnm.Print_Titles" localSheetId="11">'Egyensúly 2012-2014. '!$1:$2</definedName>
    <definedName name="_xlnm.Print_Titles" localSheetId="3">'Felh'!$1:$6</definedName>
    <definedName name="_xlnm.Print_Titles" localSheetId="14">'hivatal tárgyi eszköz'!$1:$6</definedName>
    <definedName name="_xlnm.Print_Titles" localSheetId="28">'Kiadás Hivatal'!$1:$4</definedName>
    <definedName name="_xlnm.Print_Titles" localSheetId="25">'Kiadás Önk.'!$1:$4</definedName>
    <definedName name="_xlnm.Print_Titles" localSheetId="22">'közvetett támog'!$1:$3</definedName>
    <definedName name="_xlnm.Print_Titles" localSheetId="0">'Mindösszesen'!$1:$4</definedName>
    <definedName name="_xlnm.Print_Titles" localSheetId="17">'műemlék'!$1:$7</definedName>
    <definedName name="_xlnm.Print_Titles" localSheetId="13">'önkorm tárgyi eszköz'!$1:$6</definedName>
    <definedName name="_xlnm.Print_Titles" localSheetId="2">'Összes Hivatal'!$1:$4</definedName>
    <definedName name="_xlnm.Print_Titles" localSheetId="1">'Összes Önk.'!$1:$4</definedName>
    <definedName name="_xlnm.Print_Titles" localSheetId="19">'változások hivatal'!$1:$4</definedName>
    <definedName name="_xlnm.Print_Titles" localSheetId="18">'változások rédics'!$1:$4</definedName>
    <definedName name="Nyomtatási_ter" localSheetId="14">'[3]vagyon'!#REF!</definedName>
    <definedName name="Nyomtatási_ter" localSheetId="17">'[4]vagyon'!#REF!</definedName>
    <definedName name="Nyomtatási_ter" localSheetId="13">'[3]vagyon'!#REF!</definedName>
    <definedName name="Nyomtatási_ter" localSheetId="20">'[1]vagyon'!#REF!</definedName>
    <definedName name="Nyomtatási_ter" localSheetId="6">'[1]vagyon'!#REF!</definedName>
    <definedName name="Nyomtatási_ter" localSheetId="19">'[1]vagyon'!#REF!</definedName>
    <definedName name="Nyomtatási_ter" localSheetId="18">'[1]vagyon'!#REF!</definedName>
    <definedName name="Nyomtatási_ter">'[1]vagyon'!#REF!</definedName>
    <definedName name="Nyomtatási_ter2" localSheetId="13">'[1]vagyon'!#REF!</definedName>
    <definedName name="Nyomtatási_ter2">'[1]vagyon'!#REF!</definedName>
    <definedName name="OOO" localSheetId="13">'[2]vagyon'!#REF!</definedName>
    <definedName name="OOO" localSheetId="19">'[2]vagyon'!#REF!</definedName>
    <definedName name="OOO" localSheetId="18">'[2]vagyon'!#REF!</definedName>
    <definedName name="OOO">'[2]vagyon'!#REF!</definedName>
    <definedName name="OOOO" localSheetId="13">'[1]vagyon'!#REF!</definedName>
    <definedName name="OOOO" localSheetId="19">'[1]vagyon'!#REF!</definedName>
    <definedName name="OOOO" localSheetId="18">'[1]vagyon'!#REF!</definedName>
    <definedName name="OOOO">'[1]vagyon'!#REF!</definedName>
    <definedName name="OOOOOO" localSheetId="13">'[1]vagyon'!#REF!</definedName>
    <definedName name="OOOOOO" localSheetId="19">'[1]vagyon'!#REF!</definedName>
    <definedName name="OOOOOO" localSheetId="18">'[1]vagyon'!#REF!</definedName>
    <definedName name="OOOOOO">'[1]vagyon'!#REF!</definedName>
    <definedName name="OOÚÚÚÚ" localSheetId="13">'[1]vagyon'!#REF!</definedName>
    <definedName name="OOÚÚÚÚ" localSheetId="19">'[1]vagyon'!#REF!</definedName>
    <definedName name="OOÚÚÚÚ" localSheetId="18">'[1]vagyon'!#REF!</definedName>
    <definedName name="OOÚÚÚÚ">'[1]vagyon'!#REF!</definedName>
    <definedName name="OŐŐ" localSheetId="13">'[1]vagyon'!#REF!</definedName>
    <definedName name="OŐŐ" localSheetId="19">'[1]vagyon'!#REF!</definedName>
    <definedName name="OŐŐ" localSheetId="18">'[1]vagyon'!#REF!</definedName>
    <definedName name="OŐŐ">'[1]vagyon'!#REF!</definedName>
    <definedName name="ŐŐŐ" localSheetId="13">'[1]vagyon'!#REF!</definedName>
    <definedName name="ŐŐŐ" localSheetId="19">'[1]vagyon'!#REF!</definedName>
    <definedName name="ŐŐŐ" localSheetId="18">'[1]vagyon'!#REF!</definedName>
    <definedName name="ŐŐŐ">'[1]vagyon'!#REF!</definedName>
    <definedName name="Pénzmaradvány." localSheetId="14">'[2]vagyon'!#REF!</definedName>
    <definedName name="Pénzmaradvány." localSheetId="13">'[2]vagyon'!#REF!</definedName>
    <definedName name="Pénzmaradvány." localSheetId="6">'[2]vagyon'!#REF!</definedName>
    <definedName name="Pénzmaradvány." localSheetId="19">'[2]vagyon'!#REF!</definedName>
    <definedName name="Pénzmaradvány." localSheetId="18">'[2]vagyon'!#REF!</definedName>
    <definedName name="Pénzmaradvány.">'[2]vagyon'!#REF!</definedName>
    <definedName name="pénzmaradvány1" localSheetId="13">'[1]vagyon'!#REF!</definedName>
    <definedName name="pénzmaradvány1" localSheetId="6">'[1]vagyon'!#REF!</definedName>
    <definedName name="pénzmaradvány1" localSheetId="19">'[1]vagyon'!#REF!</definedName>
    <definedName name="pénzmaradvány1" localSheetId="18">'[1]vagyon'!#REF!</definedName>
    <definedName name="pénzmaradvány1">'[1]vagyon'!#REF!</definedName>
    <definedName name="pp" localSheetId="13">'[1]vagyon'!#REF!</definedName>
    <definedName name="pp" localSheetId="19">'[1]vagyon'!#REF!</definedName>
    <definedName name="pp" localSheetId="18">'[1]vagyon'!#REF!</definedName>
    <definedName name="pp">'[1]vagyon'!#REF!</definedName>
    <definedName name="uu" localSheetId="13">'[1]vagyon'!#REF!</definedName>
    <definedName name="uu" localSheetId="19">'[1]vagyon'!#REF!</definedName>
    <definedName name="uu" localSheetId="18">'[1]vagyon'!#REF!</definedName>
    <definedName name="uu">'[1]vagyon'!#REF!</definedName>
    <definedName name="uuuuu" localSheetId="13">'[1]vagyon'!#REF!</definedName>
    <definedName name="uuuuu" localSheetId="19">'[1]vagyon'!#REF!</definedName>
    <definedName name="uuuuu" localSheetId="18">'[1]vagyon'!#REF!</definedName>
    <definedName name="uuuuu">'[1]vagyon'!#REF!</definedName>
    <definedName name="ŰŰ" localSheetId="13">'[2]vagyon'!#REF!</definedName>
    <definedName name="ŰŰ" localSheetId="19">'[2]vagyon'!#REF!</definedName>
    <definedName name="ŰŰ" localSheetId="18">'[2]vagyon'!#REF!</definedName>
    <definedName name="ŰŰ">'[2]vagyon'!#REF!</definedName>
    <definedName name="vagy" localSheetId="14">'[5]vagyon'!#REF!</definedName>
    <definedName name="vagy" localSheetId="13">'[5]vagyon'!#REF!</definedName>
    <definedName name="vagy">'[3]vagyon'!#REF!</definedName>
    <definedName name="ww" localSheetId="13">'[1]vagyon'!#REF!</definedName>
    <definedName name="ww" localSheetId="19">'[1]vagyon'!#REF!</definedName>
    <definedName name="ww" localSheetId="18">'[1]vagyon'!#REF!</definedName>
    <definedName name="ww">'[1]vagyon'!#REF!</definedName>
    <definedName name="XXXX" localSheetId="13">'[1]vagyon'!#REF!</definedName>
    <definedName name="XXXX" localSheetId="20">'[1]vagyon'!#REF!</definedName>
    <definedName name="XXXX" localSheetId="6">'[1]vagyon'!#REF!</definedName>
    <definedName name="XXXX" localSheetId="19">'[1]vagyon'!#REF!</definedName>
    <definedName name="XXXX" localSheetId="18">'[1]vagyon'!#REF!</definedName>
    <definedName name="XXXX">'[1]vagyon'!#REF!</definedName>
    <definedName name="xxxxx" localSheetId="13">'[1]vagyon'!#REF!</definedName>
    <definedName name="xxxxx" localSheetId="19">'[1]vagyon'!#REF!</definedName>
    <definedName name="xxxxx" localSheetId="18">'[1]vagyon'!#REF!</definedName>
    <definedName name="xxxxx">'[1]vagyon'!#REF!</definedName>
    <definedName name="ZZZZZ" localSheetId="13">'[1]vagyon'!#REF!</definedName>
    <definedName name="ZZZZZ" localSheetId="19">'[1]vagyon'!#REF!</definedName>
    <definedName name="ZZZZZ" localSheetId="18">'[1]vagyon'!#REF!</definedName>
    <definedName name="ZZZZZ">'[1]vagyon'!#REF!</definedName>
  </definedNames>
  <calcPr fullCalcOnLoad="1"/>
</workbook>
</file>

<file path=xl/comments25.xml><?xml version="1.0" encoding="utf-8"?>
<comments xmlns="http://schemas.openxmlformats.org/spreadsheetml/2006/main">
  <authors>
    <author>Livi</author>
  </authors>
  <commentList>
    <comment ref="A3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4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8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8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9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6.xml><?xml version="1.0" encoding="utf-8"?>
<comments xmlns="http://schemas.openxmlformats.org/spreadsheetml/2006/main">
  <authors>
    <author>Livi</author>
  </authors>
  <commentLis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
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7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8.xml><?xml version="1.0" encoding="utf-8"?>
<comments xmlns="http://schemas.openxmlformats.org/spreadsheetml/2006/main">
  <authors>
    <author>Livi</author>
  </authors>
  <commentList>
    <comment ref="A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3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  <comment ref="A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4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9.xml><?xml version="1.0" encoding="utf-8"?>
<comments xmlns="http://schemas.openxmlformats.org/spreadsheetml/2006/main">
  <authors>
    <author>Livi</author>
  </authors>
  <commentList>
    <comment ref="A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4.xml><?xml version="1.0" encoding="utf-8"?>
<comments xmlns="http://schemas.openxmlformats.org/spreadsheetml/2006/main">
  <authors>
    <author>Livi</author>
  </authors>
  <commentList>
    <comment ref="B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9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<sst xmlns="http://schemas.openxmlformats.org/spreadsheetml/2006/main" count="2315" uniqueCount="1134">
  <si>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</si>
  <si>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</si>
  <si>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</si>
  <si>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</si>
  <si>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</si>
  <si>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</si>
  <si>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</si>
  <si>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</si>
  <si>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</si>
  <si>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</si>
  <si>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</si>
  <si>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</si>
  <si>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</si>
  <si>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</si>
  <si>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</si>
  <si>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</si>
  <si>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</si>
  <si>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</si>
  <si>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</si>
  <si>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</si>
  <si>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</si>
  <si>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</si>
  <si>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</si>
  <si>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</si>
  <si>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</si>
  <si>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</si>
  <si>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</si>
  <si>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</si>
  <si>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</si>
  <si>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</si>
  <si>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</si>
  <si>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</si>
  <si>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</si>
  <si>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</si>
  <si>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</si>
  <si>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</si>
  <si>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</si>
  <si>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</si>
  <si>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</si>
  <si>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Kiadások</t>
  </si>
  <si>
    <t>Személyi juttatások</t>
  </si>
  <si>
    <t>Bevételek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</si>
  <si>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</si>
  <si>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</si>
  <si>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</si>
  <si>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</si>
  <si>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</si>
  <si>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</si>
  <si>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</si>
  <si>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</si>
  <si>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</si>
  <si>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</si>
  <si>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</si>
  <si>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</si>
  <si>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</si>
  <si>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</si>
  <si>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</si>
  <si>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</si>
  <si>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</si>
  <si>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</si>
  <si>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</si>
  <si>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</si>
  <si>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</si>
  <si>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</si>
  <si>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</si>
  <si>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</si>
  <si>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</si>
  <si>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</si>
  <si>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</si>
  <si>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</si>
  <si>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</si>
  <si>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</si>
  <si>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</si>
  <si>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</si>
  <si>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</si>
  <si>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</si>
  <si>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</si>
  <si>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</si>
  <si>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</si>
  <si>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</si>
  <si>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</si>
  <si>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</si>
  <si>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</si>
  <si>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</si>
  <si>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</si>
  <si>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</si>
  <si>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</si>
  <si>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</si>
  <si>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</si>
  <si>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</si>
  <si>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</si>
  <si>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</si>
  <si>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</si>
  <si>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</si>
  <si>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</si>
  <si>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</si>
  <si>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</si>
  <si>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</si>
  <si>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</si>
  <si>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</si>
  <si>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</si>
  <si>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</si>
  <si>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</si>
  <si>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</si>
  <si>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</si>
  <si>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</si>
  <si>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</si>
  <si>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</si>
  <si>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</si>
  <si>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</si>
  <si>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</si>
  <si>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</si>
  <si>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</si>
  <si>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ÖNKORMÁNYZATI KÖRNYEZETVÉDELMI ALAP</t>
  </si>
  <si>
    <t>Előző évi maradvány</t>
  </si>
  <si>
    <t>Tárgyévi maradvány</t>
  </si>
  <si>
    <t>Környezetvédelmi bírság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</si>
  <si>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</si>
  <si>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</si>
  <si>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</si>
  <si>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</si>
  <si>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</si>
  <si>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</si>
  <si>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</si>
  <si>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</si>
  <si>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</si>
  <si>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</si>
  <si>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</si>
  <si>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</si>
  <si>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</si>
  <si>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</si>
  <si>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</si>
  <si>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</si>
  <si>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</si>
  <si>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</si>
  <si>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</si>
  <si>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</si>
  <si>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</si>
  <si>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</si>
  <si>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</si>
  <si>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</si>
  <si>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</si>
  <si>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</si>
  <si>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</si>
  <si>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</si>
  <si>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</si>
  <si>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</si>
  <si>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</si>
  <si>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 xml:space="preserve">   - óvodai hozzájárulás 2013.</t>
  </si>
  <si>
    <t xml:space="preserve">   - falugondnok 2013.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</si>
  <si>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</si>
  <si>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</si>
  <si>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</si>
  <si>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</si>
  <si>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</si>
  <si>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</si>
  <si>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</si>
  <si>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</si>
  <si>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</si>
  <si>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</si>
  <si>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</si>
  <si>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</si>
  <si>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</si>
  <si>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</si>
  <si>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</si>
  <si>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Tárgyévi talajterhelési díj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</si>
  <si>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</si>
  <si>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</si>
  <si>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</si>
  <si>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</si>
  <si>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</si>
  <si>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</si>
  <si>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</si>
  <si>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</si>
  <si>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</si>
  <si>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</si>
  <si>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</si>
  <si>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</si>
  <si>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</si>
  <si>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</si>
  <si>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K44. Betegséggel kapcsolatos (nem társadalombiztosítási) ellátások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</si>
  <si>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</si>
  <si>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</si>
  <si>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</si>
  <si>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</si>
  <si>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</si>
  <si>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</si>
  <si>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</si>
  <si>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>K46. Lakhatással kapcsolatos ellátások</t>
  </si>
  <si>
    <t>K45. Foglalkoztatással, munkanélküliséggel kapcsolatos ellátások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</si>
  <si>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</si>
  <si>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</si>
  <si>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</si>
  <si>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</si>
  <si>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</si>
  <si>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</si>
  <si>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</si>
  <si>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</si>
  <si>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</si>
  <si>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</si>
  <si>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 xml:space="preserve">   - óvodai hozzájárulás 2014.</t>
  </si>
  <si>
    <t xml:space="preserve">   - iskolai étkeztetéshez hozzájárulás 2013.</t>
  </si>
  <si>
    <t xml:space="preserve">   - iskolai étkeztetéshez hozzájárulás 2014.</t>
  </si>
  <si>
    <t xml:space="preserve">   - falugondnok 2014.</t>
  </si>
  <si>
    <t xml:space="preserve">   - településüzemeltetési feladatok ellátása 2014.</t>
  </si>
  <si>
    <t xml:space="preserve">   - településüzemeltetési feladatok ellátása 2013.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</si>
  <si>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</si>
  <si>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</si>
  <si>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</si>
  <si>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</si>
  <si>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</si>
  <si>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</si>
  <si>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</si>
  <si>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</si>
  <si>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</si>
  <si>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</si>
  <si>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</si>
  <si>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</si>
  <si>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</si>
  <si>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</si>
  <si>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</si>
  <si>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</si>
  <si>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</si>
  <si>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</si>
  <si>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</si>
  <si>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</si>
  <si>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</si>
  <si>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</si>
  <si>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</si>
  <si>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</si>
  <si>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</si>
  <si>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</si>
  <si>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</si>
  <si>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</si>
  <si>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</si>
  <si>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</si>
  <si>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</si>
  <si>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</si>
  <si>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</si>
  <si>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</si>
  <si>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</si>
  <si>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</si>
  <si>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</si>
  <si>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</si>
  <si>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</si>
  <si>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</si>
  <si>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</si>
  <si>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</si>
  <si>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</si>
  <si>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</si>
  <si>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</si>
  <si>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</si>
  <si>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</si>
  <si>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</si>
  <si>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</si>
  <si>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</si>
  <si>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</si>
  <si>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</si>
  <si>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</si>
  <si>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</si>
  <si>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</si>
  <si>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</si>
  <si>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</si>
  <si>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</si>
  <si>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</si>
  <si>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</si>
  <si>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</si>
  <si>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</si>
  <si>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</si>
  <si>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</si>
  <si>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</si>
  <si>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</si>
  <si>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</si>
  <si>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</si>
  <si>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</si>
  <si>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</si>
  <si>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</si>
  <si>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</si>
  <si>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</si>
  <si>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</si>
  <si>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</si>
  <si>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</si>
  <si>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</si>
  <si>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</si>
  <si>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</si>
  <si>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</si>
  <si>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</si>
  <si>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</si>
  <si>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</si>
  <si>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</si>
  <si>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</si>
  <si>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</si>
  <si>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Kistelepülések szociális feladatainak támogatása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</si>
  <si>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</si>
  <si>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</si>
  <si>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</si>
  <si>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Helyi szervezési intézkedésekhez kapcsolódó többletkiadások támogatása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</si>
  <si>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</si>
  <si>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</si>
  <si>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</si>
  <si>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</si>
  <si>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</si>
  <si>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</si>
  <si>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</si>
  <si>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</si>
  <si>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</si>
  <si>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</si>
  <si>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</si>
  <si>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</si>
  <si>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</si>
  <si>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</si>
  <si>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</si>
  <si>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</si>
  <si>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</si>
  <si>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</si>
  <si>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</si>
  <si>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 xml:space="preserve">   -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</si>
  <si>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</si>
  <si>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</si>
  <si>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</si>
  <si>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</si>
  <si>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</si>
  <si>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</si>
  <si>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</si>
  <si>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</si>
  <si>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</si>
  <si>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</si>
  <si>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</si>
  <si>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</si>
  <si>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</si>
  <si>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</si>
  <si>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</si>
  <si>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</si>
  <si>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</si>
  <si>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</si>
  <si>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</si>
  <si>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</si>
  <si>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</si>
  <si>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</si>
  <si>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</si>
  <si>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</si>
  <si>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</si>
  <si>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</si>
  <si>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</si>
  <si>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</si>
  <si>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</si>
  <si>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</si>
  <si>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</si>
  <si>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</si>
  <si>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</si>
  <si>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</si>
  <si>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</si>
  <si>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</si>
  <si>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</si>
  <si>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</si>
  <si>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</si>
  <si>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</si>
  <si>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</si>
  <si>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</si>
  <si>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</si>
  <si>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</si>
  <si>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</si>
  <si>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</si>
  <si>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</si>
  <si>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B408. Kamatbevételek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</si>
  <si>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</si>
  <si>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</si>
  <si>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</si>
  <si>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</si>
  <si>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</si>
  <si>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</si>
  <si>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</si>
  <si>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</si>
  <si>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</si>
  <si>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</si>
  <si>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</si>
  <si>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</si>
  <si>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</si>
  <si>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</si>
  <si>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</si>
  <si>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</si>
  <si>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</si>
  <si>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</si>
  <si>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</si>
  <si>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</si>
  <si>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</si>
  <si>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</si>
  <si>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</si>
  <si>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</si>
  <si>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</si>
  <si>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</si>
  <si>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</si>
  <si>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</si>
  <si>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</si>
  <si>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</si>
  <si>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</si>
  <si>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</si>
  <si>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</si>
  <si>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KULTURÁLIS, EGÉSZSÉGÜGYI JUTTATÁSAI,</t>
  </si>
  <si>
    <t>SZOCIÁLIS ÉS KEGYELETI TÁMOGATÁSAI</t>
  </si>
  <si>
    <t>Éves keretösszeg (Ft)</t>
  </si>
  <si>
    <t>Köztisztviselők juttatásai</t>
  </si>
  <si>
    <t>1. Szociális támogatás</t>
  </si>
  <si>
    <t>1.1. Rendkívüli helyzetre való tekintettel</t>
  </si>
  <si>
    <t>1.2. Temetési segély</t>
  </si>
  <si>
    <t>2. Illetményelőleg</t>
  </si>
  <si>
    <t>Juttatások összesen</t>
  </si>
  <si>
    <t>Nyugállományú köztisztviselők támogatása</t>
  </si>
  <si>
    <t>1. Szociális és kegyeleti támogatás</t>
  </si>
  <si>
    <t>Támogatások összesen</t>
  </si>
  <si>
    <t>Juttatások és támogatások összesen</t>
  </si>
  <si>
    <t>RÉDICSI KÖZÖS ÖNKORMÁNYZATI HIVATAL</t>
  </si>
  <si>
    <t>- központi költségvetési szervektől</t>
  </si>
  <si>
    <t xml:space="preserve">   - Rédics</t>
  </si>
  <si>
    <t>Felhalmozási kiadások mindösszesen</t>
  </si>
  <si>
    <t>ÖNKORMÁNYZAT KÖLTSÉGVETÉSI SZERV NÉLKÜL</t>
  </si>
  <si>
    <t>011220 Adó-, vám- és jövedéki igazgatás</t>
  </si>
  <si>
    <t>016010 Országgyűlési, önkormányzati és európai parlamenti képviselőválasztásokhoz kapcsolódó tevékenységek</t>
  </si>
  <si>
    <t>Saját bevétel 50 %-ánál figyelmen kívül hagyható, tárgyévet terhelő kötelezettség</t>
  </si>
  <si>
    <t>Kezesség- illetve garanciavállalásból fennálló kötelezettség az érvényesíthetőség végéig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</si>
  <si>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</si>
  <si>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</si>
  <si>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</si>
  <si>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</si>
  <si>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</si>
  <si>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</si>
  <si>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</si>
  <si>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</si>
  <si>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</si>
  <si>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</si>
  <si>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</si>
  <si>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   -  rendkívüli települési támogatás (pénzbeli)</t>
  </si>
  <si>
    <t xml:space="preserve">        -  lakhatáshoz kapcsolódó rendszeres kiadások viseléséhez nyújtott települési támogatás (pénzbeli)</t>
  </si>
  <si>
    <t xml:space="preserve">        -  gyógyszerkiadások viseléséhez nyújtott települési támogatás (pénzbeli)</t>
  </si>
  <si>
    <t xml:space="preserve">        -  gyermek fogadásához nyújtott települési támogatás (pénzbeli)</t>
  </si>
  <si>
    <t xml:space="preserve">        -  temetéshez nyújtott települési támogatás (pénzbeli)</t>
  </si>
  <si>
    <t xml:space="preserve">        -  fűtési támogatás (pénzbeli)</t>
  </si>
  <si>
    <t xml:space="preserve">        -  karácsonyi támogatás (pénzbeli)</t>
  </si>
  <si>
    <t xml:space="preserve">        -  gyermekek karácsonyi támogatása (pénzbeli)</t>
  </si>
  <si>
    <t xml:space="preserve">        -  tankönyv- és iskoláztatási támogatás (pénzbeli)</t>
  </si>
  <si>
    <t xml:space="preserve">        -  térítési díj támogatás (pénzbeli)</t>
  </si>
  <si>
    <t xml:space="preserve">        -  eseti gyógyszertámogatás (pénzbeli)</t>
  </si>
  <si>
    <t xml:space="preserve">        -  kórházi ápolási támogatás (pénzbeli)</t>
  </si>
  <si>
    <t xml:space="preserve">     - természetbeni települési támogatás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</si>
  <si>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</si>
  <si>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</si>
  <si>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</si>
  <si>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</si>
  <si>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</si>
  <si>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</si>
  <si>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</si>
  <si>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</si>
  <si>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</si>
  <si>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</si>
  <si>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K5021. A helyi önkormányzatok előző évi elszámolásából származó kiadások</t>
  </si>
  <si>
    <t>K5022. A helyi önkormányzatok törvényi előíráson alapuló befizetései</t>
  </si>
  <si>
    <t>K5023. Egyéb elvonások, befizetések</t>
  </si>
  <si>
    <t>K513. Tartalékok</t>
  </si>
  <si>
    <t>K512. Egyéb működési célú támogatások államháztartáson kívülre</t>
  </si>
  <si>
    <t>B115. Működési célú költségvetési támogatások és kiegészítő támogatások</t>
  </si>
  <si>
    <t>B116. Elszámolásból származó bevételek</t>
  </si>
  <si>
    <t xml:space="preserve">B411. Egyéb működési bevételek </t>
  </si>
  <si>
    <t>B410. Biztosító által fizetett kártérítés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</si>
  <si>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</si>
  <si>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</si>
  <si>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</si>
  <si>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</si>
  <si>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B817. Lekötött bankbetétek megszüntetése</t>
  </si>
  <si>
    <t>- B8111. Hosszú lejáratú hitelek, kölcsönök felvétele pénzügyi vállalkozástól</t>
  </si>
  <si>
    <t>- B8113. Rövid lejáratú hitelek, kölcsönök felvétele pénzügyi vállalkozástól</t>
  </si>
  <si>
    <t>- K9111. Hosszú lejáratú hitelek, kölcsönök törlesztése pénzügyi vállalkozásnak</t>
  </si>
  <si>
    <t>- K9113. Rövid lejáratú hitelek, kölcsönök törlesztése pénzügyi vállalkozásnak</t>
  </si>
  <si>
    <t>- K916. Szabad pénzeszközök lekötött bankbetétként elhelyezése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</si>
  <si>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</si>
  <si>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</si>
  <si>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</si>
  <si>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- fejezeti kezelésű előirányzatoktól EU-s programok és azon hazai társfinanszírozása</t>
  </si>
  <si>
    <t xml:space="preserve"> - Nemz. Rehab. És Szoc. Hivatal (TÁMOP)</t>
  </si>
  <si>
    <t>- egyéb fejezeti kezelésű előirányzat</t>
  </si>
  <si>
    <t xml:space="preserve"> - prémium évek program</t>
  </si>
  <si>
    <t>- központi kezelésű előirányzat</t>
  </si>
  <si>
    <t xml:space="preserve">   - Vis maior támogatás II.</t>
  </si>
  <si>
    <t>- Önkormányzattól:</t>
  </si>
  <si>
    <t>- sírhely</t>
  </si>
  <si>
    <t>- szállásdíj</t>
  </si>
  <si>
    <t>- brigád tevékenysége</t>
  </si>
  <si>
    <t xml:space="preserve">   - telefon</t>
  </si>
  <si>
    <t xml:space="preserve">   - közvilágítás</t>
  </si>
  <si>
    <t xml:space="preserve">  - visszetérítendő kölcsön lakosságtól</t>
  </si>
  <si>
    <t xml:space="preserve">  - lakáscélú kölcsön</t>
  </si>
  <si>
    <t xml:space="preserve"> reprezentáció</t>
  </si>
  <si>
    <t>045160 Közutak, hidak, alagutak üzemelt., fenntart. Vis maior II:</t>
  </si>
  <si>
    <t xml:space="preserve"> személyhez nem köthető reprezentáció</t>
  </si>
  <si>
    <t>082091 Közművelődés - közösségi és társadalmi részvétel fejlesztése Sátorral kapcsolatos kiad.</t>
  </si>
  <si>
    <t xml:space="preserve"> - Tájház felújítás NKA támog.</t>
  </si>
  <si>
    <t xml:space="preserve"> - Hidak helyreállítás vis maior II.</t>
  </si>
  <si>
    <t xml:space="preserve"> - Út helyreállítás: vis maior II.</t>
  </si>
  <si>
    <t xml:space="preserve"> - Patak helyreállítása vis maior II.</t>
  </si>
  <si>
    <t xml:space="preserve"> - Épületek helyreállítása vis maior II.</t>
  </si>
  <si>
    <t xml:space="preserve"> - Út helyreállítás vis maior I.</t>
  </si>
  <si>
    <t xml:space="preserve"> - Közös sátor ponyva felújítás</t>
  </si>
  <si>
    <t xml:space="preserve"> - informatikai eszköznek nem minősülő egyéb kisértékű tárgyi eszköz</t>
  </si>
  <si>
    <t xml:space="preserve"> - lakosságnak kölcsön</t>
  </si>
  <si>
    <t xml:space="preserve">  - Polgárőrség</t>
  </si>
  <si>
    <t xml:space="preserve">  - Sportegyesület</t>
  </si>
  <si>
    <t xml:space="preserve">   - iskolaegészségügyi ellátás támog.</t>
  </si>
  <si>
    <t>- Esküvő tartása</t>
  </si>
  <si>
    <t xml:space="preserve">   - Telefondíj továbbszámlázása</t>
  </si>
  <si>
    <t>A költségvetési hiány belső finanszírozására szolgáló finanszírozási bevételek</t>
  </si>
  <si>
    <t xml:space="preserve"> - Számítógép beszerzés</t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</si>
  <si>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Soós Endréné polgármester</t>
    </r>
  </si>
  <si>
    <t>(: Soós Endréné :)</t>
  </si>
  <si>
    <t xml:space="preserve">RÉDICS KÖZSÉG ÖNKORMÁNYZATA </t>
  </si>
  <si>
    <t>RÉDICS KÖZSÉG ÖNKORMÁNYZATA ÁLTAL VAGY HOZZÁJÁRULÁSÁVAL</t>
  </si>
  <si>
    <t>2019.</t>
  </si>
  <si>
    <t xml:space="preserve">      - Bérkompenzáció</t>
  </si>
  <si>
    <t xml:space="preserve">      - Önkormányzatok hozzájárulása</t>
  </si>
  <si>
    <t xml:space="preserve">           - Rédics</t>
  </si>
  <si>
    <t xml:space="preserve">           - Baglad</t>
  </si>
  <si>
    <t xml:space="preserve">           - Belsősárd</t>
  </si>
  <si>
    <t xml:space="preserve">           - Bödeháza</t>
  </si>
  <si>
    <t xml:space="preserve">           - Gáborjánháza</t>
  </si>
  <si>
    <t xml:space="preserve">           - Gosztola</t>
  </si>
  <si>
    <t xml:space="preserve">           - Külsősárd</t>
  </si>
  <si>
    <t xml:space="preserve">           - Lendvadedes</t>
  </si>
  <si>
    <t xml:space="preserve">           - Lendvajakabfa</t>
  </si>
  <si>
    <t xml:space="preserve">           - Resznek</t>
  </si>
  <si>
    <t xml:space="preserve">           - Szijártóháza</t>
  </si>
  <si>
    <t xml:space="preserve">           - Zalaszombatfa</t>
  </si>
  <si>
    <t>011130 Önkormányzatok és önkormányzati hivatalok jogalkotó és általános igazgatási tevékenysége Képviselői t. díj</t>
  </si>
  <si>
    <t>081045 Szabadidősport-(rekreációs sport)tevékenység és támogatása</t>
  </si>
  <si>
    <t>083050 Televízió-műsor szolgáltatása és támogatása</t>
  </si>
  <si>
    <t>ÁFA befiz. műk. Célú befiz.</t>
  </si>
  <si>
    <t>Egyéb dologi kiadások: Elsz. Követő évben történt visszafizetés</t>
  </si>
  <si>
    <t>045161 Kerékpárutak üzemeltetése, fenntartása</t>
  </si>
  <si>
    <t>104037 Intézményen kívüli gyermekétkeztetés</t>
  </si>
  <si>
    <t xml:space="preserve">        -  óvodába járási támogatás (pénzbeli)</t>
  </si>
  <si>
    <t xml:space="preserve">        -  óvodába járási támogatás (természetbeni)</t>
  </si>
  <si>
    <t xml:space="preserve">        -  lakáshoz jutást segítő települési támogatás (pénzbeli)</t>
  </si>
  <si>
    <t xml:space="preserve">   - falugondnok 2016.</t>
  </si>
  <si>
    <t xml:space="preserve">   - szociális ágazati pótlék kiegészítés falugondnok</t>
  </si>
  <si>
    <t xml:space="preserve">  - Sportegyesület Íjász szakosztály</t>
  </si>
  <si>
    <t xml:space="preserve"> - Nem nevesített civil szervezetek</t>
  </si>
  <si>
    <r>
      <t>KIADÁSAI</t>
    </r>
    <r>
      <rPr>
        <i/>
        <sz val="12"/>
        <rFont val="Times New Roman"/>
        <family val="1"/>
      </rPr>
      <t xml:space="preserve"> (adatok Ft-ban)</t>
    </r>
  </si>
  <si>
    <t xml:space="preserve"> - Művelődési Ház felújítás</t>
  </si>
  <si>
    <t xml:space="preserve">      - Önkormányzatok hozzájárulása saját forrásból</t>
  </si>
  <si>
    <r>
      <t xml:space="preserve">BEVÉTELEI </t>
    </r>
    <r>
      <rPr>
        <i/>
        <sz val="12"/>
        <rFont val="Times New Roman"/>
        <family val="1"/>
      </rPr>
      <t>(adatok Ft-ban)</t>
    </r>
  </si>
  <si>
    <t>- Iparűzési adó korrekció</t>
  </si>
  <si>
    <t>- Szünidei gyermekétkeztetés</t>
  </si>
  <si>
    <t xml:space="preserve">    - Erzsébet utalvány</t>
  </si>
  <si>
    <t xml:space="preserve">    - Szociális ágazati pótlék</t>
  </si>
  <si>
    <t xml:space="preserve">    - Szociális ágazati pótlék kiegészítés</t>
  </si>
  <si>
    <t xml:space="preserve">    - Előző évi költségvetési támogatás visszatérülés</t>
  </si>
  <si>
    <t xml:space="preserve">   - Tü. szertár 2015. évi elsz.</t>
  </si>
  <si>
    <t xml:space="preserve">   - Adósságkonszolidációban részt nem vett önkormányzatok felhalmozási támogatása</t>
  </si>
  <si>
    <t>- Központi költségvetési szervtől</t>
  </si>
  <si>
    <t>- egyéb bérleti díjak</t>
  </si>
  <si>
    <t>- egyéb bérleti díjak hátralék</t>
  </si>
  <si>
    <t>- brigád tevékenysége hátralék</t>
  </si>
  <si>
    <t>- Befektetett pénzügyi eszközökből származó bevételek</t>
  </si>
  <si>
    <t>- Egyéb kapott (járó) kamatok és kamatjellegű bevételek</t>
  </si>
  <si>
    <t>B408. Kamatbevételek és más nyereségjellegű bevételek</t>
  </si>
  <si>
    <t xml:space="preserve">- Részesedésekből származó pénzügyi műveletek bevételei </t>
  </si>
  <si>
    <t>- Más egyéb pénzügyi műveletek bevételei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</si>
  <si>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</si>
  <si>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</si>
  <si>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 xml:space="preserve">RÉDICS KÖZSÉG ÖNKORMÁNYZATA TÖBBÉVES KIHATÁSSAL JÁRÓ FELADATAI </t>
    </r>
    <r>
      <rPr>
        <i/>
        <sz val="12"/>
        <color indexed="8"/>
        <rFont val="Times New Roman"/>
        <family val="1"/>
      </rPr>
      <t>(adatok ezer Ft-ban)</t>
    </r>
  </si>
  <si>
    <t xml:space="preserve"> - 2015. évi fel nem haszn.  szennyvízdíjtámogatás visszaut.</t>
  </si>
  <si>
    <t xml:space="preserve"> - Ár és belvízvédelem dologi kiadása</t>
  </si>
  <si>
    <t xml:space="preserve"> - Ivóvízhálózat</t>
  </si>
  <si>
    <t xml:space="preserve"> - Szennyvízhálózat</t>
  </si>
  <si>
    <t>066010 Zöldterület-kezelés - Rehab. fogl.</t>
  </si>
  <si>
    <t xml:space="preserve">  - NKA Tájház felújítása</t>
  </si>
  <si>
    <t>Likvid hitel</t>
  </si>
  <si>
    <t>-Fémhulladék</t>
  </si>
  <si>
    <t xml:space="preserve">   - gyermeknapi rendezvény támog. Megyei önk. </t>
  </si>
  <si>
    <t xml:space="preserve">   - jövedéki adó</t>
  </si>
  <si>
    <t xml:space="preserve">        - lakhatási kiadásokhoz kapcs.adósságot felh.tám.</t>
  </si>
  <si>
    <t xml:space="preserve"> - 2014.évi elszámolásból szárm. Bev. </t>
  </si>
  <si>
    <r>
      <t>EGYES MŰKÖDÉSI KIADÁSAI</t>
    </r>
    <r>
      <rPr>
        <i/>
        <sz val="12"/>
        <rFont val="Times New Roman"/>
        <family val="1"/>
      </rPr>
      <t xml:space="preserve"> (adatok Ft-ban)</t>
    </r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</si>
  <si>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</si>
  <si>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- Ágazati pótlék kieg. </t>
  </si>
  <si>
    <t xml:space="preserve"> - Mentőszolgálat Alapítvány</t>
  </si>
  <si>
    <t xml:space="preserve"> - Országos Mentőszolgálat Alapítvány</t>
  </si>
  <si>
    <t>- Notebook értékesítés</t>
  </si>
  <si>
    <t xml:space="preserve"> - Medicopter Alapítvány</t>
  </si>
  <si>
    <t xml:space="preserve">   - Dr.Hetés Ferenc Szakorv. Rendelőintézet Lenti</t>
  </si>
  <si>
    <t xml:space="preserve">   - népszavazásra</t>
  </si>
  <si>
    <t xml:space="preserve"> - urnatartó értékesítése</t>
  </si>
  <si>
    <t xml:space="preserve">   - Munkaerőpiaci Alap (diákmunka)</t>
  </si>
  <si>
    <t xml:space="preserve"> - 2015.évi elszámolásból szárm. Bev. </t>
  </si>
  <si>
    <t>- Rendkívűli szociális támogatás:</t>
  </si>
  <si>
    <t xml:space="preserve">   - Lendva NKA pályzat </t>
  </si>
  <si>
    <t xml:space="preserve"> - Egyéb külföldre</t>
  </si>
  <si>
    <t>011130 Önkormányzatok és önkormányzati hivatalok jogalkotó és általános igazgatási tevékenysége ASP-vel kapcs. Kifiz.</t>
  </si>
  <si>
    <t xml:space="preserve"> - Járda felújítás</t>
  </si>
  <si>
    <t xml:space="preserve"> - Kártyaolvasó</t>
  </si>
  <si>
    <t xml:space="preserve"> - Szünetmentes</t>
  </si>
  <si>
    <t>jegyző</t>
  </si>
  <si>
    <r>
      <t xml:space="preserve">1. Program, projekt megnevezése: </t>
    </r>
    <r>
      <rPr>
        <b/>
        <sz val="12"/>
        <rFont val="Times New Roman"/>
        <family val="1"/>
      </rPr>
      <t>ASP Központhoz való csatlakozás</t>
    </r>
  </si>
  <si>
    <t xml:space="preserve"> - Munkaállomások kialakítása</t>
  </si>
  <si>
    <t xml:space="preserve"> - NOD32 licenc hosszabbítás</t>
  </si>
  <si>
    <t xml:space="preserve"> - Program használati jog vásárlás</t>
  </si>
  <si>
    <t xml:space="preserve">   - Nemzeti Kulturális Alaptól átvét Magyar  Nemzetiségi Int.</t>
  </si>
  <si>
    <t xml:space="preserve"> - szék ért. </t>
  </si>
  <si>
    <t xml:space="preserve">   - Gosztolai Falug. Szolgálathoz támog. Elvonás miatt</t>
  </si>
  <si>
    <t xml:space="preserve">   - Bagladi Falug. Szolgálathoz támog. Elvonás miatt</t>
  </si>
  <si>
    <t xml:space="preserve"> - Kertbarátkör</t>
  </si>
  <si>
    <t xml:space="preserve">   - falugondnok 2016. önkorm. Kieg.</t>
  </si>
  <si>
    <t xml:space="preserve">   - falugondnok 2016. rendkív.önk.tám..</t>
  </si>
  <si>
    <t xml:space="preserve"> - egyéb szolgáltatás (önként. Eü.bizt.visszautalása védőnői szolg.)</t>
  </si>
  <si>
    <t>- Adósságkonszolidációban részt nem vett önkormányzatok felhalmozási támogatása</t>
  </si>
  <si>
    <t>- KÖFOP csat.ASP rendszer kialakítása</t>
  </si>
  <si>
    <t xml:space="preserve"> - Művelődési Ház tető felújítás</t>
  </si>
  <si>
    <t xml:space="preserve">   - szünidei gyermekétkeztetés </t>
  </si>
  <si>
    <t xml:space="preserve">   - közös önkormányzati hivatal felhalm.kiadáshoz átvétel</t>
  </si>
  <si>
    <t xml:space="preserve">- Vis maior támogatás </t>
  </si>
  <si>
    <t xml:space="preserve"> - Kemence építése</t>
  </si>
  <si>
    <t>011130 Önkormányzatok és önkormányzati hivatalok jogalkotó és általános igazgatási tevékenysége  cafetéria</t>
  </si>
  <si>
    <t>041233 Hosszabb időtartamú közfoglalkoztatás  2016. áthuzódó</t>
  </si>
  <si>
    <t xml:space="preserve">  -  Egyházközség Rédics</t>
  </si>
  <si>
    <t xml:space="preserve"> - Gulág emlékmű készítés és térkövezés, parkosítás</t>
  </si>
  <si>
    <t xml:space="preserve">      - ASP rendszer kialakítása</t>
  </si>
  <si>
    <t xml:space="preserve">  - Rédics és Vonzáskörzete Közalapítvány</t>
  </si>
  <si>
    <t xml:space="preserve">  -Pajta szinház START pályázat</t>
  </si>
  <si>
    <t xml:space="preserve"> - Nyomtató</t>
  </si>
  <si>
    <t xml:space="preserve"> - Gördeszkapálya építés</t>
  </si>
  <si>
    <t>2020.</t>
  </si>
  <si>
    <t>(: Balláné Kulcsár Mária :)</t>
  </si>
  <si>
    <t>Tény</t>
  </si>
  <si>
    <t>1/aa. Rédics Község Önkormányzatánál jelentkező kiadás</t>
  </si>
  <si>
    <t>1/ab. Rédicsi Közös Önkormányzati Hivatalnál jelentkező kiadás</t>
  </si>
  <si>
    <t xml:space="preserve">   - ebből: 2016. évi bérkompenzációra kapott támog. Hivatal </t>
  </si>
  <si>
    <t xml:space="preserve">      - 2017. évi központi támogatás hivatal működtetéséhez</t>
  </si>
  <si>
    <t xml:space="preserve">   - Talajterhelési díj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</si>
  <si>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</si>
  <si>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</si>
  <si>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</si>
  <si>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 xml:space="preserve">   - óvoda </t>
  </si>
  <si>
    <t>K5021. A helyi önkormányzatok előző évi elszámolásából származó kiadások  2015. év</t>
  </si>
  <si>
    <t xml:space="preserve">041233 Hosszabb időtartamú közfoglalkoztatás  </t>
  </si>
  <si>
    <t xml:space="preserve">      - 2016. évi bérkompenzáció Közös Hivatal </t>
  </si>
  <si>
    <t xml:space="preserve"> - Bellosics Bálint közösségi ház udvar térkövezés</t>
  </si>
  <si>
    <t xml:space="preserve"> - Vis maior ravatalozó helyreállítás</t>
  </si>
  <si>
    <t xml:space="preserve"> - Temető parkoló felújítás</t>
  </si>
  <si>
    <t xml:space="preserve">   - Kerekítési különbözet</t>
  </si>
  <si>
    <t xml:space="preserve">   - Kár megtérítés</t>
  </si>
  <si>
    <t xml:space="preserve"> - Gyermeknapi rendezvényre civil szerv, vállalkozók</t>
  </si>
  <si>
    <t>- Bérkompenzáció támogatása</t>
  </si>
  <si>
    <t>031030 Közterület rendjének fenntartása</t>
  </si>
  <si>
    <t xml:space="preserve">  -  NIF ZRT kisajátítás kártalanítás</t>
  </si>
  <si>
    <t xml:space="preserve">   - víz- csatornadíjtovábbszámlázás</t>
  </si>
  <si>
    <t xml:space="preserve">  - Biztosító által fizetett kártérítés</t>
  </si>
  <si>
    <t xml:space="preserve"> - játszótéri eszközök felújítása</t>
  </si>
  <si>
    <t>- Minimálbér és garant.bérmin.kieg támogatás</t>
  </si>
  <si>
    <t>- Szociális ágazati összevont pótlék</t>
  </si>
  <si>
    <t xml:space="preserve">   - minimálbér,garant.bérmin. Kompenz.Társulás (Falugondnokok)</t>
  </si>
  <si>
    <t xml:space="preserve">      - 2017. évi minimálbér és gar.bérmin.kompenz.</t>
  </si>
  <si>
    <t xml:space="preserve">   - 2016. évi bérkompenzáció óvoda</t>
  </si>
  <si>
    <t xml:space="preserve">   - 2017. évi bérkompenzáció óvoda</t>
  </si>
  <si>
    <t xml:space="preserve">      - 2017. Bérkompenzáció</t>
  </si>
  <si>
    <t xml:space="preserve">      - Minimálbér és gar.bérm.komp.2017.év</t>
  </si>
  <si>
    <t xml:space="preserve">16010 Országgyülési, önkormányzati és eu.parl.képvislőválasztással kapcs. tev. </t>
  </si>
  <si>
    <t xml:space="preserve">   - kerekítési különb</t>
  </si>
  <si>
    <t>RÉDICS KÖZSÉG ÖNKORMÁNYZATA 2018. ÉVI KÖLTSÉGVETÉSÉNEK</t>
  </si>
  <si>
    <t>- Polgármesteri illetmény támogatása</t>
  </si>
  <si>
    <t xml:space="preserve"> - Óvodapedagógus  mínősíítés támog.</t>
  </si>
  <si>
    <t xml:space="preserve">      - 2018. évi központi támogatás hivatal működtetéséhez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</si>
  <si>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</si>
  <si>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</si>
  <si>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</si>
  <si>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  - óvodai hozzájárulás 2018. (önrész)</t>
  </si>
  <si>
    <t xml:space="preserve">   - óvodai hozzájárulás 2018.</t>
  </si>
  <si>
    <t xml:space="preserve">   - falugondnok 2018. kvetési támog.</t>
  </si>
  <si>
    <t xml:space="preserve">   - iskolai étkeztetéshez hozzájárulás 2018.</t>
  </si>
  <si>
    <t xml:space="preserve">   - konyha müköd.étkeztetéshez hozzájárulás 2018.</t>
  </si>
  <si>
    <t xml:space="preserve">   - fogorvosi hozzájárulás 2017. elszámolás </t>
  </si>
  <si>
    <t xml:space="preserve">   - háziorvosi hozzájárulás 2017. elszámolás</t>
  </si>
  <si>
    <t xml:space="preserve">   - védőnői hozzájárulás 2017. elszámolás</t>
  </si>
  <si>
    <t xml:space="preserve"> - Multifunkciós nyomtató védőnő</t>
  </si>
  <si>
    <t xml:space="preserve">  - vis maior támogatás (Ravatalozó)</t>
  </si>
  <si>
    <t xml:space="preserve">  - vis maior támogatás (043 út)</t>
  </si>
  <si>
    <t xml:space="preserve"> - Vis maior 043 út felújítás </t>
  </si>
  <si>
    <t>041237 Közfoglalkoztatási mintaprogram Start munka 2017-ről áthuzódó</t>
  </si>
  <si>
    <t>041237 Közfoglalkoztatási mintaprogram Start munka 2018-ben induló</t>
  </si>
  <si>
    <t xml:space="preserve">    - . ASP rendszer működtetésének támogatása</t>
  </si>
  <si>
    <t xml:space="preserve">      - ASP rendszer működtetés támogatása</t>
  </si>
  <si>
    <t xml:space="preserve">      - ASP rendszer bevezetésére támogatás 2016. pály.</t>
  </si>
  <si>
    <t>041233 Hosszabb időtartamú közfoglalkoztatás  2017. áthuzódó</t>
  </si>
  <si>
    <t xml:space="preserve">   - Munkaerőpiaci Alap Start munka mintaprogram 2018-ben induló</t>
  </si>
  <si>
    <t xml:space="preserve">   - Munkaerőpiaci Alap Start munka mintaprogram 2017-ről áthúzódó</t>
  </si>
  <si>
    <t xml:space="preserve">   - Munkaerőpiaci Alap (közfoglalkoztatás) hosszabb időtart. 2017-ról áthúzódó</t>
  </si>
  <si>
    <t xml:space="preserve">   - Munkaerőpiaci Alap (közfoglalkoztatás) hosszabb időtart. 2018-ben induló</t>
  </si>
  <si>
    <t xml:space="preserve">2018. ÉVI SAJÁT BEVÉTELEI, TOVÁBBÁ ADÓSSÁGOT KELETKEZTETŐ </t>
  </si>
  <si>
    <t xml:space="preserve">   -egyéb tárgyi eszköz</t>
  </si>
  <si>
    <r>
      <t xml:space="preserve"> 2018. ÉVI KÖLTSÉGVETÉSÉNEK KIADÁSAI </t>
    </r>
    <r>
      <rPr>
        <i/>
        <sz val="12"/>
        <rFont val="Times New Roman"/>
        <family val="1"/>
      </rPr>
      <t>(adatok Ft-ban)</t>
    </r>
  </si>
  <si>
    <r>
      <t xml:space="preserve"> 2018. ÉVI KÖLTSÉGVETÉSÉNEK BEVÉTELEI </t>
    </r>
    <r>
      <rPr>
        <i/>
        <sz val="12"/>
        <rFont val="Times New Roman"/>
        <family val="1"/>
      </rPr>
      <t>(adatok Ft-ban)</t>
    </r>
  </si>
  <si>
    <r>
      <t>1. RÉDICS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</si>
  <si>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r>
      <t>2. RÉDICS KÖZSÉG ÖNKORMÁNYZATA 2018. ÉVI KÖLTSÉGVETÉSÉNEK BEVÉTELEI ÉS KIADÁSAI KÖLTSÉGVETÉSI SZERV NÉLKÜL</t>
    </r>
    <r>
      <rPr>
        <i/>
        <sz val="12"/>
        <color indexed="8"/>
        <rFont val="Times New Roman"/>
        <family val="1"/>
      </rPr>
      <t xml:space="preserve"> (adatok Ft-ban)</t>
    </r>
  </si>
  <si>
    <r>
      <t>3. RÉDICSI KÖZÖS ÖNKORMÁNYZATI HIVATAL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</si>
  <si>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2021.</t>
  </si>
  <si>
    <t xml:space="preserve">Tény </t>
  </si>
  <si>
    <t xml:space="preserve">  - Start pályázat kisértékű tárgyi eszközök</t>
  </si>
  <si>
    <t xml:space="preserve"> - Sugár utca felújítása (adósságkonszolidáció)</t>
  </si>
  <si>
    <t xml:space="preserve"> - Pozsonyi út csapadékelvezetés felújítása (kistelepülések alacsonyösszegű fejlesztései)</t>
  </si>
  <si>
    <t xml:space="preserve"> - Kistérségi Társulás Központi ügyelet gépkocsi vásárláshoz</t>
  </si>
  <si>
    <r>
      <t>Rédics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</si>
  <si>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</si>
  <si>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r>
      <t>2018.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</si>
  <si>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>2017-ben befolyt, 2018-ban átutalt talajterhelési díj</t>
  </si>
  <si>
    <t>KÖZTISZTVISELŐK 2018. ÉVI SZOCIÁLIS, JÓLÉTI</t>
  </si>
  <si>
    <t xml:space="preserve"> - Sportegyesület</t>
  </si>
  <si>
    <t xml:space="preserve"> - Sportöltöző felújítása</t>
  </si>
  <si>
    <t>Rédics Község Önkormányzata Képviselő-testületének 20/2018.(III.7.)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</si>
  <si>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</si>
  <si>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</si>
  <si>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t>RÉDICS KÖZSÉG ÖNKORMÁNYZATA 2016-2018. ÉVI MŰKÖDÉSI ÉS FELHALMOZÁSI</t>
  </si>
  <si>
    <t xml:space="preserve">2016. Tény </t>
  </si>
  <si>
    <t>2018. terv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</si>
  <si>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</si>
  <si>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r>
      <t xml:space="preserve">Rédics Község Önkormányzata 2018. évi közvetett támogatásai </t>
    </r>
    <r>
      <rPr>
        <i/>
        <sz val="12"/>
        <rFont val="Times New Roman"/>
        <family val="1"/>
      </rPr>
      <t>(adatok Ft-ban)</t>
    </r>
  </si>
  <si>
    <t xml:space="preserve"> - OGY.választással kapcs.Távolléti díj </t>
  </si>
  <si>
    <t xml:space="preserve">   -mikró vásárlás</t>
  </si>
  <si>
    <t>Országgyűlési, önkormányzati és európai parlamenti képviselőválasztásokhoz kapcsolódó tevékenységek</t>
  </si>
  <si>
    <t xml:space="preserve">   - Szennyvízberuházás önrész</t>
  </si>
  <si>
    <t xml:space="preserve">   - Szennyvízberuházás</t>
  </si>
  <si>
    <t xml:space="preserve">   - EFOP Humánkapacitás fejlesztése Lenti járás területén</t>
  </si>
  <si>
    <t xml:space="preserve">   - EFOP Megváltozott munkaképességű emberek támogatása</t>
  </si>
  <si>
    <t>- egyéb civil szervezettől (MLSZ ZM. Ig.) defibrillátorra</t>
  </si>
  <si>
    <t xml:space="preserve"> - Szennyvízberuházás</t>
  </si>
  <si>
    <t>052020 Szennyvíz gyűjtése, tisztítása, elhelyezése Szennyvízberuházáshoz kapcsolódó</t>
  </si>
  <si>
    <t>ÁFA befizetés 052020 Szennyvíz gyűjtése, tisztítása, elhelyezése Szennyvízberuházáshoz kapcsolódó</t>
  </si>
  <si>
    <t xml:space="preserve">  - EFOP pályázat játékok kisértékű tárgyi eszköz</t>
  </si>
  <si>
    <t>086090 Egyéb szabadidős szolgáltatás (EFOP)</t>
  </si>
  <si>
    <t xml:space="preserve">      - Bérkompenzáció Közös Hivatal </t>
  </si>
  <si>
    <t xml:space="preserve">   - óvoda bérkompenzáció</t>
  </si>
  <si>
    <t xml:space="preserve">   - falugondnok szociális ágazati összevont pótlék</t>
  </si>
  <si>
    <t xml:space="preserve">  - Konyhai gép beszerzés</t>
  </si>
  <si>
    <t xml:space="preserve">  - Defibrillátor vásárlás</t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</si>
  <si>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</si>
  <si>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</si>
  <si>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</si>
  <si>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</si>
  <si>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</si>
  <si>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>Mód. 2018.  05.30.</t>
  </si>
  <si>
    <t>3/a. Program, projekt összes kiadása</t>
  </si>
  <si>
    <t>3/ba. Saját forrás</t>
  </si>
  <si>
    <t>3/bb. Európai uniós támogatás (hazai társfinsnszírozással)</t>
  </si>
  <si>
    <t>3/bc. Egyéb forrás</t>
  </si>
  <si>
    <t>3/b. Összes forrás</t>
  </si>
  <si>
    <t>4/a. Program, projekt összes kiadása</t>
  </si>
  <si>
    <t>4/ba. Saját forrás</t>
  </si>
  <si>
    <t>4/bb. Európai uniós támogatás (hazai társfinsnszírozással)</t>
  </si>
  <si>
    <t>4/bc. Egyéb forrás</t>
  </si>
  <si>
    <t>4/b. Összes forrás</t>
  </si>
  <si>
    <r>
      <t xml:space="preserve">2. Program, projekt megnevezése: </t>
    </r>
    <r>
      <rPr>
        <b/>
        <sz val="12"/>
        <rFont val="Times New Roman"/>
        <family val="1"/>
      </rPr>
      <t>Szennyvízberuházás</t>
    </r>
  </si>
  <si>
    <r>
      <t>3. Program, projekt megnevezése:</t>
    </r>
    <r>
      <rPr>
        <b/>
        <sz val="12"/>
        <rFont val="Times New Roman"/>
        <family val="1"/>
      </rPr>
      <t xml:space="preserve"> EFOP Humánkapacitás fejlesztése Lenti járás területén</t>
    </r>
  </si>
  <si>
    <r>
      <t xml:space="preserve">4. Program, projekt megnevezése: </t>
    </r>
    <r>
      <rPr>
        <b/>
        <sz val="12"/>
        <rFont val="Times New Roman"/>
        <family val="1"/>
      </rPr>
      <t>EFOP Megváltozott munkaképességű emberek támogatása</t>
    </r>
  </si>
  <si>
    <t>O</t>
  </si>
  <si>
    <t>P</t>
  </si>
  <si>
    <t>Q</t>
  </si>
  <si>
    <t>R</t>
  </si>
  <si>
    <t xml:space="preserve">   - Önk. Tám gyermeknapra (Ld. Bs.)</t>
  </si>
  <si>
    <t xml:space="preserve"> - Telefon beszerzés</t>
  </si>
  <si>
    <t xml:space="preserve">   - Zala Megyei Önk. (pünkösdi rend.)</t>
  </si>
  <si>
    <t>S</t>
  </si>
  <si>
    <t>T</t>
  </si>
  <si>
    <t>U</t>
  </si>
  <si>
    <t>V</t>
  </si>
  <si>
    <t>W</t>
  </si>
  <si>
    <t>X</t>
  </si>
  <si>
    <t>Y</t>
  </si>
  <si>
    <t>Z</t>
  </si>
  <si>
    <t xml:space="preserve">  - Hűtőszekrény vásárlás</t>
  </si>
  <si>
    <t>066010 Zöldterület-kezelés - Nyári diákmunka</t>
  </si>
  <si>
    <t xml:space="preserve"> - Rendkívűli szociális támogatás</t>
  </si>
  <si>
    <t xml:space="preserve"> - Rendkívűli önkormányzati támogatás</t>
  </si>
  <si>
    <t xml:space="preserve"> - Szociális tüzifa</t>
  </si>
  <si>
    <t>- Szünidei gyermekétkeztetés biztosítása</t>
  </si>
  <si>
    <t xml:space="preserve">   - ZALAVÍZ Zrt. vizdíj támogatás 2018. évi</t>
  </si>
  <si>
    <t>- K914. Államháztartáson belüli megelőlegezések visszafizetése (közfogl. inkasszó)</t>
  </si>
  <si>
    <t xml:space="preserve">  - EFOP pályázat informatikai eszköz</t>
  </si>
  <si>
    <t>066020 Város és községgazdálkodás</t>
  </si>
  <si>
    <t>106020 Lakásfenntarással, lakhatással összefűggő kiad.</t>
  </si>
  <si>
    <t>061030 Lakáshoz jutást segítő támogatások</t>
  </si>
  <si>
    <t>- ASP rendszer működtetésének támogatása</t>
  </si>
  <si>
    <t xml:space="preserve">      - ASP rendszer bevezetés 2016. pály. támog. visszafiz.</t>
  </si>
  <si>
    <t>- egyéb fejezeti kezelésű előirányzatból</t>
  </si>
  <si>
    <t>Mód. 12.01.</t>
  </si>
  <si>
    <t>Mód. 12.31.</t>
  </si>
  <si>
    <t>Tény 12.31.</t>
  </si>
  <si>
    <t>- EU-s programok és azok hazai társfinanszírozása</t>
  </si>
  <si>
    <t>Tény 2018. 12.31.</t>
  </si>
  <si>
    <t>- 2017. évről áthúzódó bérkompenzáció támogatása</t>
  </si>
  <si>
    <t>- Téli rezsicsökk.korábban nem részesült házt.tám.</t>
  </si>
  <si>
    <t>107060 Egyéb szociális pénzb.és term.ellátások,támogatások</t>
  </si>
  <si>
    <t>051030 Nem veszélyes (települési) hulladék vegyes (ömlesztett) begyűjtése, szállítása, átrakása</t>
  </si>
  <si>
    <t>Mód. 2018. 12.31.</t>
  </si>
  <si>
    <t>Megváltozott munkaképességű emberek támogatása</t>
  </si>
  <si>
    <t>Horváth Lajos</t>
  </si>
  <si>
    <t>Erdélyi Tamás</t>
  </si>
  <si>
    <t>Igényelt támogatás</t>
  </si>
  <si>
    <t xml:space="preserve">augusztus </t>
  </si>
  <si>
    <t>2018. összesen</t>
  </si>
  <si>
    <t>2019. összesen</t>
  </si>
  <si>
    <t>Mindösszesen</t>
  </si>
  <si>
    <t xml:space="preserve">  - Óra</t>
  </si>
  <si>
    <t>2017. tény</t>
  </si>
  <si>
    <t>RÉDICS  KÖZSÉG ÖNKORMÁNYZATA</t>
  </si>
  <si>
    <t>Önkormányzat</t>
  </si>
  <si>
    <t>Hivatal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</si>
  <si>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</si>
  <si>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</si>
  <si>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</si>
  <si>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</si>
  <si>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</si>
  <si>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</si>
  <si>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</si>
  <si>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</si>
  <si>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</si>
  <si>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</si>
  <si>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</si>
  <si>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</si>
  <si>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</si>
  <si>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</si>
  <si>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</si>
  <si>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</si>
  <si>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</si>
  <si>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</si>
  <si>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</si>
  <si>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r>
      <t xml:space="preserve">2018. ÉVI MARADVÁNYKIMUTATÁSA </t>
    </r>
    <r>
      <rPr>
        <i/>
        <sz val="12"/>
        <rFont val="Times New Roman"/>
        <family val="1"/>
      </rPr>
      <t xml:space="preserve"> (adatok  Ft-ban)</t>
    </r>
  </si>
  <si>
    <t>Sajátos elszámolások</t>
  </si>
  <si>
    <t>RÉDICS KÖZSÉG ÖNKORMÁNYZATA 2018. ÉVI PÉNZESZKÖZ VÁLTOZÁSÁNAK BEMUTATÁSA   (adatok Ft-ban)</t>
  </si>
  <si>
    <t>Nyitó pénzkészlet</t>
  </si>
  <si>
    <t>RÉDICS KÖZSÉG ÖNKORMÁNYZATA</t>
  </si>
  <si>
    <t>Rédicsi Közös Önkormányzati Hivatal</t>
  </si>
  <si>
    <t>ESZKÖZÖK</t>
  </si>
  <si>
    <t>A) Nemzeti vagyonba tartozó befektetett eszközök</t>
  </si>
  <si>
    <t>B) Nemzeti vagyonba tartozó forgóeszközök</t>
  </si>
  <si>
    <t>C) Pénzeszközök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</si>
  <si>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</si>
  <si>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</si>
  <si>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</si>
  <si>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</si>
  <si>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</si>
  <si>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</si>
  <si>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>H) Kötelezettségek</t>
  </si>
  <si>
    <t>I) Kincstári számlavezetéssel kapcsolatos elszámolások</t>
  </si>
  <si>
    <t>J) Passzív időbeli elhatárolások</t>
  </si>
  <si>
    <t>FORRÁSOK összesen</t>
  </si>
  <si>
    <t>B/I.) Készletek</t>
  </si>
  <si>
    <t>B/II/1.) Nem tartós részesedések</t>
  </si>
  <si>
    <t>B/II/2.) Forgatási célú hitelviszonyt megtestesítő értékpapírok</t>
  </si>
  <si>
    <t>B/II.) Értékpapírok</t>
  </si>
  <si>
    <t>H/I.) Költségvetési évben esedékes kötelezettségek</t>
  </si>
  <si>
    <t>H/II.) Költségvetési évet követően esedékes kötelezettségek</t>
  </si>
  <si>
    <t>H/III.) Kötelezettség jellegű sajátos elszámolások</t>
  </si>
  <si>
    <t>D/I.) Költségvetési évben esedékes követelések</t>
  </si>
  <si>
    <t>D/II.) Költségvetési évet követően esedékes követelések</t>
  </si>
  <si>
    <r>
      <t>2018.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</si>
  <si>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D/III.) Követelés jellegű sajátos elszámolások</t>
  </si>
  <si>
    <t>C/I.) Lekötött bankbetétek</t>
  </si>
  <si>
    <t>C/II.) Pénztárak, csekkek, betétkönyvek</t>
  </si>
  <si>
    <t>C/III.) Forintszámlák</t>
  </si>
  <si>
    <t>C/IV.) Devizaszámlák</t>
  </si>
  <si>
    <t>A/IV.) Koncesszióba, vagyonkezelésbe adott eszközök</t>
  </si>
  <si>
    <t>A/III.) Befektetett pénzügyi eszközök</t>
  </si>
  <si>
    <t>A/II.) Tárgyi eszközök</t>
  </si>
  <si>
    <t>A/III/1.) Tartós részesedések</t>
  </si>
  <si>
    <t>A/III/2.) Tartós hitelviszonyt megtestesítő értékpapírok</t>
  </si>
  <si>
    <t>A/II/4.) Beruházások, felújítások</t>
  </si>
  <si>
    <t>A/II/2.) Gépek, berendezések, felszerelések, járművek</t>
  </si>
  <si>
    <t>A/II/1.) Ingatlanok és kapcsolódó vagyoni értékű jogok</t>
  </si>
  <si>
    <t>A/I.) Immateriális javak</t>
  </si>
  <si>
    <t>A/I/2.) Szellemi termékek</t>
  </si>
  <si>
    <t>A/I/1.) Vagyoni értékű jogok</t>
  </si>
  <si>
    <t>2017.12.31-i állomány</t>
  </si>
  <si>
    <t>Összes részesedés</t>
  </si>
  <si>
    <r>
      <t>RÉSZESEDÉSEINEK 2018.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</si>
  <si>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2018. évi változás</t>
  </si>
  <si>
    <t>Rédics Határparkoló Nonprofit Kft. törzsbetét</t>
  </si>
  <si>
    <t>2018.12.31-i állomány</t>
  </si>
  <si>
    <t>Zalavíz ZRT. törzsrészvény</t>
  </si>
  <si>
    <t>Tényleges támogatás</t>
  </si>
  <si>
    <t>Korrigált tény</t>
  </si>
  <si>
    <t>1.1. KIMUTATÁS RÉDICS ÖNKORMÁNYZAT TÁRGYI ESZKÖZEIRŐL</t>
  </si>
  <si>
    <r>
      <t>2018.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</si>
  <si>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</si>
  <si>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</si>
  <si>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</si>
  <si>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</si>
  <si>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</si>
  <si>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</si>
  <si>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</si>
  <si>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</si>
  <si>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</si>
  <si>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</si>
  <si>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</si>
  <si>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</si>
  <si>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</si>
  <si>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</si>
  <si>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</si>
  <si>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</si>
  <si>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0-ra leirt épületek</t>
  </si>
  <si>
    <t>Építmények</t>
  </si>
  <si>
    <t>0-ra leirt egyéb építmény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</si>
  <si>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</si>
  <si>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</si>
  <si>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</si>
  <si>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</si>
  <si>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</si>
  <si>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</si>
  <si>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</si>
  <si>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</si>
  <si>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</si>
  <si>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</si>
  <si>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</si>
  <si>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</si>
  <si>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</si>
  <si>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</si>
  <si>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 hivatal mérlegében nem szereplő tárgyi eszközök:</t>
  </si>
  <si>
    <t>Gép berendezés felszerelés</t>
  </si>
  <si>
    <t xml:space="preserve">Mérlegben nem szereplő tételek összesen: </t>
  </si>
  <si>
    <t>1.1. KIMUTATÁS RÉDICSI KÖZÖS ÖNKORMÁNYZATI HIVATAL TÁRGYI ESZKÖZEIRŐL</t>
  </si>
  <si>
    <t>1.2. KIMUTATÁS RÉDICS ÖNKORMÁNYZAT</t>
  </si>
  <si>
    <t>200.000 FT ÉRTÉKET MEGHALADÓ GÉPEIRŐL, BERENDEZÉSEIRŐL</t>
  </si>
  <si>
    <t>Értékcsökkenés</t>
  </si>
  <si>
    <t>RÉDICS ÖNKORMÁNYZAT</t>
  </si>
  <si>
    <t>Gépek berendezések</t>
  </si>
  <si>
    <t>Elektromos 3 aknás sűtő</t>
  </si>
  <si>
    <t>Hangkeverő Peavey</t>
  </si>
  <si>
    <t>Büfé berendezési tárgyak</t>
  </si>
  <si>
    <t>Traktor MTZ 80</t>
  </si>
  <si>
    <t xml:space="preserve">Fűnyírótraktor 4838M </t>
  </si>
  <si>
    <t>Szárzúzó és mulcsázó</t>
  </si>
  <si>
    <t>BEFRALK BM 432 rézsűkasza</t>
  </si>
  <si>
    <t>Kamera rendszer</t>
  </si>
  <si>
    <t>Fa aprító</t>
  </si>
  <si>
    <t>Összesen:</t>
  </si>
  <si>
    <t>Jármű forgalomképes</t>
  </si>
  <si>
    <t>Volswagen kombi</t>
  </si>
  <si>
    <t xml:space="preserve">Toyota Hiace Glass </t>
  </si>
  <si>
    <t>Gép berendezés 0-ra írt</t>
  </si>
  <si>
    <t xml:space="preserve">Szinpad világosító </t>
  </si>
  <si>
    <t xml:space="preserve">FCT2500 függ tárcsa </t>
  </si>
  <si>
    <t xml:space="preserve">Keverőpult, hangfal </t>
  </si>
  <si>
    <t>Vérnyomásmérő</t>
  </si>
  <si>
    <t xml:space="preserve">Templomcsillár </t>
  </si>
  <si>
    <t>MTD fűnyírótraktor</t>
  </si>
  <si>
    <t>Zongora</t>
  </si>
  <si>
    <t>Elektrovaria Special</t>
  </si>
  <si>
    <t xml:space="preserve">Szobabútor garnitúra </t>
  </si>
  <si>
    <t xml:space="preserve">Konyhabútor garnitúra </t>
  </si>
  <si>
    <t>Dekorációs vitrin</t>
  </si>
  <si>
    <t>Paraván 220*100 cm</t>
  </si>
  <si>
    <t>Vitrin üvegtetejű</t>
  </si>
  <si>
    <t xml:space="preserve">Sátor </t>
  </si>
  <si>
    <t>Elektromos sütő</t>
  </si>
  <si>
    <t>FS 400 aljnövénytisztító</t>
  </si>
  <si>
    <t>RK 165 fűkasza</t>
  </si>
  <si>
    <t>Laryngoscop</t>
  </si>
  <si>
    <t>Hőlégsterilizátor</t>
  </si>
  <si>
    <t>Defibrillátor</t>
  </si>
  <si>
    <t>Burgonyakoptató</t>
  </si>
  <si>
    <t>0-RA LEIRT JÁRMŰ Forg-képes</t>
  </si>
  <si>
    <t xml:space="preserve">Pótkocsi CMG </t>
  </si>
  <si>
    <t>Ügyvitel tech. Gép forgalomképes</t>
  </si>
  <si>
    <t>Notebook Acer</t>
  </si>
  <si>
    <t>Notebook Toshiba</t>
  </si>
  <si>
    <t>0-ra írt ügyviteltechnikai gép össz:</t>
  </si>
  <si>
    <t>Ügyvitel technikai gép forgalomképes</t>
  </si>
  <si>
    <t>Szerver HP Prof</t>
  </si>
  <si>
    <t>Ügyvitel technikai gép összesen:</t>
  </si>
  <si>
    <t>UGP S1 típusú horganyzott polcos állvány</t>
  </si>
  <si>
    <t>Egyéb gép berendezés összesen:</t>
  </si>
  <si>
    <t>Ügyvitel technikai gép 0-ra írt forgalomképes</t>
  </si>
  <si>
    <t xml:space="preserve">Aficíó másológép </t>
  </si>
  <si>
    <t>0-ra írt ügyvitel technikai gép összesen:</t>
  </si>
  <si>
    <t>1.3. KIMUTATÁS RÉDICS ÖNKORMÁNYZAT</t>
  </si>
  <si>
    <t>FOLYAMATBAN LÉVŐ BERUHÁZÁSAIRÓL</t>
  </si>
  <si>
    <t>Beruházás megnevezése</t>
  </si>
  <si>
    <t>Beruházás összege</t>
  </si>
  <si>
    <t>Rédics Önkormányzat</t>
  </si>
  <si>
    <t>Fedett pihenőtér és kerékpártároló</t>
  </si>
  <si>
    <t>Szennyvízhálózat építése</t>
  </si>
  <si>
    <t>Önkormányzat összesen:</t>
  </si>
  <si>
    <t>Községek háza</t>
  </si>
  <si>
    <t>Hivatal összesen:</t>
  </si>
  <si>
    <t>Folyamatban lévő beruházás összesen:</t>
  </si>
  <si>
    <t xml:space="preserve">KÜLÖN JOGSZABÁLY ALAPJÁN ÉRTÉK NÉLKÜL NYILVÁNTARTOTT ESZKÖZÖK </t>
  </si>
  <si>
    <t xml:space="preserve">(a szakmai nyilvántartásokban szereplő képzőművészeti alkotások, </t>
  </si>
  <si>
    <t>régészeti leletek, kép- és hangarchívumok, gyűjtemények, kulturális javak) ÁLLOMÁNYA</t>
  </si>
  <si>
    <t>Műemléki védettség alatt álló ingatlan:</t>
  </si>
  <si>
    <t>Törzsszám:</t>
  </si>
  <si>
    <t>10853</t>
  </si>
  <si>
    <t>Név:</t>
  </si>
  <si>
    <r>
      <t xml:space="preserve">Lakóház </t>
    </r>
    <r>
      <rPr>
        <i/>
        <sz val="12"/>
        <rFont val="Times New Roman"/>
        <family val="1"/>
      </rPr>
      <t>(tájház)</t>
    </r>
  </si>
  <si>
    <t>Cím, hrsz.:</t>
  </si>
  <si>
    <t>Rédics, Petőfi u. 2. szám (2 hrsz.)</t>
  </si>
  <si>
    <t>Jegyzék adatai:</t>
  </si>
  <si>
    <t>Lakóház, népi</t>
  </si>
  <si>
    <r>
      <t xml:space="preserve">2. RÉDICS ÖNKORMÁNYZAT TÁRGYI ESZKÖZEINEK ALAKULÁSA 2018. ÉVBEN - </t>
    </r>
    <r>
      <rPr>
        <i/>
        <sz val="12"/>
        <rFont val="Times New Roman CE"/>
        <family val="0"/>
      </rPr>
      <t>(adatok Ft-ban)</t>
    </r>
  </si>
  <si>
    <t>1.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</si>
  <si>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</si>
  <si>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</si>
  <si>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</si>
  <si>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</si>
  <si>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</si>
  <si>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2.</t>
  </si>
  <si>
    <t>Tárgyévi nyító állomány</t>
  </si>
  <si>
    <t>3.</t>
  </si>
  <si>
    <t>Immateriális javak beszerzése, nem aktívált beruházás</t>
  </si>
  <si>
    <t>4.</t>
  </si>
  <si>
    <t>Nem aktívált felújítás</t>
  </si>
  <si>
    <t>5.</t>
  </si>
  <si>
    <t>ivóvíz felújítás</t>
  </si>
  <si>
    <t>6.</t>
  </si>
  <si>
    <t>81 hrsz Pozsonyi út felúj.</t>
  </si>
  <si>
    <t>7.</t>
  </si>
  <si>
    <t>043 hrsz út felújítás</t>
  </si>
  <si>
    <t>8.</t>
  </si>
  <si>
    <t>Ravatalozó felújítás</t>
  </si>
  <si>
    <t>9.</t>
  </si>
  <si>
    <t>Vasúti járda felújítás</t>
  </si>
  <si>
    <t>10.</t>
  </si>
  <si>
    <t>Motoros háti permetező</t>
  </si>
  <si>
    <t>11.</t>
  </si>
  <si>
    <t>láncfűrész</t>
  </si>
  <si>
    <t>12.</t>
  </si>
  <si>
    <t>benzinmotoros fűkasza 3 db</t>
  </si>
  <si>
    <t>13.</t>
  </si>
  <si>
    <t>Damilosfűnyíró 2 db</t>
  </si>
  <si>
    <t>14.</t>
  </si>
  <si>
    <t>MFC nyomtató</t>
  </si>
  <si>
    <t>15.</t>
  </si>
  <si>
    <t>Huawei telefon</t>
  </si>
  <si>
    <t>16.</t>
  </si>
  <si>
    <t>Hütőszekrény</t>
  </si>
  <si>
    <t>17.</t>
  </si>
  <si>
    <t>Pályázatos pénzből óvodába játékok beszerzése</t>
  </si>
  <si>
    <t>18.</t>
  </si>
  <si>
    <t>Ágvágó olló kézi 5 db</t>
  </si>
  <si>
    <t>19.</t>
  </si>
  <si>
    <t>Motoros ágvágó olló</t>
  </si>
  <si>
    <t>20.</t>
  </si>
  <si>
    <t>Sarokköszörű 2 db</t>
  </si>
  <si>
    <t>21.</t>
  </si>
  <si>
    <t>Talicska 6 db</t>
  </si>
  <si>
    <t>22.</t>
  </si>
  <si>
    <t>Óra</t>
  </si>
  <si>
    <t>23.</t>
  </si>
  <si>
    <t>Tablet 2 db</t>
  </si>
  <si>
    <t>24.</t>
  </si>
  <si>
    <t>Beruházásokból, felújításokból aktivált érték</t>
  </si>
  <si>
    <t>25.</t>
  </si>
  <si>
    <t>Térítésmentes átvétel</t>
  </si>
  <si>
    <t>26.</t>
  </si>
  <si>
    <t>Alapításkori átvétel, vagyonkez vétel miatti átv, vagyonkez jog vvét</t>
  </si>
  <si>
    <t>27.</t>
  </si>
  <si>
    <t>0-ra írt állomány növekedése leíródás miatt</t>
  </si>
  <si>
    <t>28.</t>
  </si>
  <si>
    <t>szennyvíz vagyon növekedése</t>
  </si>
  <si>
    <t>29.</t>
  </si>
  <si>
    <t>Egyéb növekedés</t>
  </si>
  <si>
    <t>30.</t>
  </si>
  <si>
    <t>Összes növekedés</t>
  </si>
  <si>
    <t>31.</t>
  </si>
  <si>
    <t>Földterület értékesítés</t>
  </si>
  <si>
    <t>32.</t>
  </si>
  <si>
    <t>Értékesítés</t>
  </si>
  <si>
    <t>33.</t>
  </si>
  <si>
    <t>Talicska 3 db</t>
  </si>
  <si>
    <t>34.</t>
  </si>
  <si>
    <t>Ágvágó olló kézi 1 db</t>
  </si>
  <si>
    <t>35.</t>
  </si>
  <si>
    <t>Hősugárzó 2 db</t>
  </si>
  <si>
    <t>36.</t>
  </si>
  <si>
    <t xml:space="preserve">Kerékpár </t>
  </si>
  <si>
    <t>37.</t>
  </si>
  <si>
    <t>Páramentesítő 2 db</t>
  </si>
  <si>
    <t>38.</t>
  </si>
  <si>
    <t>Sátor 2 db</t>
  </si>
  <si>
    <t>39.</t>
  </si>
  <si>
    <t>FS 400 aljnövényzet tisztító</t>
  </si>
  <si>
    <t>40.</t>
  </si>
  <si>
    <t>41.</t>
  </si>
  <si>
    <t>Mobiltelefon</t>
  </si>
  <si>
    <t>42.</t>
  </si>
  <si>
    <t>Hiány, selejtezés, megsemmisülés</t>
  </si>
  <si>
    <t>43.</t>
  </si>
  <si>
    <t>Térítésmentes átadás</t>
  </si>
  <si>
    <t>44.</t>
  </si>
  <si>
    <t>aktiválás miatti csökkenés</t>
  </si>
  <si>
    <t>45.</t>
  </si>
  <si>
    <t>Aktív állomány csökkenése leíródás miatt</t>
  </si>
  <si>
    <t>46.</t>
  </si>
  <si>
    <t>Egyéb csökkenés</t>
  </si>
  <si>
    <t>47.</t>
  </si>
  <si>
    <t>Összes csökkenés</t>
  </si>
  <si>
    <t>48.</t>
  </si>
  <si>
    <t>Bruttó érték összesen:</t>
  </si>
  <si>
    <t>49.</t>
  </si>
  <si>
    <t>értékcsökkenés nyító állomány</t>
  </si>
  <si>
    <t>50.</t>
  </si>
  <si>
    <t>Écs növekedés</t>
  </si>
  <si>
    <t>51.</t>
  </si>
  <si>
    <t>Écs csökkenés</t>
  </si>
  <si>
    <t>52.</t>
  </si>
  <si>
    <t>Terven felüli écs növekedés</t>
  </si>
  <si>
    <t>53.</t>
  </si>
  <si>
    <t>Terven felüli écs csökkenés</t>
  </si>
  <si>
    <t>54.</t>
  </si>
  <si>
    <t>Értékcsökenés összesen:</t>
  </si>
  <si>
    <t>55.</t>
  </si>
  <si>
    <t>Eszközök nettó értéke</t>
  </si>
  <si>
    <t>56.</t>
  </si>
  <si>
    <t>Teljesen 0-ig leírt eszk bruttó érték</t>
  </si>
  <si>
    <t>Rédicsi Közös Hivatal tárgyi eszközeinek alakulása 2018 évben</t>
  </si>
  <si>
    <t>szünetmentes tápegység</t>
  </si>
  <si>
    <t>mikrohullámú sütő</t>
  </si>
  <si>
    <t>Notebook</t>
  </si>
  <si>
    <t>Aluminium létra</t>
  </si>
  <si>
    <t>Dobegység</t>
  </si>
  <si>
    <t>telefon 3db</t>
  </si>
  <si>
    <t>irodai szék 6 db</t>
  </si>
  <si>
    <t>Beruházásokból, felújításokból aktívált érték</t>
  </si>
  <si>
    <t>0-s állomány növekedés leiródás miatt</t>
  </si>
  <si>
    <t>netebook</t>
  </si>
  <si>
    <t>telefon</t>
  </si>
  <si>
    <t>aljnövényzet tisztító</t>
  </si>
  <si>
    <t>egyéb csökkenés 0-ra irás miatt</t>
  </si>
  <si>
    <t>egyéb csökkenés aktiválás miatt</t>
  </si>
  <si>
    <t>1.4. RÉDICS ÖNKORMÁNYZAT TULAJDONÁBAN LÉVŐ,</t>
  </si>
  <si>
    <t>2018. DECEMBER 31.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</si>
</sst>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;[Red]#,##0"/>
    <numFmt numFmtId="178" formatCode="[$-40E]yyyy\.\ mmmm\ d\."/>
    <numFmt numFmtId="179" formatCode="_-* #,##0.0\ _F_t_-;\-* #,##0.0\ _F_t_-;_-* &quot;-&quot;??\ _F_t_-;_-@_-"/>
    <numFmt numFmtId="180" formatCode="_-* #,##0\ _F_t_-;\-* #,##0\ _F_t_-;_-* &quot;-&quot;??\ _F_t_-;_-@_-"/>
    <numFmt numFmtId="181" formatCode="#,##0_ ;\-#,##0\ "/>
    <numFmt numFmtId="182" formatCode="[$¥€-2]\ #\ ##,000_);[Red]\([$€-2]\ #\ ##,000\)"/>
    <numFmt numFmtId="183" formatCode="#,##0.00\ &quot;Ft&quot;"/>
    <numFmt numFmtId="184" formatCode="#,##0.0\ &quot;Ft&quot;"/>
    <numFmt numFmtId="185" formatCode="#,##0\ &quot;Ft&quot;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b/>
      <sz val="10"/>
      <name val="Arial "/>
      <family val="0"/>
    </font>
    <font>
      <sz val="10"/>
      <name val="Arial "/>
      <family val="0"/>
    </font>
    <font>
      <sz val="12"/>
      <name val="Arial CE"/>
      <family val="0"/>
    </font>
    <font>
      <sz val="14"/>
      <name val="Times New Roman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7"/>
      <color indexed="10"/>
      <name val="Arial CE"/>
      <family val="0"/>
    </font>
    <font>
      <sz val="9"/>
      <color indexed="10"/>
      <name val="Arial CE"/>
      <family val="0"/>
    </font>
    <font>
      <sz val="7"/>
      <color indexed="10"/>
      <name val="Arial CE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  <font>
      <b/>
      <sz val="7"/>
      <color rgb="FFFF0000"/>
      <name val="Arial CE"/>
      <family val="0"/>
    </font>
    <font>
      <sz val="9"/>
      <color rgb="FFFF0000"/>
      <name val="Arial CE"/>
      <family val="0"/>
    </font>
    <font>
      <sz val="7"/>
      <color rgb="FFFF0000"/>
      <name val="Arial CE"/>
      <family val="0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8" borderId="7" applyNumberFormat="0" applyFont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5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right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0" fontId="4" fillId="33" borderId="10" xfId="75" applyFont="1" applyFill="1" applyBorder="1" applyAlignment="1">
      <alignment horizontal="left" vertical="center" wrapText="1"/>
      <protection/>
    </xf>
    <xf numFmtId="0" fontId="3" fillId="33" borderId="10" xfId="75" applyFont="1" applyFill="1" applyBorder="1" applyAlignment="1">
      <alignment horizontal="left" vertical="center" wrapText="1"/>
      <protection/>
    </xf>
    <xf numFmtId="0" fontId="5" fillId="33" borderId="10" xfId="7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5" applyNumberFormat="1" applyFont="1" applyFill="1" applyBorder="1" applyAlignment="1">
      <alignment horizontal="right" vertical="center" wrapText="1"/>
      <protection/>
    </xf>
    <xf numFmtId="3" fontId="3" fillId="33" borderId="10" xfId="75" applyNumberFormat="1" applyFont="1" applyFill="1" applyBorder="1" applyAlignment="1">
      <alignment horizontal="right" vertical="center" wrapText="1"/>
      <protection/>
    </xf>
    <xf numFmtId="3" fontId="4" fillId="0" borderId="10" xfId="7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5" applyFont="1" applyFill="1" applyBorder="1" applyAlignment="1">
      <alignment horizontal="center"/>
      <protection/>
    </xf>
    <xf numFmtId="3" fontId="3" fillId="0" borderId="10" xfId="75" applyNumberFormat="1" applyFont="1" applyFill="1" applyBorder="1" applyAlignment="1">
      <alignment horizontal="right" wrapText="1"/>
      <protection/>
    </xf>
    <xf numFmtId="0" fontId="96" fillId="0" borderId="0" xfId="67" applyFont="1" applyAlignment="1">
      <alignment wrapText="1"/>
      <protection/>
    </xf>
    <xf numFmtId="0" fontId="97" fillId="0" borderId="0" xfId="67" applyFont="1">
      <alignment/>
      <protection/>
    </xf>
    <xf numFmtId="0" fontId="98" fillId="0" borderId="0" xfId="67" applyFont="1">
      <alignment/>
      <protection/>
    </xf>
    <xf numFmtId="3" fontId="99" fillId="0" borderId="0" xfId="67" applyNumberFormat="1" applyFont="1" applyAlignment="1">
      <alignment vertical="center"/>
      <protection/>
    </xf>
    <xf numFmtId="3" fontId="100" fillId="0" borderId="11" xfId="67" applyNumberFormat="1" applyFont="1" applyBorder="1" applyAlignment="1">
      <alignment horizontal="left" vertical="center" wrapText="1"/>
      <protection/>
    </xf>
    <xf numFmtId="3" fontId="101" fillId="0" borderId="10" xfId="67" applyNumberFormat="1" applyFont="1" applyBorder="1" applyAlignment="1">
      <alignment horizontal="center" vertical="center" wrapText="1"/>
      <protection/>
    </xf>
    <xf numFmtId="3" fontId="96" fillId="0" borderId="0" xfId="67" applyNumberFormat="1" applyFont="1" applyAlignment="1">
      <alignment wrapText="1"/>
      <protection/>
    </xf>
    <xf numFmtId="3" fontId="96" fillId="0" borderId="0" xfId="67" applyNumberFormat="1" applyFont="1">
      <alignment/>
      <protection/>
    </xf>
    <xf numFmtId="3" fontId="96" fillId="0" borderId="10" xfId="67" applyNumberFormat="1" applyFont="1" applyBorder="1" applyAlignment="1">
      <alignment wrapText="1"/>
      <protection/>
    </xf>
    <xf numFmtId="3" fontId="97" fillId="0" borderId="10" xfId="67" applyNumberFormat="1" applyFont="1" applyBorder="1">
      <alignment/>
      <protection/>
    </xf>
    <xf numFmtId="3" fontId="97" fillId="0" borderId="0" xfId="67" applyNumberFormat="1" applyFont="1">
      <alignment/>
      <protection/>
    </xf>
    <xf numFmtId="3" fontId="96" fillId="0" borderId="10" xfId="67" applyNumberFormat="1" applyFont="1" applyBorder="1" applyAlignment="1">
      <alignment vertical="center" wrapText="1"/>
      <protection/>
    </xf>
    <xf numFmtId="3" fontId="101" fillId="0" borderId="10" xfId="67" applyNumberFormat="1" applyFont="1" applyBorder="1" applyAlignment="1">
      <alignment wrapText="1"/>
      <protection/>
    </xf>
    <xf numFmtId="3" fontId="98" fillId="0" borderId="10" xfId="67" applyNumberFormat="1" applyFont="1" applyBorder="1">
      <alignment/>
      <protection/>
    </xf>
    <xf numFmtId="3" fontId="98" fillId="0" borderId="0" xfId="67" applyNumberFormat="1" applyFont="1">
      <alignment/>
      <protection/>
    </xf>
    <xf numFmtId="3" fontId="101" fillId="0" borderId="10" xfId="67" applyNumberFormat="1" applyFont="1" applyBorder="1" applyAlignment="1">
      <alignment vertical="center" wrapText="1"/>
      <protection/>
    </xf>
    <xf numFmtId="3" fontId="101" fillId="0" borderId="10" xfId="67" applyNumberFormat="1" applyFont="1" applyBorder="1" applyAlignment="1">
      <alignment vertical="top" wrapText="1"/>
      <protection/>
    </xf>
    <xf numFmtId="3" fontId="16" fillId="0" borderId="0" xfId="67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" fillId="33" borderId="10" xfId="75" applyNumberFormat="1" applyFont="1" applyFill="1" applyBorder="1" applyAlignment="1">
      <alignment horizontal="right" wrapText="1"/>
      <protection/>
    </xf>
    <xf numFmtId="0" fontId="5" fillId="0" borderId="10" xfId="75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5" applyFont="1" applyFill="1" applyBorder="1" applyAlignment="1">
      <alignment horizontal="center" vertical="center"/>
      <protection/>
    </xf>
    <xf numFmtId="0" fontId="97" fillId="0" borderId="10" xfId="67" applyFont="1" applyBorder="1" applyAlignment="1">
      <alignment wrapText="1"/>
      <protection/>
    </xf>
    <xf numFmtId="3" fontId="4" fillId="0" borderId="13" xfId="75" applyNumberFormat="1" applyFont="1" applyFill="1" applyBorder="1" applyAlignment="1">
      <alignment horizontal="right" wrapText="1"/>
      <protection/>
    </xf>
    <xf numFmtId="0" fontId="98" fillId="0" borderId="10" xfId="67" applyFont="1" applyBorder="1" applyAlignment="1">
      <alignment wrapText="1"/>
      <protection/>
    </xf>
    <xf numFmtId="0" fontId="98" fillId="0" borderId="10" xfId="67" applyFont="1" applyBorder="1" applyAlignment="1">
      <alignment vertical="top" wrapText="1"/>
      <protection/>
    </xf>
    <xf numFmtId="0" fontId="12" fillId="0" borderId="0" xfId="72" applyFill="1">
      <alignment/>
      <protection/>
    </xf>
    <xf numFmtId="0" fontId="3" fillId="0" borderId="0" xfId="74" applyFont="1" applyFill="1" applyAlignment="1">
      <alignment horizontal="center"/>
      <protection/>
    </xf>
    <xf numFmtId="0" fontId="4" fillId="0" borderId="0" xfId="74" applyFont="1" applyFill="1">
      <alignment/>
      <protection/>
    </xf>
    <xf numFmtId="0" fontId="4" fillId="0" borderId="11" xfId="74" applyFont="1" applyFill="1" applyBorder="1" applyAlignment="1">
      <alignment horizontal="center"/>
      <protection/>
    </xf>
    <xf numFmtId="0" fontId="12" fillId="0" borderId="0" xfId="72">
      <alignment/>
      <protection/>
    </xf>
    <xf numFmtId="0" fontId="4" fillId="0" borderId="0" xfId="74" applyFont="1">
      <alignment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8" fillId="0" borderId="0" xfId="74" applyFont="1">
      <alignment/>
      <protection/>
    </xf>
    <xf numFmtId="0" fontId="4" fillId="0" borderId="10" xfId="74" applyFont="1" applyFill="1" applyBorder="1" applyAlignment="1">
      <alignment/>
      <protection/>
    </xf>
    <xf numFmtId="3" fontId="4" fillId="0" borderId="10" xfId="74" applyNumberFormat="1" applyFont="1" applyBorder="1" applyAlignment="1">
      <alignment/>
      <protection/>
    </xf>
    <xf numFmtId="3" fontId="10" fillId="0" borderId="10" xfId="74" applyNumberFormat="1" applyFont="1" applyBorder="1" applyAlignment="1">
      <alignment/>
      <protection/>
    </xf>
    <xf numFmtId="3" fontId="8" fillId="0" borderId="10" xfId="74" applyNumberFormat="1" applyFont="1" applyBorder="1" applyAlignment="1">
      <alignment/>
      <protection/>
    </xf>
    <xf numFmtId="3" fontId="5" fillId="33" borderId="10" xfId="75" applyNumberFormat="1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wrapText="1"/>
      <protection/>
    </xf>
    <xf numFmtId="3" fontId="97" fillId="0" borderId="0" xfId="67" applyNumberFormat="1" applyFont="1" applyAlignment="1">
      <alignment horizontal="center"/>
      <protection/>
    </xf>
    <xf numFmtId="0" fontId="5" fillId="0" borderId="10" xfId="75" applyFont="1" applyFill="1" applyBorder="1" applyAlignment="1">
      <alignment/>
      <protection/>
    </xf>
    <xf numFmtId="0" fontId="15" fillId="0" borderId="10" xfId="75" applyFont="1" applyFill="1" applyBorder="1" applyAlignment="1">
      <alignment/>
      <protection/>
    </xf>
    <xf numFmtId="0" fontId="15" fillId="0" borderId="10" xfId="75" applyFont="1" applyFill="1" applyBorder="1" applyAlignment="1">
      <alignment wrapText="1"/>
      <protection/>
    </xf>
    <xf numFmtId="0" fontId="20" fillId="0" borderId="10" xfId="75" applyFont="1" applyFill="1" applyBorder="1" applyAlignment="1">
      <alignment wrapText="1"/>
      <protection/>
    </xf>
    <xf numFmtId="0" fontId="22" fillId="0" borderId="10" xfId="75" applyFont="1" applyFill="1" applyBorder="1" applyAlignment="1">
      <alignment wrapText="1"/>
      <protection/>
    </xf>
    <xf numFmtId="0" fontId="8" fillId="33" borderId="10" xfId="75" applyFont="1" applyFill="1" applyBorder="1" applyAlignment="1">
      <alignment horizontal="left" vertical="center" wrapText="1"/>
      <protection/>
    </xf>
    <xf numFmtId="0" fontId="7" fillId="33" borderId="10" xfId="75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/>
    </xf>
    <xf numFmtId="0" fontId="3" fillId="0" borderId="10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left" wrapText="1"/>
      <protection/>
    </xf>
    <xf numFmtId="0" fontId="4" fillId="0" borderId="10" xfId="74" applyFont="1" applyFill="1" applyBorder="1" applyAlignment="1">
      <alignment horizontal="left"/>
      <protection/>
    </xf>
    <xf numFmtId="0" fontId="4" fillId="0" borderId="10" xfId="74" applyFont="1" applyBorder="1" applyAlignment="1">
      <alignment vertical="top" wrapText="1"/>
      <protection/>
    </xf>
    <xf numFmtId="0" fontId="10" fillId="0" borderId="10" xfId="74" applyFont="1" applyBorder="1" applyAlignment="1" quotePrefix="1">
      <alignment vertical="top" wrapText="1"/>
      <protection/>
    </xf>
    <xf numFmtId="0" fontId="8" fillId="0" borderId="10" xfId="74" applyFont="1" applyBorder="1" applyAlignment="1" quotePrefix="1">
      <alignment vertical="top" wrapText="1"/>
      <protection/>
    </xf>
    <xf numFmtId="0" fontId="3" fillId="0" borderId="10" xfId="74" applyFont="1" applyBorder="1" applyAlignment="1">
      <alignment vertical="top" wrapText="1"/>
      <protection/>
    </xf>
    <xf numFmtId="0" fontId="4" fillId="33" borderId="10" xfId="75" applyFont="1" applyFill="1" applyBorder="1" applyAlignment="1">
      <alignment horizontal="center"/>
      <protection/>
    </xf>
    <xf numFmtId="3" fontId="4" fillId="33" borderId="10" xfId="75" applyNumberFormat="1" applyFont="1" applyFill="1" applyBorder="1" applyAlignment="1">
      <alignment horizontal="center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3" fontId="3" fillId="33" borderId="10" xfId="75" applyNumberFormat="1" applyFont="1" applyFill="1" applyBorder="1" applyAlignment="1">
      <alignment wrapText="1"/>
      <protection/>
    </xf>
    <xf numFmtId="3" fontId="3" fillId="33" borderId="10" xfId="75" applyNumberFormat="1" applyFont="1" applyFill="1" applyBorder="1" applyAlignment="1">
      <alignment horizontal="right" wrapText="1"/>
      <protection/>
    </xf>
    <xf numFmtId="3" fontId="5" fillId="33" borderId="10" xfId="75" applyNumberFormat="1" applyFont="1" applyFill="1" applyBorder="1" applyAlignment="1">
      <alignment wrapText="1"/>
      <protection/>
    </xf>
    <xf numFmtId="3" fontId="5" fillId="33" borderId="10" xfId="75" applyNumberFormat="1" applyFont="1" applyFill="1" applyBorder="1" applyAlignment="1">
      <alignment horizontal="right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5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5" fillId="0" borderId="10" xfId="75" applyFont="1" applyFill="1" applyBorder="1" applyAlignment="1">
      <alignment vertical="center" wrapText="1"/>
      <protection/>
    </xf>
    <xf numFmtId="0" fontId="10" fillId="0" borderId="10" xfId="75" applyFont="1" applyFill="1" applyBorder="1" applyAlignment="1">
      <alignment horizontal="left" vertical="center" wrapText="1"/>
      <protection/>
    </xf>
    <xf numFmtId="0" fontId="4" fillId="0" borderId="10" xfId="75" applyFont="1" applyFill="1" applyBorder="1" applyAlignment="1">
      <alignment vertical="center"/>
      <protection/>
    </xf>
    <xf numFmtId="3" fontId="15" fillId="33" borderId="10" xfId="75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1" fillId="0" borderId="0" xfId="67" applyNumberFormat="1" applyFont="1" applyBorder="1" applyAlignment="1">
      <alignment vertical="center" wrapText="1"/>
      <protection/>
    </xf>
    <xf numFmtId="3" fontId="98" fillId="0" borderId="0" xfId="67" applyNumberFormat="1" applyFont="1" applyBorder="1">
      <alignment/>
      <protection/>
    </xf>
    <xf numFmtId="3" fontId="19" fillId="0" borderId="0" xfId="67" applyNumberFormat="1" applyFont="1" applyAlignment="1">
      <alignment wrapText="1"/>
      <protection/>
    </xf>
    <xf numFmtId="0" fontId="4" fillId="0" borderId="10" xfId="75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wrapText="1"/>
      <protection/>
    </xf>
    <xf numFmtId="0" fontId="21" fillId="0" borderId="10" xfId="75" applyFont="1" applyFill="1" applyBorder="1" applyAlignment="1">
      <alignment horizontal="center" wrapText="1"/>
      <protection/>
    </xf>
    <xf numFmtId="0" fontId="21" fillId="0" borderId="10" xfId="75" applyFont="1" applyFill="1" applyBorder="1" applyAlignment="1">
      <alignment horizontal="center"/>
      <protection/>
    </xf>
    <xf numFmtId="0" fontId="4" fillId="0" borderId="10" xfId="75" applyFont="1" applyFill="1" applyBorder="1" applyAlignment="1" quotePrefix="1">
      <alignment horizontal="center"/>
      <protection/>
    </xf>
    <xf numFmtId="3" fontId="3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 horizontal="left" wrapText="1"/>
      <protection/>
    </xf>
    <xf numFmtId="0" fontId="102" fillId="0" borderId="10" xfId="75" applyFont="1" applyFill="1" applyBorder="1" applyAlignment="1" quotePrefix="1">
      <alignment wrapText="1"/>
      <protection/>
    </xf>
    <xf numFmtId="0" fontId="102" fillId="0" borderId="10" xfId="75" applyFont="1" applyFill="1" applyBorder="1" applyAlignment="1">
      <alignment wrapText="1"/>
      <protection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3" fontId="101" fillId="0" borderId="14" xfId="67" applyNumberFormat="1" applyFont="1" applyBorder="1" applyAlignment="1">
      <alignment horizontal="center" vertical="center" wrapText="1"/>
      <protection/>
    </xf>
    <xf numFmtId="0" fontId="103" fillId="0" borderId="0" xfId="0" applyFont="1" applyAlignment="1">
      <alignment/>
    </xf>
    <xf numFmtId="0" fontId="8" fillId="0" borderId="10" xfId="75" applyFont="1" applyFill="1" applyBorder="1" applyAlignment="1">
      <alignment vertical="center" wrapText="1"/>
      <protection/>
    </xf>
    <xf numFmtId="0" fontId="4" fillId="0" borderId="0" xfId="76" applyFont="1">
      <alignment/>
      <protection/>
    </xf>
    <xf numFmtId="0" fontId="3" fillId="0" borderId="10" xfId="76" applyFont="1" applyFill="1" applyBorder="1">
      <alignment/>
      <protection/>
    </xf>
    <xf numFmtId="0" fontId="3" fillId="0" borderId="10" xfId="75" applyFont="1" applyFill="1" applyBorder="1" applyAlignment="1">
      <alignment vertical="center"/>
      <protection/>
    </xf>
    <xf numFmtId="0" fontId="4" fillId="0" borderId="10" xfId="76" applyFont="1" applyFill="1" applyBorder="1" applyAlignment="1">
      <alignment horizontal="justify" vertical="center"/>
      <protection/>
    </xf>
    <xf numFmtId="3" fontId="4" fillId="0" borderId="10" xfId="76" applyNumberFormat="1" applyFont="1" applyFill="1" applyBorder="1" applyAlignment="1">
      <alignment vertical="center"/>
      <protection/>
    </xf>
    <xf numFmtId="3" fontId="3" fillId="0" borderId="10" xfId="76" applyNumberFormat="1" applyFont="1" applyFill="1" applyBorder="1">
      <alignment/>
      <protection/>
    </xf>
    <xf numFmtId="0" fontId="13" fillId="0" borderId="0" xfId="58">
      <alignment/>
      <protection/>
    </xf>
    <xf numFmtId="3" fontId="104" fillId="0" borderId="0" xfId="67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10" xfId="75" applyFont="1" applyFill="1" applyBorder="1" applyAlignment="1" quotePrefix="1">
      <alignment horizontal="left" wrapText="1" indent="2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0" xfId="75" applyFont="1" applyFill="1" applyBorder="1" applyAlignment="1" quotePrefix="1">
      <alignment/>
      <protection/>
    </xf>
    <xf numFmtId="0" fontId="15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>
      <alignment horizontal="left" vertical="center" wrapText="1"/>
      <protection/>
    </xf>
    <xf numFmtId="3" fontId="4" fillId="0" borderId="10" xfId="75" applyNumberFormat="1" applyFont="1" applyFill="1" applyBorder="1" applyAlignment="1">
      <alignment horizontal="right" vertical="center" wrapText="1"/>
      <protection/>
    </xf>
    <xf numFmtId="0" fontId="4" fillId="0" borderId="10" xfId="75" applyFont="1" applyFill="1" applyBorder="1" applyAlignment="1" quotePrefix="1">
      <alignment horizontal="left" vertical="center" wrapText="1"/>
      <protection/>
    </xf>
    <xf numFmtId="3" fontId="3" fillId="0" borderId="10" xfId="75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/>
    </xf>
    <xf numFmtId="0" fontId="15" fillId="0" borderId="10" xfId="75" applyFont="1" applyFill="1" applyBorder="1" applyAlignment="1">
      <alignment vertical="center" wrapText="1"/>
      <protection/>
    </xf>
    <xf numFmtId="0" fontId="15" fillId="0" borderId="10" xfId="75" applyFont="1" applyFill="1" applyBorder="1" applyAlignment="1">
      <alignment horizontal="left" vertical="center" wrapText="1"/>
      <protection/>
    </xf>
    <xf numFmtId="3" fontId="4" fillId="0" borderId="13" xfId="75" applyNumberFormat="1" applyFont="1" applyFill="1" applyBorder="1" applyAlignment="1">
      <alignment horizontal="right" vertical="center" wrapText="1"/>
      <protection/>
    </xf>
    <xf numFmtId="0" fontId="5" fillId="0" borderId="10" xfId="75" applyFont="1" applyFill="1" applyBorder="1" applyAlignment="1">
      <alignment horizontal="left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75" applyFont="1" applyFill="1" applyBorder="1" applyAlignment="1">
      <alignment/>
      <protection/>
    </xf>
    <xf numFmtId="3" fontId="15" fillId="33" borderId="10" xfId="75" applyNumberFormat="1" applyFont="1" applyFill="1" applyBorder="1" applyAlignment="1">
      <alignment vertical="center" wrapText="1"/>
      <protection/>
    </xf>
    <xf numFmtId="0" fontId="95" fillId="0" borderId="0" xfId="0" applyFont="1" applyAlignment="1">
      <alignment horizontal="center"/>
    </xf>
    <xf numFmtId="0" fontId="97" fillId="0" borderId="0" xfId="67" applyFont="1" applyAlignment="1">
      <alignment horizontal="right"/>
      <protection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3" fillId="0" borderId="10" xfId="75" applyFont="1" applyFill="1" applyBorder="1" applyAlignment="1">
      <alignment horizontal="left" vertical="center" wrapText="1"/>
      <protection/>
    </xf>
    <xf numFmtId="3" fontId="4" fillId="34" borderId="10" xfId="0" applyNumberFormat="1" applyFont="1" applyFill="1" applyBorder="1" applyAlignment="1">
      <alignment vertical="center" wrapText="1"/>
    </xf>
    <xf numFmtId="0" fontId="4" fillId="34" borderId="10" xfId="75" applyFont="1" applyFill="1" applyBorder="1" applyAlignment="1" quotePrefix="1">
      <alignment wrapText="1"/>
      <protection/>
    </xf>
    <xf numFmtId="0" fontId="3" fillId="0" borderId="12" xfId="0" applyFont="1" applyFill="1" applyBorder="1" applyAlignment="1">
      <alignment horizontal="center"/>
    </xf>
    <xf numFmtId="3" fontId="101" fillId="0" borderId="10" xfId="67" applyNumberFormat="1" applyFont="1" applyBorder="1" applyAlignment="1">
      <alignment horizontal="center" vertical="center" wrapText="1"/>
      <protection/>
    </xf>
    <xf numFmtId="3" fontId="100" fillId="0" borderId="0" xfId="67" applyNumberFormat="1" applyFont="1" applyBorder="1" applyAlignment="1">
      <alignment vertical="center" wrapText="1"/>
      <protection/>
    </xf>
    <xf numFmtId="3" fontId="100" fillId="0" borderId="0" xfId="67" applyNumberFormat="1" applyFont="1" applyBorder="1" applyAlignment="1">
      <alignment horizontal="left" vertical="center" wrapText="1"/>
      <protection/>
    </xf>
    <xf numFmtId="3" fontId="4" fillId="33" borderId="15" xfId="75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0" fontId="9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95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103" fillId="0" borderId="10" xfId="75" applyNumberFormat="1" applyFont="1" applyFill="1" applyBorder="1" applyAlignment="1">
      <alignment wrapText="1"/>
      <protection/>
    </xf>
    <xf numFmtId="0" fontId="4" fillId="33" borderId="10" xfId="75" applyFont="1" applyFill="1" applyBorder="1" applyAlignment="1">
      <alignment horizontal="left" vertical="center"/>
      <protection/>
    </xf>
    <xf numFmtId="185" fontId="0" fillId="0" borderId="0" xfId="0" applyNumberFormat="1" applyAlignment="1">
      <alignment/>
    </xf>
    <xf numFmtId="0" fontId="90" fillId="0" borderId="0" xfId="0" applyFont="1" applyAlignment="1">
      <alignment/>
    </xf>
    <xf numFmtId="0" fontId="105" fillId="0" borderId="0" xfId="0" applyFont="1" applyAlignment="1">
      <alignment horizontal="center"/>
    </xf>
    <xf numFmtId="3" fontId="99" fillId="0" borderId="0" xfId="0" applyNumberFormat="1" applyFont="1" applyAlignment="1">
      <alignment horizontal="center"/>
    </xf>
    <xf numFmtId="3" fontId="95" fillId="0" borderId="0" xfId="0" applyNumberFormat="1" applyFont="1" applyAlignment="1">
      <alignment/>
    </xf>
    <xf numFmtId="0" fontId="3" fillId="0" borderId="10" xfId="75" applyFont="1" applyFill="1" applyBorder="1" applyAlignment="1">
      <alignment horizontal="center" vertical="center"/>
      <protection/>
    </xf>
    <xf numFmtId="0" fontId="105" fillId="0" borderId="10" xfId="0" applyFont="1" applyBorder="1" applyAlignment="1">
      <alignment horizontal="center" vertical="center"/>
    </xf>
    <xf numFmtId="3" fontId="99" fillId="0" borderId="10" xfId="0" applyNumberFormat="1" applyFont="1" applyBorder="1" applyAlignment="1">
      <alignment horizontal="center" vertical="center" wrapText="1"/>
    </xf>
    <xf numFmtId="3" fontId="99" fillId="0" borderId="10" xfId="0" applyNumberFormat="1" applyFont="1" applyBorder="1" applyAlignment="1">
      <alignment horizontal="center" vertical="center"/>
    </xf>
    <xf numFmtId="0" fontId="95" fillId="0" borderId="10" xfId="0" applyFont="1" applyBorder="1" applyAlignment="1">
      <alignment horizontal="left" wrapText="1"/>
    </xf>
    <xf numFmtId="3" fontId="95" fillId="0" borderId="10" xfId="0" applyNumberFormat="1" applyFont="1" applyBorder="1" applyAlignment="1">
      <alignment/>
    </xf>
    <xf numFmtId="0" fontId="99" fillId="0" borderId="10" xfId="0" applyFont="1" applyBorder="1" applyAlignment="1">
      <alignment horizontal="left" wrapText="1"/>
    </xf>
    <xf numFmtId="3" fontId="99" fillId="0" borderId="10" xfId="0" applyNumberFormat="1" applyFont="1" applyBorder="1" applyAlignment="1">
      <alignment/>
    </xf>
    <xf numFmtId="0" fontId="105" fillId="0" borderId="0" xfId="0" applyFont="1" applyAlignment="1">
      <alignment/>
    </xf>
    <xf numFmtId="0" fontId="90" fillId="0" borderId="0" xfId="0" applyFont="1" applyAlignment="1">
      <alignment horizontal="right"/>
    </xf>
    <xf numFmtId="3" fontId="3" fillId="33" borderId="10" xfId="75" applyNumberFormat="1" applyFont="1" applyFill="1" applyBorder="1" applyAlignment="1">
      <alignment horizontal="left" vertical="center" wrapText="1"/>
      <protection/>
    </xf>
    <xf numFmtId="3" fontId="4" fillId="0" borderId="10" xfId="75" applyNumberFormat="1" applyFont="1" applyFill="1" applyBorder="1" applyAlignment="1">
      <alignment vertical="center" wrapText="1"/>
      <protection/>
    </xf>
    <xf numFmtId="3" fontId="4" fillId="33" borderId="10" xfId="75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75" applyNumberFormat="1" applyFont="1" applyFill="1" applyBorder="1" applyAlignment="1">
      <alignment horizontal="center" vertical="center"/>
      <protection/>
    </xf>
    <xf numFmtId="0" fontId="4" fillId="33" borderId="10" xfId="75" applyFont="1" applyFill="1" applyBorder="1" applyAlignment="1">
      <alignment vertical="center" wrapText="1"/>
      <protection/>
    </xf>
    <xf numFmtId="3" fontId="3" fillId="33" borderId="10" xfId="75" applyNumberFormat="1" applyFont="1" applyFill="1" applyBorder="1" applyAlignment="1">
      <alignment vertical="center" wrapText="1"/>
      <protection/>
    </xf>
    <xf numFmtId="0" fontId="3" fillId="33" borderId="10" xfId="75" applyFont="1" applyFill="1" applyBorder="1" applyAlignment="1">
      <alignment vertical="center"/>
      <protection/>
    </xf>
    <xf numFmtId="0" fontId="4" fillId="33" borderId="10" xfId="75" applyFont="1" applyFill="1" applyBorder="1" applyAlignment="1">
      <alignment vertical="center"/>
      <protection/>
    </xf>
    <xf numFmtId="0" fontId="4" fillId="33" borderId="0" xfId="75" applyFont="1" applyFill="1" applyBorder="1" applyAlignment="1">
      <alignment vertical="center"/>
      <protection/>
    </xf>
    <xf numFmtId="0" fontId="5" fillId="0" borderId="10" xfId="75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vertical="center"/>
    </xf>
    <xf numFmtId="0" fontId="26" fillId="0" borderId="0" xfId="63" applyFont="1" applyFill="1">
      <alignment/>
      <protection/>
    </xf>
    <xf numFmtId="0" fontId="29" fillId="0" borderId="10" xfId="81" applyFont="1" applyBorder="1">
      <alignment/>
      <protection/>
    </xf>
    <xf numFmtId="0" fontId="30" fillId="0" borderId="10" xfId="63" applyFont="1" applyFill="1" applyBorder="1" applyAlignment="1">
      <alignment horizontal="center"/>
      <protection/>
    </xf>
    <xf numFmtId="0" fontId="29" fillId="0" borderId="0" xfId="81" applyFont="1">
      <alignment/>
      <protection/>
    </xf>
    <xf numFmtId="4" fontId="29" fillId="0" borderId="0" xfId="71" applyNumberFormat="1" applyFont="1" applyFill="1" applyBorder="1" applyAlignment="1" applyProtection="1">
      <alignment/>
      <protection locked="0"/>
    </xf>
    <xf numFmtId="4" fontId="31" fillId="0" borderId="10" xfId="71" applyNumberFormat="1" applyFont="1" applyFill="1" applyBorder="1" applyAlignment="1" applyProtection="1">
      <alignment/>
      <protection locked="0"/>
    </xf>
    <xf numFmtId="4" fontId="29" fillId="0" borderId="10" xfId="71" applyNumberFormat="1" applyFont="1" applyFill="1" applyBorder="1" applyAlignment="1" applyProtection="1">
      <alignment/>
      <protection locked="0"/>
    </xf>
    <xf numFmtId="4" fontId="32" fillId="0" borderId="10" xfId="71" applyNumberFormat="1" applyFont="1" applyFill="1" applyBorder="1" applyAlignment="1" applyProtection="1">
      <alignment/>
      <protection locked="0"/>
    </xf>
    <xf numFmtId="4" fontId="106" fillId="0" borderId="10" xfId="71" applyNumberFormat="1" applyFont="1" applyFill="1" applyBorder="1" applyAlignment="1" applyProtection="1">
      <alignment/>
      <protection locked="0"/>
    </xf>
    <xf numFmtId="4" fontId="33" fillId="0" borderId="10" xfId="71" applyNumberFormat="1" applyFont="1" applyFill="1" applyBorder="1" applyAlignment="1" applyProtection="1">
      <alignment/>
      <protection locked="0"/>
    </xf>
    <xf numFmtId="4" fontId="34" fillId="0" borderId="10" xfId="71" applyNumberFormat="1" applyFont="1" applyFill="1" applyBorder="1" applyAlignment="1" applyProtection="1">
      <alignment/>
      <protection locked="0"/>
    </xf>
    <xf numFmtId="4" fontId="35" fillId="0" borderId="10" xfId="71" applyNumberFormat="1" applyFont="1" applyFill="1" applyBorder="1" applyAlignment="1" applyProtection="1">
      <alignment/>
      <protection locked="0"/>
    </xf>
    <xf numFmtId="4" fontId="107" fillId="0" borderId="10" xfId="71" applyNumberFormat="1" applyFont="1" applyFill="1" applyBorder="1" applyAlignment="1" applyProtection="1">
      <alignment/>
      <protection locked="0"/>
    </xf>
    <xf numFmtId="4" fontId="108" fillId="0" borderId="10" xfId="71" applyNumberFormat="1" applyFont="1" applyFill="1" applyBorder="1" applyAlignment="1" applyProtection="1">
      <alignment/>
      <protection locked="0"/>
    </xf>
    <xf numFmtId="4" fontId="107" fillId="0" borderId="10" xfId="73" applyNumberFormat="1" applyFont="1" applyFill="1" applyBorder="1" applyAlignment="1" applyProtection="1">
      <alignment/>
      <protection locked="0"/>
    </xf>
    <xf numFmtId="4" fontId="34" fillId="0" borderId="10" xfId="73" applyNumberFormat="1" applyFont="1" applyFill="1" applyBorder="1" applyAlignment="1" applyProtection="1">
      <alignment/>
      <protection locked="0"/>
    </xf>
    <xf numFmtId="4" fontId="31" fillId="35" borderId="10" xfId="71" applyNumberFormat="1" applyFont="1" applyFill="1" applyBorder="1" applyAlignment="1" applyProtection="1">
      <alignment/>
      <protection locked="0"/>
    </xf>
    <xf numFmtId="4" fontId="35" fillId="35" borderId="10" xfId="71" applyNumberFormat="1" applyFont="1" applyFill="1" applyBorder="1" applyAlignment="1" applyProtection="1">
      <alignment/>
      <protection locked="0"/>
    </xf>
    <xf numFmtId="4" fontId="108" fillId="35" borderId="10" xfId="71" applyNumberFormat="1" applyFont="1" applyFill="1" applyBorder="1" applyAlignment="1" applyProtection="1">
      <alignment/>
      <protection locked="0"/>
    </xf>
    <xf numFmtId="4" fontId="109" fillId="0" borderId="10" xfId="71" applyNumberFormat="1" applyFont="1" applyFill="1" applyBorder="1" applyAlignment="1" applyProtection="1">
      <alignment/>
      <protection locked="0"/>
    </xf>
    <xf numFmtId="4" fontId="110" fillId="0" borderId="10" xfId="71" applyNumberFormat="1" applyFont="1" applyFill="1" applyBorder="1" applyAlignment="1" applyProtection="1">
      <alignment/>
      <protection locked="0"/>
    </xf>
    <xf numFmtId="4" fontId="34" fillId="35" borderId="10" xfId="71" applyNumberFormat="1" applyFont="1" applyFill="1" applyBorder="1" applyAlignment="1" applyProtection="1">
      <alignment/>
      <protection locked="0"/>
    </xf>
    <xf numFmtId="4" fontId="111" fillId="0" borderId="0" xfId="71" applyNumberFormat="1" applyFont="1" applyFill="1" applyBorder="1" applyAlignment="1" applyProtection="1">
      <alignment/>
      <protection locked="0"/>
    </xf>
    <xf numFmtId="4" fontId="36" fillId="0" borderId="10" xfId="71" applyNumberFormat="1" applyFont="1" applyFill="1" applyBorder="1" applyAlignment="1" applyProtection="1">
      <alignment/>
      <protection locked="0"/>
    </xf>
    <xf numFmtId="4" fontId="11" fillId="0" borderId="10" xfId="71" applyNumberFormat="1" applyFont="1" applyFill="1" applyBorder="1" applyAlignment="1" applyProtection="1">
      <alignment/>
      <protection locked="0"/>
    </xf>
    <xf numFmtId="4" fontId="11" fillId="0" borderId="0" xfId="71" applyNumberFormat="1" applyFont="1" applyFill="1" applyBorder="1" applyAlignment="1" applyProtection="1">
      <alignment/>
      <protection locked="0"/>
    </xf>
    <xf numFmtId="4" fontId="31" fillId="36" borderId="10" xfId="71" applyNumberFormat="1" applyFont="1" applyFill="1" applyBorder="1" applyAlignment="1" applyProtection="1">
      <alignment wrapText="1"/>
      <protection locked="0"/>
    </xf>
    <xf numFmtId="4" fontId="31" fillId="36" borderId="10" xfId="71" applyNumberFormat="1" applyFont="1" applyFill="1" applyBorder="1" applyAlignment="1" applyProtection="1">
      <alignment/>
      <protection locked="0"/>
    </xf>
    <xf numFmtId="4" fontId="34" fillId="36" borderId="10" xfId="71" applyNumberFormat="1" applyFont="1" applyFill="1" applyBorder="1" applyAlignment="1" applyProtection="1">
      <alignment/>
      <protection locked="0"/>
    </xf>
    <xf numFmtId="4" fontId="31" fillId="0" borderId="0" xfId="71" applyNumberFormat="1" applyFont="1" applyFill="1" applyBorder="1" applyAlignment="1" applyProtection="1">
      <alignment/>
      <protection locked="0"/>
    </xf>
    <xf numFmtId="0" fontId="12" fillId="0" borderId="0" xfId="81" applyFont="1">
      <alignment/>
      <protection/>
    </xf>
    <xf numFmtId="0" fontId="37" fillId="0" borderId="0" xfId="70" applyFont="1" applyBorder="1" applyAlignment="1">
      <alignment/>
      <protection/>
    </xf>
    <xf numFmtId="0" fontId="38" fillId="0" borderId="0" xfId="70" applyFont="1" applyFill="1">
      <alignment/>
      <protection/>
    </xf>
    <xf numFmtId="0" fontId="38" fillId="0" borderId="0" xfId="81" applyFont="1">
      <alignment/>
      <protection/>
    </xf>
    <xf numFmtId="0" fontId="3" fillId="0" borderId="0" xfId="70" applyFont="1" applyBorder="1" applyAlignment="1">
      <alignment/>
      <protection/>
    </xf>
    <xf numFmtId="0" fontId="38" fillId="0" borderId="10" xfId="81" applyFont="1" applyBorder="1">
      <alignment/>
      <protection/>
    </xf>
    <xf numFmtId="0" fontId="3" fillId="0" borderId="10" xfId="70" applyFont="1" applyFill="1" applyBorder="1" applyAlignment="1">
      <alignment horizontal="center"/>
      <protection/>
    </xf>
    <xf numFmtId="0" fontId="37" fillId="0" borderId="10" xfId="70" applyFont="1" applyFill="1" applyBorder="1" applyAlignment="1">
      <alignment horizontal="center"/>
      <protection/>
    </xf>
    <xf numFmtId="4" fontId="3" fillId="0" borderId="10" xfId="79" applyNumberFormat="1" applyFont="1" applyFill="1" applyBorder="1" applyAlignment="1" applyProtection="1">
      <alignment/>
      <protection locked="0"/>
    </xf>
    <xf numFmtId="4" fontId="37" fillId="0" borderId="10" xfId="79" applyNumberFormat="1" applyFont="1" applyFill="1" applyBorder="1" applyAlignment="1" applyProtection="1">
      <alignment/>
      <protection locked="0"/>
    </xf>
    <xf numFmtId="4" fontId="37" fillId="0" borderId="10" xfId="79" applyNumberFormat="1" applyFont="1" applyFill="1" applyBorder="1" applyAlignment="1" applyProtection="1">
      <alignment horizontal="center"/>
      <protection locked="0"/>
    </xf>
    <xf numFmtId="0" fontId="38" fillId="0" borderId="0" xfId="79" applyFont="1">
      <alignment/>
      <protection/>
    </xf>
    <xf numFmtId="0" fontId="3" fillId="0" borderId="10" xfId="77" applyFont="1" applyBorder="1">
      <alignment/>
      <protection/>
    </xf>
    <xf numFmtId="4" fontId="37" fillId="0" borderId="10" xfId="77" applyNumberFormat="1" applyFont="1" applyBorder="1" applyAlignment="1">
      <alignment horizontal="center"/>
      <protection/>
    </xf>
    <xf numFmtId="0" fontId="38" fillId="0" borderId="0" xfId="77" applyFont="1">
      <alignment/>
      <protection/>
    </xf>
    <xf numFmtId="4" fontId="37" fillId="0" borderId="10" xfId="77" applyNumberFormat="1" applyFont="1" applyBorder="1">
      <alignment/>
      <protection/>
    </xf>
    <xf numFmtId="4" fontId="38" fillId="0" borderId="10" xfId="77" applyNumberFormat="1" applyFont="1" applyBorder="1" applyAlignment="1">
      <alignment horizontal="center"/>
      <protection/>
    </xf>
    <xf numFmtId="0" fontId="38" fillId="0" borderId="10" xfId="77" applyFont="1" applyBorder="1">
      <alignment/>
      <protection/>
    </xf>
    <xf numFmtId="0" fontId="4" fillId="0" borderId="10" xfId="77" applyFont="1" applyBorder="1">
      <alignment/>
      <protection/>
    </xf>
    <xf numFmtId="4" fontId="38" fillId="0" borderId="10" xfId="77" applyNumberFormat="1" applyFont="1" applyBorder="1">
      <alignment/>
      <protection/>
    </xf>
    <xf numFmtId="4" fontId="38" fillId="0" borderId="10" xfId="77" applyNumberFormat="1" applyFont="1" applyBorder="1" applyAlignment="1">
      <alignment horizontal="right"/>
      <protection/>
    </xf>
    <xf numFmtId="0" fontId="3" fillId="37" borderId="10" xfId="77" applyFont="1" applyFill="1" applyBorder="1">
      <alignment/>
      <protection/>
    </xf>
    <xf numFmtId="4" fontId="37" fillId="37" borderId="10" xfId="77" applyNumberFormat="1" applyFont="1" applyFill="1" applyBorder="1">
      <alignment/>
      <protection/>
    </xf>
    <xf numFmtId="0" fontId="4" fillId="37" borderId="10" xfId="77" applyFont="1" applyFill="1" applyBorder="1">
      <alignment/>
      <protection/>
    </xf>
    <xf numFmtId="4" fontId="38" fillId="37" borderId="10" xfId="77" applyNumberFormat="1" applyFont="1" applyFill="1" applyBorder="1">
      <alignment/>
      <protection/>
    </xf>
    <xf numFmtId="4" fontId="37" fillId="0" borderId="10" xfId="77" applyNumberFormat="1" applyFont="1" applyBorder="1" applyAlignment="1">
      <alignment horizontal="center" wrapText="1"/>
      <protection/>
    </xf>
    <xf numFmtId="4" fontId="37" fillId="0" borderId="10" xfId="77" applyNumberFormat="1" applyFont="1" applyBorder="1" applyAlignment="1">
      <alignment horizontal="right"/>
      <protection/>
    </xf>
    <xf numFmtId="0" fontId="4" fillId="0" borderId="0" xfId="77" applyFont="1">
      <alignment/>
      <protection/>
    </xf>
    <xf numFmtId="0" fontId="26" fillId="0" borderId="0" xfId="70" applyFont="1" applyFill="1">
      <alignment/>
      <protection/>
    </xf>
    <xf numFmtId="0" fontId="39" fillId="0" borderId="0" xfId="81" applyFont="1">
      <alignment/>
      <protection/>
    </xf>
    <xf numFmtId="0" fontId="4" fillId="0" borderId="0" xfId="71" applyNumberFormat="1" applyFont="1" applyFill="1" applyBorder="1" applyAlignment="1" applyProtection="1">
      <alignment/>
      <protection locked="0"/>
    </xf>
    <xf numFmtId="0" fontId="8" fillId="0" borderId="0" xfId="71" applyNumberFormat="1" applyFont="1" applyFill="1" applyBorder="1" applyAlignment="1" applyProtection="1">
      <alignment/>
      <protection locked="0"/>
    </xf>
    <xf numFmtId="0" fontId="4" fillId="0" borderId="10" xfId="81" applyFont="1" applyBorder="1">
      <alignment/>
      <protection/>
    </xf>
    <xf numFmtId="4" fontId="3" fillId="0" borderId="10" xfId="71" applyNumberFormat="1" applyFont="1" applyFill="1" applyBorder="1" applyAlignment="1" applyProtection="1">
      <alignment/>
      <protection locked="0"/>
    </xf>
    <xf numFmtId="4" fontId="3" fillId="0" borderId="10" xfId="78" applyNumberFormat="1" applyFont="1" applyFill="1" applyBorder="1" applyAlignment="1" applyProtection="1">
      <alignment/>
      <protection locked="0"/>
    </xf>
    <xf numFmtId="4" fontId="4" fillId="0" borderId="10" xfId="78" applyNumberFormat="1" applyFont="1" applyFill="1" applyBorder="1" applyAlignment="1" applyProtection="1">
      <alignment/>
      <protection locked="0"/>
    </xf>
    <xf numFmtId="0" fontId="13" fillId="0" borderId="0" xfId="78">
      <alignment/>
      <protection/>
    </xf>
    <xf numFmtId="0" fontId="39" fillId="0" borderId="0" xfId="78" applyNumberFormat="1" applyFont="1" applyFill="1" applyBorder="1" applyAlignment="1" applyProtection="1">
      <alignment/>
      <protection locked="0"/>
    </xf>
    <xf numFmtId="0" fontId="0" fillId="0" borderId="0" xfId="78" applyNumberFormat="1" applyFont="1" applyFill="1" applyBorder="1" applyAlignment="1" applyProtection="1">
      <alignment/>
      <protection locked="0"/>
    </xf>
    <xf numFmtId="0" fontId="11" fillId="0" borderId="0" xfId="78" applyNumberFormat="1" applyFont="1" applyFill="1" applyBorder="1" applyAlignment="1" applyProtection="1">
      <alignment/>
      <protection locked="0"/>
    </xf>
    <xf numFmtId="0" fontId="3" fillId="0" borderId="0" xfId="60" applyFont="1" applyBorder="1" applyAlignment="1">
      <alignment/>
      <protection/>
    </xf>
    <xf numFmtId="0" fontId="40" fillId="0" borderId="0" xfId="60" applyFont="1">
      <alignment/>
      <protection/>
    </xf>
    <xf numFmtId="0" fontId="25" fillId="0" borderId="0" xfId="61" applyFont="1" applyBorder="1" applyAlignment="1">
      <alignment/>
      <protection/>
    </xf>
    <xf numFmtId="0" fontId="26" fillId="0" borderId="0" xfId="61" applyFont="1" applyFill="1">
      <alignment/>
      <protection/>
    </xf>
    <xf numFmtId="0" fontId="41" fillId="0" borderId="0" xfId="61" applyFont="1" applyFill="1" applyBorder="1" applyAlignment="1">
      <alignment horizontal="center"/>
      <protection/>
    </xf>
    <xf numFmtId="0" fontId="12" fillId="0" borderId="10" xfId="81" applyFont="1" applyBorder="1">
      <alignment/>
      <protection/>
    </xf>
    <xf numFmtId="0" fontId="25" fillId="0" borderId="10" xfId="61" applyFont="1" applyFill="1" applyBorder="1" applyAlignment="1">
      <alignment horizontal="center"/>
      <protection/>
    </xf>
    <xf numFmtId="0" fontId="41" fillId="0" borderId="10" xfId="61" applyFont="1" applyFill="1" applyBorder="1" applyAlignment="1">
      <alignment horizontal="center"/>
      <protection/>
    </xf>
    <xf numFmtId="0" fontId="4" fillId="0" borderId="10" xfId="60" applyFont="1" applyBorder="1" applyAlignment="1">
      <alignment/>
      <protection/>
    </xf>
    <xf numFmtId="0" fontId="4" fillId="0" borderId="10" xfId="80" applyFont="1" applyBorder="1" applyAlignment="1" quotePrefix="1">
      <alignment/>
      <protection/>
    </xf>
    <xf numFmtId="0" fontId="4" fillId="0" borderId="0" xfId="60" applyFont="1" applyBorder="1" applyAlignment="1">
      <alignment/>
      <protection/>
    </xf>
    <xf numFmtId="0" fontId="4" fillId="0" borderId="10" xfId="80" applyFont="1" applyBorder="1" applyAlignment="1">
      <alignment/>
      <protection/>
    </xf>
    <xf numFmtId="0" fontId="12" fillId="0" borderId="0" xfId="81" applyFont="1" applyBorder="1">
      <alignment/>
      <protection/>
    </xf>
    <xf numFmtId="0" fontId="15" fillId="0" borderId="0" xfId="60" applyFont="1">
      <alignment/>
      <protection/>
    </xf>
    <xf numFmtId="0" fontId="42" fillId="0" borderId="0" xfId="60" applyFont="1">
      <alignment/>
      <protection/>
    </xf>
    <xf numFmtId="0" fontId="4" fillId="0" borderId="0" xfId="60" applyFont="1">
      <alignment/>
      <protection/>
    </xf>
    <xf numFmtId="0" fontId="26" fillId="0" borderId="0" xfId="66" applyFont="1" applyFill="1">
      <alignment/>
      <protection/>
    </xf>
    <xf numFmtId="0" fontId="40" fillId="0" borderId="0" xfId="71" applyNumberFormat="1" applyFont="1" applyFill="1" applyBorder="1" applyAlignment="1" applyProtection="1">
      <alignment/>
      <protection locked="0"/>
    </xf>
    <xf numFmtId="0" fontId="26" fillId="0" borderId="10" xfId="66" applyFont="1" applyBorder="1">
      <alignment/>
      <protection/>
    </xf>
    <xf numFmtId="0" fontId="25" fillId="0" borderId="10" xfId="66" applyFont="1" applyFill="1" applyBorder="1" applyAlignment="1">
      <alignment horizontal="center"/>
      <protection/>
    </xf>
    <xf numFmtId="0" fontId="26" fillId="0" borderId="0" xfId="66" applyFont="1">
      <alignment/>
      <protection/>
    </xf>
    <xf numFmtId="0" fontId="41" fillId="0" borderId="10" xfId="66" applyFont="1" applyFill="1" applyBorder="1" applyAlignment="1">
      <alignment horizontal="center"/>
      <protection/>
    </xf>
    <xf numFmtId="4" fontId="43" fillId="0" borderId="10" xfId="71" applyNumberFormat="1" applyFont="1" applyFill="1" applyBorder="1" applyAlignment="1" applyProtection="1">
      <alignment horizontal="center" vertical="center"/>
      <protection locked="0"/>
    </xf>
    <xf numFmtId="4" fontId="43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1">
      <alignment/>
      <protection/>
    </xf>
    <xf numFmtId="4" fontId="36" fillId="38" borderId="10" xfId="82" applyNumberFormat="1" applyFont="1" applyFill="1" applyBorder="1">
      <alignment/>
      <protection/>
    </xf>
    <xf numFmtId="4" fontId="36" fillId="38" borderId="10" xfId="82" applyNumberFormat="1" applyFont="1" applyFill="1" applyBorder="1">
      <alignment/>
      <protection/>
    </xf>
    <xf numFmtId="4" fontId="36" fillId="0" borderId="0" xfId="82" applyNumberFormat="1" applyFont="1">
      <alignment/>
      <protection/>
    </xf>
    <xf numFmtId="4" fontId="36" fillId="0" borderId="10" xfId="82" applyNumberFormat="1" applyFont="1" applyBorder="1" applyAlignment="1">
      <alignment wrapText="1"/>
      <protection/>
    </xf>
    <xf numFmtId="4" fontId="36" fillId="0" borderId="10" xfId="82" applyNumberFormat="1" applyFont="1" applyBorder="1">
      <alignment/>
      <protection/>
    </xf>
    <xf numFmtId="4" fontId="36" fillId="39" borderId="10" xfId="82" applyNumberFormat="1" applyFont="1" applyFill="1" applyBorder="1">
      <alignment/>
      <protection/>
    </xf>
    <xf numFmtId="4" fontId="36" fillId="0" borderId="0" xfId="82" applyNumberFormat="1" applyFont="1">
      <alignment/>
      <protection/>
    </xf>
    <xf numFmtId="4" fontId="36" fillId="0" borderId="10" xfId="82" applyNumberFormat="1" applyFont="1" applyFill="1" applyBorder="1">
      <alignment/>
      <protection/>
    </xf>
    <xf numFmtId="4" fontId="11" fillId="0" borderId="0" xfId="82" applyNumberFormat="1" applyFont="1">
      <alignment/>
      <protection/>
    </xf>
    <xf numFmtId="4" fontId="11" fillId="0" borderId="10" xfId="82" applyNumberFormat="1" applyFont="1" applyBorder="1" applyAlignment="1">
      <alignment wrapText="1"/>
      <protection/>
    </xf>
    <xf numFmtId="4" fontId="11" fillId="0" borderId="10" xfId="82" applyNumberFormat="1" applyFont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39" borderId="10" xfId="82" applyNumberFormat="1" applyFont="1" applyFill="1" applyBorder="1">
      <alignment/>
      <protection/>
    </xf>
    <xf numFmtId="4" fontId="11" fillId="0" borderId="10" xfId="82" applyNumberFormat="1" applyBorder="1">
      <alignment/>
      <protection/>
    </xf>
    <xf numFmtId="4" fontId="36" fillId="0" borderId="10" xfId="82" applyNumberFormat="1" applyFont="1" applyBorder="1">
      <alignment/>
      <protection/>
    </xf>
    <xf numFmtId="4" fontId="11" fillId="0" borderId="0" xfId="82" applyNumberFormat="1" applyFont="1" applyFill="1">
      <alignment/>
      <protection/>
    </xf>
    <xf numFmtId="4" fontId="11" fillId="0" borderId="0" xfId="82" applyNumberFormat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Border="1" applyAlignment="1">
      <alignment wrapText="1"/>
      <protection/>
    </xf>
    <xf numFmtId="4" fontId="11" fillId="0" borderId="10" xfId="82" applyNumberFormat="1" applyFill="1" applyBorder="1">
      <alignment/>
      <protection/>
    </xf>
    <xf numFmtId="0" fontId="25" fillId="0" borderId="0" xfId="63" applyFont="1" applyBorder="1" applyAlignment="1">
      <alignment/>
      <protection/>
    </xf>
    <xf numFmtId="3" fontId="4" fillId="33" borderId="10" xfId="75" applyNumberFormat="1" applyFont="1" applyFill="1" applyBorder="1" applyAlignment="1">
      <alignment wrapText="1"/>
      <protection/>
    </xf>
    <xf numFmtId="0" fontId="99" fillId="0" borderId="0" xfId="0" applyFont="1" applyAlignment="1">
      <alignment horizontal="center"/>
    </xf>
    <xf numFmtId="0" fontId="4" fillId="0" borderId="10" xfId="75" applyFont="1" applyFill="1" applyBorder="1" applyAlignment="1">
      <alignment vertical="center" wrapText="1"/>
      <protection/>
    </xf>
    <xf numFmtId="3" fontId="4" fillId="33" borderId="10" xfId="75" applyNumberFormat="1" applyFont="1" applyFill="1" applyBorder="1" applyAlignment="1">
      <alignment vertical="center" wrapText="1"/>
      <protection/>
    </xf>
    <xf numFmtId="0" fontId="10" fillId="0" borderId="10" xfId="75" applyFont="1" applyFill="1" applyBorder="1" applyAlignment="1">
      <alignment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4" fillId="0" borderId="15" xfId="75" applyFont="1" applyFill="1" applyBorder="1" applyAlignment="1">
      <alignment horizontal="center" vertical="center"/>
      <protection/>
    </xf>
    <xf numFmtId="0" fontId="4" fillId="0" borderId="16" xfId="75" applyFont="1" applyFill="1" applyBorder="1" applyAlignment="1">
      <alignment horizontal="center" vertical="center"/>
      <protection/>
    </xf>
    <xf numFmtId="0" fontId="4" fillId="0" borderId="17" xfId="75" applyFont="1" applyFill="1" applyBorder="1" applyAlignment="1">
      <alignment horizontal="center" vertical="center"/>
      <protection/>
    </xf>
    <xf numFmtId="0" fontId="20" fillId="0" borderId="15" xfId="75" applyFont="1" applyFill="1" applyBorder="1" applyAlignment="1">
      <alignment vertical="center" wrapText="1"/>
      <protection/>
    </xf>
    <xf numFmtId="0" fontId="20" fillId="0" borderId="16" xfId="75" applyFont="1" applyFill="1" applyBorder="1" applyAlignment="1">
      <alignment vertical="center" wrapText="1"/>
      <protection/>
    </xf>
    <xf numFmtId="0" fontId="20" fillId="0" borderId="17" xfId="75" applyFont="1" applyFill="1" applyBorder="1" applyAlignment="1">
      <alignment vertical="center" wrapText="1"/>
      <protection/>
    </xf>
    <xf numFmtId="0" fontId="20" fillId="0" borderId="10" xfId="75" applyFont="1" applyFill="1" applyBorder="1" applyAlignment="1">
      <alignment vertical="center" wrapText="1"/>
      <protection/>
    </xf>
    <xf numFmtId="0" fontId="20" fillId="0" borderId="15" xfId="75" applyFont="1" applyFill="1" applyBorder="1" applyAlignment="1">
      <alignment vertical="center"/>
      <protection/>
    </xf>
    <xf numFmtId="0" fontId="20" fillId="0" borderId="16" xfId="75" applyFont="1" applyFill="1" applyBorder="1" applyAlignment="1">
      <alignment vertical="center"/>
      <protection/>
    </xf>
    <xf numFmtId="0" fontId="20" fillId="0" borderId="17" xfId="75" applyFont="1" applyFill="1" applyBorder="1" applyAlignment="1">
      <alignment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0" xfId="75" applyFont="1" applyFill="1" applyBorder="1" applyAlignment="1">
      <alignment horizontal="center" vertical="center" wrapText="1"/>
      <protection/>
    </xf>
    <xf numFmtId="0" fontId="4" fillId="0" borderId="15" xfId="75" applyFont="1" applyFill="1" applyBorder="1" applyAlignment="1">
      <alignment horizontal="center" vertical="center" wrapText="1"/>
      <protection/>
    </xf>
    <xf numFmtId="0" fontId="4" fillId="0" borderId="16" xfId="75" applyFont="1" applyFill="1" applyBorder="1" applyAlignment="1">
      <alignment horizontal="center" vertical="center" wrapText="1"/>
      <protection/>
    </xf>
    <xf numFmtId="0" fontId="4" fillId="0" borderId="17" xfId="7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5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horizontal="center" vertical="center"/>
      <protection/>
    </xf>
    <xf numFmtId="14" fontId="4" fillId="0" borderId="10" xfId="75" applyNumberFormat="1" applyFont="1" applyFill="1" applyBorder="1" applyAlignment="1">
      <alignment horizontal="center" vertical="center" wrapText="1"/>
      <protection/>
    </xf>
    <xf numFmtId="14" fontId="4" fillId="0" borderId="15" xfId="75" applyNumberFormat="1" applyFont="1" applyFill="1" applyBorder="1" applyAlignment="1">
      <alignment horizontal="center" vertical="center"/>
      <protection/>
    </xf>
    <xf numFmtId="14" fontId="4" fillId="0" borderId="17" xfId="75" applyNumberFormat="1" applyFont="1" applyFill="1" applyBorder="1" applyAlignment="1">
      <alignment horizontal="center" vertical="center"/>
      <protection/>
    </xf>
    <xf numFmtId="3" fontId="4" fillId="33" borderId="12" xfId="75" applyNumberFormat="1" applyFont="1" applyFill="1" applyBorder="1" applyAlignment="1">
      <alignment horizontal="center" vertical="center" wrapText="1"/>
      <protection/>
    </xf>
    <xf numFmtId="3" fontId="4" fillId="33" borderId="14" xfId="75" applyNumberFormat="1" applyFont="1" applyFill="1" applyBorder="1" applyAlignment="1">
      <alignment horizontal="center" vertical="center" wrapText="1"/>
      <protection/>
    </xf>
    <xf numFmtId="3" fontId="4" fillId="33" borderId="15" xfId="75" applyNumberFormat="1" applyFont="1" applyFill="1" applyBorder="1" applyAlignment="1">
      <alignment horizontal="center" vertical="center" wrapText="1"/>
      <protection/>
    </xf>
    <xf numFmtId="3" fontId="4" fillId="33" borderId="17" xfId="75" applyNumberFormat="1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3" fontId="4" fillId="33" borderId="16" xfId="7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85" fontId="91" fillId="0" borderId="0" xfId="0" applyNumberFormat="1" applyFont="1" applyAlignment="1">
      <alignment horizontal="center"/>
    </xf>
    <xf numFmtId="185" fontId="112" fillId="0" borderId="0" xfId="0" applyNumberFormat="1" applyFont="1" applyAlignment="1">
      <alignment horizontal="center"/>
    </xf>
    <xf numFmtId="0" fontId="4" fillId="0" borderId="12" xfId="75" applyFont="1" applyFill="1" applyBorder="1" applyAlignment="1">
      <alignment horizontal="center" vertical="center" wrapText="1"/>
      <protection/>
    </xf>
    <xf numFmtId="0" fontId="4" fillId="0" borderId="14" xfId="75" applyFont="1" applyFill="1" applyBorder="1" applyAlignment="1">
      <alignment horizontal="center" vertical="center" wrapText="1"/>
      <protection/>
    </xf>
    <xf numFmtId="0" fontId="3" fillId="0" borderId="0" xfId="76" applyFont="1" applyAlignment="1">
      <alignment horizontal="center"/>
      <protection/>
    </xf>
    <xf numFmtId="0" fontId="9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5" fillId="0" borderId="0" xfId="63" applyFont="1" applyBorder="1" applyAlignment="1">
      <alignment horizontal="center"/>
      <protection/>
    </xf>
    <xf numFmtId="4" fontId="31" fillId="0" borderId="12" xfId="71" applyNumberFormat="1" applyFont="1" applyFill="1" applyBorder="1" applyAlignment="1" applyProtection="1">
      <alignment horizontal="center" vertical="center"/>
      <protection locked="0"/>
    </xf>
    <xf numFmtId="4" fontId="31" fillId="0" borderId="14" xfId="71" applyNumberFormat="1" applyFont="1" applyFill="1" applyBorder="1" applyAlignment="1" applyProtection="1">
      <alignment horizontal="center" vertical="center"/>
      <protection locked="0"/>
    </xf>
    <xf numFmtId="4" fontId="31" fillId="0" borderId="15" xfId="71" applyNumberFormat="1" applyFont="1" applyFill="1" applyBorder="1" applyAlignment="1" applyProtection="1">
      <alignment horizontal="center" vertical="center"/>
      <protection locked="0"/>
    </xf>
    <xf numFmtId="4" fontId="31" fillId="0" borderId="16" xfId="71" applyNumberFormat="1" applyFont="1" applyFill="1" applyBorder="1" applyAlignment="1" applyProtection="1">
      <alignment horizontal="center" vertical="center"/>
      <protection locked="0"/>
    </xf>
    <xf numFmtId="4" fontId="31" fillId="0" borderId="17" xfId="71" applyNumberFormat="1" applyFont="1" applyFill="1" applyBorder="1" applyAlignment="1" applyProtection="1">
      <alignment horizontal="center" vertical="center"/>
      <protection locked="0"/>
    </xf>
    <xf numFmtId="4" fontId="31" fillId="0" borderId="15" xfId="71" applyNumberFormat="1" applyFont="1" applyFill="1" applyBorder="1" applyAlignment="1" applyProtection="1">
      <alignment horizontal="center" wrapText="1"/>
      <protection locked="0"/>
    </xf>
    <xf numFmtId="4" fontId="31" fillId="0" borderId="16" xfId="71" applyNumberFormat="1" applyFont="1" applyFill="1" applyBorder="1" applyAlignment="1" applyProtection="1">
      <alignment horizontal="center" wrapText="1"/>
      <protection locked="0"/>
    </xf>
    <xf numFmtId="4" fontId="31" fillId="0" borderId="17" xfId="71" applyNumberFormat="1" applyFont="1" applyFill="1" applyBorder="1" applyAlignment="1" applyProtection="1">
      <alignment horizontal="center" wrapText="1"/>
      <protection locked="0"/>
    </xf>
    <xf numFmtId="4" fontId="31" fillId="0" borderId="15" xfId="71" applyNumberFormat="1" applyFont="1" applyFill="1" applyBorder="1" applyAlignment="1" applyProtection="1">
      <alignment horizontal="center"/>
      <protection locked="0"/>
    </xf>
    <xf numFmtId="4" fontId="31" fillId="0" borderId="16" xfId="71" applyNumberFormat="1" applyFont="1" applyFill="1" applyBorder="1" applyAlignment="1" applyProtection="1">
      <alignment horizontal="center"/>
      <protection locked="0"/>
    </xf>
    <xf numFmtId="4" fontId="31" fillId="0" borderId="17" xfId="71" applyNumberFormat="1" applyFont="1" applyFill="1" applyBorder="1" applyAlignment="1" applyProtection="1">
      <alignment horizontal="center"/>
      <protection locked="0"/>
    </xf>
    <xf numFmtId="0" fontId="25" fillId="0" borderId="0" xfId="70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25" fillId="0" borderId="0" xfId="61" applyFont="1" applyBorder="1" applyAlignment="1">
      <alignment horizontal="center"/>
      <protection/>
    </xf>
    <xf numFmtId="0" fontId="3" fillId="0" borderId="10" xfId="60" applyFont="1" applyBorder="1" applyAlignment="1">
      <alignment horizontal="left"/>
      <protection/>
    </xf>
    <xf numFmtId="0" fontId="25" fillId="0" borderId="0" xfId="66" applyFont="1" applyBorder="1" applyAlignment="1">
      <alignment horizontal="center"/>
      <protection/>
    </xf>
    <xf numFmtId="0" fontId="5" fillId="0" borderId="0" xfId="74" applyFont="1" applyFill="1" applyAlignment="1">
      <alignment horizontal="center" vertical="center" wrapText="1"/>
      <protection/>
    </xf>
    <xf numFmtId="0" fontId="4" fillId="0" borderId="18" xfId="75" applyFont="1" applyFill="1" applyBorder="1" applyAlignment="1">
      <alignment horizontal="center" vertical="center"/>
      <protection/>
    </xf>
    <xf numFmtId="3" fontId="100" fillId="0" borderId="0" xfId="67" applyNumberFormat="1" applyFont="1" applyBorder="1" applyAlignment="1">
      <alignment horizontal="justify" vertical="center" wrapText="1"/>
      <protection/>
    </xf>
    <xf numFmtId="3" fontId="100" fillId="0" borderId="11" xfId="67" applyNumberFormat="1" applyFont="1" applyBorder="1" applyAlignment="1">
      <alignment horizontal="justify" vertical="center" wrapText="1"/>
      <protection/>
    </xf>
    <xf numFmtId="3" fontId="113" fillId="0" borderId="0" xfId="67" applyNumberFormat="1" applyFont="1" applyBorder="1" applyAlignment="1">
      <alignment vertical="center" wrapText="1"/>
      <protection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3 2" xfId="60"/>
    <cellStyle name="Normál 2 3 3" xfId="61"/>
    <cellStyle name="Normál 2 5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_baglad" xfId="71"/>
    <cellStyle name="Normál_Baglad 2007. költségvetés 2" xfId="72"/>
    <cellStyle name="Normál_belsősárd tárgyi eszközök" xfId="73"/>
    <cellStyle name="Normál_ktgv2004" xfId="74"/>
    <cellStyle name="Normál_Munka1" xfId="75"/>
    <cellStyle name="Normál_összet2004Rédics" xfId="76"/>
    <cellStyle name="Normál_rédics" xfId="77"/>
    <cellStyle name="Normál_Rédicsber.2005" xfId="78"/>
    <cellStyle name="Normál_resznek" xfId="79"/>
    <cellStyle name="Normál_zazárszámadás2005" xfId="80"/>
    <cellStyle name="Normál_Zszfa 2004 2" xfId="81"/>
    <cellStyle name="Normál_zszombatf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doc\2005.%20&#233;vi%20vagyont&#225;bl&#225;k\goszto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0 fölötti"/>
      <sheetName val="beruházás"/>
      <sheetName val="forintos"/>
      <sheetName val="követelés"/>
      <sheetName val="változások"/>
      <sheetName val="kötelezettség"/>
      <sheetName val="vagyo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1"/>
  <sheetViews>
    <sheetView tabSelected="1" zoomScalePageLayoutView="0" workbookViewId="0" topLeftCell="A4">
      <selection activeCell="AE39" sqref="AE39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3.28125" style="0" customWidth="1"/>
    <col min="15" max="15" width="25.7109375" style="0" customWidth="1"/>
    <col min="16" max="27" width="13.140625" style="0" customWidth="1"/>
  </cols>
  <sheetData>
    <row r="1" spans="1:26" s="2" customFormat="1" ht="15.75">
      <c r="A1" s="310" t="s">
        <v>697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2:25" s="2" customFormat="1" ht="15" customHeight="1">
      <c r="B2" s="114"/>
      <c r="C2" s="114"/>
      <c r="D2" s="114"/>
      <c r="E2" s="114"/>
      <c r="F2" s="157"/>
      <c r="G2" s="161"/>
      <c r="H2" s="162"/>
      <c r="I2" s="157"/>
      <c r="J2" s="161"/>
      <c r="K2" s="162"/>
      <c r="L2" s="157"/>
      <c r="M2" s="161"/>
      <c r="N2" s="162"/>
      <c r="O2" s="143"/>
      <c r="P2" s="157"/>
      <c r="Q2" s="161"/>
      <c r="R2" s="162"/>
      <c r="S2" s="157"/>
      <c r="T2" s="161"/>
      <c r="U2" s="162"/>
      <c r="V2" s="157"/>
      <c r="W2" s="161"/>
      <c r="X2" s="162"/>
      <c r="Y2" s="157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49</v>
      </c>
      <c r="H3" s="1" t="s">
        <v>50</v>
      </c>
      <c r="I3" s="1" t="s">
        <v>51</v>
      </c>
      <c r="J3" s="1" t="s">
        <v>96</v>
      </c>
      <c r="K3" s="1" t="s">
        <v>97</v>
      </c>
      <c r="L3" s="1" t="s">
        <v>52</v>
      </c>
      <c r="M3" s="1" t="s">
        <v>98</v>
      </c>
      <c r="N3" s="1" t="s">
        <v>99</v>
      </c>
      <c r="O3" s="1" t="s">
        <v>100</v>
      </c>
      <c r="P3" s="1" t="s">
        <v>758</v>
      </c>
      <c r="Q3" s="1" t="s">
        <v>759</v>
      </c>
      <c r="R3" s="1" t="s">
        <v>760</v>
      </c>
      <c r="S3" s="1" t="s">
        <v>761</v>
      </c>
      <c r="T3" s="1" t="s">
        <v>765</v>
      </c>
      <c r="U3" s="1" t="s">
        <v>766</v>
      </c>
      <c r="V3" s="1" t="s">
        <v>767</v>
      </c>
      <c r="W3" s="1" t="s">
        <v>768</v>
      </c>
      <c r="X3" s="1" t="s">
        <v>769</v>
      </c>
      <c r="Y3" s="1" t="s">
        <v>770</v>
      </c>
      <c r="Z3" s="1" t="s">
        <v>771</v>
      </c>
      <c r="AA3" s="1" t="s">
        <v>772</v>
      </c>
    </row>
    <row r="4" spans="1:27" s="11" customFormat="1" ht="15.75">
      <c r="A4" s="1">
        <v>1</v>
      </c>
      <c r="B4" s="314" t="s">
        <v>9</v>
      </c>
      <c r="C4" s="315" t="s">
        <v>420</v>
      </c>
      <c r="D4" s="316"/>
      <c r="E4" s="317"/>
      <c r="F4" s="315" t="s">
        <v>125</v>
      </c>
      <c r="G4" s="316"/>
      <c r="H4" s="317"/>
      <c r="I4" s="315" t="s">
        <v>126</v>
      </c>
      <c r="J4" s="316"/>
      <c r="K4" s="317"/>
      <c r="L4" s="315" t="s">
        <v>5</v>
      </c>
      <c r="M4" s="316"/>
      <c r="N4" s="317"/>
      <c r="O4" s="314" t="s">
        <v>9</v>
      </c>
      <c r="P4" s="315" t="s">
        <v>420</v>
      </c>
      <c r="Q4" s="316"/>
      <c r="R4" s="317"/>
      <c r="S4" s="315" t="s">
        <v>125</v>
      </c>
      <c r="T4" s="316"/>
      <c r="U4" s="317"/>
      <c r="V4" s="315" t="s">
        <v>126</v>
      </c>
      <c r="W4" s="316"/>
      <c r="X4" s="317"/>
      <c r="Y4" s="314" t="s">
        <v>5</v>
      </c>
      <c r="Z4" s="314"/>
      <c r="AA4" s="314"/>
    </row>
    <row r="5" spans="1:27" s="11" customFormat="1" ht="15.75">
      <c r="A5" s="1">
        <v>2</v>
      </c>
      <c r="B5" s="314"/>
      <c r="C5" s="90" t="s">
        <v>4</v>
      </c>
      <c r="D5" s="37" t="s">
        <v>789</v>
      </c>
      <c r="E5" s="37" t="s">
        <v>790</v>
      </c>
      <c r="F5" s="90" t="s">
        <v>4</v>
      </c>
      <c r="G5" s="37" t="s">
        <v>789</v>
      </c>
      <c r="H5" s="37" t="s">
        <v>790</v>
      </c>
      <c r="I5" s="90" t="s">
        <v>4</v>
      </c>
      <c r="J5" s="37" t="s">
        <v>789</v>
      </c>
      <c r="K5" s="37" t="s">
        <v>790</v>
      </c>
      <c r="L5" s="90" t="s">
        <v>4</v>
      </c>
      <c r="M5" s="37" t="s">
        <v>789</v>
      </c>
      <c r="N5" s="37" t="s">
        <v>790</v>
      </c>
      <c r="O5" s="314"/>
      <c r="P5" s="90" t="s">
        <v>4</v>
      </c>
      <c r="Q5" s="37" t="s">
        <v>789</v>
      </c>
      <c r="R5" s="37" t="s">
        <v>790</v>
      </c>
      <c r="S5" s="90" t="s">
        <v>4</v>
      </c>
      <c r="T5" s="37" t="s">
        <v>789</v>
      </c>
      <c r="U5" s="37" t="s">
        <v>790</v>
      </c>
      <c r="V5" s="90" t="s">
        <v>4</v>
      </c>
      <c r="W5" s="37" t="s">
        <v>789</v>
      </c>
      <c r="X5" s="37" t="s">
        <v>790</v>
      </c>
      <c r="Y5" s="90" t="s">
        <v>4</v>
      </c>
      <c r="Z5" s="37" t="s">
        <v>789</v>
      </c>
      <c r="AA5" s="37" t="s">
        <v>790</v>
      </c>
    </row>
    <row r="6" spans="1:27" s="97" customFormat="1" ht="16.5">
      <c r="A6" s="1">
        <v>3</v>
      </c>
      <c r="B6" s="318" t="s">
        <v>46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20"/>
      <c r="O6" s="321" t="s">
        <v>137</v>
      </c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</row>
    <row r="7" spans="1:27" s="11" customFormat="1" ht="47.25">
      <c r="A7" s="1">
        <v>4</v>
      </c>
      <c r="B7" s="92" t="s">
        <v>300</v>
      </c>
      <c r="C7" s="5">
        <f>'Összes Önk.'!C7+'Összes Hivatal'!C7</f>
        <v>0</v>
      </c>
      <c r="D7" s="5">
        <f>'Összes Önk.'!D7+'Összes Hivatal'!D7</f>
        <v>0</v>
      </c>
      <c r="E7" s="5">
        <f>'Összes Önk.'!E7+'Összes Hivatal'!E7</f>
        <v>0</v>
      </c>
      <c r="F7" s="5">
        <f>'Összes Önk.'!F7+'Összes Hivatal'!F7</f>
        <v>187114084</v>
      </c>
      <c r="G7" s="5">
        <f>'Összes Önk.'!G7+'Összes Hivatal'!G7</f>
        <v>200858876</v>
      </c>
      <c r="H7" s="5">
        <f>'Összes Önk.'!H7+'Összes Hivatal'!H7</f>
        <v>197326414</v>
      </c>
      <c r="I7" s="5">
        <f>'Összes Önk.'!I7+'Összes Hivatal'!I7</f>
        <v>0</v>
      </c>
      <c r="J7" s="5">
        <f>'Összes Önk.'!J7+'Összes Hivatal'!J7</f>
        <v>0</v>
      </c>
      <c r="K7" s="5">
        <f>'Összes Önk.'!K7+'Összes Hivatal'!K7</f>
        <v>0</v>
      </c>
      <c r="L7" s="5">
        <f aca="true" t="shared" si="0" ref="L7:N10">C7+F7+I7</f>
        <v>187114084</v>
      </c>
      <c r="M7" s="5">
        <f t="shared" si="0"/>
        <v>200858876</v>
      </c>
      <c r="N7" s="5">
        <f t="shared" si="0"/>
        <v>197326414</v>
      </c>
      <c r="O7" s="94" t="s">
        <v>40</v>
      </c>
      <c r="P7" s="5">
        <f>'Összes Önk.'!P7+'Összes Hivatal'!P7</f>
        <v>0</v>
      </c>
      <c r="Q7" s="5">
        <f>'Összes Önk.'!Q7+'Összes Hivatal'!Q7</f>
        <v>0</v>
      </c>
      <c r="R7" s="5">
        <f>'Összes Önk.'!R7+'Összes Hivatal'!R7</f>
        <v>0</v>
      </c>
      <c r="S7" s="5">
        <f>'Összes Önk.'!S7+'Összes Hivatal'!S7</f>
        <v>88090188</v>
      </c>
      <c r="T7" s="5">
        <f>'Összes Önk.'!T7+'Összes Hivatal'!T7</f>
        <v>96059606</v>
      </c>
      <c r="U7" s="5">
        <f>'Összes Önk.'!U7+'Összes Hivatal'!U7</f>
        <v>89443998</v>
      </c>
      <c r="V7" s="5">
        <f>'Összes Önk.'!V7+'Összes Hivatal'!V7</f>
        <v>1360000</v>
      </c>
      <c r="W7" s="5">
        <f>'Összes Önk.'!W7+'Összes Hivatal'!W7</f>
        <v>1351548</v>
      </c>
      <c r="X7" s="5">
        <f>'Összes Önk.'!X7+'Összes Hivatal'!X7</f>
        <v>1308000</v>
      </c>
      <c r="Y7" s="5">
        <f aca="true" t="shared" si="1" ref="Y7:AA11">P7+S7+V7</f>
        <v>89450188</v>
      </c>
      <c r="Z7" s="5">
        <f t="shared" si="1"/>
        <v>97411154</v>
      </c>
      <c r="AA7" s="5">
        <f t="shared" si="1"/>
        <v>90751998</v>
      </c>
    </row>
    <row r="8" spans="1:27" s="11" customFormat="1" ht="45">
      <c r="A8" s="1">
        <v>5</v>
      </c>
      <c r="B8" s="92" t="s">
        <v>323</v>
      </c>
      <c r="C8" s="5">
        <f>'Összes Önk.'!C8+'Összes Hivatal'!C8</f>
        <v>0</v>
      </c>
      <c r="D8" s="5">
        <f>'Összes Önk.'!D8+'Összes Hivatal'!D8</f>
        <v>0</v>
      </c>
      <c r="E8" s="5">
        <f>'Összes Önk.'!E8+'Összes Hivatal'!E8</f>
        <v>0</v>
      </c>
      <c r="F8" s="5">
        <f>'Összes Önk.'!F8+'Összes Hivatal'!F8</f>
        <v>2780000</v>
      </c>
      <c r="G8" s="5">
        <f>'Összes Önk.'!G8+'Összes Hivatal'!G8</f>
        <v>2795054</v>
      </c>
      <c r="H8" s="5">
        <f>'Összes Önk.'!H8+'Összes Hivatal'!H8</f>
        <v>2321122</v>
      </c>
      <c r="I8" s="5">
        <f>'Összes Önk.'!I8+'Összes Hivatal'!I8</f>
        <v>11400000</v>
      </c>
      <c r="J8" s="5">
        <f>'Összes Önk.'!J8+'Összes Hivatal'!J8</f>
        <v>16577664</v>
      </c>
      <c r="K8" s="5">
        <f>'Összes Önk.'!K8+'Összes Hivatal'!K8</f>
        <v>15807880</v>
      </c>
      <c r="L8" s="5">
        <f t="shared" si="0"/>
        <v>14180000</v>
      </c>
      <c r="M8" s="5">
        <f t="shared" si="0"/>
        <v>19372718</v>
      </c>
      <c r="N8" s="5">
        <f t="shared" si="0"/>
        <v>18129002</v>
      </c>
      <c r="O8" s="94" t="s">
        <v>82</v>
      </c>
      <c r="P8" s="5">
        <f>'Összes Önk.'!P8+'Összes Hivatal'!P8</f>
        <v>0</v>
      </c>
      <c r="Q8" s="5">
        <f>'Összes Önk.'!Q8+'Összes Hivatal'!Q8</f>
        <v>0</v>
      </c>
      <c r="R8" s="5">
        <f>'Összes Önk.'!R8+'Összes Hivatal'!R8</f>
        <v>0</v>
      </c>
      <c r="S8" s="5">
        <f>'Összes Önk.'!S8+'Összes Hivatal'!S8</f>
        <v>16192823</v>
      </c>
      <c r="T8" s="5">
        <f>'Összes Önk.'!T8+'Összes Hivatal'!T8</f>
        <v>17587259</v>
      </c>
      <c r="U8" s="5">
        <f>'Összes Önk.'!U8+'Összes Hivatal'!U8</f>
        <v>17014182</v>
      </c>
      <c r="V8" s="5">
        <f>'Összes Önk.'!V8+'Összes Hivatal'!V8</f>
        <v>299000</v>
      </c>
      <c r="W8" s="5">
        <f>'Összes Önk.'!W8+'Összes Hivatal'!W8</f>
        <v>299000</v>
      </c>
      <c r="X8" s="5">
        <f>'Összes Önk.'!X8+'Összes Hivatal'!X8</f>
        <v>244119</v>
      </c>
      <c r="Y8" s="5">
        <f t="shared" si="1"/>
        <v>16491823</v>
      </c>
      <c r="Z8" s="5">
        <f t="shared" si="1"/>
        <v>17886259</v>
      </c>
      <c r="AA8" s="5">
        <f t="shared" si="1"/>
        <v>17258301</v>
      </c>
    </row>
    <row r="9" spans="1:27" s="11" customFormat="1" ht="15.75">
      <c r="A9" s="1">
        <v>6</v>
      </c>
      <c r="B9" s="92" t="s">
        <v>46</v>
      </c>
      <c r="C9" s="5">
        <f>'Összes Önk.'!C9+'Összes Hivatal'!C9</f>
        <v>0</v>
      </c>
      <c r="D9" s="5">
        <f>'Összes Önk.'!D9+'Összes Hivatal'!D9</f>
        <v>0</v>
      </c>
      <c r="E9" s="5">
        <f>'Összes Önk.'!E9+'Összes Hivatal'!E9</f>
        <v>0</v>
      </c>
      <c r="F9" s="5">
        <f>'Összes Önk.'!F9+'Összes Hivatal'!F9</f>
        <v>8236894</v>
      </c>
      <c r="G9" s="5">
        <f>'Összes Önk.'!G9+'Összes Hivatal'!G9</f>
        <v>11434920</v>
      </c>
      <c r="H9" s="5">
        <f>'Összes Önk.'!H9+'Összes Hivatal'!H9</f>
        <v>9774033</v>
      </c>
      <c r="I9" s="5">
        <f>'Összes Önk.'!I9+'Összes Hivatal'!I9</f>
        <v>0</v>
      </c>
      <c r="J9" s="5">
        <f>'Összes Önk.'!J9+'Összes Hivatal'!J9</f>
        <v>0</v>
      </c>
      <c r="K9" s="5">
        <f>'Összes Önk.'!K9+'Összes Hivatal'!K9</f>
        <v>0</v>
      </c>
      <c r="L9" s="5">
        <f t="shared" si="0"/>
        <v>8236894</v>
      </c>
      <c r="M9" s="5">
        <f t="shared" si="0"/>
        <v>11434920</v>
      </c>
      <c r="N9" s="5">
        <f t="shared" si="0"/>
        <v>9774033</v>
      </c>
      <c r="O9" s="94" t="s">
        <v>83</v>
      </c>
      <c r="P9" s="5">
        <f>'Összes Önk.'!P9+'Összes Hivatal'!P9</f>
        <v>0</v>
      </c>
      <c r="Q9" s="5">
        <f>'Összes Önk.'!Q9+'Összes Hivatal'!Q9</f>
        <v>0</v>
      </c>
      <c r="R9" s="5">
        <f>'Összes Önk.'!R9+'Összes Hivatal'!R9</f>
        <v>0</v>
      </c>
      <c r="S9" s="5">
        <f>'Összes Önk.'!S9+'Összes Hivatal'!S9</f>
        <v>47278427</v>
      </c>
      <c r="T9" s="5">
        <f>'Összes Önk.'!T9+'Összes Hivatal'!T9</f>
        <v>111737318</v>
      </c>
      <c r="U9" s="5">
        <f>'Összes Önk.'!U9+'Összes Hivatal'!U9</f>
        <v>42687453</v>
      </c>
      <c r="V9" s="5">
        <f>'Összes Önk.'!V9+'Összes Hivatal'!V9</f>
        <v>0</v>
      </c>
      <c r="W9" s="5">
        <f>'Összes Önk.'!W9+'Összes Hivatal'!W9</f>
        <v>0</v>
      </c>
      <c r="X9" s="5">
        <f>'Összes Önk.'!X9+'Összes Hivatal'!X9</f>
        <v>0</v>
      </c>
      <c r="Y9" s="5">
        <f t="shared" si="1"/>
        <v>47278427</v>
      </c>
      <c r="Z9" s="5">
        <f t="shared" si="1"/>
        <v>111737318</v>
      </c>
      <c r="AA9" s="5">
        <f t="shared" si="1"/>
        <v>42687453</v>
      </c>
    </row>
    <row r="10" spans="1:27" s="11" customFormat="1" ht="15.75">
      <c r="A10" s="1">
        <v>7</v>
      </c>
      <c r="B10" s="311" t="s">
        <v>381</v>
      </c>
      <c r="C10" s="312">
        <f>'Összes Önk.'!C10:C11+'Összes Hivatal'!C10:C11</f>
        <v>0</v>
      </c>
      <c r="D10" s="312">
        <f>'Összes Önk.'!D10:D11+'Összes Hivatal'!D10:D11</f>
        <v>0</v>
      </c>
      <c r="E10" s="312">
        <f>'Összes Önk.'!E10:E11+'Összes Hivatal'!E10:E11</f>
        <v>0</v>
      </c>
      <c r="F10" s="312">
        <f>'Összes Önk.'!F10:F11+'Összes Hivatal'!F10:F11</f>
        <v>191789</v>
      </c>
      <c r="G10" s="312">
        <f>'Összes Önk.'!G10:G11+'Összes Hivatal'!G10:G11</f>
        <v>344389</v>
      </c>
      <c r="H10" s="312">
        <f>'Összes Önk.'!H10:H11+'Összes Hivatal'!H10:H11</f>
        <v>219537</v>
      </c>
      <c r="I10" s="312">
        <f>'Összes Önk.'!I10:I11+'Összes Hivatal'!I10:I11</f>
        <v>0</v>
      </c>
      <c r="J10" s="312">
        <f>'Összes Önk.'!J10:J11+'Összes Hivatal'!J10:J11</f>
        <v>0</v>
      </c>
      <c r="K10" s="312">
        <f>'Összes Önk.'!K10:K11+'Összes Hivatal'!K10:K11</f>
        <v>0</v>
      </c>
      <c r="L10" s="312">
        <f t="shared" si="0"/>
        <v>191789</v>
      </c>
      <c r="M10" s="312">
        <f t="shared" si="0"/>
        <v>344389</v>
      </c>
      <c r="N10" s="312">
        <f t="shared" si="0"/>
        <v>219537</v>
      </c>
      <c r="O10" s="94" t="s">
        <v>84</v>
      </c>
      <c r="P10" s="5">
        <f>'Összes Önk.'!P10+'Összes Hivatal'!P10</f>
        <v>0</v>
      </c>
      <c r="Q10" s="5">
        <f>'Összes Önk.'!Q10+'Összes Hivatal'!Q10</f>
        <v>0</v>
      </c>
      <c r="R10" s="5">
        <f>'Összes Önk.'!R10+'Összes Hivatal'!R10</f>
        <v>0</v>
      </c>
      <c r="S10" s="5">
        <f>'Összes Önk.'!S10+'Összes Hivatal'!S10</f>
        <v>7445600</v>
      </c>
      <c r="T10" s="5">
        <f>'Összes Önk.'!T10+'Összes Hivatal'!T10</f>
        <v>8303100</v>
      </c>
      <c r="U10" s="5">
        <f>'Összes Önk.'!U10+'Összes Hivatal'!U10</f>
        <v>7590345</v>
      </c>
      <c r="V10" s="5">
        <f>'Összes Önk.'!V10+'Összes Hivatal'!V10</f>
        <v>0</v>
      </c>
      <c r="W10" s="5">
        <f>'Összes Önk.'!W10+'Összes Hivatal'!W10</f>
        <v>0</v>
      </c>
      <c r="X10" s="5">
        <f>'Összes Önk.'!X10+'Összes Hivatal'!X10</f>
        <v>0</v>
      </c>
      <c r="Y10" s="5">
        <f t="shared" si="1"/>
        <v>7445600</v>
      </c>
      <c r="Z10" s="5">
        <f t="shared" si="1"/>
        <v>8303100</v>
      </c>
      <c r="AA10" s="5">
        <f t="shared" si="1"/>
        <v>7590345</v>
      </c>
    </row>
    <row r="11" spans="1:27" s="11" customFormat="1" ht="30">
      <c r="A11" s="1">
        <v>8</v>
      </c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94" t="s">
        <v>85</v>
      </c>
      <c r="P11" s="5">
        <f>'Összes Önk.'!P11+'Összes Hivatal'!P11</f>
        <v>0</v>
      </c>
      <c r="Q11" s="5">
        <f>'Összes Önk.'!Q11+'Összes Hivatal'!Q11</f>
        <v>0</v>
      </c>
      <c r="R11" s="5">
        <f>'Összes Önk.'!R11+'Összes Hivatal'!R11</f>
        <v>0</v>
      </c>
      <c r="S11" s="5">
        <f>'Összes Önk.'!S11+'Összes Hivatal'!S11</f>
        <v>57286911</v>
      </c>
      <c r="T11" s="5">
        <f>'Összes Önk.'!T11+'Összes Hivatal'!T11</f>
        <v>65946249</v>
      </c>
      <c r="U11" s="5">
        <f>'Összes Önk.'!U11+'Összes Hivatal'!U11</f>
        <v>56252531</v>
      </c>
      <c r="V11" s="5">
        <f>'Összes Önk.'!V11+'Összes Hivatal'!V11</f>
        <v>0</v>
      </c>
      <c r="W11" s="5">
        <f>'Összes Önk.'!W11+'Összes Hivatal'!W11</f>
        <v>0</v>
      </c>
      <c r="X11" s="5">
        <f>'Összes Önk.'!X11+'Összes Hivatal'!X11</f>
        <v>0</v>
      </c>
      <c r="Y11" s="5">
        <f t="shared" si="1"/>
        <v>57286911</v>
      </c>
      <c r="Z11" s="5">
        <f t="shared" si="1"/>
        <v>65946249</v>
      </c>
      <c r="AA11" s="5">
        <f t="shared" si="1"/>
        <v>56252531</v>
      </c>
    </row>
    <row r="12" spans="1:27" s="11" customFormat="1" ht="15.75">
      <c r="A12" s="1">
        <v>9</v>
      </c>
      <c r="B12" s="93" t="s">
        <v>87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198322767</v>
      </c>
      <c r="G12" s="13">
        <f t="shared" si="2"/>
        <v>215433239</v>
      </c>
      <c r="H12" s="13">
        <f t="shared" si="2"/>
        <v>209641106</v>
      </c>
      <c r="I12" s="13">
        <f t="shared" si="2"/>
        <v>11400000</v>
      </c>
      <c r="J12" s="13">
        <f t="shared" si="2"/>
        <v>16577664</v>
      </c>
      <c r="K12" s="13">
        <f t="shared" si="2"/>
        <v>15807880</v>
      </c>
      <c r="L12" s="13">
        <f t="shared" si="2"/>
        <v>209722767</v>
      </c>
      <c r="M12" s="13">
        <f t="shared" si="2"/>
        <v>232010903</v>
      </c>
      <c r="N12" s="13">
        <f t="shared" si="2"/>
        <v>225448986</v>
      </c>
      <c r="O12" s="93" t="s">
        <v>88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216293949</v>
      </c>
      <c r="T12" s="13">
        <f t="shared" si="3"/>
        <v>299633532</v>
      </c>
      <c r="U12" s="13">
        <f t="shared" si="3"/>
        <v>212988509</v>
      </c>
      <c r="V12" s="13">
        <f t="shared" si="3"/>
        <v>1659000</v>
      </c>
      <c r="W12" s="13">
        <f t="shared" si="3"/>
        <v>1650548</v>
      </c>
      <c r="X12" s="13">
        <f t="shared" si="3"/>
        <v>1552119</v>
      </c>
      <c r="Y12" s="13">
        <f t="shared" si="3"/>
        <v>217952949</v>
      </c>
      <c r="Z12" s="13">
        <f t="shared" si="3"/>
        <v>301284080</v>
      </c>
      <c r="AA12" s="13">
        <f t="shared" si="3"/>
        <v>214540628</v>
      </c>
    </row>
    <row r="13" spans="1:27" s="11" customFormat="1" ht="15.75">
      <c r="A13" s="1">
        <v>10</v>
      </c>
      <c r="B13" s="95" t="s">
        <v>142</v>
      </c>
      <c r="C13" s="142">
        <f aca="true" t="shared" si="4" ref="C13:N13">C12-P12</f>
        <v>0</v>
      </c>
      <c r="D13" s="142">
        <f t="shared" si="4"/>
        <v>0</v>
      </c>
      <c r="E13" s="142">
        <f t="shared" si="4"/>
        <v>0</v>
      </c>
      <c r="F13" s="96">
        <f t="shared" si="4"/>
        <v>-17971182</v>
      </c>
      <c r="G13" s="96">
        <f t="shared" si="4"/>
        <v>-84200293</v>
      </c>
      <c r="H13" s="96">
        <f t="shared" si="4"/>
        <v>-3347403</v>
      </c>
      <c r="I13" s="96">
        <f t="shared" si="4"/>
        <v>9741000</v>
      </c>
      <c r="J13" s="96">
        <f t="shared" si="4"/>
        <v>14927116</v>
      </c>
      <c r="K13" s="96">
        <f t="shared" si="4"/>
        <v>14255761</v>
      </c>
      <c r="L13" s="96">
        <f t="shared" si="4"/>
        <v>-8230182</v>
      </c>
      <c r="M13" s="96">
        <f t="shared" si="4"/>
        <v>-69273177</v>
      </c>
      <c r="N13" s="96">
        <f t="shared" si="4"/>
        <v>10908358</v>
      </c>
      <c r="O13" s="313" t="s">
        <v>128</v>
      </c>
      <c r="P13" s="309">
        <f>'Összes Önk.'!P13:P15+'Összes Hivatal'!P13:P15-'Bevétel Hivatal'!C179</f>
        <v>0</v>
      </c>
      <c r="Q13" s="309">
        <f>'Összes Önk.'!Q13:Q15+'Összes Hivatal'!Q13:Q15-'Bevétel Hivatal'!D179</f>
        <v>0</v>
      </c>
      <c r="R13" s="309">
        <f>'Összes Önk.'!R13:R15+'Összes Hivatal'!R13:R15-'Bevétel Hivatal'!E179</f>
        <v>0</v>
      </c>
      <c r="S13" s="309">
        <f>'Összes Önk.'!S13:S15+'Összes Hivatal'!S13:S15-'Bevétel Hivatal'!C180</f>
        <v>5935169</v>
      </c>
      <c r="T13" s="309">
        <f>'Összes Önk.'!T13:T15+'Összes Hivatal'!T13:T15-'Bevétel Hivatal'!D180</f>
        <v>12605876</v>
      </c>
      <c r="U13" s="309">
        <f>'Összes Önk.'!U13:U15+'Összes Hivatal'!U13:U15-'Bevétel Hivatal'!E180</f>
        <v>6752897</v>
      </c>
      <c r="V13" s="309">
        <f>'Összes Önk.'!V13:V15+'Összes Hivatal'!V13:V15-'Bevétel Hivatal'!C181</f>
        <v>0</v>
      </c>
      <c r="W13" s="309">
        <f>'Összes Önk.'!W13:W15+'Összes Hivatal'!W13:W15-'Bevétel Hivatal'!D181</f>
        <v>0</v>
      </c>
      <c r="X13" s="309">
        <f>'Összes Önk.'!X13:X15+'Összes Hivatal'!X13:X15-'Bevétel Hivatal'!E181</f>
        <v>0</v>
      </c>
      <c r="Y13" s="309">
        <f>P13+S13+V13</f>
        <v>5935169</v>
      </c>
      <c r="Z13" s="309">
        <f>Q13+T13+W13</f>
        <v>12605876</v>
      </c>
      <c r="AA13" s="309">
        <f>R13+U13+X13</f>
        <v>6752897</v>
      </c>
    </row>
    <row r="14" spans="1:27" s="11" customFormat="1" ht="15.75">
      <c r="A14" s="1">
        <v>11</v>
      </c>
      <c r="B14" s="95" t="s">
        <v>133</v>
      </c>
      <c r="C14" s="5">
        <f>'Összes Önk.'!C14+'Összes Hivatal'!C14</f>
        <v>0</v>
      </c>
      <c r="D14" s="5">
        <f>'Összes Önk.'!D14+'Összes Hivatal'!D14</f>
        <v>0</v>
      </c>
      <c r="E14" s="5">
        <f>'Összes Önk.'!E14+'Összes Hivatal'!E14</f>
        <v>0</v>
      </c>
      <c r="F14" s="5">
        <f>'Összes Önk.'!F14+'Összes Hivatal'!F14</f>
        <v>33538041</v>
      </c>
      <c r="G14" s="5">
        <f>'Összes Önk.'!G14+'Összes Hivatal'!G14</f>
        <v>34321577</v>
      </c>
      <c r="H14" s="5">
        <f>'Összes Önk.'!H14+'Összes Hivatal'!H14</f>
        <v>34321577</v>
      </c>
      <c r="I14" s="5">
        <f>'Összes Önk.'!I14+'Összes Hivatal'!I14</f>
        <v>0</v>
      </c>
      <c r="J14" s="5">
        <f>'Összes Önk.'!J14+'Összes Hivatal'!J14</f>
        <v>0</v>
      </c>
      <c r="K14" s="5">
        <f>'Összes Önk.'!K14+'Összes Hivatal'!K14</f>
        <v>0</v>
      </c>
      <c r="L14" s="5">
        <f aca="true" t="shared" si="5" ref="L14:N15">C14+F14+I14</f>
        <v>33538041</v>
      </c>
      <c r="M14" s="5">
        <f t="shared" si="5"/>
        <v>34321577</v>
      </c>
      <c r="N14" s="5">
        <f t="shared" si="5"/>
        <v>34321577</v>
      </c>
      <c r="O14" s="313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</row>
    <row r="15" spans="1:27" s="11" customFormat="1" ht="15.75">
      <c r="A15" s="1">
        <v>12</v>
      </c>
      <c r="B15" s="95" t="s">
        <v>134</v>
      </c>
      <c r="C15" s="5">
        <f>'Összes Önk.'!C15</f>
        <v>0</v>
      </c>
      <c r="D15" s="5">
        <f>'Összes Önk.'!D15</f>
        <v>0</v>
      </c>
      <c r="E15" s="5">
        <f>'Összes Önk.'!E15</f>
        <v>0</v>
      </c>
      <c r="F15" s="5">
        <f>'Összes Önk.'!F15</f>
        <v>0</v>
      </c>
      <c r="G15" s="5">
        <f>'Összes Önk.'!G15</f>
        <v>6670707</v>
      </c>
      <c r="H15" s="5">
        <f>'Összes Önk.'!H15</f>
        <v>6670707</v>
      </c>
      <c r="I15" s="5">
        <f>'Összes Önk.'!I15</f>
        <v>0</v>
      </c>
      <c r="J15" s="5">
        <f>'Összes Önk.'!J15</f>
        <v>0</v>
      </c>
      <c r="K15" s="5">
        <f>'Összes Önk.'!K15</f>
        <v>0</v>
      </c>
      <c r="L15" s="5">
        <f t="shared" si="5"/>
        <v>0</v>
      </c>
      <c r="M15" s="5">
        <f t="shared" si="5"/>
        <v>6670707</v>
      </c>
      <c r="N15" s="5">
        <f t="shared" si="5"/>
        <v>6670707</v>
      </c>
      <c r="O15" s="313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</row>
    <row r="16" spans="1:27" s="11" customFormat="1" ht="31.5">
      <c r="A16" s="1">
        <v>13</v>
      </c>
      <c r="B16" s="93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231860808</v>
      </c>
      <c r="G16" s="14">
        <f t="shared" si="6"/>
        <v>256425523</v>
      </c>
      <c r="H16" s="14">
        <f t="shared" si="6"/>
        <v>250633390</v>
      </c>
      <c r="I16" s="14">
        <f t="shared" si="6"/>
        <v>11400000</v>
      </c>
      <c r="J16" s="14">
        <f t="shared" si="6"/>
        <v>16577664</v>
      </c>
      <c r="K16" s="14">
        <f t="shared" si="6"/>
        <v>15807880</v>
      </c>
      <c r="L16" s="14">
        <f t="shared" si="6"/>
        <v>243260808</v>
      </c>
      <c r="M16" s="14">
        <f t="shared" si="6"/>
        <v>273003187</v>
      </c>
      <c r="N16" s="14">
        <f t="shared" si="6"/>
        <v>266441270</v>
      </c>
      <c r="O16" s="93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222229118</v>
      </c>
      <c r="T16" s="14">
        <f t="shared" si="7"/>
        <v>312239408</v>
      </c>
      <c r="U16" s="14">
        <f t="shared" si="7"/>
        <v>219741406</v>
      </c>
      <c r="V16" s="14">
        <f t="shared" si="7"/>
        <v>1659000</v>
      </c>
      <c r="W16" s="14">
        <f t="shared" si="7"/>
        <v>1650548</v>
      </c>
      <c r="X16" s="14">
        <f t="shared" si="7"/>
        <v>1552119</v>
      </c>
      <c r="Y16" s="14">
        <f t="shared" si="7"/>
        <v>223888118</v>
      </c>
      <c r="Z16" s="14">
        <f t="shared" si="7"/>
        <v>313889956</v>
      </c>
      <c r="AA16" s="14">
        <f t="shared" si="7"/>
        <v>221293525</v>
      </c>
    </row>
    <row r="17" spans="1:27" s="97" customFormat="1" ht="16.5">
      <c r="A17" s="1">
        <v>14</v>
      </c>
      <c r="B17" s="322" t="s">
        <v>136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4"/>
      <c r="O17" s="321" t="s">
        <v>111</v>
      </c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</row>
    <row r="18" spans="1:27" s="11" customFormat="1" ht="47.25">
      <c r="A18" s="1">
        <v>15</v>
      </c>
      <c r="B18" s="92" t="s">
        <v>309</v>
      </c>
      <c r="C18" s="5">
        <f>'Összes Önk.'!C18+'Összes Hivatal'!C18</f>
        <v>0</v>
      </c>
      <c r="D18" s="5">
        <f>'Összes Önk.'!D18+'Összes Hivatal'!D18</f>
        <v>0</v>
      </c>
      <c r="E18" s="5">
        <f>'Összes Önk.'!E18+'Összes Hivatal'!E18</f>
        <v>0</v>
      </c>
      <c r="F18" s="5">
        <f>'Összes Önk.'!F18+'Összes Hivatal'!F18</f>
        <v>11109000</v>
      </c>
      <c r="G18" s="5">
        <f>'Összes Önk.'!G18+'Összes Hivatal'!G18</f>
        <v>277353028</v>
      </c>
      <c r="H18" s="5">
        <f>'Összes Önk.'!H18+'Összes Hivatal'!H18</f>
        <v>24361385</v>
      </c>
      <c r="I18" s="5">
        <f>'Összes Önk.'!I18+'Összes Hivatal'!I18</f>
        <v>0</v>
      </c>
      <c r="J18" s="5">
        <f>'Összes Önk.'!J18+'Összes Hivatal'!J18</f>
        <v>0</v>
      </c>
      <c r="K18" s="5">
        <f>'Összes Önk.'!K18+'Összes Hivatal'!K18</f>
        <v>0</v>
      </c>
      <c r="L18" s="5">
        <f aca="true" t="shared" si="8" ref="L18:N20">C18+F18+I18</f>
        <v>11109000</v>
      </c>
      <c r="M18" s="5">
        <f t="shared" si="8"/>
        <v>277353028</v>
      </c>
      <c r="N18" s="5">
        <f t="shared" si="8"/>
        <v>24361385</v>
      </c>
      <c r="O18" s="92" t="s">
        <v>109</v>
      </c>
      <c r="P18" s="5">
        <f>'Összes Önk.'!P18+'Összes Hivatal'!P18</f>
        <v>0</v>
      </c>
      <c r="Q18" s="5">
        <f>'Összes Önk.'!Q18+'Összes Hivatal'!Q18</f>
        <v>0</v>
      </c>
      <c r="R18" s="5">
        <f>'Összes Önk.'!R18+'Összes Hivatal'!R18</f>
        <v>0</v>
      </c>
      <c r="S18" s="5">
        <f>'Összes Önk.'!S18+'Összes Hivatal'!S18</f>
        <v>2739170</v>
      </c>
      <c r="T18" s="5">
        <f>'Összes Önk.'!T18+'Összes Hivatal'!T18</f>
        <v>211064018</v>
      </c>
      <c r="U18" s="5">
        <f>'Összes Önk.'!U18+'Összes Hivatal'!U18</f>
        <v>11011101</v>
      </c>
      <c r="V18" s="5">
        <f>'Összes Önk.'!V18+'Összes Hivatal'!V18</f>
        <v>0</v>
      </c>
      <c r="W18" s="5">
        <f>'Összes Önk.'!W18+'Összes Hivatal'!W18</f>
        <v>0</v>
      </c>
      <c r="X18" s="5">
        <f>'Összes Önk.'!X18+'Összes Hivatal'!X18</f>
        <v>0</v>
      </c>
      <c r="Y18" s="5">
        <f aca="true" t="shared" si="9" ref="Y18:AA20">P18+S18+V18</f>
        <v>2739170</v>
      </c>
      <c r="Z18" s="5">
        <f t="shared" si="9"/>
        <v>211064018</v>
      </c>
      <c r="AA18" s="5">
        <f t="shared" si="9"/>
        <v>11011101</v>
      </c>
    </row>
    <row r="19" spans="1:27" s="11" customFormat="1" ht="15.75">
      <c r="A19" s="1">
        <v>16</v>
      </c>
      <c r="B19" s="92" t="s">
        <v>136</v>
      </c>
      <c r="C19" s="5">
        <f>'Összes Önk.'!C19+'Összes Hivatal'!C19</f>
        <v>0</v>
      </c>
      <c r="D19" s="5">
        <f>'Összes Önk.'!D19+'Összes Hivatal'!D19</f>
        <v>0</v>
      </c>
      <c r="E19" s="5">
        <f>'Összes Önk.'!E19+'Összes Hivatal'!E19</f>
        <v>0</v>
      </c>
      <c r="F19" s="5">
        <f>'Összes Önk.'!F19+'Összes Hivatal'!F19</f>
        <v>0</v>
      </c>
      <c r="G19" s="5">
        <f>'Összes Önk.'!G19+'Összes Hivatal'!G19</f>
        <v>0</v>
      </c>
      <c r="H19" s="5">
        <f>'Összes Önk.'!H19+'Összes Hivatal'!H19</f>
        <v>0</v>
      </c>
      <c r="I19" s="5">
        <f>'Összes Önk.'!I19+'Összes Hivatal'!I19</f>
        <v>0</v>
      </c>
      <c r="J19" s="5">
        <f>'Összes Önk.'!J19+'Összes Hivatal'!J19</f>
        <v>0</v>
      </c>
      <c r="K19" s="5">
        <f>'Összes Önk.'!K19+'Összes Hivatal'!K19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2" t="s">
        <v>47</v>
      </c>
      <c r="P19" s="5">
        <f>'Összes Önk.'!P19+'Összes Hivatal'!P19</f>
        <v>0</v>
      </c>
      <c r="Q19" s="5">
        <f>'Összes Önk.'!Q19+'Összes Hivatal'!Q19</f>
        <v>0</v>
      </c>
      <c r="R19" s="5">
        <f>'Összes Önk.'!R19+'Összes Hivatal'!R19</f>
        <v>0</v>
      </c>
      <c r="S19" s="5">
        <f>'Összes Önk.'!S19+'Összes Hivatal'!S19</f>
        <v>27732261</v>
      </c>
      <c r="T19" s="5">
        <f>'Összes Önk.'!T19+'Összes Hivatal'!T19</f>
        <v>25841982</v>
      </c>
      <c r="U19" s="5">
        <f>'Összes Önk.'!U19+'Összes Hivatal'!U19</f>
        <v>21061077</v>
      </c>
      <c r="V19" s="5">
        <f>'Összes Önk.'!V19+'Összes Hivatal'!V19</f>
        <v>0</v>
      </c>
      <c r="W19" s="5">
        <f>'Összes Önk.'!W19+'Összes Hivatal'!W19</f>
        <v>0</v>
      </c>
      <c r="X19" s="5">
        <f>'Összes Önk.'!X19+'Összes Hivatal'!X19</f>
        <v>0</v>
      </c>
      <c r="Y19" s="5">
        <f t="shared" si="9"/>
        <v>27732261</v>
      </c>
      <c r="Z19" s="5">
        <f t="shared" si="9"/>
        <v>25841982</v>
      </c>
      <c r="AA19" s="5">
        <f t="shared" si="9"/>
        <v>21061077</v>
      </c>
    </row>
    <row r="20" spans="1:27" s="11" customFormat="1" ht="31.5">
      <c r="A20" s="1">
        <v>17</v>
      </c>
      <c r="B20" s="92" t="s">
        <v>382</v>
      </c>
      <c r="C20" s="5">
        <f>'Összes Önk.'!C20+'Összes Hivatal'!C20</f>
        <v>0</v>
      </c>
      <c r="D20" s="5">
        <f>'Összes Önk.'!D20+'Összes Hivatal'!D20</f>
        <v>0</v>
      </c>
      <c r="E20" s="5">
        <f>'Összes Önk.'!E20+'Összes Hivatal'!E20</f>
        <v>0</v>
      </c>
      <c r="F20" s="5">
        <f>'Összes Önk.'!F20+'Összes Hivatal'!F20</f>
        <v>188200</v>
      </c>
      <c r="G20" s="5">
        <f>'Összes Önk.'!G20+'Összes Hivatal'!G20</f>
        <v>638200</v>
      </c>
      <c r="H20" s="5">
        <f>'Összes Önk.'!H20+'Összes Hivatal'!H20</f>
        <v>0</v>
      </c>
      <c r="I20" s="5">
        <f>'Összes Önk.'!I20+'Összes Hivatal'!I20</f>
        <v>0</v>
      </c>
      <c r="J20" s="5">
        <f>'Összes Önk.'!J20+'Összes Hivatal'!J20</f>
        <v>0</v>
      </c>
      <c r="K20" s="5">
        <f>'Összes Önk.'!K20+'Összes Hivatal'!K20</f>
        <v>0</v>
      </c>
      <c r="L20" s="5">
        <f t="shared" si="8"/>
        <v>188200</v>
      </c>
      <c r="M20" s="5">
        <f t="shared" si="8"/>
        <v>638200</v>
      </c>
      <c r="N20" s="5">
        <f t="shared" si="8"/>
        <v>0</v>
      </c>
      <c r="O20" s="92" t="s">
        <v>222</v>
      </c>
      <c r="P20" s="5">
        <f>'Összes Önk.'!P20+'Összes Hivatal'!P20</f>
        <v>0</v>
      </c>
      <c r="Q20" s="5">
        <f>'Összes Önk.'!Q20+'Összes Hivatal'!Q20</f>
        <v>0</v>
      </c>
      <c r="R20" s="5">
        <f>'Összes Önk.'!R20+'Összes Hivatal'!R20</f>
        <v>0</v>
      </c>
      <c r="S20" s="5">
        <f>'Összes Önk.'!S20+'Összes Hivatal'!S20</f>
        <v>198459</v>
      </c>
      <c r="T20" s="5">
        <f>'Összes Önk.'!T20+'Összes Hivatal'!T20</f>
        <v>198459</v>
      </c>
      <c r="U20" s="5">
        <f>'Összes Önk.'!U20+'Összes Hivatal'!U20</f>
        <v>191717</v>
      </c>
      <c r="V20" s="5">
        <f>'Összes Önk.'!V20+'Összes Hivatal'!V20</f>
        <v>0</v>
      </c>
      <c r="W20" s="5">
        <f>'Összes Önk.'!W20+'Összes Hivatal'!W20</f>
        <v>0</v>
      </c>
      <c r="X20" s="5">
        <f>'Összes Önk.'!X20+'Összes Hivatal'!X20</f>
        <v>0</v>
      </c>
      <c r="Y20" s="5">
        <f t="shared" si="9"/>
        <v>198459</v>
      </c>
      <c r="Z20" s="5">
        <f t="shared" si="9"/>
        <v>198459</v>
      </c>
      <c r="AA20" s="5">
        <f t="shared" si="9"/>
        <v>191717</v>
      </c>
    </row>
    <row r="21" spans="1:27" s="11" customFormat="1" ht="15.75">
      <c r="A21" s="1">
        <v>18</v>
      </c>
      <c r="B21" s="93" t="s">
        <v>87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11297200</v>
      </c>
      <c r="G21" s="13">
        <f t="shared" si="10"/>
        <v>277991228</v>
      </c>
      <c r="H21" s="13">
        <f t="shared" si="10"/>
        <v>24361385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11297200</v>
      </c>
      <c r="M21" s="13">
        <f t="shared" si="10"/>
        <v>277991228</v>
      </c>
      <c r="N21" s="13">
        <f t="shared" si="10"/>
        <v>24361385</v>
      </c>
      <c r="O21" s="93" t="s">
        <v>88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30669890</v>
      </c>
      <c r="T21" s="13">
        <f t="shared" si="11"/>
        <v>237104459</v>
      </c>
      <c r="U21" s="13">
        <f t="shared" si="11"/>
        <v>32263895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30669890</v>
      </c>
      <c r="Z21" s="13">
        <f t="shared" si="11"/>
        <v>237104459</v>
      </c>
      <c r="AA21" s="13">
        <f t="shared" si="11"/>
        <v>32263895</v>
      </c>
    </row>
    <row r="22" spans="1:27" s="11" customFormat="1" ht="15.75">
      <c r="A22" s="1">
        <v>19</v>
      </c>
      <c r="B22" s="95" t="s">
        <v>142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-19372690</v>
      </c>
      <c r="G22" s="96">
        <f t="shared" si="12"/>
        <v>40886769</v>
      </c>
      <c r="H22" s="96">
        <f t="shared" si="12"/>
        <v>-7902510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-19372690</v>
      </c>
      <c r="M22" s="96">
        <f t="shared" si="12"/>
        <v>40886769</v>
      </c>
      <c r="N22" s="96">
        <f t="shared" si="12"/>
        <v>-7902510</v>
      </c>
      <c r="O22" s="313" t="s">
        <v>128</v>
      </c>
      <c r="P22" s="309">
        <f>'Összes Önk.'!P22:P24+'Összes Hivatal'!P22:P24-'Bevétel Hivatal'!C198</f>
        <v>0</v>
      </c>
      <c r="Q22" s="309">
        <f>'Összes Önk.'!Q22:Q24+'Összes Hivatal'!Q22:Q24-'Bevétel Hivatal'!D198</f>
        <v>0</v>
      </c>
      <c r="R22" s="309">
        <f>'Összes Önk.'!R22:R24+'Összes Hivatal'!R22:R24-'Bevétel Hivatal'!E198</f>
        <v>0</v>
      </c>
      <c r="S22" s="309">
        <f>'Összes Önk.'!S22:S24+'Összes Hivatal'!S22:S24-'Bevétel Hivatal'!C199</f>
        <v>0</v>
      </c>
      <c r="T22" s="309">
        <f>'Összes Önk.'!T22:T24+'Összes Hivatal'!T22:T24-'Bevétel Hivatal'!D199</f>
        <v>0</v>
      </c>
      <c r="U22" s="309">
        <f>'Összes Önk.'!U22:U24+'Összes Hivatal'!U22:U24-'Bevétel Hivatal'!E199</f>
        <v>0</v>
      </c>
      <c r="V22" s="309">
        <f>'Összes Önk.'!V22:V24+'Összes Hivatal'!V22:V24-'Bevétel Hivatal'!C200</f>
        <v>0</v>
      </c>
      <c r="W22" s="309">
        <f>'Összes Önk.'!W22:W24+'Összes Hivatal'!W22:W24-'Bevétel Hivatal'!D200</f>
        <v>0</v>
      </c>
      <c r="X22" s="309">
        <f>'Összes Önk.'!X22:X24+'Összes Hivatal'!X22:X24-'Bevétel Hivatal'!E200</f>
        <v>0</v>
      </c>
      <c r="Y22" s="309">
        <f>P22+S22+V22</f>
        <v>0</v>
      </c>
      <c r="Z22" s="309">
        <f>Q22+T22+W22</f>
        <v>0</v>
      </c>
      <c r="AA22" s="309">
        <f>R22+U22+X22</f>
        <v>0</v>
      </c>
    </row>
    <row r="23" spans="1:27" s="11" customFormat="1" ht="15.75">
      <c r="A23" s="1">
        <v>20</v>
      </c>
      <c r="B23" s="95" t="s">
        <v>133</v>
      </c>
      <c r="C23" s="5">
        <f>'Összes Önk.'!C23+'Összes Hivatal'!C23</f>
        <v>0</v>
      </c>
      <c r="D23" s="5">
        <f>'Összes Önk.'!D23+'Összes Hivatal'!D23</f>
        <v>0</v>
      </c>
      <c r="E23" s="5">
        <f>'Összes Önk.'!E23+'Összes Hivatal'!E23</f>
        <v>0</v>
      </c>
      <c r="F23" s="5">
        <f>'Összes Önk.'!F23+'Összes Hivatal'!F23</f>
        <v>0</v>
      </c>
      <c r="G23" s="5">
        <f>'Összes Önk.'!G23+'Összes Hivatal'!G23</f>
        <v>0</v>
      </c>
      <c r="H23" s="5">
        <f>'Összes Önk.'!H23+'Összes Hivatal'!H23</f>
        <v>0</v>
      </c>
      <c r="I23" s="5">
        <f>'Összes Önk.'!I23+'Összes Hivatal'!I23</f>
        <v>0</v>
      </c>
      <c r="J23" s="5">
        <f>'Összes Önk.'!J23+'Összes Hivatal'!J23</f>
        <v>0</v>
      </c>
      <c r="K23" s="5">
        <f>'Összes Önk.'!K23+'Összes Hivatal'!K23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3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</row>
    <row r="24" spans="1:27" s="11" customFormat="1" ht="15.75">
      <c r="A24" s="1">
        <v>21</v>
      </c>
      <c r="B24" s="95" t="s">
        <v>134</v>
      </c>
      <c r="C24" s="5">
        <f>'Összes Önk.'!C24</f>
        <v>0</v>
      </c>
      <c r="D24" s="5">
        <f>'Összes Önk.'!D24</f>
        <v>0</v>
      </c>
      <c r="E24" s="5">
        <f>'Összes Önk.'!E24</f>
        <v>0</v>
      </c>
      <c r="F24" s="5">
        <f>'Összes Önk.'!F24</f>
        <v>0</v>
      </c>
      <c r="G24" s="5">
        <f>'Összes Önk.'!G24</f>
        <v>0</v>
      </c>
      <c r="H24" s="5">
        <f>'Összes Önk.'!H24</f>
        <v>0</v>
      </c>
      <c r="I24" s="5">
        <f>'Összes Önk.'!I24</f>
        <v>0</v>
      </c>
      <c r="J24" s="5">
        <f>'Összes Önk.'!J24</f>
        <v>0</v>
      </c>
      <c r="K24" s="5">
        <f>'Összes Önk.'!K24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13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</row>
    <row r="25" spans="1:27" s="11" customFormat="1" ht="31.5">
      <c r="A25" s="1">
        <v>22</v>
      </c>
      <c r="B25" s="93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11297200</v>
      </c>
      <c r="G25" s="14">
        <f t="shared" si="14"/>
        <v>277991228</v>
      </c>
      <c r="H25" s="14">
        <f t="shared" si="14"/>
        <v>24361385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11297200</v>
      </c>
      <c r="M25" s="14">
        <f t="shared" si="14"/>
        <v>277991228</v>
      </c>
      <c r="N25" s="14">
        <f t="shared" si="14"/>
        <v>24361385</v>
      </c>
      <c r="O25" s="93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30669890</v>
      </c>
      <c r="T25" s="14">
        <f t="shared" si="15"/>
        <v>237104459</v>
      </c>
      <c r="U25" s="14">
        <f t="shared" si="15"/>
        <v>32263895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30669890</v>
      </c>
      <c r="Z25" s="14">
        <f t="shared" si="15"/>
        <v>237104459</v>
      </c>
      <c r="AA25" s="14">
        <f t="shared" si="15"/>
        <v>32263895</v>
      </c>
    </row>
    <row r="26" spans="1:27" s="97" customFormat="1" ht="16.5">
      <c r="A26" s="1">
        <v>23</v>
      </c>
      <c r="B26" s="318" t="s">
        <v>138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20"/>
      <c r="O26" s="321" t="s">
        <v>139</v>
      </c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</row>
    <row r="27" spans="1:27" s="11" customFormat="1" ht="15.75">
      <c r="A27" s="1">
        <v>24</v>
      </c>
      <c r="B27" s="92" t="s">
        <v>140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209619967</v>
      </c>
      <c r="G27" s="5">
        <f t="shared" si="16"/>
        <v>493424467</v>
      </c>
      <c r="H27" s="5">
        <f t="shared" si="16"/>
        <v>234002491</v>
      </c>
      <c r="I27" s="5">
        <f t="shared" si="16"/>
        <v>11400000</v>
      </c>
      <c r="J27" s="5">
        <f t="shared" si="16"/>
        <v>16577664</v>
      </c>
      <c r="K27" s="5">
        <f t="shared" si="16"/>
        <v>15807880</v>
      </c>
      <c r="L27" s="5">
        <f t="shared" si="16"/>
        <v>221019967</v>
      </c>
      <c r="M27" s="5">
        <f t="shared" si="16"/>
        <v>510002131</v>
      </c>
      <c r="N27" s="5">
        <f t="shared" si="16"/>
        <v>249810371</v>
      </c>
      <c r="O27" s="92" t="s">
        <v>141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246963839</v>
      </c>
      <c r="T27" s="5">
        <f t="shared" si="17"/>
        <v>536737991</v>
      </c>
      <c r="U27" s="5">
        <f>U12+U21</f>
        <v>245252404</v>
      </c>
      <c r="V27" s="5">
        <f t="shared" si="17"/>
        <v>1659000</v>
      </c>
      <c r="W27" s="5">
        <f t="shared" si="17"/>
        <v>1650548</v>
      </c>
      <c r="X27" s="5">
        <f>X12+X21</f>
        <v>1552119</v>
      </c>
      <c r="Y27" s="5">
        <f t="shared" si="17"/>
        <v>248622839</v>
      </c>
      <c r="Z27" s="5">
        <f t="shared" si="17"/>
        <v>538388539</v>
      </c>
      <c r="AA27" s="5">
        <f>AA12+AA21</f>
        <v>246804523</v>
      </c>
    </row>
    <row r="28" spans="1:27" s="11" customFormat="1" ht="15.75">
      <c r="A28" s="1">
        <v>25</v>
      </c>
      <c r="B28" s="95" t="s">
        <v>142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-37343872</v>
      </c>
      <c r="G28" s="96">
        <f t="shared" si="18"/>
        <v>-43313524</v>
      </c>
      <c r="H28" s="96">
        <f t="shared" si="18"/>
        <v>-11249913</v>
      </c>
      <c r="I28" s="96">
        <f t="shared" si="18"/>
        <v>9741000</v>
      </c>
      <c r="J28" s="96">
        <f t="shared" si="18"/>
        <v>14927116</v>
      </c>
      <c r="K28" s="96">
        <f t="shared" si="18"/>
        <v>14255761</v>
      </c>
      <c r="L28" s="96">
        <f t="shared" si="18"/>
        <v>-27602872</v>
      </c>
      <c r="M28" s="96">
        <f t="shared" si="18"/>
        <v>-28386408</v>
      </c>
      <c r="N28" s="96">
        <f t="shared" si="18"/>
        <v>3005848</v>
      </c>
      <c r="O28" s="313" t="s">
        <v>135</v>
      </c>
      <c r="P28" s="309">
        <f aca="true" t="shared" si="19" ref="P28:Z28">P13+P22</f>
        <v>0</v>
      </c>
      <c r="Q28" s="309">
        <f t="shared" si="19"/>
        <v>0</v>
      </c>
      <c r="R28" s="309">
        <f>R13+R22</f>
        <v>0</v>
      </c>
      <c r="S28" s="309">
        <f t="shared" si="19"/>
        <v>5935169</v>
      </c>
      <c r="T28" s="309">
        <f t="shared" si="19"/>
        <v>12605876</v>
      </c>
      <c r="U28" s="309">
        <f>U13+U22</f>
        <v>6752897</v>
      </c>
      <c r="V28" s="309">
        <f t="shared" si="19"/>
        <v>0</v>
      </c>
      <c r="W28" s="309">
        <f t="shared" si="19"/>
        <v>0</v>
      </c>
      <c r="X28" s="309">
        <f>X13+X22</f>
        <v>0</v>
      </c>
      <c r="Y28" s="309">
        <f t="shared" si="19"/>
        <v>5935169</v>
      </c>
      <c r="Z28" s="309">
        <f t="shared" si="19"/>
        <v>12605876</v>
      </c>
      <c r="AA28" s="309">
        <f>AA13+AA22</f>
        <v>6752897</v>
      </c>
    </row>
    <row r="29" spans="1:27" s="11" customFormat="1" ht="15.75">
      <c r="A29" s="1">
        <v>26</v>
      </c>
      <c r="B29" s="95" t="s">
        <v>133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33538041</v>
      </c>
      <c r="G29" s="5">
        <f t="shared" si="20"/>
        <v>34321577</v>
      </c>
      <c r="H29" s="5">
        <f>H14+H23</f>
        <v>34321577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33538041</v>
      </c>
      <c r="M29" s="5">
        <f t="shared" si="20"/>
        <v>34321577</v>
      </c>
      <c r="N29" s="5">
        <f>N14+N23</f>
        <v>34321577</v>
      </c>
      <c r="O29" s="313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</row>
    <row r="30" spans="1:27" s="11" customFormat="1" ht="15.75">
      <c r="A30" s="1">
        <v>27</v>
      </c>
      <c r="B30" s="95" t="s">
        <v>134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6670707</v>
      </c>
      <c r="H30" s="5">
        <f>H15+H24</f>
        <v>6670707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6670707</v>
      </c>
      <c r="N30" s="5">
        <f>N15+N24</f>
        <v>6670707</v>
      </c>
      <c r="O30" s="313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</row>
    <row r="31" spans="1:27" s="11" customFormat="1" ht="15.75">
      <c r="A31" s="1">
        <v>28</v>
      </c>
      <c r="B31" s="91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243158008</v>
      </c>
      <c r="G31" s="14">
        <f t="shared" si="22"/>
        <v>534416751</v>
      </c>
      <c r="H31" s="14">
        <f t="shared" si="22"/>
        <v>274994775</v>
      </c>
      <c r="I31" s="14">
        <f t="shared" si="22"/>
        <v>11400000</v>
      </c>
      <c r="J31" s="14">
        <f t="shared" si="22"/>
        <v>16577664</v>
      </c>
      <c r="K31" s="14">
        <f t="shared" si="22"/>
        <v>15807880</v>
      </c>
      <c r="L31" s="14">
        <f t="shared" si="22"/>
        <v>254558008</v>
      </c>
      <c r="M31" s="14">
        <f t="shared" si="22"/>
        <v>550994415</v>
      </c>
      <c r="N31" s="14">
        <f t="shared" si="22"/>
        <v>290802655</v>
      </c>
      <c r="O31" s="91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252899008</v>
      </c>
      <c r="T31" s="14">
        <f t="shared" si="23"/>
        <v>549343867</v>
      </c>
      <c r="U31" s="14">
        <f t="shared" si="23"/>
        <v>252005301</v>
      </c>
      <c r="V31" s="14">
        <f t="shared" si="23"/>
        <v>1659000</v>
      </c>
      <c r="W31" s="14">
        <f t="shared" si="23"/>
        <v>1650548</v>
      </c>
      <c r="X31" s="14">
        <f t="shared" si="23"/>
        <v>1552119</v>
      </c>
      <c r="Y31" s="14">
        <f t="shared" si="23"/>
        <v>254558008</v>
      </c>
      <c r="Z31" s="14">
        <f t="shared" si="23"/>
        <v>550994415</v>
      </c>
      <c r="AA31" s="14">
        <f t="shared" si="23"/>
        <v>253557420</v>
      </c>
    </row>
  </sheetData>
  <sheetProtection/>
  <mergeCells count="69">
    <mergeCell ref="B26:N26"/>
    <mergeCell ref="O26:AA26"/>
    <mergeCell ref="V4:X4"/>
    <mergeCell ref="Y4:AA4"/>
    <mergeCell ref="B6:N6"/>
    <mergeCell ref="O6:AA6"/>
    <mergeCell ref="B17:N17"/>
    <mergeCell ref="O17:AA17"/>
    <mergeCell ref="C4:E4"/>
    <mergeCell ref="F4:H4"/>
    <mergeCell ref="I4:K4"/>
    <mergeCell ref="L4:N4"/>
    <mergeCell ref="P4:R4"/>
    <mergeCell ref="S4:U4"/>
    <mergeCell ref="AA28:AA30"/>
    <mergeCell ref="X22:X24"/>
    <mergeCell ref="AA22:AA24"/>
    <mergeCell ref="X13:X15"/>
    <mergeCell ref="AA13:AA15"/>
    <mergeCell ref="R28:R30"/>
    <mergeCell ref="K10:K11"/>
    <mergeCell ref="N10:N11"/>
    <mergeCell ref="U13:U15"/>
    <mergeCell ref="R22:R24"/>
    <mergeCell ref="U22:U24"/>
    <mergeCell ref="M10:M11"/>
    <mergeCell ref="L10:L11"/>
    <mergeCell ref="P13:P15"/>
    <mergeCell ref="O13:O15"/>
    <mergeCell ref="S13:S15"/>
    <mergeCell ref="B4:B5"/>
    <mergeCell ref="O4:O5"/>
    <mergeCell ref="S22:S24"/>
    <mergeCell ref="Q13:Q15"/>
    <mergeCell ref="T13:T15"/>
    <mergeCell ref="O22:O24"/>
    <mergeCell ref="G10:G11"/>
    <mergeCell ref="J10:J11"/>
    <mergeCell ref="E10:E11"/>
    <mergeCell ref="H10:H11"/>
    <mergeCell ref="A1:Z1"/>
    <mergeCell ref="B10:B11"/>
    <mergeCell ref="D10:D11"/>
    <mergeCell ref="O28:O30"/>
    <mergeCell ref="S28:S30"/>
    <mergeCell ref="P28:P30"/>
    <mergeCell ref="V22:V24"/>
    <mergeCell ref="C10:C11"/>
    <mergeCell ref="F10:F11"/>
    <mergeCell ref="I10:I11"/>
    <mergeCell ref="Y13:Y15"/>
    <mergeCell ref="Z13:Z15"/>
    <mergeCell ref="R13:R15"/>
    <mergeCell ref="Q28:Q30"/>
    <mergeCell ref="T28:T30"/>
    <mergeCell ref="W28:W30"/>
    <mergeCell ref="Z28:Z30"/>
    <mergeCell ref="V28:V30"/>
    <mergeCell ref="X28:X30"/>
    <mergeCell ref="P22:P24"/>
    <mergeCell ref="W13:W15"/>
    <mergeCell ref="V13:V15"/>
    <mergeCell ref="Y22:Y24"/>
    <mergeCell ref="Z22:Z24"/>
    <mergeCell ref="Y28:Y30"/>
    <mergeCell ref="Q22:Q24"/>
    <mergeCell ref="T22:T24"/>
    <mergeCell ref="W22:W24"/>
    <mergeCell ref="U28:U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5" r:id="rId1"/>
  <headerFooter>
    <oddHeader>&amp;R&amp;"Arial,Normál"&amp;10 1. melléklet a 7/2019.(V.17.) önkormányzati rendelethez
</oddHeader>
    <oddFooter>&amp;C1. oldal, összesen: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22"/>
  <sheetViews>
    <sheetView zoomScalePageLayoutView="0" workbookViewId="0" topLeftCell="A1">
      <selection activeCell="G22" sqref="G22"/>
    </sheetView>
  </sheetViews>
  <sheetFormatPr defaultColWidth="9.140625" defaultRowHeight="15"/>
  <cols>
    <col min="2" max="2" width="47.421875" style="0" customWidth="1"/>
    <col min="3" max="5" width="13.8515625" style="0" customWidth="1"/>
  </cols>
  <sheetData>
    <row r="1" spans="1:5" s="2" customFormat="1" ht="15.75">
      <c r="A1" s="310" t="s">
        <v>512</v>
      </c>
      <c r="B1" s="310"/>
      <c r="C1" s="310"/>
      <c r="D1" s="310"/>
      <c r="E1" s="310"/>
    </row>
    <row r="2" spans="1:5" s="2" customFormat="1" ht="15.75">
      <c r="A2" s="310" t="s">
        <v>113</v>
      </c>
      <c r="B2" s="310"/>
      <c r="C2" s="310"/>
      <c r="D2" s="310"/>
      <c r="E2" s="310"/>
    </row>
    <row r="3" spans="1:5" s="2" customFormat="1" ht="15.75">
      <c r="A3" s="310" t="s">
        <v>708</v>
      </c>
      <c r="B3" s="310"/>
      <c r="C3" s="310"/>
      <c r="D3" s="310"/>
      <c r="E3" s="310"/>
    </row>
    <row r="4" s="2" customFormat="1" ht="15.75"/>
    <row r="5" spans="1:5" s="10" customFormat="1" ht="15.75">
      <c r="A5" s="1"/>
      <c r="B5" s="1" t="s">
        <v>0</v>
      </c>
      <c r="C5" s="1" t="s">
        <v>1</v>
      </c>
      <c r="D5" s="1" t="s">
        <v>2</v>
      </c>
      <c r="E5" s="1" t="s">
        <v>3</v>
      </c>
    </row>
    <row r="6" spans="1:5" s="10" customFormat="1" ht="15.75">
      <c r="A6" s="1">
        <v>1</v>
      </c>
      <c r="B6" s="78" t="s">
        <v>9</v>
      </c>
      <c r="C6" s="79" t="s">
        <v>4</v>
      </c>
      <c r="D6" s="79" t="s">
        <v>788</v>
      </c>
      <c r="E6" s="79" t="s">
        <v>790</v>
      </c>
    </row>
    <row r="7" spans="1:5" s="10" customFormat="1" ht="15.75">
      <c r="A7" s="1">
        <v>2</v>
      </c>
      <c r="B7" s="80" t="s">
        <v>41</v>
      </c>
      <c r="C7" s="39"/>
      <c r="D7" s="39"/>
      <c r="E7" s="39"/>
    </row>
    <row r="8" spans="1:5" s="10" customFormat="1" ht="15.75">
      <c r="A8" s="1">
        <v>3</v>
      </c>
      <c r="B8" s="80" t="s">
        <v>114</v>
      </c>
      <c r="C8" s="39">
        <v>65851</v>
      </c>
      <c r="D8" s="39">
        <v>65851</v>
      </c>
      <c r="E8" s="39">
        <v>65851</v>
      </c>
    </row>
    <row r="9" spans="1:5" s="10" customFormat="1" ht="15.75">
      <c r="A9" s="1">
        <v>4</v>
      </c>
      <c r="B9" s="80" t="s">
        <v>709</v>
      </c>
      <c r="C9" s="39">
        <v>0</v>
      </c>
      <c r="D9" s="39">
        <v>0</v>
      </c>
      <c r="E9" s="39">
        <v>0</v>
      </c>
    </row>
    <row r="10" spans="1:5" s="10" customFormat="1" ht="15.75">
      <c r="A10" s="1">
        <v>5</v>
      </c>
      <c r="B10" s="80" t="s">
        <v>165</v>
      </c>
      <c r="C10" s="39">
        <f>'Bevétel Önk.'!C185</f>
        <v>80000</v>
      </c>
      <c r="D10" s="39">
        <f>'Bevétel Önk.'!D185</f>
        <v>80000</v>
      </c>
      <c r="E10" s="39">
        <f>'Bevétel Önk.'!E185</f>
        <v>0</v>
      </c>
    </row>
    <row r="11" spans="1:5" s="10" customFormat="1" ht="15.75">
      <c r="A11" s="1">
        <v>6</v>
      </c>
      <c r="B11" s="80" t="s">
        <v>116</v>
      </c>
      <c r="C11" s="39">
        <f>'Bevétel Önk.'!C178</f>
        <v>0</v>
      </c>
      <c r="D11" s="39">
        <f>'Bevétel Önk.'!D178</f>
        <v>0</v>
      </c>
      <c r="E11" s="39">
        <f>'Bevétel Önk.'!E178</f>
        <v>0</v>
      </c>
    </row>
    <row r="12" spans="1:5" s="10" customFormat="1" ht="15.75">
      <c r="A12" s="1">
        <v>7</v>
      </c>
      <c r="B12" s="81" t="s">
        <v>7</v>
      </c>
      <c r="C12" s="82">
        <f>SUM(C8:C11)</f>
        <v>145851</v>
      </c>
      <c r="D12" s="82">
        <f>SUM(D8:D11)</f>
        <v>145851</v>
      </c>
      <c r="E12" s="82">
        <f>SUM(E8:E11)</f>
        <v>65851</v>
      </c>
    </row>
    <row r="13" spans="1:5" s="10" customFormat="1" ht="15.75">
      <c r="A13" s="1">
        <v>8</v>
      </c>
      <c r="B13" s="80" t="s">
        <v>39</v>
      </c>
      <c r="C13" s="39"/>
      <c r="D13" s="39"/>
      <c r="E13" s="39"/>
    </row>
    <row r="14" spans="1:5" s="10" customFormat="1" ht="15.75">
      <c r="A14" s="1">
        <v>9</v>
      </c>
      <c r="B14" s="80" t="s">
        <v>568</v>
      </c>
      <c r="C14" s="39">
        <v>145851</v>
      </c>
      <c r="D14" s="39">
        <v>127000</v>
      </c>
      <c r="E14" s="39">
        <v>0</v>
      </c>
    </row>
    <row r="15" spans="1:5" s="10" customFormat="1" ht="15.75" hidden="1">
      <c r="A15" s="1"/>
      <c r="B15" s="80"/>
      <c r="C15" s="39"/>
      <c r="D15" s="39"/>
      <c r="E15" s="39"/>
    </row>
    <row r="16" spans="1:5" s="10" customFormat="1" ht="15.75" hidden="1">
      <c r="A16" s="1"/>
      <c r="B16" s="80"/>
      <c r="C16" s="39"/>
      <c r="D16" s="39"/>
      <c r="E16" s="39"/>
    </row>
    <row r="17" spans="1:5" s="10" customFormat="1" ht="15.75" hidden="1">
      <c r="A17" s="1"/>
      <c r="B17" s="80"/>
      <c r="C17" s="39"/>
      <c r="D17" s="39"/>
      <c r="E17" s="39"/>
    </row>
    <row r="18" spans="1:5" s="10" customFormat="1" ht="15.75" hidden="1">
      <c r="A18" s="1"/>
      <c r="B18" s="80"/>
      <c r="C18" s="39"/>
      <c r="D18" s="39"/>
      <c r="E18" s="39"/>
    </row>
    <row r="19" spans="1:5" s="10" customFormat="1" ht="15.75" hidden="1">
      <c r="A19" s="1"/>
      <c r="B19" s="80"/>
      <c r="C19" s="39"/>
      <c r="D19" s="39"/>
      <c r="E19" s="39"/>
    </row>
    <row r="20" spans="1:5" s="10" customFormat="1" ht="15.75" hidden="1">
      <c r="A20" s="1"/>
      <c r="B20" s="80"/>
      <c r="C20" s="39"/>
      <c r="D20" s="39"/>
      <c r="E20" s="39"/>
    </row>
    <row r="21" spans="1:5" s="10" customFormat="1" ht="15.75">
      <c r="A21" s="1">
        <v>10</v>
      </c>
      <c r="B21" s="81" t="s">
        <v>8</v>
      </c>
      <c r="C21" s="82">
        <f>SUM(C14:C20)</f>
        <v>145851</v>
      </c>
      <c r="D21" s="82">
        <f>SUM(D14:D20)</f>
        <v>127000</v>
      </c>
      <c r="E21" s="82">
        <f>SUM(E14:E20)</f>
        <v>0</v>
      </c>
    </row>
    <row r="22" spans="1:5" s="10" customFormat="1" ht="15.75">
      <c r="A22" s="1">
        <v>11</v>
      </c>
      <c r="B22" s="83" t="s">
        <v>115</v>
      </c>
      <c r="C22" s="84">
        <f>C12-C21</f>
        <v>0</v>
      </c>
      <c r="D22" s="84">
        <f>D12-D21</f>
        <v>18851</v>
      </c>
      <c r="E22" s="84">
        <f>E12-E21</f>
        <v>65851</v>
      </c>
    </row>
  </sheetData>
  <sheetProtection/>
  <mergeCells count="3">
    <mergeCell ref="A1:E1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 7. melléklet a 7/2019.(V.17.) önkormányzati rendelethez
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17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7109375" style="122" customWidth="1"/>
    <col min="2" max="2" width="42.8515625" style="116" customWidth="1"/>
    <col min="3" max="4" width="19.8515625" style="116" customWidth="1"/>
    <col min="5" max="16384" width="9.140625" style="116" customWidth="1"/>
  </cols>
  <sheetData>
    <row r="1" spans="1:4" ht="15.75">
      <c r="A1" s="349" t="s">
        <v>710</v>
      </c>
      <c r="B1" s="349"/>
      <c r="C1" s="349"/>
      <c r="D1" s="349"/>
    </row>
    <row r="2" spans="1:4" ht="15.75">
      <c r="A2" s="349" t="s">
        <v>398</v>
      </c>
      <c r="B2" s="349"/>
      <c r="C2" s="349"/>
      <c r="D2" s="349"/>
    </row>
    <row r="3" spans="1:4" ht="15.75">
      <c r="A3" s="349" t="s">
        <v>399</v>
      </c>
      <c r="B3" s="349"/>
      <c r="C3" s="349"/>
      <c r="D3" s="349"/>
    </row>
    <row r="5" spans="1:4" s="3" customFormat="1" ht="15.75">
      <c r="A5" s="1"/>
      <c r="B5" s="1" t="s">
        <v>0</v>
      </c>
      <c r="C5" s="1" t="s">
        <v>1</v>
      </c>
      <c r="D5" s="1" t="s">
        <v>2</v>
      </c>
    </row>
    <row r="6" spans="1:4" s="3" customFormat="1" ht="15.75" customHeight="1">
      <c r="A6" s="1">
        <v>1</v>
      </c>
      <c r="B6" s="314" t="s">
        <v>9</v>
      </c>
      <c r="C6" s="4" t="s">
        <v>400</v>
      </c>
      <c r="D6" s="347" t="s">
        <v>790</v>
      </c>
    </row>
    <row r="7" spans="1:4" s="3" customFormat="1" ht="15.75">
      <c r="A7" s="1">
        <v>2</v>
      </c>
      <c r="B7" s="314"/>
      <c r="C7" s="37" t="s">
        <v>4</v>
      </c>
      <c r="D7" s="348"/>
    </row>
    <row r="8" spans="1:4" s="3" customFormat="1" ht="15.75">
      <c r="A8" s="1">
        <v>3</v>
      </c>
      <c r="B8" s="118" t="s">
        <v>401</v>
      </c>
      <c r="C8" s="37"/>
      <c r="D8" s="37"/>
    </row>
    <row r="9" spans="1:4" s="3" customFormat="1" ht="15.75">
      <c r="A9" s="1">
        <v>4</v>
      </c>
      <c r="B9" s="119" t="s">
        <v>402</v>
      </c>
      <c r="C9" s="120">
        <f>SUM(C10:C11)</f>
        <v>100000</v>
      </c>
      <c r="D9" s="120">
        <f>SUM(D10:D11)</f>
        <v>0</v>
      </c>
    </row>
    <row r="10" spans="1:4" s="3" customFormat="1" ht="15.75">
      <c r="A10" s="1">
        <v>5</v>
      </c>
      <c r="B10" s="119" t="s">
        <v>403</v>
      </c>
      <c r="C10" s="120">
        <v>50000</v>
      </c>
      <c r="D10" s="120">
        <v>0</v>
      </c>
    </row>
    <row r="11" spans="1:4" s="3" customFormat="1" ht="15.75">
      <c r="A11" s="1">
        <v>6</v>
      </c>
      <c r="B11" s="119" t="s">
        <v>404</v>
      </c>
      <c r="C11" s="120">
        <v>50000</v>
      </c>
      <c r="D11" s="120">
        <v>0</v>
      </c>
    </row>
    <row r="12" spans="1:4" s="3" customFormat="1" ht="15.75">
      <c r="A12" s="1">
        <v>7</v>
      </c>
      <c r="B12" s="119" t="s">
        <v>405</v>
      </c>
      <c r="C12" s="120">
        <v>2000000</v>
      </c>
      <c r="D12" s="120">
        <v>0</v>
      </c>
    </row>
    <row r="13" spans="1:4" ht="15.75">
      <c r="A13" s="1">
        <v>8</v>
      </c>
      <c r="B13" s="117" t="s">
        <v>406</v>
      </c>
      <c r="C13" s="121">
        <f>SUM(C9:C12)-C10-C11</f>
        <v>2100000</v>
      </c>
      <c r="D13" s="121">
        <f>SUM(D9:D12)-D10-D11</f>
        <v>0</v>
      </c>
    </row>
    <row r="14" spans="1:4" s="3" customFormat="1" ht="15.75">
      <c r="A14" s="1">
        <v>9</v>
      </c>
      <c r="B14" s="118" t="s">
        <v>407</v>
      </c>
      <c r="C14" s="37"/>
      <c r="D14" s="37"/>
    </row>
    <row r="15" spans="1:4" s="3" customFormat="1" ht="15.75">
      <c r="A15" s="1">
        <v>10</v>
      </c>
      <c r="B15" s="119" t="s">
        <v>408</v>
      </c>
      <c r="C15" s="120">
        <v>100000</v>
      </c>
      <c r="D15" s="120">
        <v>0</v>
      </c>
    </row>
    <row r="16" spans="1:4" ht="15.75">
      <c r="A16" s="1">
        <v>11</v>
      </c>
      <c r="B16" s="117" t="s">
        <v>409</v>
      </c>
      <c r="C16" s="121">
        <f>SUM(C15)</f>
        <v>100000</v>
      </c>
      <c r="D16" s="121">
        <f>SUM(D15)</f>
        <v>0</v>
      </c>
    </row>
    <row r="17" spans="1:4" ht="15.75">
      <c r="A17" s="1">
        <v>12</v>
      </c>
      <c r="B17" s="117" t="s">
        <v>410</v>
      </c>
      <c r="C17" s="121">
        <f>C13+C16</f>
        <v>2200000</v>
      </c>
      <c r="D17" s="121">
        <f>D13+D16</f>
        <v>0</v>
      </c>
    </row>
  </sheetData>
  <sheetProtection/>
  <mergeCells count="5">
    <mergeCell ref="B6:B7"/>
    <mergeCell ref="D6:D7"/>
    <mergeCell ref="A1:D1"/>
    <mergeCell ref="A2:D2"/>
    <mergeCell ref="A3:D3"/>
  </mergeCells>
  <printOptions horizontalCentered="1"/>
  <pageMargins left="0.7086614173228347" right="0.7086614173228347" top="0.9448818897637796" bottom="0.7480314960629921" header="0.31496062992125984" footer="0.31496062992125984"/>
  <pageSetup horizontalDpi="300" verticalDpi="300" orientation="landscape" paperSize="9" r:id="rId1"/>
  <headerFooter>
    <oddHeader>&amp;R&amp;"Arial,Normál"&amp;10
8. melléklet a 7/2019.(V.17.)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C10">
      <selection activeCell="A26" sqref="A26:F26"/>
    </sheetView>
  </sheetViews>
  <sheetFormatPr defaultColWidth="9.140625" defaultRowHeight="15"/>
  <cols>
    <col min="1" max="1" width="36.7109375" style="0" customWidth="1"/>
    <col min="2" max="6" width="14.140625" style="0" customWidth="1"/>
    <col min="7" max="7" width="36.7109375" style="0" customWidth="1"/>
    <col min="8" max="12" width="14.140625" style="0" customWidth="1"/>
    <col min="13" max="13" width="15.00390625" style="0" customWidth="1"/>
  </cols>
  <sheetData>
    <row r="1" spans="1:12" s="2" customFormat="1" ht="15.75" customHeight="1">
      <c r="A1" s="350" t="s">
        <v>716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s="2" customFormat="1" ht="15.75">
      <c r="A2" s="310" t="s">
        <v>719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2:6" ht="15">
      <c r="B3" s="38"/>
      <c r="C3" s="38"/>
      <c r="D3" s="38"/>
      <c r="E3" s="38"/>
      <c r="F3" s="38"/>
    </row>
    <row r="4" spans="1:12" s="11" customFormat="1" ht="15.75">
      <c r="A4" s="90" t="s">
        <v>9</v>
      </c>
      <c r="B4" s="4" t="s">
        <v>717</v>
      </c>
      <c r="C4" s="4" t="s">
        <v>807</v>
      </c>
      <c r="D4" s="4" t="s">
        <v>718</v>
      </c>
      <c r="E4" s="6" t="s">
        <v>789</v>
      </c>
      <c r="F4" s="6" t="s">
        <v>790</v>
      </c>
      <c r="G4" s="90" t="s">
        <v>9</v>
      </c>
      <c r="H4" s="4" t="s">
        <v>717</v>
      </c>
      <c r="I4" s="4" t="s">
        <v>807</v>
      </c>
      <c r="J4" s="4" t="s">
        <v>718</v>
      </c>
      <c r="K4" s="6" t="s">
        <v>789</v>
      </c>
      <c r="L4" s="6" t="s">
        <v>790</v>
      </c>
    </row>
    <row r="5" spans="1:12" s="97" customFormat="1" ht="16.5">
      <c r="A5" s="318" t="s">
        <v>46</v>
      </c>
      <c r="B5" s="319"/>
      <c r="C5" s="319"/>
      <c r="D5" s="319"/>
      <c r="E5" s="319"/>
      <c r="F5" s="320"/>
      <c r="G5" s="321" t="s">
        <v>137</v>
      </c>
      <c r="H5" s="321"/>
      <c r="I5" s="321"/>
      <c r="J5" s="321"/>
      <c r="K5" s="321"/>
      <c r="L5" s="321"/>
    </row>
    <row r="6" spans="1:12" s="11" customFormat="1" ht="31.5">
      <c r="A6" s="92" t="s">
        <v>300</v>
      </c>
      <c r="B6" s="5">
        <v>217847811</v>
      </c>
      <c r="C6" s="5">
        <v>216153223</v>
      </c>
      <c r="D6" s="5">
        <f>Mindösszesen!L7</f>
        <v>187114084</v>
      </c>
      <c r="E6" s="5">
        <f>Mindösszesen!M7</f>
        <v>200858876</v>
      </c>
      <c r="F6" s="5">
        <f>Mindösszesen!N7</f>
        <v>197326414</v>
      </c>
      <c r="G6" s="94" t="s">
        <v>40</v>
      </c>
      <c r="H6" s="5">
        <v>86801646</v>
      </c>
      <c r="I6" s="5">
        <v>87515825</v>
      </c>
      <c r="J6" s="5">
        <f>Mindösszesen!Y7</f>
        <v>89450188</v>
      </c>
      <c r="K6" s="5">
        <f>Mindösszesen!Z7</f>
        <v>97411154</v>
      </c>
      <c r="L6" s="5">
        <f>Mindösszesen!AA7</f>
        <v>90751998</v>
      </c>
    </row>
    <row r="7" spans="1:12" s="11" customFormat="1" ht="30">
      <c r="A7" s="92" t="s">
        <v>323</v>
      </c>
      <c r="B7" s="5">
        <v>13272621</v>
      </c>
      <c r="C7" s="5">
        <v>12079313</v>
      </c>
      <c r="D7" s="5">
        <f>Mindösszesen!L8</f>
        <v>14180000</v>
      </c>
      <c r="E7" s="5">
        <f>Mindösszesen!M8</f>
        <v>19372718</v>
      </c>
      <c r="F7" s="5">
        <f>Mindösszesen!N8</f>
        <v>18129002</v>
      </c>
      <c r="G7" s="94" t="s">
        <v>82</v>
      </c>
      <c r="H7" s="5">
        <v>21256378</v>
      </c>
      <c r="I7" s="5">
        <v>18000085</v>
      </c>
      <c r="J7" s="5">
        <f>Mindösszesen!Y8</f>
        <v>16491823</v>
      </c>
      <c r="K7" s="5">
        <f>Mindösszesen!Z8</f>
        <v>17886259</v>
      </c>
      <c r="L7" s="5">
        <f>Mindösszesen!AA8</f>
        <v>17258301</v>
      </c>
    </row>
    <row r="8" spans="1:12" s="11" customFormat="1" ht="15.75">
      <c r="A8" s="92" t="s">
        <v>46</v>
      </c>
      <c r="B8" s="5">
        <v>10060325</v>
      </c>
      <c r="C8" s="5">
        <v>9904497</v>
      </c>
      <c r="D8" s="5">
        <f>Mindösszesen!L9</f>
        <v>8236894</v>
      </c>
      <c r="E8" s="5">
        <f>Mindösszesen!M9</f>
        <v>11434920</v>
      </c>
      <c r="F8" s="5">
        <f>Mindösszesen!N9</f>
        <v>9774033</v>
      </c>
      <c r="G8" s="94" t="s">
        <v>83</v>
      </c>
      <c r="H8" s="5">
        <v>37021941</v>
      </c>
      <c r="I8" s="5">
        <v>38675827</v>
      </c>
      <c r="J8" s="5">
        <f>Mindösszesen!Y9</f>
        <v>47278427</v>
      </c>
      <c r="K8" s="5">
        <f>Mindösszesen!Z9</f>
        <v>111737318</v>
      </c>
      <c r="L8" s="5">
        <f>Mindösszesen!AA9</f>
        <v>42687453</v>
      </c>
    </row>
    <row r="9" spans="1:12" s="11" customFormat="1" ht="15.75">
      <c r="A9" s="311" t="s">
        <v>381</v>
      </c>
      <c r="B9" s="312">
        <v>1105990</v>
      </c>
      <c r="C9" s="312">
        <v>401890</v>
      </c>
      <c r="D9" s="312">
        <f>Mindösszesen!L10</f>
        <v>191789</v>
      </c>
      <c r="E9" s="312">
        <f>Mindösszesen!M10</f>
        <v>344389</v>
      </c>
      <c r="F9" s="312">
        <f>Mindösszesen!N10</f>
        <v>219537</v>
      </c>
      <c r="G9" s="94" t="s">
        <v>84</v>
      </c>
      <c r="H9" s="5">
        <v>7202670</v>
      </c>
      <c r="I9" s="5">
        <v>8954030</v>
      </c>
      <c r="J9" s="5">
        <f>Mindösszesen!Y10</f>
        <v>7445600</v>
      </c>
      <c r="K9" s="5">
        <f>Mindösszesen!Z10</f>
        <v>8303100</v>
      </c>
      <c r="L9" s="5">
        <f>Mindösszesen!AA10</f>
        <v>7590345</v>
      </c>
    </row>
    <row r="10" spans="1:12" s="11" customFormat="1" ht="15.75">
      <c r="A10" s="311"/>
      <c r="B10" s="312"/>
      <c r="C10" s="312"/>
      <c r="D10" s="312"/>
      <c r="E10" s="312"/>
      <c r="F10" s="312"/>
      <c r="G10" s="94" t="s">
        <v>85</v>
      </c>
      <c r="H10" s="5">
        <v>61640074</v>
      </c>
      <c r="I10" s="5">
        <v>67493500</v>
      </c>
      <c r="J10" s="5">
        <f>Mindösszesen!Y11</f>
        <v>57286911</v>
      </c>
      <c r="K10" s="5">
        <f>Mindösszesen!Z11</f>
        <v>65946249</v>
      </c>
      <c r="L10" s="5">
        <f>Mindösszesen!AA11</f>
        <v>56252531</v>
      </c>
    </row>
    <row r="11" spans="1:12" s="11" customFormat="1" ht="15.75">
      <c r="A11" s="93" t="s">
        <v>87</v>
      </c>
      <c r="B11" s="13">
        <f>SUM(B6:B10)</f>
        <v>242286747</v>
      </c>
      <c r="C11" s="13">
        <f>SUM(C6:C10)</f>
        <v>238538923</v>
      </c>
      <c r="D11" s="13">
        <f>SUM(D6:D10)</f>
        <v>209722767</v>
      </c>
      <c r="E11" s="13">
        <f>SUM(E6:E10)</f>
        <v>232010903</v>
      </c>
      <c r="F11" s="13">
        <f>SUM(F6:F10)</f>
        <v>225448986</v>
      </c>
      <c r="G11" s="93" t="s">
        <v>88</v>
      </c>
      <c r="H11" s="13">
        <f>SUM(H6:H10)</f>
        <v>213922709</v>
      </c>
      <c r="I11" s="13">
        <f>SUM(I6:I10)</f>
        <v>220639267</v>
      </c>
      <c r="J11" s="13">
        <f>SUM(J6:J10)</f>
        <v>217952949</v>
      </c>
      <c r="K11" s="13">
        <f>SUM(K6:K10)</f>
        <v>301284080</v>
      </c>
      <c r="L11" s="13">
        <f>SUM(L6:L10)</f>
        <v>214540628</v>
      </c>
    </row>
    <row r="12" spans="1:12" s="11" customFormat="1" ht="15.75">
      <c r="A12" s="95" t="s">
        <v>142</v>
      </c>
      <c r="B12" s="96">
        <f>B11-H11</f>
        <v>28364038</v>
      </c>
      <c r="C12" s="96">
        <f>C11-I11</f>
        <v>17899656</v>
      </c>
      <c r="D12" s="96">
        <f>D11-J11</f>
        <v>-8230182</v>
      </c>
      <c r="E12" s="96">
        <f>E11-K11</f>
        <v>-69273177</v>
      </c>
      <c r="F12" s="96">
        <f>F11-L11</f>
        <v>10908358</v>
      </c>
      <c r="G12" s="313" t="s">
        <v>135</v>
      </c>
      <c r="H12" s="309">
        <v>5665067</v>
      </c>
      <c r="I12" s="309">
        <v>6386280</v>
      </c>
      <c r="J12" s="309">
        <f>Mindösszesen!Y13</f>
        <v>5935169</v>
      </c>
      <c r="K12" s="309">
        <f>Mindösszesen!Z13</f>
        <v>12605876</v>
      </c>
      <c r="L12" s="309">
        <f>Mindösszesen!AA13</f>
        <v>6752897</v>
      </c>
    </row>
    <row r="13" spans="1:12" s="11" customFormat="1" ht="15.75">
      <c r="A13" s="95" t="s">
        <v>133</v>
      </c>
      <c r="B13" s="5">
        <v>21333577</v>
      </c>
      <c r="C13" s="5">
        <v>55750987</v>
      </c>
      <c r="D13" s="5">
        <f>Mindösszesen!L14</f>
        <v>33538041</v>
      </c>
      <c r="E13" s="5">
        <f>Mindösszesen!M14</f>
        <v>34321577</v>
      </c>
      <c r="F13" s="5">
        <f>Mindösszesen!N14</f>
        <v>34321577</v>
      </c>
      <c r="G13" s="313"/>
      <c r="H13" s="309"/>
      <c r="I13" s="309"/>
      <c r="J13" s="309"/>
      <c r="K13" s="309"/>
      <c r="L13" s="309"/>
    </row>
    <row r="14" spans="1:12" s="11" customFormat="1" ht="15.75">
      <c r="A14" s="95" t="s">
        <v>134</v>
      </c>
      <c r="B14" s="5">
        <v>5969480</v>
      </c>
      <c r="C14" s="5">
        <v>5935169</v>
      </c>
      <c r="D14" s="5">
        <f>Mindösszesen!L15</f>
        <v>0</v>
      </c>
      <c r="E14" s="5">
        <f>Mindösszesen!M15</f>
        <v>6670707</v>
      </c>
      <c r="F14" s="5">
        <f>Mindösszesen!N15</f>
        <v>6670707</v>
      </c>
      <c r="G14" s="313"/>
      <c r="H14" s="309"/>
      <c r="I14" s="309"/>
      <c r="J14" s="309"/>
      <c r="K14" s="309"/>
      <c r="L14" s="309"/>
    </row>
    <row r="15" spans="1:12" s="11" customFormat="1" ht="15.75" hidden="1">
      <c r="A15" s="61" t="s">
        <v>170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61" t="s">
        <v>171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</row>
    <row r="16" spans="1:12" s="11" customFormat="1" ht="15.75">
      <c r="A16" s="93" t="s">
        <v>10</v>
      </c>
      <c r="B16" s="14">
        <f>B11+B13+B14+B15</f>
        <v>269589804</v>
      </c>
      <c r="C16" s="14">
        <f>C11+C13+C14+C15</f>
        <v>300225079</v>
      </c>
      <c r="D16" s="14">
        <f>D11+D13+D14+D15</f>
        <v>243260808</v>
      </c>
      <c r="E16" s="14">
        <f>E11+E13+E14+E15</f>
        <v>273003187</v>
      </c>
      <c r="F16" s="14">
        <f>F11+F13+F14+F15</f>
        <v>266441270</v>
      </c>
      <c r="G16" s="93" t="s">
        <v>11</v>
      </c>
      <c r="H16" s="14">
        <f>H11+H12+H15</f>
        <v>219587776</v>
      </c>
      <c r="I16" s="14">
        <f>I11+I12+I15</f>
        <v>227025547</v>
      </c>
      <c r="J16" s="14">
        <f>J11+J12+J15</f>
        <v>223888118</v>
      </c>
      <c r="K16" s="14">
        <f>K11+K12+K15</f>
        <v>313889956</v>
      </c>
      <c r="L16" s="14">
        <f>L11+L12+L15</f>
        <v>221293525</v>
      </c>
    </row>
    <row r="17" spans="1:12" s="97" customFormat="1" ht="16.5">
      <c r="A17" s="322" t="s">
        <v>136</v>
      </c>
      <c r="B17" s="323"/>
      <c r="C17" s="323"/>
      <c r="D17" s="323"/>
      <c r="E17" s="323"/>
      <c r="F17" s="324"/>
      <c r="G17" s="321" t="s">
        <v>111</v>
      </c>
      <c r="H17" s="321"/>
      <c r="I17" s="321"/>
      <c r="J17" s="321"/>
      <c r="K17" s="321"/>
      <c r="L17" s="321"/>
    </row>
    <row r="18" spans="1:12" s="11" customFormat="1" ht="31.5">
      <c r="A18" s="92" t="s">
        <v>309</v>
      </c>
      <c r="B18" s="5">
        <v>20104596</v>
      </c>
      <c r="C18" s="5">
        <v>13628660</v>
      </c>
      <c r="D18" s="5">
        <f>Mindösszesen!L18</f>
        <v>11109000</v>
      </c>
      <c r="E18" s="5">
        <f>Mindösszesen!M18</f>
        <v>277353028</v>
      </c>
      <c r="F18" s="5">
        <f>Mindösszesen!N18</f>
        <v>24361385</v>
      </c>
      <c r="G18" s="92" t="s">
        <v>109</v>
      </c>
      <c r="H18" s="5">
        <v>4725266</v>
      </c>
      <c r="I18" s="5">
        <v>28441386</v>
      </c>
      <c r="J18" s="5">
        <f>Mindösszesen!Y18</f>
        <v>2739170</v>
      </c>
      <c r="K18" s="5">
        <f>Mindösszesen!Z18</f>
        <v>211064018</v>
      </c>
      <c r="L18" s="5">
        <f>Mindösszesen!AA18</f>
        <v>11011101</v>
      </c>
    </row>
    <row r="19" spans="1:12" s="11" customFormat="1" ht="15.75">
      <c r="A19" s="92" t="s">
        <v>136</v>
      </c>
      <c r="B19" s="5">
        <v>59000</v>
      </c>
      <c r="C19" s="5">
        <v>10000</v>
      </c>
      <c r="D19" s="5">
        <f>Mindösszesen!L19</f>
        <v>0</v>
      </c>
      <c r="E19" s="5">
        <f>Mindösszesen!M19</f>
        <v>0</v>
      </c>
      <c r="F19" s="5">
        <f>Mindösszesen!N19</f>
        <v>0</v>
      </c>
      <c r="G19" s="92" t="s">
        <v>47</v>
      </c>
      <c r="H19" s="5">
        <v>9505248</v>
      </c>
      <c r="I19" s="5">
        <v>24502029</v>
      </c>
      <c r="J19" s="5">
        <f>Mindösszesen!Y19</f>
        <v>27732261</v>
      </c>
      <c r="K19" s="5">
        <f>Mindösszesen!Z19</f>
        <v>25841982</v>
      </c>
      <c r="L19" s="5">
        <f>Mindösszesen!AA19</f>
        <v>21061077</v>
      </c>
    </row>
    <row r="20" spans="1:12" s="11" customFormat="1" ht="15.75">
      <c r="A20" s="92" t="s">
        <v>382</v>
      </c>
      <c r="B20" s="5">
        <v>82800</v>
      </c>
      <c r="C20" s="5">
        <v>25000</v>
      </c>
      <c r="D20" s="5">
        <f>Mindösszesen!L20</f>
        <v>188200</v>
      </c>
      <c r="E20" s="5">
        <f>Mindösszesen!M20</f>
        <v>638200</v>
      </c>
      <c r="F20" s="5">
        <f>Mindösszesen!N20</f>
        <v>0</v>
      </c>
      <c r="G20" s="92" t="s">
        <v>222</v>
      </c>
      <c r="H20" s="5">
        <v>266923</v>
      </c>
      <c r="I20" s="5">
        <v>15000</v>
      </c>
      <c r="J20" s="5">
        <f>Mindösszesen!Y20</f>
        <v>198459</v>
      </c>
      <c r="K20" s="5">
        <f>Mindösszesen!Z20</f>
        <v>198459</v>
      </c>
      <c r="L20" s="5">
        <f>Mindösszesen!AA20</f>
        <v>191717</v>
      </c>
    </row>
    <row r="21" spans="1:12" s="11" customFormat="1" ht="15.75">
      <c r="A21" s="93" t="s">
        <v>87</v>
      </c>
      <c r="B21" s="13">
        <f>SUM(B18:B20)</f>
        <v>20246396</v>
      </c>
      <c r="C21" s="13">
        <f>SUM(C18:C20)</f>
        <v>13663660</v>
      </c>
      <c r="D21" s="13">
        <f>SUM(D18:D20)</f>
        <v>11297200</v>
      </c>
      <c r="E21" s="13">
        <f>SUM(E18:E20)</f>
        <v>277991228</v>
      </c>
      <c r="F21" s="13">
        <f>SUM(F18:F20)</f>
        <v>24361385</v>
      </c>
      <c r="G21" s="93" t="s">
        <v>88</v>
      </c>
      <c r="H21" s="13">
        <f>SUM(H18:H20)</f>
        <v>14497437</v>
      </c>
      <c r="I21" s="13">
        <f>SUM(I18:I20)</f>
        <v>52958415</v>
      </c>
      <c r="J21" s="13">
        <f>SUM(J18:J20)</f>
        <v>30669890</v>
      </c>
      <c r="K21" s="13">
        <f>SUM(K18:K20)</f>
        <v>237104459</v>
      </c>
      <c r="L21" s="13">
        <f>SUM(L18:L20)</f>
        <v>32263895</v>
      </c>
    </row>
    <row r="22" spans="1:12" s="11" customFormat="1" ht="15.75">
      <c r="A22" s="95" t="s">
        <v>142</v>
      </c>
      <c r="B22" s="96">
        <f>B21-H21</f>
        <v>5748959</v>
      </c>
      <c r="C22" s="96">
        <f>C21-I21</f>
        <v>-39294755</v>
      </c>
      <c r="D22" s="96">
        <f>D21-J21</f>
        <v>-19372690</v>
      </c>
      <c r="E22" s="96">
        <f>E21-K21</f>
        <v>40886769</v>
      </c>
      <c r="F22" s="96">
        <f>F21-L21</f>
        <v>-7902510</v>
      </c>
      <c r="G22" s="313" t="s">
        <v>135</v>
      </c>
      <c r="H22" s="309">
        <v>0</v>
      </c>
      <c r="I22" s="309"/>
      <c r="J22" s="309">
        <f>Mindösszesen!Y22</f>
        <v>0</v>
      </c>
      <c r="K22" s="309">
        <f>Mindösszesen!Z22</f>
        <v>0</v>
      </c>
      <c r="L22" s="309">
        <f>Mindösszesen!AA22</f>
        <v>0</v>
      </c>
    </row>
    <row r="23" spans="1:12" s="11" customFormat="1" ht="15.75">
      <c r="A23" s="95" t="s">
        <v>133</v>
      </c>
      <c r="B23" s="5">
        <v>0</v>
      </c>
      <c r="C23" s="5">
        <v>0</v>
      </c>
      <c r="D23" s="5">
        <f>Mindösszesen!L23</f>
        <v>0</v>
      </c>
      <c r="E23" s="5">
        <f>Mindösszesen!M23</f>
        <v>0</v>
      </c>
      <c r="F23" s="5">
        <f>Mindösszesen!N23</f>
        <v>0</v>
      </c>
      <c r="G23" s="313"/>
      <c r="H23" s="309"/>
      <c r="I23" s="309"/>
      <c r="J23" s="309"/>
      <c r="K23" s="309"/>
      <c r="L23" s="309"/>
    </row>
    <row r="24" spans="1:12" s="11" customFormat="1" ht="15.75">
      <c r="A24" s="95" t="s">
        <v>134</v>
      </c>
      <c r="B24" s="5">
        <v>0</v>
      </c>
      <c r="C24" s="5">
        <v>0</v>
      </c>
      <c r="D24" s="5">
        <f>Mindösszesen!L24</f>
        <v>0</v>
      </c>
      <c r="E24" s="5">
        <f>Mindösszesen!M24</f>
        <v>0</v>
      </c>
      <c r="F24" s="5">
        <f>Mindösszesen!N24</f>
        <v>0</v>
      </c>
      <c r="G24" s="313"/>
      <c r="H24" s="309"/>
      <c r="I24" s="309"/>
      <c r="J24" s="309"/>
      <c r="K24" s="309"/>
      <c r="L24" s="309"/>
    </row>
    <row r="25" spans="1:12" s="11" customFormat="1" ht="31.5">
      <c r="A25" s="93" t="s">
        <v>12</v>
      </c>
      <c r="B25" s="14">
        <f>B21+B23+B24</f>
        <v>20246396</v>
      </c>
      <c r="C25" s="14">
        <f>C21+C23+C24</f>
        <v>13663660</v>
      </c>
      <c r="D25" s="14">
        <f>D21+D23+D24</f>
        <v>11297200</v>
      </c>
      <c r="E25" s="14">
        <f>E21+E23+E24</f>
        <v>277991228</v>
      </c>
      <c r="F25" s="14">
        <f>F21+F23+F24</f>
        <v>24361385</v>
      </c>
      <c r="G25" s="93" t="s">
        <v>13</v>
      </c>
      <c r="H25" s="14">
        <f>H21+H22</f>
        <v>14497437</v>
      </c>
      <c r="I25" s="14">
        <f>I21+I22</f>
        <v>52958415</v>
      </c>
      <c r="J25" s="14">
        <f>J21+J22</f>
        <v>30669890</v>
      </c>
      <c r="K25" s="14">
        <f>K21+K22</f>
        <v>237104459</v>
      </c>
      <c r="L25" s="14">
        <f>L21+L22</f>
        <v>32263895</v>
      </c>
    </row>
    <row r="26" spans="1:12" s="97" customFormat="1" ht="16.5">
      <c r="A26" s="318" t="s">
        <v>138</v>
      </c>
      <c r="B26" s="319"/>
      <c r="C26" s="319"/>
      <c r="D26" s="319"/>
      <c r="E26" s="319"/>
      <c r="F26" s="320"/>
      <c r="G26" s="321" t="s">
        <v>139</v>
      </c>
      <c r="H26" s="321"/>
      <c r="I26" s="321"/>
      <c r="J26" s="321"/>
      <c r="K26" s="321"/>
      <c r="L26" s="321"/>
    </row>
    <row r="27" spans="1:12" s="11" customFormat="1" ht="15.75">
      <c r="A27" s="92" t="s">
        <v>140</v>
      </c>
      <c r="B27" s="5">
        <f>B11+B21</f>
        <v>262533143</v>
      </c>
      <c r="C27" s="5">
        <f>C11+C21</f>
        <v>252202583</v>
      </c>
      <c r="D27" s="5">
        <f>D11+D21</f>
        <v>221019967</v>
      </c>
      <c r="E27" s="5">
        <f>E11+E21</f>
        <v>510002131</v>
      </c>
      <c r="F27" s="5">
        <f>F11+F21</f>
        <v>249810371</v>
      </c>
      <c r="G27" s="92" t="s">
        <v>141</v>
      </c>
      <c r="H27" s="5">
        <f>H11+H21</f>
        <v>228420146</v>
      </c>
      <c r="I27" s="5">
        <f>I11+I21</f>
        <v>273597682</v>
      </c>
      <c r="J27" s="5">
        <f>J11+J21</f>
        <v>248622839</v>
      </c>
      <c r="K27" s="5">
        <f>K11+K21</f>
        <v>538388539</v>
      </c>
      <c r="L27" s="5">
        <f>L11+L21</f>
        <v>246804523</v>
      </c>
    </row>
    <row r="28" spans="1:12" s="11" customFormat="1" ht="15.75">
      <c r="A28" s="95" t="s">
        <v>142</v>
      </c>
      <c r="B28" s="96">
        <f>B27-H27</f>
        <v>34112997</v>
      </c>
      <c r="C28" s="96">
        <f>C27-I27</f>
        <v>-21395099</v>
      </c>
      <c r="D28" s="96">
        <f>D27-J27</f>
        <v>-27602872</v>
      </c>
      <c r="E28" s="96">
        <f>E27-K27</f>
        <v>-28386408</v>
      </c>
      <c r="F28" s="96">
        <f>F27-L27</f>
        <v>3005848</v>
      </c>
      <c r="G28" s="313" t="s">
        <v>135</v>
      </c>
      <c r="H28" s="309">
        <f>H12+H22</f>
        <v>5665067</v>
      </c>
      <c r="I28" s="309">
        <f>I12+I22</f>
        <v>6386280</v>
      </c>
      <c r="J28" s="309">
        <f>Mindösszesen!Y28</f>
        <v>5935169</v>
      </c>
      <c r="K28" s="309">
        <f>Mindösszesen!Z28</f>
        <v>12605876</v>
      </c>
      <c r="L28" s="309">
        <f>Mindösszesen!AA28</f>
        <v>6752897</v>
      </c>
    </row>
    <row r="29" spans="1:12" s="11" customFormat="1" ht="15.75">
      <c r="A29" s="95" t="s">
        <v>133</v>
      </c>
      <c r="B29" s="5">
        <f>B13+B23</f>
        <v>21333577</v>
      </c>
      <c r="C29" s="5">
        <f>C13+C23</f>
        <v>55750987</v>
      </c>
      <c r="D29" s="5">
        <f aca="true" t="shared" si="0" ref="D29:F30">D13+D23</f>
        <v>33538041</v>
      </c>
      <c r="E29" s="5">
        <f t="shared" si="0"/>
        <v>34321577</v>
      </c>
      <c r="F29" s="5">
        <f t="shared" si="0"/>
        <v>34321577</v>
      </c>
      <c r="G29" s="313"/>
      <c r="H29" s="309"/>
      <c r="I29" s="309"/>
      <c r="J29" s="309"/>
      <c r="K29" s="309"/>
      <c r="L29" s="309"/>
    </row>
    <row r="30" spans="1:12" s="11" customFormat="1" ht="15.75">
      <c r="A30" s="95" t="s">
        <v>134</v>
      </c>
      <c r="B30" s="5">
        <f>B14+B24</f>
        <v>5969480</v>
      </c>
      <c r="C30" s="5">
        <f>C14+C24</f>
        <v>5935169</v>
      </c>
      <c r="D30" s="5">
        <f t="shared" si="0"/>
        <v>0</v>
      </c>
      <c r="E30" s="5">
        <f t="shared" si="0"/>
        <v>6670707</v>
      </c>
      <c r="F30" s="5">
        <f t="shared" si="0"/>
        <v>6670707</v>
      </c>
      <c r="G30" s="313"/>
      <c r="H30" s="309"/>
      <c r="I30" s="309"/>
      <c r="J30" s="309"/>
      <c r="K30" s="309"/>
      <c r="L30" s="309"/>
    </row>
    <row r="31" spans="1:12" s="11" customFormat="1" ht="15.75" hidden="1">
      <c r="A31" s="61" t="s">
        <v>170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1" t="s">
        <v>171</v>
      </c>
      <c r="H31" s="80">
        <v>0</v>
      </c>
      <c r="I31" s="80">
        <f>I15</f>
        <v>0</v>
      </c>
      <c r="J31" s="80">
        <f>J15</f>
        <v>0</v>
      </c>
      <c r="K31" s="80">
        <f>K15</f>
        <v>0</v>
      </c>
      <c r="L31" s="80">
        <f>L15</f>
        <v>0</v>
      </c>
    </row>
    <row r="32" spans="1:12" s="11" customFormat="1" ht="15.75">
      <c r="A32" s="91" t="s">
        <v>7</v>
      </c>
      <c r="B32" s="14">
        <f>B27+B29+B30+B31</f>
        <v>289836200</v>
      </c>
      <c r="C32" s="14">
        <f>C27+C29+C30+C31</f>
        <v>313888739</v>
      </c>
      <c r="D32" s="14">
        <f>D27+D29+D30+D31</f>
        <v>254558008</v>
      </c>
      <c r="E32" s="14">
        <f>E27+E29+E30+E31</f>
        <v>550994415</v>
      </c>
      <c r="F32" s="14">
        <f>F27+F29+F30+F31</f>
        <v>290802655</v>
      </c>
      <c r="G32" s="91" t="s">
        <v>8</v>
      </c>
      <c r="H32" s="14">
        <f>SUM(H27:H31)</f>
        <v>234085213</v>
      </c>
      <c r="I32" s="14">
        <f>SUM(I27:I31)</f>
        <v>279983962</v>
      </c>
      <c r="J32" s="14">
        <f>SUM(J27:J31)</f>
        <v>254558008</v>
      </c>
      <c r="K32" s="14">
        <f>SUM(K27:K31)</f>
        <v>550994415</v>
      </c>
      <c r="L32" s="14">
        <f>SUM(L27:L31)</f>
        <v>253557420</v>
      </c>
    </row>
  </sheetData>
  <sheetProtection/>
  <mergeCells count="32">
    <mergeCell ref="A1:L1"/>
    <mergeCell ref="A2:L2"/>
    <mergeCell ref="G12:G14"/>
    <mergeCell ref="H12:H14"/>
    <mergeCell ref="I12:I14"/>
    <mergeCell ref="L28:L30"/>
    <mergeCell ref="J28:J30"/>
    <mergeCell ref="K22:K24"/>
    <mergeCell ref="K28:K30"/>
    <mergeCell ref="H28:H30"/>
    <mergeCell ref="B9:B10"/>
    <mergeCell ref="G17:L17"/>
    <mergeCell ref="G26:L26"/>
    <mergeCell ref="A26:F26"/>
    <mergeCell ref="J22:J24"/>
    <mergeCell ref="L22:L24"/>
    <mergeCell ref="D9:D10"/>
    <mergeCell ref="K12:K14"/>
    <mergeCell ref="A5:F5"/>
    <mergeCell ref="E9:E10"/>
    <mergeCell ref="J12:J14"/>
    <mergeCell ref="L12:L14"/>
    <mergeCell ref="A9:A10"/>
    <mergeCell ref="G5:L5"/>
    <mergeCell ref="C9:C10"/>
    <mergeCell ref="F9:F10"/>
    <mergeCell ref="I22:I24"/>
    <mergeCell ref="G22:G24"/>
    <mergeCell ref="A17:F17"/>
    <mergeCell ref="I28:I30"/>
    <mergeCell ref="H22:H24"/>
    <mergeCell ref="G28:G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&amp;R1.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31"/>
  <sheetViews>
    <sheetView zoomScalePageLayoutView="0" workbookViewId="0" topLeftCell="A1">
      <pane xSplit="2" ySplit="4" topLeftCell="C8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D31" sqref="D31"/>
    </sheetView>
  </sheetViews>
  <sheetFormatPr defaultColWidth="9.140625" defaultRowHeight="15"/>
  <cols>
    <col min="1" max="1" width="5.7109375" style="70" customWidth="1"/>
    <col min="2" max="2" width="36.57421875" style="70" customWidth="1"/>
    <col min="3" max="5" width="15.00390625" style="70" customWidth="1"/>
    <col min="6" max="16384" width="9.140625" style="70" customWidth="1"/>
  </cols>
  <sheetData>
    <row r="1" spans="1:5" s="16" customFormat="1" ht="48" customHeight="1">
      <c r="A1" s="351" t="s">
        <v>832</v>
      </c>
      <c r="B1" s="351"/>
      <c r="C1" s="351"/>
      <c r="D1" s="351"/>
      <c r="E1" s="351"/>
    </row>
    <row r="2" s="16" customFormat="1" ht="15.75"/>
    <row r="3" spans="1: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</row>
    <row r="4" spans="1:5" s="10" customFormat="1" ht="15.75">
      <c r="A4" s="1">
        <v>1</v>
      </c>
      <c r="B4" s="6" t="s">
        <v>9</v>
      </c>
      <c r="C4" s="6" t="s">
        <v>809</v>
      </c>
      <c r="D4" s="6" t="s">
        <v>810</v>
      </c>
      <c r="E4" s="6" t="s">
        <v>5</v>
      </c>
    </row>
    <row r="5" spans="1:5" s="10" customFormat="1" ht="15.75">
      <c r="A5" s="1">
        <v>2</v>
      </c>
      <c r="B5" s="181" t="s">
        <v>833</v>
      </c>
      <c r="C5" s="14">
        <v>27586953</v>
      </c>
      <c r="D5" s="14">
        <v>7256556</v>
      </c>
      <c r="E5" s="14">
        <f>SUM(C5:D5)</f>
        <v>34843509</v>
      </c>
    </row>
    <row r="6" spans="1:5" s="10" customFormat="1" ht="25.5">
      <c r="A6" s="1">
        <v>3</v>
      </c>
      <c r="B6" s="115" t="s">
        <v>300</v>
      </c>
      <c r="C6" s="182">
        <f>'Összes Önk.'!N7</f>
        <v>192757331</v>
      </c>
      <c r="D6" s="182">
        <f>'Összes Hivatal'!N7</f>
        <v>4569083</v>
      </c>
      <c r="E6" s="14">
        <f aca="true" t="shared" si="0" ref="E6:E29">SUM(C6:D6)</f>
        <v>197326414</v>
      </c>
    </row>
    <row r="7" spans="1:5" s="10" customFormat="1" ht="25.5">
      <c r="A7" s="1">
        <v>4</v>
      </c>
      <c r="B7" s="115" t="s">
        <v>309</v>
      </c>
      <c r="C7" s="182">
        <f>'Összes Önk.'!N18</f>
        <v>24361385</v>
      </c>
      <c r="D7" s="182">
        <f>'Összes Hivatal'!N18</f>
        <v>0</v>
      </c>
      <c r="E7" s="14">
        <f t="shared" si="0"/>
        <v>24361385</v>
      </c>
    </row>
    <row r="8" spans="1:5" s="10" customFormat="1" ht="15.75">
      <c r="A8" s="1">
        <v>5</v>
      </c>
      <c r="B8" s="115" t="s">
        <v>323</v>
      </c>
      <c r="C8" s="182">
        <f>'Összes Önk.'!N8</f>
        <v>18129002</v>
      </c>
      <c r="D8" s="182">
        <f>'Összes Hivatal'!N8</f>
        <v>0</v>
      </c>
      <c r="E8" s="14">
        <f t="shared" si="0"/>
        <v>18129002</v>
      </c>
    </row>
    <row r="9" spans="1:5" s="10" customFormat="1" ht="15.75">
      <c r="A9" s="1">
        <v>6</v>
      </c>
      <c r="B9" s="115" t="s">
        <v>46</v>
      </c>
      <c r="C9" s="182">
        <f>'Összes Önk.'!N9</f>
        <v>9575833</v>
      </c>
      <c r="D9" s="182">
        <f>'Összes Hivatal'!N9</f>
        <v>198200</v>
      </c>
      <c r="E9" s="14">
        <f t="shared" si="0"/>
        <v>9774033</v>
      </c>
    </row>
    <row r="10" spans="1:5" s="10" customFormat="1" ht="15.75">
      <c r="A10" s="1">
        <v>7</v>
      </c>
      <c r="B10" s="115" t="s">
        <v>136</v>
      </c>
      <c r="C10" s="182">
        <f>'Összes Önk.'!N19</f>
        <v>0</v>
      </c>
      <c r="D10" s="182">
        <f>'Összes Hivatal'!N19</f>
        <v>0</v>
      </c>
      <c r="E10" s="14">
        <f t="shared" si="0"/>
        <v>0</v>
      </c>
    </row>
    <row r="11" spans="1:5" s="10" customFormat="1" ht="15.75">
      <c r="A11" s="1">
        <v>8</v>
      </c>
      <c r="B11" s="115" t="s">
        <v>381</v>
      </c>
      <c r="C11" s="182">
        <f>'Összes Önk.'!N10</f>
        <v>219537</v>
      </c>
      <c r="D11" s="182">
        <f>'Összes Hivatal'!N10:N11</f>
        <v>0</v>
      </c>
      <c r="E11" s="14">
        <f t="shared" si="0"/>
        <v>219537</v>
      </c>
    </row>
    <row r="12" spans="1:5" s="10" customFormat="1" ht="15.75">
      <c r="A12" s="1">
        <v>9</v>
      </c>
      <c r="B12" s="115" t="s">
        <v>382</v>
      </c>
      <c r="C12" s="182">
        <f>'Összes Önk.'!N20</f>
        <v>0</v>
      </c>
      <c r="D12" s="182">
        <f>'Összes Hivatal'!N20</f>
        <v>0</v>
      </c>
      <c r="E12" s="14">
        <f t="shared" si="0"/>
        <v>0</v>
      </c>
    </row>
    <row r="13" spans="1:5" s="10" customFormat="1" ht="15.75">
      <c r="A13" s="1">
        <v>10</v>
      </c>
      <c r="B13" s="115" t="s">
        <v>392</v>
      </c>
      <c r="C13" s="182">
        <f>'Összes Önk.'!N14-'Összes Önk.'!N14</f>
        <v>0</v>
      </c>
      <c r="D13" s="182">
        <f>'Összes Hivatal'!N29-'Összes Hivatal'!N29</f>
        <v>0</v>
      </c>
      <c r="E13" s="14">
        <f t="shared" si="0"/>
        <v>0</v>
      </c>
    </row>
    <row r="14" spans="1:5" s="10" customFormat="1" ht="15.75">
      <c r="A14" s="1">
        <v>11</v>
      </c>
      <c r="B14" s="115" t="s">
        <v>393</v>
      </c>
      <c r="C14" s="182">
        <f>'Összes Önk.'!N23-'Összes Önk.'!N23</f>
        <v>0</v>
      </c>
      <c r="D14" s="182">
        <f>'Összes Hivatal'!N23-'Összes Hivatal'!N23</f>
        <v>0</v>
      </c>
      <c r="E14" s="14">
        <f t="shared" si="0"/>
        <v>0</v>
      </c>
    </row>
    <row r="15" spans="1:5" s="10" customFormat="1" ht="15.75">
      <c r="A15" s="1">
        <v>12</v>
      </c>
      <c r="B15" s="115" t="s">
        <v>390</v>
      </c>
      <c r="C15" s="182">
        <f>'Összes Önk.'!N15</f>
        <v>6670707</v>
      </c>
      <c r="D15" s="182">
        <f>'Összes Hivatal'!N15</f>
        <v>71805362</v>
      </c>
      <c r="E15" s="14">
        <f>SUM(C15:D15)-'Bevétel Hivatal'!E177</f>
        <v>6670707</v>
      </c>
    </row>
    <row r="16" spans="1:5" s="10" customFormat="1" ht="15.75">
      <c r="A16" s="1">
        <v>13</v>
      </c>
      <c r="B16" s="115" t="s">
        <v>391</v>
      </c>
      <c r="C16" s="182">
        <f>'Összes Önk.'!N24</f>
        <v>0</v>
      </c>
      <c r="D16" s="182">
        <f>'Összes Hivatal'!N24</f>
        <v>0</v>
      </c>
      <c r="E16" s="14">
        <f>SUM(C16:D16)-'Bevétel Hivatal'!E196</f>
        <v>0</v>
      </c>
    </row>
    <row r="17" spans="1:5" s="10" customFormat="1" ht="15.75">
      <c r="A17" s="1">
        <v>14</v>
      </c>
      <c r="B17" s="68" t="s">
        <v>831</v>
      </c>
      <c r="C17" s="182">
        <f>vagyonmérleg!D41-vagyonmérleg!C41</f>
        <v>-1898923</v>
      </c>
      <c r="D17" s="182">
        <f>vagyonmérleg!F41-vagyonmérleg!E41</f>
        <v>-4093476</v>
      </c>
      <c r="E17" s="14">
        <f t="shared" si="0"/>
        <v>-5992399</v>
      </c>
    </row>
    <row r="18" spans="1:5" s="10" customFormat="1" ht="15.75">
      <c r="A18" s="1">
        <v>15</v>
      </c>
      <c r="B18" s="69" t="s">
        <v>7</v>
      </c>
      <c r="C18" s="14">
        <f>SUM(C6:C17)</f>
        <v>249814872</v>
      </c>
      <c r="D18" s="14">
        <f>SUM(D6:D17)</f>
        <v>72479169</v>
      </c>
      <c r="E18" s="14">
        <f>SUM(E6:E17)</f>
        <v>250488679</v>
      </c>
    </row>
    <row r="19" spans="1:5" s="10" customFormat="1" ht="15.75">
      <c r="A19" s="1">
        <v>16</v>
      </c>
      <c r="B19" s="68" t="s">
        <v>40</v>
      </c>
      <c r="C19" s="182">
        <f>'Összes Önk.'!AA7</f>
        <v>35434171</v>
      </c>
      <c r="D19" s="182">
        <f>'Összes Hivatal'!AA7</f>
        <v>55317827</v>
      </c>
      <c r="E19" s="14">
        <f t="shared" si="0"/>
        <v>90751998</v>
      </c>
    </row>
    <row r="20" spans="1:5" s="10" customFormat="1" ht="25.5">
      <c r="A20" s="1">
        <v>17</v>
      </c>
      <c r="B20" s="68" t="s">
        <v>82</v>
      </c>
      <c r="C20" s="182">
        <f>'Összes Önk.'!AA8</f>
        <v>5756128</v>
      </c>
      <c r="D20" s="182">
        <f>'Összes Hivatal'!AA8</f>
        <v>11502173</v>
      </c>
      <c r="E20" s="14">
        <f t="shared" si="0"/>
        <v>17258301</v>
      </c>
    </row>
    <row r="21" spans="1:5" s="10" customFormat="1" ht="15.75">
      <c r="A21" s="1">
        <v>18</v>
      </c>
      <c r="B21" s="68" t="s">
        <v>83</v>
      </c>
      <c r="C21" s="182">
        <f>'Összes Önk.'!AA9</f>
        <v>34603824</v>
      </c>
      <c r="D21" s="182">
        <f>'Összes Hivatal'!AA9</f>
        <v>8083629</v>
      </c>
      <c r="E21" s="14">
        <f t="shared" si="0"/>
        <v>42687453</v>
      </c>
    </row>
    <row r="22" spans="1:5" s="10" customFormat="1" ht="15.75">
      <c r="A22" s="1">
        <v>19</v>
      </c>
      <c r="B22" s="68" t="s">
        <v>84</v>
      </c>
      <c r="C22" s="182">
        <f>'Összes Önk.'!AA10</f>
        <v>7590345</v>
      </c>
      <c r="D22" s="182">
        <f>'Összes Hivatal'!AA10</f>
        <v>0</v>
      </c>
      <c r="E22" s="14">
        <f t="shared" si="0"/>
        <v>7590345</v>
      </c>
    </row>
    <row r="23" spans="1:5" s="10" customFormat="1" ht="15.75">
      <c r="A23" s="1">
        <v>20</v>
      </c>
      <c r="B23" s="68" t="s">
        <v>85</v>
      </c>
      <c r="C23" s="182">
        <f>'Összes Önk.'!AA11</f>
        <v>56196580</v>
      </c>
      <c r="D23" s="182">
        <f>'Összes Hivatal'!AA11</f>
        <v>55951</v>
      </c>
      <c r="E23" s="14">
        <f t="shared" si="0"/>
        <v>56252531</v>
      </c>
    </row>
    <row r="24" spans="1:5" s="10" customFormat="1" ht="15.75">
      <c r="A24" s="1">
        <v>21</v>
      </c>
      <c r="B24" s="68" t="s">
        <v>109</v>
      </c>
      <c r="C24" s="182">
        <f>'Összes Önk.'!AA18</f>
        <v>10420339</v>
      </c>
      <c r="D24" s="182">
        <f>'Összes Hivatal'!AA18</f>
        <v>590762</v>
      </c>
      <c r="E24" s="14">
        <f t="shared" si="0"/>
        <v>11011101</v>
      </c>
    </row>
    <row r="25" spans="1:5" s="10" customFormat="1" ht="15.75">
      <c r="A25" s="1">
        <v>22</v>
      </c>
      <c r="B25" s="68" t="s">
        <v>47</v>
      </c>
      <c r="C25" s="182">
        <f>'Összes Önk.'!AA19</f>
        <v>21061077</v>
      </c>
      <c r="D25" s="182">
        <f>'Összes Hivatal'!AA19</f>
        <v>0</v>
      </c>
      <c r="E25" s="14">
        <f t="shared" si="0"/>
        <v>21061077</v>
      </c>
    </row>
    <row r="26" spans="1:5" s="10" customFormat="1" ht="15.75">
      <c r="A26" s="1">
        <v>23</v>
      </c>
      <c r="B26" s="68" t="s">
        <v>222</v>
      </c>
      <c r="C26" s="182">
        <f>'Összes Önk.'!AA20</f>
        <v>191717</v>
      </c>
      <c r="D26" s="182">
        <f>'Összes Hivatal'!AA20</f>
        <v>0</v>
      </c>
      <c r="E26" s="14">
        <f t="shared" si="0"/>
        <v>191717</v>
      </c>
    </row>
    <row r="27" spans="1:5" s="10" customFormat="1" ht="15.75">
      <c r="A27" s="1">
        <v>24</v>
      </c>
      <c r="B27" s="68" t="s">
        <v>95</v>
      </c>
      <c r="C27" s="182">
        <f>'Összes Önk.'!AA13</f>
        <v>78558259</v>
      </c>
      <c r="D27" s="182">
        <f>'Összes Hivatal'!AA13</f>
        <v>0</v>
      </c>
      <c r="E27" s="14">
        <f>SUM(C27:D27)-'Kiadás Önk.'!E175</f>
        <v>6752897</v>
      </c>
    </row>
    <row r="28" spans="1:5" s="10" customFormat="1" ht="15.75">
      <c r="A28" s="1">
        <v>25</v>
      </c>
      <c r="B28" s="68" t="s">
        <v>110</v>
      </c>
      <c r="C28" s="182">
        <f>'Összes Önk.'!AA14</f>
        <v>0</v>
      </c>
      <c r="D28" s="182">
        <f>'Összes Hivatal'!AA22</f>
        <v>0</v>
      </c>
      <c r="E28" s="14">
        <f>SUM(C28:D28)-'Kiadás Önk.'!E190</f>
        <v>0</v>
      </c>
    </row>
    <row r="29" spans="1:5" s="10" customFormat="1" ht="15.75">
      <c r="A29" s="1">
        <v>26</v>
      </c>
      <c r="B29" s="68" t="s">
        <v>831</v>
      </c>
      <c r="C29" s="182">
        <f>vagyonmérleg!D32-vagyonmérleg!C32</f>
        <v>-5652800</v>
      </c>
      <c r="D29" s="182">
        <f>vagyonmérleg!F32-vagyonmérleg!E32</f>
        <v>-160045</v>
      </c>
      <c r="E29" s="14">
        <f t="shared" si="0"/>
        <v>-5812845</v>
      </c>
    </row>
    <row r="30" spans="1:5" s="10" customFormat="1" ht="15.75">
      <c r="A30" s="1">
        <v>27</v>
      </c>
      <c r="B30" s="69" t="s">
        <v>8</v>
      </c>
      <c r="C30" s="14">
        <f>SUM(C19:C29)</f>
        <v>244159640</v>
      </c>
      <c r="D30" s="14">
        <f>SUM(D19:D29)</f>
        <v>75390297</v>
      </c>
      <c r="E30" s="14">
        <f>SUM(E19:E29)</f>
        <v>247744575</v>
      </c>
    </row>
    <row r="31" spans="1:5" ht="15.75">
      <c r="A31" s="1">
        <v>28</v>
      </c>
      <c r="B31" s="8" t="s">
        <v>117</v>
      </c>
      <c r="C31" s="14">
        <f>C5+C18-C30</f>
        <v>33242185</v>
      </c>
      <c r="D31" s="14">
        <f>D5+D18-D30</f>
        <v>4345428</v>
      </c>
      <c r="E31" s="14">
        <f>E5+E18-E30</f>
        <v>37587613</v>
      </c>
    </row>
  </sheetData>
  <sheetProtection/>
  <mergeCells count="1">
    <mergeCell ref="A1:E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2" sqref="A2:N2"/>
    </sheetView>
  </sheetViews>
  <sheetFormatPr defaultColWidth="12.00390625" defaultRowHeight="15"/>
  <cols>
    <col min="1" max="1" width="3.00390625" style="223" bestFit="1" customWidth="1"/>
    <col min="2" max="2" width="21.57421875" style="218" customWidth="1"/>
    <col min="3" max="3" width="12.7109375" style="218" customWidth="1"/>
    <col min="4" max="4" width="11.7109375" style="218" bestFit="1" customWidth="1"/>
    <col min="5" max="5" width="12.140625" style="218" customWidth="1"/>
    <col min="6" max="6" width="10.57421875" style="218" customWidth="1"/>
    <col min="7" max="7" width="9.7109375" style="218" customWidth="1"/>
    <col min="8" max="8" width="11.28125" style="218" bestFit="1" customWidth="1"/>
    <col min="9" max="9" width="12.00390625" style="218" customWidth="1"/>
    <col min="10" max="10" width="11.140625" style="218" customWidth="1"/>
    <col min="11" max="11" width="12.00390625" style="218" customWidth="1"/>
    <col min="12" max="13" width="10.8515625" style="218" customWidth="1"/>
    <col min="14" max="14" width="9.7109375" style="218" customWidth="1"/>
    <col min="15" max="15" width="13.421875" style="218" hidden="1" customWidth="1"/>
    <col min="16" max="16" width="14.421875" style="218" customWidth="1"/>
    <col min="17" max="17" width="13.421875" style="218" bestFit="1" customWidth="1"/>
    <col min="18" max="16384" width="12.00390625" style="218" customWidth="1"/>
  </cols>
  <sheetData>
    <row r="1" spans="1:14" s="193" customFormat="1" ht="17.25" customHeight="1">
      <c r="A1" s="352" t="s">
        <v>885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s="193" customFormat="1" ht="17.25" customHeight="1">
      <c r="A2" s="352" t="s">
        <v>886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4" spans="1:14" s="196" customFormat="1" ht="13.5" customHeight="1">
      <c r="A4" s="194"/>
      <c r="B4" s="195" t="s">
        <v>0</v>
      </c>
      <c r="C4" s="195" t="s">
        <v>1</v>
      </c>
      <c r="D4" s="195" t="s">
        <v>2</v>
      </c>
      <c r="E4" s="195" t="s">
        <v>3</v>
      </c>
      <c r="F4" s="195" t="s">
        <v>6</v>
      </c>
      <c r="G4" s="195" t="s">
        <v>49</v>
      </c>
      <c r="H4" s="195" t="s">
        <v>50</v>
      </c>
      <c r="I4" s="195" t="s">
        <v>51</v>
      </c>
      <c r="J4" s="195" t="s">
        <v>96</v>
      </c>
      <c r="K4" s="195" t="s">
        <v>97</v>
      </c>
      <c r="L4" s="195" t="s">
        <v>52</v>
      </c>
      <c r="M4" s="195" t="s">
        <v>98</v>
      </c>
      <c r="N4" s="195" t="s">
        <v>99</v>
      </c>
    </row>
    <row r="5" spans="1:14" s="197" customFormat="1" ht="29.25" customHeight="1">
      <c r="A5" s="195">
        <v>1</v>
      </c>
      <c r="B5" s="353" t="s">
        <v>9</v>
      </c>
      <c r="C5" s="355" t="s">
        <v>887</v>
      </c>
      <c r="D5" s="356"/>
      <c r="E5" s="357"/>
      <c r="F5" s="358" t="s">
        <v>888</v>
      </c>
      <c r="G5" s="359"/>
      <c r="H5" s="360"/>
      <c r="I5" s="361" t="s">
        <v>889</v>
      </c>
      <c r="J5" s="362"/>
      <c r="K5" s="363"/>
      <c r="L5" s="361" t="s">
        <v>890</v>
      </c>
      <c r="M5" s="362"/>
      <c r="N5" s="363"/>
    </row>
    <row r="6" spans="1:14" s="197" customFormat="1" ht="15" customHeight="1">
      <c r="A6" s="195">
        <v>2</v>
      </c>
      <c r="B6" s="354"/>
      <c r="C6" s="198" t="s">
        <v>891</v>
      </c>
      <c r="D6" s="198" t="s">
        <v>892</v>
      </c>
      <c r="E6" s="198" t="s">
        <v>893</v>
      </c>
      <c r="F6" s="198" t="s">
        <v>891</v>
      </c>
      <c r="G6" s="198" t="s">
        <v>892</v>
      </c>
      <c r="H6" s="198" t="s">
        <v>893</v>
      </c>
      <c r="I6" s="198" t="s">
        <v>891</v>
      </c>
      <c r="J6" s="198" t="s">
        <v>892</v>
      </c>
      <c r="K6" s="198" t="s">
        <v>893</v>
      </c>
      <c r="L6" s="198" t="s">
        <v>891</v>
      </c>
      <c r="M6" s="198" t="s">
        <v>892</v>
      </c>
      <c r="N6" s="198" t="s">
        <v>893</v>
      </c>
    </row>
    <row r="7" spans="1:14" s="197" customFormat="1" ht="15" customHeight="1">
      <c r="A7" s="195">
        <v>3</v>
      </c>
      <c r="B7" s="199" t="s">
        <v>894</v>
      </c>
      <c r="C7" s="200">
        <v>0</v>
      </c>
      <c r="D7" s="200">
        <v>0</v>
      </c>
      <c r="E7" s="200">
        <f aca="true" t="shared" si="0" ref="E7:E13">C7-D7</f>
        <v>0</v>
      </c>
      <c r="F7" s="201">
        <v>1352010</v>
      </c>
      <c r="G7" s="200">
        <v>0</v>
      </c>
      <c r="H7" s="200">
        <f aca="true" t="shared" si="1" ref="H7:H13">F7-G7</f>
        <v>1352010</v>
      </c>
      <c r="I7" s="201">
        <v>12914603</v>
      </c>
      <c r="J7" s="200">
        <v>0</v>
      </c>
      <c r="K7" s="200">
        <f aca="true" t="shared" si="2" ref="K7:K13">I7-J7</f>
        <v>12914603</v>
      </c>
      <c r="L7" s="201">
        <v>950760</v>
      </c>
      <c r="M7" s="200">
        <v>0</v>
      </c>
      <c r="N7" s="200">
        <f aca="true" t="shared" si="3" ref="N7:N13">L7-M7</f>
        <v>950760</v>
      </c>
    </row>
    <row r="8" spans="1:14" s="197" customFormat="1" ht="15" customHeight="1">
      <c r="A8" s="195">
        <v>4</v>
      </c>
      <c r="B8" s="199" t="s">
        <v>895</v>
      </c>
      <c r="C8" s="200">
        <v>0</v>
      </c>
      <c r="D8" s="200">
        <v>0</v>
      </c>
      <c r="E8" s="200">
        <f t="shared" si="0"/>
        <v>0</v>
      </c>
      <c r="F8" s="200">
        <v>0</v>
      </c>
      <c r="G8" s="200">
        <v>0</v>
      </c>
      <c r="H8" s="200">
        <f t="shared" si="1"/>
        <v>0</v>
      </c>
      <c r="I8" s="200">
        <v>0</v>
      </c>
      <c r="J8" s="200">
        <v>0</v>
      </c>
      <c r="K8" s="200">
        <f t="shared" si="2"/>
        <v>0</v>
      </c>
      <c r="L8" s="201">
        <v>4132020</v>
      </c>
      <c r="M8" s="200">
        <v>0</v>
      </c>
      <c r="N8" s="200">
        <f t="shared" si="3"/>
        <v>4132020</v>
      </c>
    </row>
    <row r="9" spans="1:14" s="197" customFormat="1" ht="15" customHeight="1">
      <c r="A9" s="195">
        <v>5</v>
      </c>
      <c r="B9" s="199" t="s">
        <v>896</v>
      </c>
      <c r="C9" s="200">
        <v>0</v>
      </c>
      <c r="D9" s="200">
        <v>0</v>
      </c>
      <c r="E9" s="200">
        <f t="shared" si="0"/>
        <v>0</v>
      </c>
      <c r="F9" s="200">
        <v>0</v>
      </c>
      <c r="G9" s="200">
        <v>0</v>
      </c>
      <c r="H9" s="200">
        <f t="shared" si="1"/>
        <v>0</v>
      </c>
      <c r="I9" s="200">
        <v>0</v>
      </c>
      <c r="J9" s="200">
        <v>0</v>
      </c>
      <c r="K9" s="200">
        <f t="shared" si="2"/>
        <v>0</v>
      </c>
      <c r="L9" s="200">
        <v>1468133</v>
      </c>
      <c r="M9" s="200">
        <v>0</v>
      </c>
      <c r="N9" s="200">
        <f t="shared" si="3"/>
        <v>1468133</v>
      </c>
    </row>
    <row r="10" spans="1:14" s="197" customFormat="1" ht="15" customHeight="1">
      <c r="A10" s="195">
        <v>6</v>
      </c>
      <c r="B10" s="199" t="s">
        <v>897</v>
      </c>
      <c r="C10" s="200">
        <v>0</v>
      </c>
      <c r="D10" s="200">
        <v>0</v>
      </c>
      <c r="E10" s="200">
        <f t="shared" si="0"/>
        <v>0</v>
      </c>
      <c r="F10" s="200">
        <v>0</v>
      </c>
      <c r="G10" s="200">
        <v>0</v>
      </c>
      <c r="H10" s="200">
        <f t="shared" si="1"/>
        <v>0</v>
      </c>
      <c r="I10" s="200">
        <v>0</v>
      </c>
      <c r="J10" s="200">
        <v>0</v>
      </c>
      <c r="K10" s="200">
        <f t="shared" si="2"/>
        <v>0</v>
      </c>
      <c r="L10" s="202">
        <v>24678596</v>
      </c>
      <c r="M10" s="202">
        <v>0</v>
      </c>
      <c r="N10" s="202">
        <f t="shared" si="3"/>
        <v>24678596</v>
      </c>
    </row>
    <row r="11" spans="1:14" s="197" customFormat="1" ht="15" customHeight="1">
      <c r="A11" s="195">
        <v>7</v>
      </c>
      <c r="B11" s="199" t="s">
        <v>898</v>
      </c>
      <c r="C11" s="201">
        <v>101399727</v>
      </c>
      <c r="D11" s="200">
        <v>0</v>
      </c>
      <c r="E11" s="200">
        <f t="shared" si="0"/>
        <v>101399727</v>
      </c>
      <c r="F11" s="200">
        <v>0</v>
      </c>
      <c r="G11" s="200">
        <v>0</v>
      </c>
      <c r="H11" s="200">
        <f t="shared" si="1"/>
        <v>0</v>
      </c>
      <c r="I11" s="200">
        <v>0</v>
      </c>
      <c r="J11" s="200">
        <v>0</v>
      </c>
      <c r="K11" s="200">
        <f t="shared" si="2"/>
        <v>0</v>
      </c>
      <c r="L11" s="200">
        <v>0</v>
      </c>
      <c r="M11" s="200">
        <v>0</v>
      </c>
      <c r="N11" s="200">
        <f t="shared" si="3"/>
        <v>0</v>
      </c>
    </row>
    <row r="12" spans="1:14" s="197" customFormat="1" ht="15" customHeight="1">
      <c r="A12" s="195">
        <v>8</v>
      </c>
      <c r="B12" s="199" t="s">
        <v>899</v>
      </c>
      <c r="C12" s="200">
        <v>0</v>
      </c>
      <c r="D12" s="200">
        <v>0</v>
      </c>
      <c r="E12" s="200">
        <f t="shared" si="0"/>
        <v>0</v>
      </c>
      <c r="F12" s="201">
        <v>2913625</v>
      </c>
      <c r="G12" s="200">
        <v>0</v>
      </c>
      <c r="H12" s="200">
        <f t="shared" si="1"/>
        <v>2913625</v>
      </c>
      <c r="I12" s="200">
        <v>0</v>
      </c>
      <c r="J12" s="200">
        <v>0</v>
      </c>
      <c r="K12" s="200">
        <f t="shared" si="2"/>
        <v>0</v>
      </c>
      <c r="L12" s="200">
        <v>0</v>
      </c>
      <c r="M12" s="200">
        <v>0</v>
      </c>
      <c r="N12" s="200">
        <f t="shared" si="3"/>
        <v>0</v>
      </c>
    </row>
    <row r="13" spans="1:14" s="197" customFormat="1" ht="15" customHeight="1">
      <c r="A13" s="195">
        <v>9</v>
      </c>
      <c r="B13" s="199" t="s">
        <v>900</v>
      </c>
      <c r="C13" s="200">
        <v>0</v>
      </c>
      <c r="D13" s="200">
        <v>0</v>
      </c>
      <c r="E13" s="200">
        <f t="shared" si="0"/>
        <v>0</v>
      </c>
      <c r="F13" s="200">
        <v>0</v>
      </c>
      <c r="G13" s="200">
        <v>0</v>
      </c>
      <c r="H13" s="200">
        <f t="shared" si="1"/>
        <v>0</v>
      </c>
      <c r="I13" s="201">
        <v>5267191</v>
      </c>
      <c r="J13" s="200">
        <v>0</v>
      </c>
      <c r="K13" s="200">
        <f t="shared" si="2"/>
        <v>5267191</v>
      </c>
      <c r="L13" s="200">
        <v>2364253</v>
      </c>
      <c r="M13" s="200">
        <v>0</v>
      </c>
      <c r="N13" s="200">
        <f t="shared" si="3"/>
        <v>2364253</v>
      </c>
    </row>
    <row r="14" spans="1:14" s="197" customFormat="1" ht="15" customHeight="1">
      <c r="A14" s="195">
        <v>10</v>
      </c>
      <c r="B14" s="198" t="s">
        <v>901</v>
      </c>
      <c r="C14" s="203">
        <f aca="true" t="shared" si="4" ref="C14:N14">SUM(C7:C13)</f>
        <v>101399727</v>
      </c>
      <c r="D14" s="203">
        <f t="shared" si="4"/>
        <v>0</v>
      </c>
      <c r="E14" s="203">
        <f t="shared" si="4"/>
        <v>101399727</v>
      </c>
      <c r="F14" s="203">
        <f t="shared" si="4"/>
        <v>4265635</v>
      </c>
      <c r="G14" s="203">
        <f t="shared" si="4"/>
        <v>0</v>
      </c>
      <c r="H14" s="203">
        <f t="shared" si="4"/>
        <v>4265635</v>
      </c>
      <c r="I14" s="203">
        <f t="shared" si="4"/>
        <v>18181794</v>
      </c>
      <c r="J14" s="203">
        <f t="shared" si="4"/>
        <v>0</v>
      </c>
      <c r="K14" s="203">
        <f t="shared" si="4"/>
        <v>18181794</v>
      </c>
      <c r="L14" s="204">
        <f t="shared" si="4"/>
        <v>33593762</v>
      </c>
      <c r="M14" s="203">
        <f t="shared" si="4"/>
        <v>0</v>
      </c>
      <c r="N14" s="204">
        <f t="shared" si="4"/>
        <v>33593762</v>
      </c>
    </row>
    <row r="15" spans="1:14" s="197" customFormat="1" ht="15" customHeight="1">
      <c r="A15" s="195">
        <v>11</v>
      </c>
      <c r="B15" s="198" t="s">
        <v>902</v>
      </c>
      <c r="C15" s="203">
        <v>0</v>
      </c>
      <c r="D15" s="203">
        <v>0</v>
      </c>
      <c r="E15" s="203">
        <f>C15-D15</f>
        <v>0</v>
      </c>
      <c r="F15" s="205">
        <v>3929043</v>
      </c>
      <c r="G15" s="203">
        <v>978526</v>
      </c>
      <c r="H15" s="203">
        <f>F15-G15</f>
        <v>2950517</v>
      </c>
      <c r="I15" s="205">
        <v>122066259</v>
      </c>
      <c r="J15" s="203">
        <v>37523012</v>
      </c>
      <c r="K15" s="203">
        <f>I15-J15</f>
        <v>84543247</v>
      </c>
      <c r="L15" s="205">
        <v>1212332</v>
      </c>
      <c r="M15" s="203">
        <v>549978</v>
      </c>
      <c r="N15" s="203">
        <f>L15-M15</f>
        <v>662354</v>
      </c>
    </row>
    <row r="16" spans="1:14" s="197" customFormat="1" ht="15" customHeight="1">
      <c r="A16" s="195">
        <v>12</v>
      </c>
      <c r="B16" s="198" t="s">
        <v>903</v>
      </c>
      <c r="C16" s="203">
        <v>0</v>
      </c>
      <c r="D16" s="203">
        <v>0</v>
      </c>
      <c r="E16" s="203">
        <f>C16-D16</f>
        <v>0</v>
      </c>
      <c r="F16" s="205">
        <v>0</v>
      </c>
      <c r="G16" s="203">
        <v>0</v>
      </c>
      <c r="H16" s="203">
        <f>F16-G16</f>
        <v>0</v>
      </c>
      <c r="I16" s="205">
        <v>0</v>
      </c>
      <c r="J16" s="203">
        <v>0</v>
      </c>
      <c r="K16" s="203">
        <f>I16-J16</f>
        <v>0</v>
      </c>
      <c r="L16" s="205">
        <v>0</v>
      </c>
      <c r="M16" s="203">
        <v>0</v>
      </c>
      <c r="N16" s="203">
        <f>L16-M16</f>
        <v>0</v>
      </c>
    </row>
    <row r="17" spans="1:14" s="197" customFormat="1" ht="15" customHeight="1">
      <c r="A17" s="195">
        <v>13</v>
      </c>
      <c r="B17" s="198" t="s">
        <v>904</v>
      </c>
      <c r="C17" s="206">
        <v>426516782</v>
      </c>
      <c r="D17" s="203">
        <v>150936282</v>
      </c>
      <c r="E17" s="204">
        <f>C17-D17</f>
        <v>275580500</v>
      </c>
      <c r="F17" s="203">
        <v>4752551</v>
      </c>
      <c r="G17" s="203">
        <v>177375</v>
      </c>
      <c r="H17" s="203">
        <f>F17-G17</f>
        <v>4575176</v>
      </c>
      <c r="I17" s="205">
        <v>53986772</v>
      </c>
      <c r="J17" s="203">
        <v>19571473</v>
      </c>
      <c r="K17" s="203">
        <f>I17-J17</f>
        <v>34415299</v>
      </c>
      <c r="L17" s="207">
        <v>9440907</v>
      </c>
      <c r="M17" s="208">
        <v>1282039</v>
      </c>
      <c r="N17" s="203">
        <f>L17-M17</f>
        <v>8158868</v>
      </c>
    </row>
    <row r="18" spans="1:14" s="197" customFormat="1" ht="15" customHeight="1">
      <c r="A18" s="195">
        <v>14</v>
      </c>
      <c r="B18" s="198" t="s">
        <v>905</v>
      </c>
      <c r="C18" s="206">
        <v>40200</v>
      </c>
      <c r="D18" s="203">
        <v>40200</v>
      </c>
      <c r="E18" s="200">
        <f>C18-D18</f>
        <v>0</v>
      </c>
      <c r="F18" s="203">
        <v>0</v>
      </c>
      <c r="G18" s="203">
        <v>0</v>
      </c>
      <c r="H18" s="203">
        <f>F18-G18</f>
        <v>0</v>
      </c>
      <c r="I18" s="205">
        <v>10313</v>
      </c>
      <c r="J18" s="203">
        <v>10313</v>
      </c>
      <c r="K18" s="203">
        <f>I18-J18</f>
        <v>0</v>
      </c>
      <c r="L18" s="203">
        <v>0</v>
      </c>
      <c r="M18" s="203">
        <v>0</v>
      </c>
      <c r="N18" s="203">
        <f>L18-M18</f>
        <v>0</v>
      </c>
    </row>
    <row r="19" spans="1:15" s="197" customFormat="1" ht="15" customHeight="1">
      <c r="A19" s="195">
        <v>15</v>
      </c>
      <c r="B19" s="209" t="s">
        <v>906</v>
      </c>
      <c r="C19" s="210">
        <f>SUM(C14:C18)</f>
        <v>527956709</v>
      </c>
      <c r="D19" s="210">
        <f aca="true" t="shared" si="5" ref="D19:N19">SUM(D14:D18)</f>
        <v>150976482</v>
      </c>
      <c r="E19" s="211">
        <f>SUM(E14:E18)</f>
        <v>376980227</v>
      </c>
      <c r="F19" s="210">
        <f t="shared" si="5"/>
        <v>12947229</v>
      </c>
      <c r="G19" s="210">
        <f t="shared" si="5"/>
        <v>1155901</v>
      </c>
      <c r="H19" s="211">
        <f t="shared" si="5"/>
        <v>11791328</v>
      </c>
      <c r="I19" s="210">
        <f t="shared" si="5"/>
        <v>194245138</v>
      </c>
      <c r="J19" s="210">
        <f>SUM(J14:J18)</f>
        <v>57104798</v>
      </c>
      <c r="K19" s="211">
        <f t="shared" si="5"/>
        <v>137140340</v>
      </c>
      <c r="L19" s="210">
        <f>SUM(L14:L18)</f>
        <v>44247001</v>
      </c>
      <c r="M19" s="210">
        <f t="shared" si="5"/>
        <v>1832017</v>
      </c>
      <c r="N19" s="210">
        <f t="shared" si="5"/>
        <v>42414984</v>
      </c>
      <c r="O19" s="197">
        <f>E19+H19+K19+N19</f>
        <v>568326879</v>
      </c>
    </row>
    <row r="20" spans="1:14" s="197" customFormat="1" ht="15" customHeight="1">
      <c r="A20" s="195">
        <v>16</v>
      </c>
      <c r="B20" s="199" t="s">
        <v>907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200">
        <v>200788</v>
      </c>
      <c r="M20" s="200">
        <v>57350</v>
      </c>
      <c r="N20" s="199">
        <f>L20-M20</f>
        <v>143438</v>
      </c>
    </row>
    <row r="21" spans="1:14" s="197" customFormat="1" ht="15" customHeight="1">
      <c r="A21" s="195">
        <v>17</v>
      </c>
      <c r="B21" s="199" t="s">
        <v>908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201">
        <v>2871891</v>
      </c>
      <c r="M21" s="201">
        <v>2871891</v>
      </c>
      <c r="N21" s="199">
        <f>L21-M21</f>
        <v>0</v>
      </c>
    </row>
    <row r="22" spans="1:14" s="197" customFormat="1" ht="15" customHeight="1">
      <c r="A22" s="195">
        <v>18</v>
      </c>
      <c r="B22" s="199" t="s">
        <v>909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f>I22-J22</f>
        <v>0</v>
      </c>
      <c r="L22" s="201">
        <v>13527536</v>
      </c>
      <c r="M22" s="200">
        <v>6798095</v>
      </c>
      <c r="N22" s="200">
        <f>L22-M22</f>
        <v>6729441</v>
      </c>
    </row>
    <row r="23" spans="1:14" s="197" customFormat="1" ht="15" customHeight="1">
      <c r="A23" s="195">
        <v>19</v>
      </c>
      <c r="B23" s="199" t="s">
        <v>910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212">
        <v>881322</v>
      </c>
      <c r="J23" s="199">
        <v>881322</v>
      </c>
      <c r="K23" s="199">
        <v>0</v>
      </c>
      <c r="L23" s="213">
        <v>20599547</v>
      </c>
      <c r="M23" s="202">
        <v>20599547</v>
      </c>
      <c r="N23" s="199">
        <v>0</v>
      </c>
    </row>
    <row r="24" spans="1:15" s="197" customFormat="1" ht="15" customHeight="1">
      <c r="A24" s="195">
        <v>20</v>
      </c>
      <c r="B24" s="209" t="s">
        <v>911</v>
      </c>
      <c r="C24" s="209">
        <f aca="true" t="shared" si="6" ref="C24:N24">SUM(C20:C23)</f>
        <v>0</v>
      </c>
      <c r="D24" s="209">
        <f t="shared" si="6"/>
        <v>0</v>
      </c>
      <c r="E24" s="209">
        <f t="shared" si="6"/>
        <v>0</v>
      </c>
      <c r="F24" s="209">
        <f t="shared" si="6"/>
        <v>0</v>
      </c>
      <c r="G24" s="209">
        <f t="shared" si="6"/>
        <v>0</v>
      </c>
      <c r="H24" s="209">
        <f t="shared" si="6"/>
        <v>0</v>
      </c>
      <c r="I24" s="209">
        <f t="shared" si="6"/>
        <v>881322</v>
      </c>
      <c r="J24" s="209">
        <f t="shared" si="6"/>
        <v>881322</v>
      </c>
      <c r="K24" s="209">
        <f t="shared" si="6"/>
        <v>0</v>
      </c>
      <c r="L24" s="210">
        <f t="shared" si="6"/>
        <v>37199762</v>
      </c>
      <c r="M24" s="210">
        <f t="shared" si="6"/>
        <v>30326883</v>
      </c>
      <c r="N24" s="214">
        <f t="shared" si="6"/>
        <v>6872879</v>
      </c>
      <c r="O24" s="197">
        <f>E24+H24+K24+N24</f>
        <v>6872879</v>
      </c>
    </row>
    <row r="25" spans="1:14" s="197" customFormat="1" ht="15" customHeight="1">
      <c r="A25" s="195">
        <v>21</v>
      </c>
      <c r="B25" s="199" t="s">
        <v>912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199">
        <v>0</v>
      </c>
      <c r="L25" s="213">
        <v>10950000</v>
      </c>
      <c r="M25" s="200">
        <v>9739397</v>
      </c>
      <c r="N25" s="200">
        <f>L25-M25</f>
        <v>1210603</v>
      </c>
    </row>
    <row r="26" spans="1:14" s="197" customFormat="1" ht="15" customHeight="1">
      <c r="A26" s="195">
        <v>22</v>
      </c>
      <c r="B26" s="199" t="s">
        <v>913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212">
        <v>4049</v>
      </c>
      <c r="J26" s="199">
        <v>4049</v>
      </c>
      <c r="K26" s="199">
        <v>0</v>
      </c>
      <c r="L26" s="213">
        <v>5084479</v>
      </c>
      <c r="M26" s="200">
        <v>5084479</v>
      </c>
      <c r="N26" s="200">
        <f>L26-M26</f>
        <v>0</v>
      </c>
    </row>
    <row r="27" spans="1:15" s="197" customFormat="1" ht="15" customHeight="1">
      <c r="A27" s="195">
        <v>23</v>
      </c>
      <c r="B27" s="209" t="s">
        <v>914</v>
      </c>
      <c r="C27" s="209">
        <f aca="true" t="shared" si="7" ref="C27:H27">C25</f>
        <v>0</v>
      </c>
      <c r="D27" s="209">
        <f t="shared" si="7"/>
        <v>0</v>
      </c>
      <c r="E27" s="209">
        <f t="shared" si="7"/>
        <v>0</v>
      </c>
      <c r="F27" s="209">
        <f t="shared" si="7"/>
        <v>0</v>
      </c>
      <c r="G27" s="209">
        <f t="shared" si="7"/>
        <v>0</v>
      </c>
      <c r="H27" s="209">
        <f t="shared" si="7"/>
        <v>0</v>
      </c>
      <c r="I27" s="209">
        <f aca="true" t="shared" si="8" ref="I27:N27">SUM(I25:I26)</f>
        <v>4049</v>
      </c>
      <c r="J27" s="209">
        <f t="shared" si="8"/>
        <v>4049</v>
      </c>
      <c r="K27" s="209">
        <f t="shared" si="8"/>
        <v>0</v>
      </c>
      <c r="L27" s="210">
        <f t="shared" si="8"/>
        <v>16034479</v>
      </c>
      <c r="M27" s="214">
        <f t="shared" si="8"/>
        <v>14823876</v>
      </c>
      <c r="N27" s="214">
        <f t="shared" si="8"/>
        <v>1210603</v>
      </c>
      <c r="O27" s="197">
        <f>E27+H27+K27+N27</f>
        <v>1210603</v>
      </c>
    </row>
    <row r="28" spans="1:14" s="197" customFormat="1" ht="15" customHeight="1">
      <c r="A28" s="195">
        <v>24</v>
      </c>
      <c r="B28" s="198" t="s">
        <v>915</v>
      </c>
      <c r="C28" s="198"/>
      <c r="D28" s="198"/>
      <c r="E28" s="198"/>
      <c r="F28" s="199"/>
      <c r="G28" s="199"/>
      <c r="H28" s="199"/>
      <c r="I28" s="199"/>
      <c r="J28" s="199"/>
      <c r="K28" s="199"/>
      <c r="L28" s="199"/>
      <c r="M28" s="199"/>
      <c r="N28" s="199"/>
    </row>
    <row r="29" spans="1:14" s="197" customFormat="1" ht="15" customHeight="1">
      <c r="A29" s="195">
        <v>25</v>
      </c>
      <c r="B29" s="199" t="s">
        <v>916</v>
      </c>
      <c r="C29" s="199">
        <v>0</v>
      </c>
      <c r="D29" s="199">
        <v>0</v>
      </c>
      <c r="E29" s="199">
        <f>C29-D29</f>
        <v>0</v>
      </c>
      <c r="F29" s="199">
        <v>0</v>
      </c>
      <c r="G29" s="199">
        <v>0</v>
      </c>
      <c r="H29" s="199">
        <v>0</v>
      </c>
      <c r="I29" s="201">
        <v>249964354</v>
      </c>
      <c r="J29" s="200">
        <v>23074626</v>
      </c>
      <c r="K29" s="200">
        <f>I29-J29</f>
        <v>226889728</v>
      </c>
      <c r="L29" s="199">
        <v>0</v>
      </c>
      <c r="M29" s="199">
        <v>0</v>
      </c>
      <c r="N29" s="199">
        <v>0</v>
      </c>
    </row>
    <row r="30" spans="1:14" s="197" customFormat="1" ht="15" customHeight="1">
      <c r="A30" s="195">
        <v>26</v>
      </c>
      <c r="B30" s="199" t="s">
        <v>917</v>
      </c>
      <c r="C30" s="199">
        <v>0</v>
      </c>
      <c r="D30" s="199">
        <v>0</v>
      </c>
      <c r="E30" s="199">
        <v>0</v>
      </c>
      <c r="F30" s="199">
        <v>0</v>
      </c>
      <c r="G30" s="199">
        <v>0</v>
      </c>
      <c r="H30" s="199">
        <v>0</v>
      </c>
      <c r="I30" s="212">
        <v>14169025</v>
      </c>
      <c r="J30" s="199">
        <v>3810134</v>
      </c>
      <c r="K30" s="199">
        <f>I30-J30</f>
        <v>10358891</v>
      </c>
      <c r="L30" s="199">
        <v>0</v>
      </c>
      <c r="M30" s="199">
        <v>0</v>
      </c>
      <c r="N30" s="199">
        <f>L30-M30</f>
        <v>0</v>
      </c>
    </row>
    <row r="31" spans="1:15" s="197" customFormat="1" ht="15" customHeight="1">
      <c r="A31" s="195">
        <v>27</v>
      </c>
      <c r="B31" s="209" t="s">
        <v>918</v>
      </c>
      <c r="C31" s="209">
        <f aca="true" t="shared" si="9" ref="C31:N31">SUM(C29:C30)</f>
        <v>0</v>
      </c>
      <c r="D31" s="209">
        <f t="shared" si="9"/>
        <v>0</v>
      </c>
      <c r="E31" s="209">
        <f t="shared" si="9"/>
        <v>0</v>
      </c>
      <c r="F31" s="209">
        <f t="shared" si="9"/>
        <v>0</v>
      </c>
      <c r="G31" s="209">
        <f t="shared" si="9"/>
        <v>0</v>
      </c>
      <c r="H31" s="209">
        <f t="shared" si="9"/>
        <v>0</v>
      </c>
      <c r="I31" s="214">
        <f t="shared" si="9"/>
        <v>264133379</v>
      </c>
      <c r="J31" s="214">
        <f t="shared" si="9"/>
        <v>26884760</v>
      </c>
      <c r="K31" s="214">
        <f t="shared" si="9"/>
        <v>237248619</v>
      </c>
      <c r="L31" s="209">
        <f t="shared" si="9"/>
        <v>0</v>
      </c>
      <c r="M31" s="209">
        <f t="shared" si="9"/>
        <v>0</v>
      </c>
      <c r="N31" s="209">
        <f t="shared" si="9"/>
        <v>0</v>
      </c>
      <c r="O31" s="197">
        <f>E31+H31+K31+N31</f>
        <v>237248619</v>
      </c>
    </row>
    <row r="32" spans="1:16" s="197" customFormat="1" ht="15" customHeight="1">
      <c r="A32" s="195">
        <v>28</v>
      </c>
      <c r="B32" s="209" t="s">
        <v>919</v>
      </c>
      <c r="C32" s="210">
        <f aca="true" t="shared" si="10" ref="C32:N32">C19+C24+C27+C31</f>
        <v>527956709</v>
      </c>
      <c r="D32" s="214">
        <f t="shared" si="10"/>
        <v>150976482</v>
      </c>
      <c r="E32" s="210">
        <f t="shared" si="10"/>
        <v>376980227</v>
      </c>
      <c r="F32" s="214">
        <f t="shared" si="10"/>
        <v>12947229</v>
      </c>
      <c r="G32" s="214">
        <f t="shared" si="10"/>
        <v>1155901</v>
      </c>
      <c r="H32" s="214">
        <f t="shared" si="10"/>
        <v>11791328</v>
      </c>
      <c r="I32" s="214">
        <f t="shared" si="10"/>
        <v>459263888</v>
      </c>
      <c r="J32" s="214">
        <f t="shared" si="10"/>
        <v>84874929</v>
      </c>
      <c r="K32" s="214">
        <f t="shared" si="10"/>
        <v>374388959</v>
      </c>
      <c r="L32" s="210">
        <f t="shared" si="10"/>
        <v>97481242</v>
      </c>
      <c r="M32" s="210">
        <f t="shared" si="10"/>
        <v>46982776</v>
      </c>
      <c r="N32" s="210">
        <f t="shared" si="10"/>
        <v>50498466</v>
      </c>
      <c r="O32" s="197">
        <f>E32+H32+K32+N32</f>
        <v>813658980</v>
      </c>
      <c r="P32" s="215"/>
    </row>
    <row r="33" spans="1:14" ht="12.75">
      <c r="A33" s="195">
        <v>29</v>
      </c>
      <c r="B33" s="216" t="s">
        <v>920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s="197" customFormat="1" ht="12">
      <c r="A34" s="195">
        <v>30</v>
      </c>
      <c r="B34" s="199" t="s">
        <v>894</v>
      </c>
      <c r="C34" s="199"/>
      <c r="D34" s="199"/>
      <c r="E34" s="199"/>
      <c r="F34" s="200">
        <v>2143260</v>
      </c>
      <c r="G34" s="200">
        <v>0</v>
      </c>
      <c r="H34" s="200">
        <v>2143260</v>
      </c>
      <c r="I34" s="199"/>
      <c r="J34" s="199"/>
      <c r="K34" s="199"/>
      <c r="L34" s="199"/>
      <c r="M34" s="199"/>
      <c r="N34" s="199"/>
    </row>
    <row r="35" spans="1:14" s="197" customFormat="1" ht="12">
      <c r="A35" s="195">
        <v>31</v>
      </c>
      <c r="B35" s="198" t="s">
        <v>902</v>
      </c>
      <c r="C35" s="199"/>
      <c r="D35" s="199"/>
      <c r="E35" s="199"/>
      <c r="F35" s="200">
        <v>39798145</v>
      </c>
      <c r="G35" s="200">
        <v>0</v>
      </c>
      <c r="H35" s="200">
        <v>39798145</v>
      </c>
      <c r="I35" s="199"/>
      <c r="J35" s="199"/>
      <c r="K35" s="199"/>
      <c r="L35" s="199"/>
      <c r="M35" s="199"/>
      <c r="N35" s="199"/>
    </row>
    <row r="36" spans="1:14" s="197" customFormat="1" ht="12">
      <c r="A36" s="195">
        <v>32</v>
      </c>
      <c r="B36" s="198" t="s">
        <v>921</v>
      </c>
      <c r="C36" s="199"/>
      <c r="D36" s="199"/>
      <c r="E36" s="199"/>
      <c r="F36" s="200">
        <v>5597100</v>
      </c>
      <c r="G36" s="200">
        <v>0</v>
      </c>
      <c r="H36" s="200">
        <v>5597100</v>
      </c>
      <c r="I36" s="199"/>
      <c r="J36" s="199"/>
      <c r="K36" s="199"/>
      <c r="L36" s="199"/>
      <c r="M36" s="199"/>
      <c r="N36" s="199"/>
    </row>
    <row r="37" spans="1:14" s="222" customFormat="1" ht="24">
      <c r="A37" s="195">
        <v>33</v>
      </c>
      <c r="B37" s="219" t="s">
        <v>922</v>
      </c>
      <c r="C37" s="220">
        <f>SUM(C34:C35)</f>
        <v>0</v>
      </c>
      <c r="D37" s="220">
        <f>SUM(D34:D35)</f>
        <v>0</v>
      </c>
      <c r="E37" s="220">
        <f>SUM(E34:E35)</f>
        <v>0</v>
      </c>
      <c r="F37" s="221">
        <f>SUM(F34:F36)</f>
        <v>47538505</v>
      </c>
      <c r="G37" s="221">
        <f>SUM(G34:G36)</f>
        <v>0</v>
      </c>
      <c r="H37" s="221">
        <f>SUM(H34:H36)</f>
        <v>47538505</v>
      </c>
      <c r="I37" s="220">
        <f aca="true" t="shared" si="11" ref="I37:N37">SUM(I34:I35)</f>
        <v>0</v>
      </c>
      <c r="J37" s="220">
        <f t="shared" si="11"/>
        <v>0</v>
      </c>
      <c r="K37" s="220">
        <f t="shared" si="11"/>
        <v>0</v>
      </c>
      <c r="L37" s="220">
        <f t="shared" si="11"/>
        <v>0</v>
      </c>
      <c r="M37" s="220">
        <f t="shared" si="11"/>
        <v>0</v>
      </c>
      <c r="N37" s="220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6" r:id="rId1"/>
  <headerFooter alignWithMargins="0">
    <oddHeader>&amp;R&amp;"Arial,Normál"&amp;10 3.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:N1"/>
    </sheetView>
  </sheetViews>
  <sheetFormatPr defaultColWidth="12.00390625" defaultRowHeight="15"/>
  <cols>
    <col min="1" max="1" width="3.00390625" style="223" bestFit="1" customWidth="1"/>
    <col min="2" max="2" width="20.140625" style="218" customWidth="1"/>
    <col min="3" max="3" width="11.00390625" style="218" customWidth="1"/>
    <col min="4" max="4" width="10.8515625" style="218" bestFit="1" customWidth="1"/>
    <col min="5" max="5" width="10.8515625" style="218" customWidth="1"/>
    <col min="6" max="6" width="10.57421875" style="218" customWidth="1"/>
    <col min="7" max="7" width="9.7109375" style="218" customWidth="1"/>
    <col min="8" max="8" width="11.28125" style="218" bestFit="1" customWidth="1"/>
    <col min="9" max="9" width="12.00390625" style="218" customWidth="1"/>
    <col min="10" max="10" width="11.140625" style="218" customWidth="1"/>
    <col min="11" max="11" width="12.00390625" style="218" customWidth="1"/>
    <col min="12" max="12" width="10.00390625" style="218" customWidth="1"/>
    <col min="13" max="14" width="9.7109375" style="218" customWidth="1"/>
    <col min="15" max="15" width="0" style="218" hidden="1" customWidth="1"/>
    <col min="16" max="16" width="14.421875" style="218" customWidth="1"/>
    <col min="17" max="16384" width="12.00390625" style="218" customWidth="1"/>
  </cols>
  <sheetData>
    <row r="1" spans="1:14" s="193" customFormat="1" ht="17.25" customHeight="1">
      <c r="A1" s="352" t="s">
        <v>923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s="193" customFormat="1" ht="17.25" customHeight="1">
      <c r="A2" s="352" t="s">
        <v>886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4" spans="1:14" s="196" customFormat="1" ht="13.5" customHeight="1">
      <c r="A4" s="194"/>
      <c r="B4" s="195" t="s">
        <v>0</v>
      </c>
      <c r="C4" s="195" t="s">
        <v>1</v>
      </c>
      <c r="D4" s="195" t="s">
        <v>2</v>
      </c>
      <c r="E4" s="195" t="s">
        <v>3</v>
      </c>
      <c r="F4" s="195" t="s">
        <v>6</v>
      </c>
      <c r="G4" s="195" t="s">
        <v>49</v>
      </c>
      <c r="H4" s="195" t="s">
        <v>50</v>
      </c>
      <c r="I4" s="195" t="s">
        <v>51</v>
      </c>
      <c r="J4" s="195" t="s">
        <v>96</v>
      </c>
      <c r="K4" s="195" t="s">
        <v>97</v>
      </c>
      <c r="L4" s="195" t="s">
        <v>52</v>
      </c>
      <c r="M4" s="195" t="s">
        <v>98</v>
      </c>
      <c r="N4" s="195" t="s">
        <v>99</v>
      </c>
    </row>
    <row r="5" spans="1:14" s="197" customFormat="1" ht="29.25" customHeight="1">
      <c r="A5" s="195">
        <v>1</v>
      </c>
      <c r="B5" s="353" t="s">
        <v>9</v>
      </c>
      <c r="C5" s="355" t="s">
        <v>887</v>
      </c>
      <c r="D5" s="356"/>
      <c r="E5" s="357"/>
      <c r="F5" s="358" t="s">
        <v>888</v>
      </c>
      <c r="G5" s="359"/>
      <c r="H5" s="360"/>
      <c r="I5" s="361" t="s">
        <v>889</v>
      </c>
      <c r="J5" s="362"/>
      <c r="K5" s="363"/>
      <c r="L5" s="361" t="s">
        <v>890</v>
      </c>
      <c r="M5" s="362"/>
      <c r="N5" s="363"/>
    </row>
    <row r="6" spans="1:14" s="197" customFormat="1" ht="15" customHeight="1">
      <c r="A6" s="195">
        <v>2</v>
      </c>
      <c r="B6" s="354"/>
      <c r="C6" s="198" t="s">
        <v>891</v>
      </c>
      <c r="D6" s="198" t="s">
        <v>892</v>
      </c>
      <c r="E6" s="198" t="s">
        <v>893</v>
      </c>
      <c r="F6" s="198" t="s">
        <v>891</v>
      </c>
      <c r="G6" s="198" t="s">
        <v>892</v>
      </c>
      <c r="H6" s="198" t="s">
        <v>893</v>
      </c>
      <c r="I6" s="198" t="s">
        <v>891</v>
      </c>
      <c r="J6" s="198" t="s">
        <v>892</v>
      </c>
      <c r="K6" s="198" t="s">
        <v>893</v>
      </c>
      <c r="L6" s="198" t="s">
        <v>891</v>
      </c>
      <c r="M6" s="198" t="s">
        <v>892</v>
      </c>
      <c r="N6" s="198" t="s">
        <v>893</v>
      </c>
    </row>
    <row r="7" spans="1:14" s="197" customFormat="1" ht="15" customHeight="1">
      <c r="A7" s="195">
        <v>3</v>
      </c>
      <c r="B7" s="199" t="s">
        <v>894</v>
      </c>
      <c r="C7" s="200">
        <v>0</v>
      </c>
      <c r="D7" s="200">
        <v>0</v>
      </c>
      <c r="E7" s="200">
        <f aca="true" t="shared" si="0" ref="E7:E13">C7-D7</f>
        <v>0</v>
      </c>
      <c r="F7" s="200">
        <v>0</v>
      </c>
      <c r="G7" s="200">
        <v>0</v>
      </c>
      <c r="H7" s="200">
        <f aca="true" t="shared" si="1" ref="H7:H13">F7-G7</f>
        <v>0</v>
      </c>
      <c r="I7" s="200">
        <v>0</v>
      </c>
      <c r="J7" s="200">
        <v>0</v>
      </c>
      <c r="K7" s="200">
        <f aca="true" t="shared" si="2" ref="K7:K13">I7-J7</f>
        <v>0</v>
      </c>
      <c r="L7" s="200">
        <v>0</v>
      </c>
      <c r="M7" s="200">
        <v>0</v>
      </c>
      <c r="N7" s="200">
        <f aca="true" t="shared" si="3" ref="N7:N13">L7-M7</f>
        <v>0</v>
      </c>
    </row>
    <row r="8" spans="1:14" s="197" customFormat="1" ht="15" customHeight="1">
      <c r="A8" s="195">
        <v>4</v>
      </c>
      <c r="B8" s="199" t="s">
        <v>895</v>
      </c>
      <c r="C8" s="200">
        <v>0</v>
      </c>
      <c r="D8" s="200">
        <v>0</v>
      </c>
      <c r="E8" s="200">
        <f t="shared" si="0"/>
        <v>0</v>
      </c>
      <c r="F8" s="200">
        <v>0</v>
      </c>
      <c r="G8" s="200">
        <v>0</v>
      </c>
      <c r="H8" s="200">
        <f t="shared" si="1"/>
        <v>0</v>
      </c>
      <c r="I8" s="200">
        <v>0</v>
      </c>
      <c r="J8" s="200">
        <v>0</v>
      </c>
      <c r="K8" s="200">
        <f t="shared" si="2"/>
        <v>0</v>
      </c>
      <c r="L8" s="200">
        <v>0</v>
      </c>
      <c r="M8" s="200">
        <v>0</v>
      </c>
      <c r="N8" s="200">
        <f t="shared" si="3"/>
        <v>0</v>
      </c>
    </row>
    <row r="9" spans="1:14" s="197" customFormat="1" ht="15" customHeight="1">
      <c r="A9" s="195">
        <v>5</v>
      </c>
      <c r="B9" s="199" t="s">
        <v>896</v>
      </c>
      <c r="C9" s="200">
        <v>0</v>
      </c>
      <c r="D9" s="200">
        <v>0</v>
      </c>
      <c r="E9" s="200">
        <f t="shared" si="0"/>
        <v>0</v>
      </c>
      <c r="F9" s="200">
        <v>0</v>
      </c>
      <c r="G9" s="200">
        <v>0</v>
      </c>
      <c r="H9" s="200">
        <f t="shared" si="1"/>
        <v>0</v>
      </c>
      <c r="I9" s="200">
        <v>0</v>
      </c>
      <c r="J9" s="200">
        <v>0</v>
      </c>
      <c r="K9" s="200">
        <f t="shared" si="2"/>
        <v>0</v>
      </c>
      <c r="L9" s="200">
        <v>0</v>
      </c>
      <c r="M9" s="200">
        <v>0</v>
      </c>
      <c r="N9" s="200">
        <f t="shared" si="3"/>
        <v>0</v>
      </c>
    </row>
    <row r="10" spans="1:14" s="197" customFormat="1" ht="15" customHeight="1">
      <c r="A10" s="195">
        <v>6</v>
      </c>
      <c r="B10" s="199" t="s">
        <v>897</v>
      </c>
      <c r="C10" s="200">
        <v>0</v>
      </c>
      <c r="D10" s="200">
        <v>0</v>
      </c>
      <c r="E10" s="200">
        <f t="shared" si="0"/>
        <v>0</v>
      </c>
      <c r="F10" s="200">
        <v>0</v>
      </c>
      <c r="G10" s="200">
        <v>0</v>
      </c>
      <c r="H10" s="200">
        <f t="shared" si="1"/>
        <v>0</v>
      </c>
      <c r="I10" s="200">
        <v>0</v>
      </c>
      <c r="J10" s="200">
        <v>0</v>
      </c>
      <c r="K10" s="200">
        <f t="shared" si="2"/>
        <v>0</v>
      </c>
      <c r="L10" s="200">
        <v>0</v>
      </c>
      <c r="M10" s="200">
        <v>0</v>
      </c>
      <c r="N10" s="200">
        <f t="shared" si="3"/>
        <v>0</v>
      </c>
    </row>
    <row r="11" spans="1:14" s="197" customFormat="1" ht="15" customHeight="1">
      <c r="A11" s="195">
        <v>7</v>
      </c>
      <c r="B11" s="199" t="s">
        <v>898</v>
      </c>
      <c r="C11" s="200">
        <v>0</v>
      </c>
      <c r="D11" s="200">
        <v>0</v>
      </c>
      <c r="E11" s="200">
        <f t="shared" si="0"/>
        <v>0</v>
      </c>
      <c r="F11" s="200">
        <v>0</v>
      </c>
      <c r="G11" s="200">
        <v>0</v>
      </c>
      <c r="H11" s="200">
        <f t="shared" si="1"/>
        <v>0</v>
      </c>
      <c r="I11" s="200">
        <v>0</v>
      </c>
      <c r="J11" s="200">
        <v>0</v>
      </c>
      <c r="K11" s="200">
        <f t="shared" si="2"/>
        <v>0</v>
      </c>
      <c r="L11" s="200">
        <v>0</v>
      </c>
      <c r="M11" s="200">
        <v>0</v>
      </c>
      <c r="N11" s="200">
        <f t="shared" si="3"/>
        <v>0</v>
      </c>
    </row>
    <row r="12" spans="1:14" s="197" customFormat="1" ht="15" customHeight="1">
      <c r="A12" s="195">
        <v>8</v>
      </c>
      <c r="B12" s="199" t="s">
        <v>899</v>
      </c>
      <c r="C12" s="200">
        <v>0</v>
      </c>
      <c r="D12" s="200">
        <v>0</v>
      </c>
      <c r="E12" s="200">
        <f t="shared" si="0"/>
        <v>0</v>
      </c>
      <c r="F12" s="200">
        <v>0</v>
      </c>
      <c r="G12" s="200">
        <v>0</v>
      </c>
      <c r="H12" s="200">
        <f t="shared" si="1"/>
        <v>0</v>
      </c>
      <c r="I12" s="200">
        <v>0</v>
      </c>
      <c r="J12" s="200">
        <v>0</v>
      </c>
      <c r="K12" s="200">
        <f t="shared" si="2"/>
        <v>0</v>
      </c>
      <c r="L12" s="200">
        <v>0</v>
      </c>
      <c r="M12" s="200">
        <v>0</v>
      </c>
      <c r="N12" s="200">
        <f t="shared" si="3"/>
        <v>0</v>
      </c>
    </row>
    <row r="13" spans="1:14" s="197" customFormat="1" ht="15" customHeight="1">
      <c r="A13" s="195">
        <v>9</v>
      </c>
      <c r="B13" s="199" t="s">
        <v>900</v>
      </c>
      <c r="C13" s="200">
        <v>0</v>
      </c>
      <c r="D13" s="200">
        <v>0</v>
      </c>
      <c r="E13" s="200">
        <f t="shared" si="0"/>
        <v>0</v>
      </c>
      <c r="F13" s="200">
        <v>0</v>
      </c>
      <c r="G13" s="200">
        <v>0</v>
      </c>
      <c r="H13" s="200">
        <f t="shared" si="1"/>
        <v>0</v>
      </c>
      <c r="I13" s="200">
        <v>0</v>
      </c>
      <c r="J13" s="200">
        <v>0</v>
      </c>
      <c r="K13" s="200">
        <f t="shared" si="2"/>
        <v>0</v>
      </c>
      <c r="L13" s="200">
        <v>0</v>
      </c>
      <c r="M13" s="200">
        <v>0</v>
      </c>
      <c r="N13" s="200">
        <f t="shared" si="3"/>
        <v>0</v>
      </c>
    </row>
    <row r="14" spans="1:14" s="197" customFormat="1" ht="15" customHeight="1">
      <c r="A14" s="195">
        <v>10</v>
      </c>
      <c r="B14" s="198" t="s">
        <v>901</v>
      </c>
      <c r="C14" s="203">
        <f aca="true" t="shared" si="4" ref="C14:N14">SUM(C7:C13)</f>
        <v>0</v>
      </c>
      <c r="D14" s="203">
        <f t="shared" si="4"/>
        <v>0</v>
      </c>
      <c r="E14" s="203">
        <f t="shared" si="4"/>
        <v>0</v>
      </c>
      <c r="F14" s="203">
        <f t="shared" si="4"/>
        <v>0</v>
      </c>
      <c r="G14" s="203">
        <f t="shared" si="4"/>
        <v>0</v>
      </c>
      <c r="H14" s="203">
        <f t="shared" si="4"/>
        <v>0</v>
      </c>
      <c r="I14" s="203">
        <f t="shared" si="4"/>
        <v>0</v>
      </c>
      <c r="J14" s="203">
        <f t="shared" si="4"/>
        <v>0</v>
      </c>
      <c r="K14" s="203">
        <f t="shared" si="4"/>
        <v>0</v>
      </c>
      <c r="L14" s="204">
        <f t="shared" si="4"/>
        <v>0</v>
      </c>
      <c r="M14" s="203">
        <f t="shared" si="4"/>
        <v>0</v>
      </c>
      <c r="N14" s="204">
        <f t="shared" si="4"/>
        <v>0</v>
      </c>
    </row>
    <row r="15" spans="1:14" s="197" customFormat="1" ht="15" customHeight="1">
      <c r="A15" s="195">
        <v>11</v>
      </c>
      <c r="B15" s="198" t="s">
        <v>902</v>
      </c>
      <c r="C15" s="203">
        <v>0</v>
      </c>
      <c r="D15" s="203">
        <v>0</v>
      </c>
      <c r="E15" s="203">
        <f>C15-D15</f>
        <v>0</v>
      </c>
      <c r="F15" s="203">
        <v>0</v>
      </c>
      <c r="G15" s="203">
        <v>0</v>
      </c>
      <c r="H15" s="203">
        <f>F15-G15</f>
        <v>0</v>
      </c>
      <c r="I15" s="203">
        <v>0</v>
      </c>
      <c r="J15" s="203">
        <v>0</v>
      </c>
      <c r="K15" s="203">
        <f>I15-J15</f>
        <v>0</v>
      </c>
      <c r="L15" s="203">
        <v>0</v>
      </c>
      <c r="M15" s="203">
        <v>0</v>
      </c>
      <c r="N15" s="203">
        <f>L15-M15</f>
        <v>0</v>
      </c>
    </row>
    <row r="16" spans="1:14" s="197" customFormat="1" ht="15" customHeight="1">
      <c r="A16" s="195">
        <v>12</v>
      </c>
      <c r="B16" s="198" t="s">
        <v>904</v>
      </c>
      <c r="C16" s="203">
        <v>0</v>
      </c>
      <c r="D16" s="203">
        <v>0</v>
      </c>
      <c r="E16" s="203">
        <f>C16-D16</f>
        <v>0</v>
      </c>
      <c r="F16" s="203">
        <v>0</v>
      </c>
      <c r="G16" s="203">
        <v>0</v>
      </c>
      <c r="H16" s="203">
        <f>F16-G16</f>
        <v>0</v>
      </c>
      <c r="I16" s="205">
        <v>34375</v>
      </c>
      <c r="J16" s="203">
        <v>19593</v>
      </c>
      <c r="K16" s="203">
        <f>I16-J16</f>
        <v>14782</v>
      </c>
      <c r="L16" s="208">
        <v>0</v>
      </c>
      <c r="M16" s="208">
        <v>0</v>
      </c>
      <c r="N16" s="203">
        <f>L16-M16</f>
        <v>0</v>
      </c>
    </row>
    <row r="17" spans="1:15" s="197" customFormat="1" ht="15" customHeight="1">
      <c r="A17" s="195">
        <v>13</v>
      </c>
      <c r="B17" s="209" t="s">
        <v>906</v>
      </c>
      <c r="C17" s="214">
        <f aca="true" t="shared" si="5" ref="C17:N17">SUM(C14:C16)</f>
        <v>0</v>
      </c>
      <c r="D17" s="214">
        <f t="shared" si="5"/>
        <v>0</v>
      </c>
      <c r="E17" s="214">
        <f t="shared" si="5"/>
        <v>0</v>
      </c>
      <c r="F17" s="214">
        <f t="shared" si="5"/>
        <v>0</v>
      </c>
      <c r="G17" s="214">
        <f t="shared" si="5"/>
        <v>0</v>
      </c>
      <c r="H17" s="214">
        <f t="shared" si="5"/>
        <v>0</v>
      </c>
      <c r="I17" s="214">
        <f t="shared" si="5"/>
        <v>34375</v>
      </c>
      <c r="J17" s="214">
        <f t="shared" si="5"/>
        <v>19593</v>
      </c>
      <c r="K17" s="214">
        <f t="shared" si="5"/>
        <v>14782</v>
      </c>
      <c r="L17" s="210">
        <f t="shared" si="5"/>
        <v>0</v>
      </c>
      <c r="M17" s="210">
        <f t="shared" si="5"/>
        <v>0</v>
      </c>
      <c r="N17" s="210">
        <f t="shared" si="5"/>
        <v>0</v>
      </c>
      <c r="O17" s="197">
        <f>E17+H17+K17+N17</f>
        <v>14782</v>
      </c>
    </row>
    <row r="18" spans="1:14" s="197" customFormat="1" ht="15" customHeight="1">
      <c r="A18" s="195">
        <v>14</v>
      </c>
      <c r="B18" s="199" t="s">
        <v>907</v>
      </c>
      <c r="C18" s="199">
        <v>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201">
        <v>0</v>
      </c>
      <c r="M18" s="200">
        <v>0</v>
      </c>
      <c r="N18" s="199">
        <f>L18-M18</f>
        <v>0</v>
      </c>
    </row>
    <row r="19" spans="1:14" s="197" customFormat="1" ht="15" customHeight="1">
      <c r="A19" s="195">
        <v>15</v>
      </c>
      <c r="B19" s="199" t="s">
        <v>908</v>
      </c>
      <c r="C19" s="199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201">
        <v>2168560</v>
      </c>
      <c r="M19" s="200">
        <v>2168560</v>
      </c>
      <c r="N19" s="199">
        <f>L19-M19</f>
        <v>0</v>
      </c>
    </row>
    <row r="20" spans="1:14" s="197" customFormat="1" ht="15" customHeight="1">
      <c r="A20" s="195">
        <v>16</v>
      </c>
      <c r="B20" s="199" t="s">
        <v>909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f>I20-J20</f>
        <v>0</v>
      </c>
      <c r="L20" s="201">
        <v>252000</v>
      </c>
      <c r="M20" s="200">
        <v>47752</v>
      </c>
      <c r="N20" s="200">
        <f>L20-M20</f>
        <v>204248</v>
      </c>
    </row>
    <row r="21" spans="1:14" s="197" customFormat="1" ht="15" customHeight="1">
      <c r="A21" s="195">
        <v>17</v>
      </c>
      <c r="B21" s="199" t="s">
        <v>910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201">
        <v>547563</v>
      </c>
      <c r="M21" s="200">
        <v>547563</v>
      </c>
      <c r="N21" s="199">
        <v>0</v>
      </c>
    </row>
    <row r="22" spans="1:15" s="197" customFormat="1" ht="15" customHeight="1">
      <c r="A22" s="195">
        <v>18</v>
      </c>
      <c r="B22" s="209" t="s">
        <v>911</v>
      </c>
      <c r="C22" s="209">
        <f aca="true" t="shared" si="6" ref="C22:N22">SUM(C18:C21)</f>
        <v>0</v>
      </c>
      <c r="D22" s="209">
        <f t="shared" si="6"/>
        <v>0</v>
      </c>
      <c r="E22" s="209">
        <f t="shared" si="6"/>
        <v>0</v>
      </c>
      <c r="F22" s="209">
        <f t="shared" si="6"/>
        <v>0</v>
      </c>
      <c r="G22" s="209">
        <f t="shared" si="6"/>
        <v>0</v>
      </c>
      <c r="H22" s="209">
        <f t="shared" si="6"/>
        <v>0</v>
      </c>
      <c r="I22" s="209">
        <f t="shared" si="6"/>
        <v>0</v>
      </c>
      <c r="J22" s="209">
        <f t="shared" si="6"/>
        <v>0</v>
      </c>
      <c r="K22" s="209">
        <f t="shared" si="6"/>
        <v>0</v>
      </c>
      <c r="L22" s="214">
        <f t="shared" si="6"/>
        <v>2968123</v>
      </c>
      <c r="M22" s="214">
        <f t="shared" si="6"/>
        <v>2763875</v>
      </c>
      <c r="N22" s="214">
        <f t="shared" si="6"/>
        <v>204248</v>
      </c>
      <c r="O22" s="197">
        <f>E22+H22+K22+N22</f>
        <v>204248</v>
      </c>
    </row>
    <row r="23" spans="1:14" s="197" customFormat="1" ht="15" customHeight="1">
      <c r="A23" s="195">
        <v>19</v>
      </c>
      <c r="B23" s="199" t="s">
        <v>912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202">
        <v>0</v>
      </c>
      <c r="M23" s="200">
        <v>0</v>
      </c>
      <c r="N23" s="200">
        <f>L23-M23</f>
        <v>0</v>
      </c>
    </row>
    <row r="24" spans="1:14" s="197" customFormat="1" ht="15" customHeight="1">
      <c r="A24" s="195">
        <v>20</v>
      </c>
      <c r="B24" s="199" t="s">
        <v>913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202">
        <v>0</v>
      </c>
      <c r="M24" s="200">
        <v>0</v>
      </c>
      <c r="N24" s="200">
        <f>L24-M24</f>
        <v>0</v>
      </c>
    </row>
    <row r="25" spans="1:15" s="197" customFormat="1" ht="15" customHeight="1">
      <c r="A25" s="195">
        <v>21</v>
      </c>
      <c r="B25" s="209" t="s">
        <v>914</v>
      </c>
      <c r="C25" s="209">
        <f aca="true" t="shared" si="7" ref="C25:H25">C23</f>
        <v>0</v>
      </c>
      <c r="D25" s="209">
        <f t="shared" si="7"/>
        <v>0</v>
      </c>
      <c r="E25" s="209">
        <f t="shared" si="7"/>
        <v>0</v>
      </c>
      <c r="F25" s="209">
        <f t="shared" si="7"/>
        <v>0</v>
      </c>
      <c r="G25" s="209">
        <f t="shared" si="7"/>
        <v>0</v>
      </c>
      <c r="H25" s="209">
        <f t="shared" si="7"/>
        <v>0</v>
      </c>
      <c r="I25" s="209">
        <f aca="true" t="shared" si="8" ref="I25:N25">SUM(I23:I24)</f>
        <v>0</v>
      </c>
      <c r="J25" s="209">
        <f t="shared" si="8"/>
        <v>0</v>
      </c>
      <c r="K25" s="209">
        <f t="shared" si="8"/>
        <v>0</v>
      </c>
      <c r="L25" s="210">
        <f t="shared" si="8"/>
        <v>0</v>
      </c>
      <c r="M25" s="214">
        <f t="shared" si="8"/>
        <v>0</v>
      </c>
      <c r="N25" s="214">
        <f t="shared" si="8"/>
        <v>0</v>
      </c>
      <c r="O25" s="197">
        <f>E25+H25+K25+N25</f>
        <v>0</v>
      </c>
    </row>
    <row r="26" spans="1:14" s="197" customFormat="1" ht="15" customHeight="1">
      <c r="A26" s="195">
        <v>22</v>
      </c>
      <c r="B26" s="198" t="s">
        <v>915</v>
      </c>
      <c r="C26" s="198"/>
      <c r="D26" s="198"/>
      <c r="E26" s="198"/>
      <c r="F26" s="199"/>
      <c r="G26" s="199"/>
      <c r="H26" s="199"/>
      <c r="I26" s="199"/>
      <c r="J26" s="199"/>
      <c r="K26" s="199"/>
      <c r="L26" s="199"/>
      <c r="M26" s="199"/>
      <c r="N26" s="199"/>
    </row>
    <row r="27" spans="1:14" s="197" customFormat="1" ht="15" customHeight="1">
      <c r="A27" s="195">
        <v>23</v>
      </c>
      <c r="B27" s="199" t="s">
        <v>916</v>
      </c>
      <c r="C27" s="199">
        <v>0</v>
      </c>
      <c r="D27" s="199">
        <v>0</v>
      </c>
      <c r="E27" s="199">
        <f>C27-D27</f>
        <v>0</v>
      </c>
      <c r="F27" s="199">
        <v>0</v>
      </c>
      <c r="G27" s="199">
        <v>0</v>
      </c>
      <c r="H27" s="199">
        <v>0</v>
      </c>
      <c r="I27" s="199">
        <v>0</v>
      </c>
      <c r="J27" s="199">
        <v>0</v>
      </c>
      <c r="K27" s="199">
        <f>I27-J27</f>
        <v>0</v>
      </c>
      <c r="L27" s="199">
        <v>0</v>
      </c>
      <c r="M27" s="199">
        <v>0</v>
      </c>
      <c r="N27" s="199">
        <v>0</v>
      </c>
    </row>
    <row r="28" spans="1:14" s="197" customFormat="1" ht="15" customHeight="1">
      <c r="A28" s="195">
        <v>24</v>
      </c>
      <c r="B28" s="199" t="s">
        <v>917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f>I28-J28</f>
        <v>0</v>
      </c>
      <c r="L28" s="199">
        <v>0</v>
      </c>
      <c r="M28" s="199">
        <v>0</v>
      </c>
      <c r="N28" s="199">
        <f>L28-M28</f>
        <v>0</v>
      </c>
    </row>
    <row r="29" spans="1:15" s="197" customFormat="1" ht="15" customHeight="1">
      <c r="A29" s="195">
        <v>25</v>
      </c>
      <c r="B29" s="209" t="s">
        <v>918</v>
      </c>
      <c r="C29" s="209">
        <f aca="true" t="shared" si="9" ref="C29:N29">SUM(C27:C28)</f>
        <v>0</v>
      </c>
      <c r="D29" s="209">
        <f t="shared" si="9"/>
        <v>0</v>
      </c>
      <c r="E29" s="209">
        <f t="shared" si="9"/>
        <v>0</v>
      </c>
      <c r="F29" s="209">
        <f t="shared" si="9"/>
        <v>0</v>
      </c>
      <c r="G29" s="209">
        <f t="shared" si="9"/>
        <v>0</v>
      </c>
      <c r="H29" s="209">
        <f t="shared" si="9"/>
        <v>0</v>
      </c>
      <c r="I29" s="209">
        <f t="shared" si="9"/>
        <v>0</v>
      </c>
      <c r="J29" s="209">
        <f t="shared" si="9"/>
        <v>0</v>
      </c>
      <c r="K29" s="209">
        <f t="shared" si="9"/>
        <v>0</v>
      </c>
      <c r="L29" s="209">
        <f t="shared" si="9"/>
        <v>0</v>
      </c>
      <c r="M29" s="209">
        <f t="shared" si="9"/>
        <v>0</v>
      </c>
      <c r="N29" s="209">
        <f t="shared" si="9"/>
        <v>0</v>
      </c>
      <c r="O29" s="197">
        <f>E29+H29+K29+N29</f>
        <v>0</v>
      </c>
    </row>
    <row r="30" spans="1:16" s="197" customFormat="1" ht="15" customHeight="1">
      <c r="A30" s="195">
        <v>26</v>
      </c>
      <c r="B30" s="209" t="s">
        <v>919</v>
      </c>
      <c r="C30" s="214">
        <f aca="true" t="shared" si="10" ref="C30:N30">C17+C22+C25+C29</f>
        <v>0</v>
      </c>
      <c r="D30" s="214">
        <f t="shared" si="10"/>
        <v>0</v>
      </c>
      <c r="E30" s="214">
        <f t="shared" si="10"/>
        <v>0</v>
      </c>
      <c r="F30" s="214">
        <f t="shared" si="10"/>
        <v>0</v>
      </c>
      <c r="G30" s="214">
        <f t="shared" si="10"/>
        <v>0</v>
      </c>
      <c r="H30" s="214">
        <f t="shared" si="10"/>
        <v>0</v>
      </c>
      <c r="I30" s="214">
        <f t="shared" si="10"/>
        <v>34375</v>
      </c>
      <c r="J30" s="214">
        <f t="shared" si="10"/>
        <v>19593</v>
      </c>
      <c r="K30" s="214">
        <f t="shared" si="10"/>
        <v>14782</v>
      </c>
      <c r="L30" s="210">
        <f t="shared" si="10"/>
        <v>2968123</v>
      </c>
      <c r="M30" s="210">
        <f t="shared" si="10"/>
        <v>2763875</v>
      </c>
      <c r="N30" s="210">
        <f t="shared" si="10"/>
        <v>204248</v>
      </c>
      <c r="O30" s="197">
        <f>E30+H30+K30+N30</f>
        <v>219030</v>
      </c>
      <c r="P30" s="215"/>
    </row>
    <row r="31" spans="1:14" ht="12.75">
      <c r="A31" s="195">
        <v>27</v>
      </c>
      <c r="B31" s="216" t="s">
        <v>920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</row>
    <row r="32" spans="1:14" s="197" customFormat="1" ht="12">
      <c r="A32" s="195">
        <v>28</v>
      </c>
      <c r="B32" s="199" t="s">
        <v>894</v>
      </c>
      <c r="C32" s="199"/>
      <c r="D32" s="199"/>
      <c r="E32" s="199"/>
      <c r="F32" s="200">
        <v>0</v>
      </c>
      <c r="G32" s="200">
        <v>0</v>
      </c>
      <c r="H32" s="200">
        <v>0</v>
      </c>
      <c r="I32" s="199"/>
      <c r="J32" s="199"/>
      <c r="K32" s="199"/>
      <c r="L32" s="199"/>
      <c r="M32" s="199"/>
      <c r="N32" s="199"/>
    </row>
    <row r="33" spans="1:14" s="197" customFormat="1" ht="12">
      <c r="A33" s="195">
        <v>29</v>
      </c>
      <c r="B33" s="198" t="s">
        <v>902</v>
      </c>
      <c r="C33" s="199"/>
      <c r="D33" s="199"/>
      <c r="E33" s="199"/>
      <c r="F33" s="200">
        <v>0</v>
      </c>
      <c r="G33" s="200">
        <v>0</v>
      </c>
      <c r="H33" s="200">
        <v>0</v>
      </c>
      <c r="I33" s="199"/>
      <c r="J33" s="199"/>
      <c r="K33" s="199"/>
      <c r="L33" s="199"/>
      <c r="M33" s="199"/>
      <c r="N33" s="199"/>
    </row>
    <row r="34" spans="1:14" s="222" customFormat="1" ht="36">
      <c r="A34" s="195">
        <v>30</v>
      </c>
      <c r="B34" s="219" t="s">
        <v>922</v>
      </c>
      <c r="C34" s="220">
        <f aca="true" t="shared" si="11" ref="C34:N34">SUM(C32:C33)</f>
        <v>0</v>
      </c>
      <c r="D34" s="220">
        <f t="shared" si="11"/>
        <v>0</v>
      </c>
      <c r="E34" s="220">
        <f t="shared" si="11"/>
        <v>0</v>
      </c>
      <c r="F34" s="221">
        <f t="shared" si="11"/>
        <v>0</v>
      </c>
      <c r="G34" s="221">
        <f t="shared" si="11"/>
        <v>0</v>
      </c>
      <c r="H34" s="221">
        <f t="shared" si="11"/>
        <v>0</v>
      </c>
      <c r="I34" s="220">
        <f t="shared" si="11"/>
        <v>0</v>
      </c>
      <c r="J34" s="220">
        <f t="shared" si="11"/>
        <v>0</v>
      </c>
      <c r="K34" s="220">
        <f t="shared" si="11"/>
        <v>0</v>
      </c>
      <c r="L34" s="220">
        <f t="shared" si="11"/>
        <v>0</v>
      </c>
      <c r="M34" s="220">
        <f t="shared" si="11"/>
        <v>0</v>
      </c>
      <c r="N34" s="220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968503937007874" right="0.15748031496062992" top="0.7874015748031497" bottom="0.4724409448818898" header="0.5118110236220472" footer="0.31496062992125984"/>
  <pageSetup horizontalDpi="600" verticalDpi="600" orientation="landscape" paperSize="9" scale="85" r:id="rId1"/>
  <headerFooter alignWithMargins="0">
    <oddHeader>&amp;R&amp;"Arial,Normál"&amp;10 3. kimutatás</oddHeader>
    <oddFooter>&amp;L&amp;B&amp;C&amp;R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H12" sqref="H12"/>
    </sheetView>
  </sheetViews>
  <sheetFormatPr defaultColWidth="9.140625" defaultRowHeight="15"/>
  <cols>
    <col min="1" max="1" width="5.7109375" style="226" customWidth="1"/>
    <col min="2" max="2" width="39.421875" style="250" customWidth="1"/>
    <col min="3" max="3" width="16.421875" style="237" bestFit="1" customWidth="1"/>
    <col min="4" max="4" width="16.140625" style="237" customWidth="1"/>
    <col min="5" max="5" width="14.140625" style="237" customWidth="1"/>
    <col min="6" max="16384" width="9.140625" style="237" customWidth="1"/>
  </cols>
  <sheetData>
    <row r="1" spans="1:8" s="225" customFormat="1" ht="17.25" customHeight="1">
      <c r="A1" s="352" t="s">
        <v>924</v>
      </c>
      <c r="B1" s="352"/>
      <c r="C1" s="352"/>
      <c r="D1" s="352"/>
      <c r="E1" s="352"/>
      <c r="F1" s="224"/>
      <c r="G1" s="224"/>
      <c r="H1" s="224"/>
    </row>
    <row r="2" spans="1:8" s="225" customFormat="1" ht="17.25" customHeight="1">
      <c r="A2" s="352" t="s">
        <v>925</v>
      </c>
      <c r="B2" s="352"/>
      <c r="C2" s="352"/>
      <c r="D2" s="352"/>
      <c r="E2" s="352"/>
      <c r="F2" s="224"/>
      <c r="G2" s="224"/>
      <c r="H2" s="224"/>
    </row>
    <row r="3" spans="1:14" s="225" customFormat="1" ht="17.25" customHeight="1">
      <c r="A3" s="352" t="s">
        <v>886</v>
      </c>
      <c r="B3" s="352"/>
      <c r="C3" s="352"/>
      <c r="D3" s="352"/>
      <c r="E3" s="352"/>
      <c r="F3" s="308"/>
      <c r="G3" s="308"/>
      <c r="H3" s="308"/>
      <c r="I3" s="308"/>
      <c r="J3" s="308"/>
      <c r="K3" s="308"/>
      <c r="L3" s="308"/>
      <c r="M3" s="308"/>
      <c r="N3" s="308"/>
    </row>
    <row r="4" spans="1:8" s="225" customFormat="1" ht="17.25" customHeight="1">
      <c r="A4" s="226"/>
      <c r="B4" s="227"/>
      <c r="C4" s="224"/>
      <c r="D4" s="224"/>
      <c r="E4" s="224"/>
      <c r="F4" s="224"/>
      <c r="G4" s="224"/>
      <c r="H4" s="224"/>
    </row>
    <row r="5" spans="1:5" s="226" customFormat="1" ht="13.5" customHeight="1">
      <c r="A5" s="228"/>
      <c r="B5" s="229" t="s">
        <v>0</v>
      </c>
      <c r="C5" s="229" t="s">
        <v>1</v>
      </c>
      <c r="D5" s="229" t="s">
        <v>2</v>
      </c>
      <c r="E5" s="229" t="s">
        <v>3</v>
      </c>
    </row>
    <row r="6" spans="1:5" s="234" customFormat="1" ht="15.75">
      <c r="A6" s="230">
        <v>1</v>
      </c>
      <c r="B6" s="231" t="s">
        <v>9</v>
      </c>
      <c r="C6" s="232" t="s">
        <v>891</v>
      </c>
      <c r="D6" s="233" t="s">
        <v>926</v>
      </c>
      <c r="E6" s="233" t="s">
        <v>893</v>
      </c>
    </row>
    <row r="7" spans="1:5" ht="19.5" customHeight="1">
      <c r="A7" s="230">
        <v>2</v>
      </c>
      <c r="B7" s="235" t="s">
        <v>927</v>
      </c>
      <c r="C7" s="236"/>
      <c r="D7" s="236"/>
      <c r="E7" s="236"/>
    </row>
    <row r="8" spans="1:5" ht="15.75">
      <c r="A8" s="230">
        <v>3</v>
      </c>
      <c r="B8" s="235" t="s">
        <v>928</v>
      </c>
      <c r="C8" s="238"/>
      <c r="D8" s="238"/>
      <c r="E8" s="239"/>
    </row>
    <row r="9" spans="1:5" ht="15.75">
      <c r="A9" s="230">
        <v>4</v>
      </c>
      <c r="B9" s="235" t="s">
        <v>890</v>
      </c>
      <c r="C9" s="240"/>
      <c r="D9" s="240"/>
      <c r="E9" s="240"/>
    </row>
    <row r="10" spans="1:5" ht="15.75">
      <c r="A10" s="230">
        <v>5</v>
      </c>
      <c r="B10" s="241" t="s">
        <v>929</v>
      </c>
      <c r="C10" s="242">
        <v>659363</v>
      </c>
      <c r="D10" s="242">
        <v>659363</v>
      </c>
      <c r="E10" s="243">
        <f aca="true" t="shared" si="0" ref="E10:E18">C10-D10</f>
        <v>0</v>
      </c>
    </row>
    <row r="11" spans="1:5" ht="15.75">
      <c r="A11" s="230">
        <v>6</v>
      </c>
      <c r="B11" s="241" t="s">
        <v>930</v>
      </c>
      <c r="C11" s="242">
        <v>115570</v>
      </c>
      <c r="D11" s="242">
        <v>91825</v>
      </c>
      <c r="E11" s="243">
        <f t="shared" si="0"/>
        <v>23745</v>
      </c>
    </row>
    <row r="12" spans="1:5" ht="15.75">
      <c r="A12" s="230">
        <v>7</v>
      </c>
      <c r="B12" s="241" t="s">
        <v>931</v>
      </c>
      <c r="C12" s="242">
        <v>450000</v>
      </c>
      <c r="D12" s="242">
        <v>266724</v>
      </c>
      <c r="E12" s="243">
        <f t="shared" si="0"/>
        <v>183276</v>
      </c>
    </row>
    <row r="13" spans="1:5" ht="15.75">
      <c r="A13" s="230">
        <v>8</v>
      </c>
      <c r="B13" s="241" t="s">
        <v>932</v>
      </c>
      <c r="C13" s="242">
        <v>5350000</v>
      </c>
      <c r="D13" s="242">
        <v>3094501</v>
      </c>
      <c r="E13" s="243">
        <f t="shared" si="0"/>
        <v>2255499</v>
      </c>
    </row>
    <row r="14" spans="1:5" ht="15.75">
      <c r="A14" s="230">
        <v>9</v>
      </c>
      <c r="B14" s="241" t="s">
        <v>933</v>
      </c>
      <c r="C14" s="242">
        <v>2999000</v>
      </c>
      <c r="D14" s="242">
        <v>1598837</v>
      </c>
      <c r="E14" s="243">
        <f t="shared" si="0"/>
        <v>1400163</v>
      </c>
    </row>
    <row r="15" spans="1:5" ht="15.75">
      <c r="A15" s="230">
        <v>10</v>
      </c>
      <c r="B15" s="241" t="s">
        <v>934</v>
      </c>
      <c r="C15" s="242">
        <v>1146780</v>
      </c>
      <c r="D15" s="242">
        <v>601806</v>
      </c>
      <c r="E15" s="243">
        <f t="shared" si="0"/>
        <v>544974</v>
      </c>
    </row>
    <row r="16" spans="1:5" ht="15.75">
      <c r="A16" s="230">
        <v>11</v>
      </c>
      <c r="B16" s="241" t="s">
        <v>935</v>
      </c>
      <c r="C16" s="242">
        <v>2411665</v>
      </c>
      <c r="D16" s="242">
        <v>921999</v>
      </c>
      <c r="E16" s="243">
        <f t="shared" si="0"/>
        <v>1489666</v>
      </c>
    </row>
    <row r="17" spans="1:5" ht="15.75">
      <c r="A17" s="230">
        <v>12</v>
      </c>
      <c r="B17" s="241" t="s">
        <v>936</v>
      </c>
      <c r="C17" s="242">
        <v>267120</v>
      </c>
      <c r="D17" s="242">
        <v>91964</v>
      </c>
      <c r="E17" s="243">
        <f t="shared" si="0"/>
        <v>175156</v>
      </c>
    </row>
    <row r="18" spans="1:5" ht="20.25" customHeight="1">
      <c r="A18" s="230">
        <v>13</v>
      </c>
      <c r="B18" s="241" t="s">
        <v>937</v>
      </c>
      <c r="C18" s="242">
        <v>787401</v>
      </c>
      <c r="D18" s="242">
        <v>130439</v>
      </c>
      <c r="E18" s="243">
        <f t="shared" si="0"/>
        <v>656962</v>
      </c>
    </row>
    <row r="19" spans="1:5" ht="20.25" customHeight="1">
      <c r="A19" s="230">
        <v>14</v>
      </c>
      <c r="B19" s="244" t="s">
        <v>938</v>
      </c>
      <c r="C19" s="245">
        <f>SUM(C10:C18)</f>
        <v>14186899</v>
      </c>
      <c r="D19" s="245">
        <f>SUM(D10:D18)</f>
        <v>7457458</v>
      </c>
      <c r="E19" s="245">
        <f>SUM(E10:E18)</f>
        <v>6729441</v>
      </c>
    </row>
    <row r="20" spans="1:5" ht="20.25" customHeight="1">
      <c r="A20" s="230">
        <v>15</v>
      </c>
      <c r="B20" s="244" t="s">
        <v>939</v>
      </c>
      <c r="C20" s="245"/>
      <c r="D20" s="245"/>
      <c r="E20" s="245"/>
    </row>
    <row r="21" spans="1:5" ht="20.25" customHeight="1">
      <c r="A21" s="230">
        <v>16</v>
      </c>
      <c r="B21" s="246" t="s">
        <v>940</v>
      </c>
      <c r="C21" s="247">
        <v>10200000</v>
      </c>
      <c r="D21" s="247">
        <v>9093373</v>
      </c>
      <c r="E21" s="247">
        <f>C21-D21</f>
        <v>1106627</v>
      </c>
    </row>
    <row r="22" spans="1:5" ht="20.25" customHeight="1">
      <c r="A22" s="230">
        <v>17</v>
      </c>
      <c r="B22" s="246" t="s">
        <v>941</v>
      </c>
      <c r="C22" s="247">
        <v>750000</v>
      </c>
      <c r="D22" s="247">
        <v>646024</v>
      </c>
      <c r="E22" s="247">
        <f>C22-D22</f>
        <v>103976</v>
      </c>
    </row>
    <row r="23" spans="1:5" ht="20.25" customHeight="1">
      <c r="A23" s="230">
        <v>18</v>
      </c>
      <c r="B23" s="244" t="s">
        <v>938</v>
      </c>
      <c r="C23" s="245">
        <f>SUM(C21:C22)</f>
        <v>10950000</v>
      </c>
      <c r="D23" s="245">
        <f>SUM(D21:D22)</f>
        <v>9739397</v>
      </c>
      <c r="E23" s="245">
        <f>SUM(E21:E22)</f>
        <v>1210603</v>
      </c>
    </row>
    <row r="24" spans="1:5" ht="15.75">
      <c r="A24" s="230">
        <v>19</v>
      </c>
      <c r="B24" s="244" t="s">
        <v>942</v>
      </c>
      <c r="C24" s="245"/>
      <c r="D24" s="245"/>
      <c r="E24" s="245"/>
    </row>
    <row r="25" spans="1:5" ht="15.75">
      <c r="A25" s="230">
        <v>20</v>
      </c>
      <c r="B25" s="241" t="s">
        <v>943</v>
      </c>
      <c r="C25" s="242">
        <v>350000</v>
      </c>
      <c r="D25" s="242">
        <v>350000</v>
      </c>
      <c r="E25" s="243">
        <f>SUM(C25-D25)</f>
        <v>0</v>
      </c>
    </row>
    <row r="26" spans="1:5" ht="15.75">
      <c r="A26" s="230">
        <v>21</v>
      </c>
      <c r="B26" s="241" t="s">
        <v>944</v>
      </c>
      <c r="C26" s="242">
        <v>298000</v>
      </c>
      <c r="D26" s="242">
        <v>298000</v>
      </c>
      <c r="E26" s="243">
        <f>SUM(C26-D26)</f>
        <v>0</v>
      </c>
    </row>
    <row r="27" spans="1:5" ht="15.75">
      <c r="A27" s="230">
        <v>22</v>
      </c>
      <c r="B27" s="241" t="s">
        <v>945</v>
      </c>
      <c r="C27" s="242">
        <v>608700</v>
      </c>
      <c r="D27" s="242">
        <v>608700</v>
      </c>
      <c r="E27" s="243">
        <f>SUM(C27-D27)</f>
        <v>0</v>
      </c>
    </row>
    <row r="28" spans="1:5" ht="15.75">
      <c r="A28" s="230">
        <v>23</v>
      </c>
      <c r="B28" s="241" t="s">
        <v>946</v>
      </c>
      <c r="C28" s="242">
        <v>355250</v>
      </c>
      <c r="D28" s="242">
        <v>355250</v>
      </c>
      <c r="E28" s="243">
        <f aca="true" t="shared" si="1" ref="E28:E45">C28-D28</f>
        <v>0</v>
      </c>
    </row>
    <row r="29" spans="1:5" ht="15.75">
      <c r="A29" s="230">
        <v>24</v>
      </c>
      <c r="B29" s="241" t="s">
        <v>947</v>
      </c>
      <c r="C29" s="242">
        <v>463000</v>
      </c>
      <c r="D29" s="242">
        <v>463000</v>
      </c>
      <c r="E29" s="243">
        <f t="shared" si="1"/>
        <v>0</v>
      </c>
    </row>
    <row r="30" spans="1:5" ht="15.75">
      <c r="A30" s="230">
        <v>25</v>
      </c>
      <c r="B30" s="241" t="s">
        <v>948</v>
      </c>
      <c r="C30" s="242">
        <v>417000</v>
      </c>
      <c r="D30" s="242">
        <v>417000</v>
      </c>
      <c r="E30" s="243">
        <f t="shared" si="1"/>
        <v>0</v>
      </c>
    </row>
    <row r="31" spans="1:5" ht="15.75">
      <c r="A31" s="230">
        <v>26</v>
      </c>
      <c r="B31" s="241" t="s">
        <v>949</v>
      </c>
      <c r="C31" s="242">
        <v>289000</v>
      </c>
      <c r="D31" s="242">
        <v>289000</v>
      </c>
      <c r="E31" s="243">
        <f t="shared" si="1"/>
        <v>0</v>
      </c>
    </row>
    <row r="32" spans="1:5" ht="15.75">
      <c r="A32" s="230">
        <v>27</v>
      </c>
      <c r="B32" s="241" t="s">
        <v>950</v>
      </c>
      <c r="C32" s="242">
        <v>319500</v>
      </c>
      <c r="D32" s="242">
        <v>319500</v>
      </c>
      <c r="E32" s="243">
        <f t="shared" si="1"/>
        <v>0</v>
      </c>
    </row>
    <row r="33" spans="1:5" ht="15.75">
      <c r="A33" s="230">
        <v>28</v>
      </c>
      <c r="B33" s="241" t="s">
        <v>951</v>
      </c>
      <c r="C33" s="242">
        <v>953000</v>
      </c>
      <c r="D33" s="242">
        <v>953000</v>
      </c>
      <c r="E33" s="243">
        <f t="shared" si="1"/>
        <v>0</v>
      </c>
    </row>
    <row r="34" spans="1:5" ht="15.75">
      <c r="A34" s="230">
        <v>29</v>
      </c>
      <c r="B34" s="241" t="s">
        <v>951</v>
      </c>
      <c r="C34" s="242">
        <v>953000</v>
      </c>
      <c r="D34" s="242">
        <v>953000</v>
      </c>
      <c r="E34" s="243">
        <f t="shared" si="1"/>
        <v>0</v>
      </c>
    </row>
    <row r="35" spans="1:5" ht="15.75">
      <c r="A35" s="230">
        <v>30</v>
      </c>
      <c r="B35" s="241" t="s">
        <v>952</v>
      </c>
      <c r="C35" s="242">
        <v>257000</v>
      </c>
      <c r="D35" s="242">
        <v>257000</v>
      </c>
      <c r="E35" s="243">
        <f t="shared" si="1"/>
        <v>0</v>
      </c>
    </row>
    <row r="36" spans="1:5" ht="15.75">
      <c r="A36" s="230">
        <v>31</v>
      </c>
      <c r="B36" s="241" t="s">
        <v>953</v>
      </c>
      <c r="C36" s="242">
        <v>310000</v>
      </c>
      <c r="D36" s="242">
        <v>310000</v>
      </c>
      <c r="E36" s="243">
        <f t="shared" si="1"/>
        <v>0</v>
      </c>
    </row>
    <row r="37" spans="1:5" ht="15.75">
      <c r="A37" s="230">
        <v>32</v>
      </c>
      <c r="B37" s="241" t="s">
        <v>954</v>
      </c>
      <c r="C37" s="242">
        <v>258000</v>
      </c>
      <c r="D37" s="242">
        <v>258000</v>
      </c>
      <c r="E37" s="243">
        <f t="shared" si="1"/>
        <v>0</v>
      </c>
    </row>
    <row r="38" spans="1:5" ht="15.75">
      <c r="A38" s="230">
        <v>33</v>
      </c>
      <c r="B38" s="241" t="s">
        <v>955</v>
      </c>
      <c r="C38" s="242">
        <v>336000</v>
      </c>
      <c r="D38" s="242">
        <v>336000</v>
      </c>
      <c r="E38" s="243">
        <f t="shared" si="1"/>
        <v>0</v>
      </c>
    </row>
    <row r="39" spans="1:5" ht="15.75">
      <c r="A39" s="230">
        <v>34</v>
      </c>
      <c r="B39" s="241" t="s">
        <v>956</v>
      </c>
      <c r="C39" s="242">
        <v>2244000</v>
      </c>
      <c r="D39" s="242">
        <v>2244000</v>
      </c>
      <c r="E39" s="243">
        <f t="shared" si="1"/>
        <v>0</v>
      </c>
    </row>
    <row r="40" spans="1:5" ht="15.75">
      <c r="A40" s="230">
        <v>35</v>
      </c>
      <c r="B40" s="241" t="s">
        <v>957</v>
      </c>
      <c r="C40" s="242">
        <v>588000</v>
      </c>
      <c r="D40" s="242">
        <v>588000</v>
      </c>
      <c r="E40" s="243">
        <f t="shared" si="1"/>
        <v>0</v>
      </c>
    </row>
    <row r="41" spans="1:5" ht="15.75">
      <c r="A41" s="230">
        <v>36</v>
      </c>
      <c r="B41" s="241" t="s">
        <v>958</v>
      </c>
      <c r="C41" s="242">
        <v>269965</v>
      </c>
      <c r="D41" s="242">
        <v>269965</v>
      </c>
      <c r="E41" s="243">
        <f t="shared" si="1"/>
        <v>0</v>
      </c>
    </row>
    <row r="42" spans="1:5" ht="15.75">
      <c r="A42" s="230">
        <v>37</v>
      </c>
      <c r="B42" s="241" t="s">
        <v>959</v>
      </c>
      <c r="C42" s="242">
        <v>1118750</v>
      </c>
      <c r="D42" s="242">
        <v>1118750</v>
      </c>
      <c r="E42" s="243">
        <f t="shared" si="1"/>
        <v>0</v>
      </c>
    </row>
    <row r="43" spans="1:5" ht="15.75">
      <c r="A43" s="230">
        <v>38</v>
      </c>
      <c r="B43" s="241" t="s">
        <v>960</v>
      </c>
      <c r="C43" s="242">
        <v>200410</v>
      </c>
      <c r="D43" s="242">
        <v>200410</v>
      </c>
      <c r="E43" s="243">
        <f t="shared" si="1"/>
        <v>0</v>
      </c>
    </row>
    <row r="44" spans="1:5" ht="15.75">
      <c r="A44" s="230">
        <v>39</v>
      </c>
      <c r="B44" s="241" t="s">
        <v>961</v>
      </c>
      <c r="C44" s="242">
        <v>257250</v>
      </c>
      <c r="D44" s="242">
        <v>257250</v>
      </c>
      <c r="E44" s="243">
        <f t="shared" si="1"/>
        <v>0</v>
      </c>
    </row>
    <row r="45" spans="1:5" ht="15.75">
      <c r="A45" s="230">
        <v>40</v>
      </c>
      <c r="B45" s="241" t="s">
        <v>962</v>
      </c>
      <c r="C45" s="242">
        <v>392000</v>
      </c>
      <c r="D45" s="242">
        <v>392000</v>
      </c>
      <c r="E45" s="243">
        <f t="shared" si="1"/>
        <v>0</v>
      </c>
    </row>
    <row r="46" spans="1:5" ht="15.75">
      <c r="A46" s="230">
        <v>41</v>
      </c>
      <c r="B46" s="241" t="s">
        <v>963</v>
      </c>
      <c r="C46" s="242">
        <v>375708</v>
      </c>
      <c r="D46" s="242">
        <v>375708</v>
      </c>
      <c r="E46" s="243">
        <f>C46-D46</f>
        <v>0</v>
      </c>
    </row>
    <row r="47" spans="1:5" ht="15.75">
      <c r="A47" s="230">
        <v>42</v>
      </c>
      <c r="B47" s="235" t="s">
        <v>938</v>
      </c>
      <c r="C47" s="238">
        <f>SUM(C25:C45)</f>
        <v>11237825</v>
      </c>
      <c r="D47" s="238">
        <f>SUM(D25:D45)</f>
        <v>11237825</v>
      </c>
      <c r="E47" s="238">
        <f>SUM(E25:E45)</f>
        <v>0</v>
      </c>
    </row>
    <row r="48" spans="1:5" ht="15.75">
      <c r="A48" s="230">
        <v>43</v>
      </c>
      <c r="B48" s="235" t="s">
        <v>964</v>
      </c>
      <c r="C48" s="236"/>
      <c r="D48" s="248"/>
      <c r="E48" s="236"/>
    </row>
    <row r="49" spans="1:5" ht="15.75">
      <c r="A49" s="230">
        <v>44</v>
      </c>
      <c r="B49" s="241" t="s">
        <v>965</v>
      </c>
      <c r="C49" s="242">
        <v>412390</v>
      </c>
      <c r="D49" s="242">
        <v>412390</v>
      </c>
      <c r="E49" s="243">
        <f>SUM(C49-D49)</f>
        <v>0</v>
      </c>
    </row>
    <row r="50" spans="1:5" ht="15.75">
      <c r="A50" s="230">
        <v>45</v>
      </c>
      <c r="B50" s="241" t="s">
        <v>941</v>
      </c>
      <c r="C50" s="242">
        <v>4515589</v>
      </c>
      <c r="D50" s="242">
        <v>4515589</v>
      </c>
      <c r="E50" s="243">
        <f>SUM(C50-D50)</f>
        <v>0</v>
      </c>
    </row>
    <row r="51" spans="1:5" ht="15.75">
      <c r="A51" s="230">
        <v>46</v>
      </c>
      <c r="B51" s="235" t="s">
        <v>914</v>
      </c>
      <c r="C51" s="238">
        <f>SUM(C49:C50)</f>
        <v>4927979</v>
      </c>
      <c r="D51" s="238">
        <f>SUM(D49:D50)</f>
        <v>4927979</v>
      </c>
      <c r="E51" s="243">
        <f>SUM(C51-D51)</f>
        <v>0</v>
      </c>
    </row>
    <row r="52" spans="1:5" ht="15.75">
      <c r="A52" s="230">
        <v>47</v>
      </c>
      <c r="B52" s="235" t="s">
        <v>966</v>
      </c>
      <c r="C52" s="236"/>
      <c r="D52" s="248"/>
      <c r="E52" s="236"/>
    </row>
    <row r="53" spans="1:5" ht="15.75">
      <c r="A53" s="230">
        <v>48</v>
      </c>
      <c r="B53" s="241" t="s">
        <v>967</v>
      </c>
      <c r="C53" s="243">
        <v>208250</v>
      </c>
      <c r="D53" s="243">
        <v>208250</v>
      </c>
      <c r="E53" s="243">
        <f>C53-D53</f>
        <v>0</v>
      </c>
    </row>
    <row r="54" spans="1:5" ht="15.75">
      <c r="A54" s="230">
        <v>49</v>
      </c>
      <c r="B54" s="241" t="s">
        <v>968</v>
      </c>
      <c r="C54" s="243">
        <v>219990</v>
      </c>
      <c r="D54" s="243">
        <v>219990</v>
      </c>
      <c r="E54" s="243">
        <f>C54-D54</f>
        <v>0</v>
      </c>
    </row>
    <row r="55" spans="1:5" ht="15.75">
      <c r="A55" s="230">
        <v>50</v>
      </c>
      <c r="B55" s="235" t="s">
        <v>969</v>
      </c>
      <c r="C55" s="238">
        <f>SUM(C53:C54)</f>
        <v>428240</v>
      </c>
      <c r="D55" s="238">
        <f>SUM(D53:D54)</f>
        <v>428240</v>
      </c>
      <c r="E55" s="238">
        <f>SUM(E53:E54)</f>
        <v>0</v>
      </c>
    </row>
    <row r="56" spans="1:5" ht="15.75">
      <c r="A56" s="230">
        <v>51</v>
      </c>
      <c r="B56" s="235" t="s">
        <v>411</v>
      </c>
      <c r="C56" s="242"/>
      <c r="D56" s="242"/>
      <c r="E56" s="242"/>
    </row>
    <row r="57" spans="1:5" ht="15.75">
      <c r="A57" s="230">
        <v>52</v>
      </c>
      <c r="B57" s="235" t="s">
        <v>970</v>
      </c>
      <c r="C57" s="236"/>
      <c r="D57" s="236"/>
      <c r="E57" s="236"/>
    </row>
    <row r="58" spans="1:5" ht="15.75">
      <c r="A58" s="230">
        <v>53</v>
      </c>
      <c r="B58" s="241" t="s">
        <v>971</v>
      </c>
      <c r="C58" s="243">
        <v>426200</v>
      </c>
      <c r="D58" s="243">
        <v>426200</v>
      </c>
      <c r="E58" s="243">
        <f>C58-D58</f>
        <v>0</v>
      </c>
    </row>
    <row r="59" spans="1:5" ht="15.75">
      <c r="A59" s="230">
        <v>54</v>
      </c>
      <c r="B59" s="235" t="s">
        <v>972</v>
      </c>
      <c r="C59" s="249">
        <f>SUM(C58)</f>
        <v>426200</v>
      </c>
      <c r="D59" s="249">
        <f>SUM(D58)</f>
        <v>426200</v>
      </c>
      <c r="E59" s="249">
        <f>SUM(E58)</f>
        <v>0</v>
      </c>
    </row>
    <row r="60" spans="1:5" ht="15.75">
      <c r="A60" s="230">
        <v>55</v>
      </c>
      <c r="B60" s="235" t="s">
        <v>909</v>
      </c>
      <c r="C60" s="236"/>
      <c r="D60" s="236"/>
      <c r="E60" s="236"/>
    </row>
    <row r="61" spans="1:5" ht="15.75">
      <c r="A61" s="230">
        <v>56</v>
      </c>
      <c r="B61" s="241" t="s">
        <v>973</v>
      </c>
      <c r="C61" s="242">
        <v>252000</v>
      </c>
      <c r="D61" s="242">
        <v>47752</v>
      </c>
      <c r="E61" s="243">
        <f>C61-D61</f>
        <v>204248</v>
      </c>
    </row>
    <row r="62" spans="1:5" ht="15.75">
      <c r="A62" s="230">
        <v>57</v>
      </c>
      <c r="B62" s="235" t="s">
        <v>974</v>
      </c>
      <c r="C62" s="249">
        <f>SUM(C61:C61)</f>
        <v>252000</v>
      </c>
      <c r="D62" s="249">
        <v>659363</v>
      </c>
      <c r="E62" s="249">
        <f>SUM(E61:E61)</f>
        <v>204248</v>
      </c>
    </row>
    <row r="63" spans="1:5" ht="15.75">
      <c r="A63" s="230">
        <v>58</v>
      </c>
      <c r="B63" s="235" t="s">
        <v>975</v>
      </c>
      <c r="C63" s="242"/>
      <c r="D63" s="242"/>
      <c r="E63" s="242"/>
    </row>
    <row r="64" spans="1:5" ht="15.75">
      <c r="A64" s="230">
        <v>59</v>
      </c>
      <c r="B64" s="241" t="s">
        <v>976</v>
      </c>
      <c r="C64" s="243">
        <v>619200</v>
      </c>
      <c r="D64" s="243">
        <v>619200</v>
      </c>
      <c r="E64" s="243">
        <f>C64-D64</f>
        <v>0</v>
      </c>
    </row>
    <row r="65" spans="1:5" ht="15.75">
      <c r="A65" s="230">
        <v>60</v>
      </c>
      <c r="B65" s="235" t="s">
        <v>977</v>
      </c>
      <c r="C65" s="238">
        <f>SUM(C64:C64)</f>
        <v>619200</v>
      </c>
      <c r="D65" s="238">
        <f>SUM(D64:D64)</f>
        <v>619200</v>
      </c>
      <c r="E65" s="238">
        <f>SUM(E64:E64)</f>
        <v>0</v>
      </c>
    </row>
  </sheetData>
  <sheetProtection/>
  <mergeCells count="3">
    <mergeCell ref="A1:E1"/>
    <mergeCell ref="A2:E2"/>
    <mergeCell ref="A3:E3"/>
  </mergeCells>
  <printOptions/>
  <pageMargins left="0.5511811023622047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41" sqref="B41"/>
    </sheetView>
  </sheetViews>
  <sheetFormatPr defaultColWidth="13.7109375" defaultRowHeight="15"/>
  <cols>
    <col min="1" max="1" width="5.7109375" style="223" customWidth="1"/>
    <col min="2" max="2" width="56.28125" style="262" customWidth="1"/>
    <col min="3" max="3" width="23.57421875" style="262" customWidth="1"/>
    <col min="4" max="16384" width="13.7109375" style="259" customWidth="1"/>
  </cols>
  <sheetData>
    <row r="1" spans="1:3" s="251" customFormat="1" ht="17.25" customHeight="1">
      <c r="A1" s="364" t="s">
        <v>978</v>
      </c>
      <c r="B1" s="364"/>
      <c r="C1" s="364"/>
    </row>
    <row r="2" spans="1:3" s="251" customFormat="1" ht="17.25" customHeight="1">
      <c r="A2" s="364" t="s">
        <v>979</v>
      </c>
      <c r="B2" s="364"/>
      <c r="C2" s="364"/>
    </row>
    <row r="3" spans="1:3" s="251" customFormat="1" ht="17.25" customHeight="1">
      <c r="A3" s="364" t="s">
        <v>886</v>
      </c>
      <c r="B3" s="364"/>
      <c r="C3" s="364"/>
    </row>
    <row r="4" spans="1:3" s="254" customFormat="1" ht="15.75">
      <c r="A4" s="252"/>
      <c r="B4" s="253"/>
      <c r="C4" s="253"/>
    </row>
    <row r="5" spans="1:3" s="223" customFormat="1" ht="13.5" customHeight="1">
      <c r="A5" s="255"/>
      <c r="B5" s="229" t="s">
        <v>0</v>
      </c>
      <c r="C5" s="229" t="s">
        <v>1</v>
      </c>
    </row>
    <row r="6" spans="1:3" s="254" customFormat="1" ht="15.75">
      <c r="A6" s="229">
        <v>1</v>
      </c>
      <c r="B6" s="256" t="s">
        <v>980</v>
      </c>
      <c r="C6" s="256" t="s">
        <v>981</v>
      </c>
    </row>
    <row r="7" spans="1:3" ht="15.75">
      <c r="A7" s="229">
        <v>2</v>
      </c>
      <c r="B7" s="257" t="s">
        <v>982</v>
      </c>
      <c r="C7" s="258"/>
    </row>
    <row r="8" spans="1:3" ht="15.75">
      <c r="A8" s="229">
        <v>3</v>
      </c>
      <c r="B8" s="258" t="s">
        <v>983</v>
      </c>
      <c r="C8" s="258">
        <v>8029785</v>
      </c>
    </row>
    <row r="9" spans="1:3" ht="15.75">
      <c r="A9" s="229">
        <v>4</v>
      </c>
      <c r="B9" s="258" t="s">
        <v>984</v>
      </c>
      <c r="C9" s="258">
        <v>26037075</v>
      </c>
    </row>
    <row r="10" spans="1:3" ht="15.75">
      <c r="A10" s="229">
        <v>5</v>
      </c>
      <c r="B10" s="257" t="s">
        <v>985</v>
      </c>
      <c r="C10" s="257">
        <f>SUM(C8:C9)</f>
        <v>34066860</v>
      </c>
    </row>
    <row r="11" spans="1:3" ht="15.75">
      <c r="A11" s="229">
        <v>6</v>
      </c>
      <c r="B11" s="257" t="s">
        <v>835</v>
      </c>
      <c r="C11" s="258"/>
    </row>
    <row r="12" spans="1:3" ht="15.75">
      <c r="A12" s="229">
        <v>7</v>
      </c>
      <c r="B12" s="258" t="s">
        <v>986</v>
      </c>
      <c r="C12" s="258">
        <v>1149000</v>
      </c>
    </row>
    <row r="13" spans="1:3" ht="15.75">
      <c r="A13" s="229">
        <v>8</v>
      </c>
      <c r="B13" s="257" t="s">
        <v>987</v>
      </c>
      <c r="C13" s="257">
        <f>SUM(C12)</f>
        <v>1149000</v>
      </c>
    </row>
    <row r="14" spans="1:3" ht="15.75">
      <c r="A14" s="229">
        <v>9</v>
      </c>
      <c r="B14" s="257" t="s">
        <v>988</v>
      </c>
      <c r="C14" s="257">
        <f>SUM(C10,C13)</f>
        <v>35215860</v>
      </c>
    </row>
    <row r="15" spans="1:3" ht="15">
      <c r="A15" s="252"/>
      <c r="B15" s="260"/>
      <c r="C15" s="260"/>
    </row>
    <row r="18" ht="18">
      <c r="B18" s="261"/>
    </row>
  </sheetData>
  <sheetProtection/>
  <mergeCells count="3">
    <mergeCell ref="A1:C1"/>
    <mergeCell ref="A2:C2"/>
    <mergeCell ref="A3:C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kimutatás</oddHeader>
    <oddFooter>&amp;L&amp;B&amp;C&amp;R</oddFooter>
  </headerFooter>
  <rowBreaks count="1" manualBreakCount="1">
    <brk id="15" min="2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6" sqref="A6"/>
    </sheetView>
  </sheetViews>
  <sheetFormatPr defaultColWidth="9.140625" defaultRowHeight="15"/>
  <cols>
    <col min="1" max="1" width="5.7109375" style="275" customWidth="1"/>
    <col min="2" max="2" width="26.57421875" style="278" customWidth="1"/>
    <col min="3" max="3" width="65.421875" style="278" customWidth="1"/>
    <col min="4" max="4" width="4.421875" style="264" customWidth="1"/>
    <col min="5" max="5" width="9.140625" style="264" hidden="1" customWidth="1"/>
    <col min="6" max="16384" width="9.140625" style="264" customWidth="1"/>
  </cols>
  <sheetData>
    <row r="1" spans="1:4" ht="18.75">
      <c r="A1" s="365" t="s">
        <v>1132</v>
      </c>
      <c r="B1" s="365"/>
      <c r="C1" s="365"/>
      <c r="D1" s="263"/>
    </row>
    <row r="2" spans="1:4" ht="18.75">
      <c r="A2" s="365" t="s">
        <v>989</v>
      </c>
      <c r="B2" s="365"/>
      <c r="C2" s="365"/>
      <c r="D2" s="263"/>
    </row>
    <row r="3" spans="1:4" ht="18.75">
      <c r="A3" s="365" t="s">
        <v>990</v>
      </c>
      <c r="B3" s="365"/>
      <c r="C3" s="365"/>
      <c r="D3" s="263"/>
    </row>
    <row r="4" spans="1:4" ht="18.75">
      <c r="A4" s="365" t="s">
        <v>991</v>
      </c>
      <c r="B4" s="365"/>
      <c r="C4" s="365"/>
      <c r="D4" s="263"/>
    </row>
    <row r="5" spans="1:8" s="266" customFormat="1" ht="17.25" customHeight="1">
      <c r="A5" s="366" t="s">
        <v>1133</v>
      </c>
      <c r="B5" s="366"/>
      <c r="C5" s="366"/>
      <c r="D5" s="265"/>
      <c r="E5" s="265"/>
      <c r="F5" s="265"/>
      <c r="G5" s="265"/>
      <c r="H5" s="265"/>
    </row>
    <row r="6" spans="1:4" ht="18.75">
      <c r="A6" s="267"/>
      <c r="B6" s="263"/>
      <c r="C6" s="263"/>
      <c r="D6" s="263"/>
    </row>
    <row r="7" spans="1:3" s="223" customFormat="1" ht="18.75" customHeight="1">
      <c r="A7" s="268"/>
      <c r="B7" s="269" t="s">
        <v>0</v>
      </c>
      <c r="C7" s="269" t="s">
        <v>1</v>
      </c>
    </row>
    <row r="8" spans="1:4" ht="18.75">
      <c r="A8" s="270">
        <v>1</v>
      </c>
      <c r="B8" s="367" t="s">
        <v>992</v>
      </c>
      <c r="C8" s="367"/>
      <c r="D8" s="263"/>
    </row>
    <row r="9" spans="1:4" ht="18.75">
      <c r="A9" s="270">
        <v>2</v>
      </c>
      <c r="B9" s="271" t="s">
        <v>993</v>
      </c>
      <c r="C9" s="272" t="s">
        <v>994</v>
      </c>
      <c r="D9" s="273"/>
    </row>
    <row r="10" spans="1:4" ht="18.75">
      <c r="A10" s="270">
        <v>3</v>
      </c>
      <c r="B10" s="271" t="s">
        <v>995</v>
      </c>
      <c r="C10" s="274" t="s">
        <v>996</v>
      </c>
      <c r="D10" s="273"/>
    </row>
    <row r="11" spans="1:4" ht="18.75">
      <c r="A11" s="270">
        <v>4</v>
      </c>
      <c r="B11" s="271" t="s">
        <v>997</v>
      </c>
      <c r="C11" s="274" t="s">
        <v>998</v>
      </c>
      <c r="D11" s="273"/>
    </row>
    <row r="12" spans="1:4" ht="18.75">
      <c r="A12" s="270">
        <v>5</v>
      </c>
      <c r="B12" s="271" t="s">
        <v>999</v>
      </c>
      <c r="C12" s="274" t="s">
        <v>1000</v>
      </c>
      <c r="D12" s="273"/>
    </row>
    <row r="13" spans="1:3" s="277" customFormat="1" ht="18">
      <c r="A13" s="275"/>
      <c r="B13" s="276"/>
      <c r="C13" s="276"/>
    </row>
  </sheetData>
  <sheetProtection/>
  <mergeCells count="6">
    <mergeCell ref="A1:C1"/>
    <mergeCell ref="A2:C2"/>
    <mergeCell ref="A3:C3"/>
    <mergeCell ref="A4:C4"/>
    <mergeCell ref="A5:C5"/>
    <mergeCell ref="B8:C8"/>
  </mergeCells>
  <printOptions horizontalCentered="1"/>
  <pageMargins left="0.1968503937007874" right="0.31496062992125984" top="1.6929133858267718" bottom="0.984251968503937" header="0.7480314960629921" footer="0.5118110236220472"/>
  <pageSetup horizontalDpi="360" verticalDpi="360" orientation="portrait" paperSize="9" r:id="rId1"/>
  <headerFooter alignWithMargins="0">
    <oddHeader>&amp;R&amp;"Arial,Normál"&amp;10 3. kimutatás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3" sqref="A3:IV59"/>
    </sheetView>
  </sheetViews>
  <sheetFormatPr defaultColWidth="9.140625" defaultRowHeight="15"/>
  <cols>
    <col min="1" max="1" width="4.57421875" style="223" customWidth="1"/>
    <col min="2" max="2" width="43.00390625" style="304" customWidth="1"/>
    <col min="3" max="3" width="15.8515625" style="304" customWidth="1"/>
    <col min="4" max="4" width="18.8515625" style="304" customWidth="1"/>
    <col min="5" max="5" width="18.421875" style="304" customWidth="1"/>
    <col min="6" max="6" width="19.140625" style="304" customWidth="1"/>
    <col min="7" max="7" width="17.421875" style="304" customWidth="1"/>
    <col min="8" max="8" width="18.28125" style="304" customWidth="1"/>
    <col min="9" max="16384" width="9.140625" style="304" customWidth="1"/>
  </cols>
  <sheetData>
    <row r="1" spans="1:8" s="279" customFormat="1" ht="17.25" customHeight="1">
      <c r="A1" s="368" t="s">
        <v>1001</v>
      </c>
      <c r="B1" s="368"/>
      <c r="C1" s="368"/>
      <c r="D1" s="368"/>
      <c r="E1" s="368"/>
      <c r="F1" s="368"/>
      <c r="G1" s="368"/>
      <c r="H1" s="368"/>
    </row>
    <row r="2" spans="1:2" s="254" customFormat="1" ht="18.75" customHeight="1">
      <c r="A2" s="223"/>
      <c r="B2" s="280"/>
    </row>
    <row r="3" spans="1:8" s="283" customFormat="1" ht="15.75">
      <c r="A3" s="281"/>
      <c r="B3" s="282" t="s">
        <v>0</v>
      </c>
      <c r="C3" s="282" t="s">
        <v>1</v>
      </c>
      <c r="D3" s="282" t="s">
        <v>2</v>
      </c>
      <c r="E3" s="282" t="s">
        <v>3</v>
      </c>
      <c r="F3" s="282" t="s">
        <v>6</v>
      </c>
      <c r="G3" s="282" t="s">
        <v>49</v>
      </c>
      <c r="H3" s="282" t="s">
        <v>50</v>
      </c>
    </row>
    <row r="4" spans="1:8" s="287" customFormat="1" ht="42.75">
      <c r="A4" s="284" t="s">
        <v>1002</v>
      </c>
      <c r="B4" s="285" t="s">
        <v>9</v>
      </c>
      <c r="C4" s="286" t="s">
        <v>1003</v>
      </c>
      <c r="D4" s="286" t="s">
        <v>1004</v>
      </c>
      <c r="E4" s="286" t="s">
        <v>1005</v>
      </c>
      <c r="F4" s="286" t="s">
        <v>1006</v>
      </c>
      <c r="G4" s="286" t="s">
        <v>1007</v>
      </c>
      <c r="H4" s="285" t="s">
        <v>805</v>
      </c>
    </row>
    <row r="5" spans="1:8" s="290" customFormat="1" ht="12.75">
      <c r="A5" s="284" t="s">
        <v>1008</v>
      </c>
      <c r="B5" s="288" t="s">
        <v>1009</v>
      </c>
      <c r="C5" s="288">
        <v>9144190</v>
      </c>
      <c r="D5" s="288">
        <v>764582148</v>
      </c>
      <c r="E5" s="288">
        <v>53128475</v>
      </c>
      <c r="F5" s="288">
        <v>8029785</v>
      </c>
      <c r="G5" s="288">
        <v>231740367</v>
      </c>
      <c r="H5" s="289">
        <f>SUM(C5:G5)</f>
        <v>1066624965</v>
      </c>
    </row>
    <row r="6" spans="1:8" s="294" customFormat="1" ht="25.5">
      <c r="A6" s="284" t="s">
        <v>1010</v>
      </c>
      <c r="B6" s="291" t="s">
        <v>1011</v>
      </c>
      <c r="C6" s="292">
        <v>0</v>
      </c>
      <c r="D6" s="293"/>
      <c r="E6" s="293"/>
      <c r="F6" s="292">
        <v>27768517</v>
      </c>
      <c r="G6" s="293"/>
      <c r="H6" s="292">
        <f>SUM(C6:G6)</f>
        <v>27768517</v>
      </c>
    </row>
    <row r="7" spans="1:8" s="296" customFormat="1" ht="12.75">
      <c r="A7" s="284" t="s">
        <v>1012</v>
      </c>
      <c r="B7" s="292" t="s">
        <v>1013</v>
      </c>
      <c r="C7" s="293"/>
      <c r="D7" s="293"/>
      <c r="E7" s="293"/>
      <c r="F7" s="295">
        <v>15940429</v>
      </c>
      <c r="G7" s="293"/>
      <c r="H7" s="292">
        <f aca="true" t="shared" si="0" ref="H7:H19">SUM(C7:G7)</f>
        <v>15940429</v>
      </c>
    </row>
    <row r="8" spans="1:8" s="294" customFormat="1" ht="12.75">
      <c r="A8" s="284" t="s">
        <v>1014</v>
      </c>
      <c r="B8" s="297" t="s">
        <v>1015</v>
      </c>
      <c r="C8" s="298"/>
      <c r="D8" s="298">
        <v>2034164</v>
      </c>
      <c r="E8" s="298"/>
      <c r="F8" s="298"/>
      <c r="G8" s="299"/>
      <c r="H8" s="298">
        <f t="shared" si="0"/>
        <v>2034164</v>
      </c>
    </row>
    <row r="9" spans="1:8" s="296" customFormat="1" ht="12.75">
      <c r="A9" s="284" t="s">
        <v>1016</v>
      </c>
      <c r="B9" s="297" t="s">
        <v>1017</v>
      </c>
      <c r="C9" s="298"/>
      <c r="D9" s="298">
        <v>1147340</v>
      </c>
      <c r="E9" s="298"/>
      <c r="F9" s="298"/>
      <c r="G9" s="299"/>
      <c r="H9" s="298">
        <f t="shared" si="0"/>
        <v>1147340</v>
      </c>
    </row>
    <row r="10" spans="1:8" s="296" customFormat="1" ht="12.75">
      <c r="A10" s="284" t="s">
        <v>1018</v>
      </c>
      <c r="B10" s="297" t="s">
        <v>1019</v>
      </c>
      <c r="C10" s="298"/>
      <c r="D10" s="298">
        <v>9155000</v>
      </c>
      <c r="E10" s="298"/>
      <c r="F10" s="298"/>
      <c r="G10" s="299"/>
      <c r="H10" s="298">
        <f t="shared" si="0"/>
        <v>9155000</v>
      </c>
    </row>
    <row r="11" spans="1:8" s="296" customFormat="1" ht="12.75">
      <c r="A11" s="284" t="s">
        <v>1020</v>
      </c>
      <c r="B11" s="297" t="s">
        <v>1021</v>
      </c>
      <c r="C11" s="298"/>
      <c r="D11" s="298">
        <v>788019</v>
      </c>
      <c r="E11" s="298"/>
      <c r="F11" s="298"/>
      <c r="G11" s="299"/>
      <c r="H11" s="298">
        <f t="shared" si="0"/>
        <v>788019</v>
      </c>
    </row>
    <row r="12" spans="1:8" s="296" customFormat="1" ht="12.75">
      <c r="A12" s="284" t="s">
        <v>1022</v>
      </c>
      <c r="B12" s="297" t="s">
        <v>1023</v>
      </c>
      <c r="C12" s="298"/>
      <c r="D12" s="298">
        <v>2815906</v>
      </c>
      <c r="E12" s="298"/>
      <c r="F12" s="298"/>
      <c r="G12" s="299"/>
      <c r="H12" s="298">
        <f t="shared" si="0"/>
        <v>2815906</v>
      </c>
    </row>
    <row r="13" spans="1:8" s="296" customFormat="1" ht="12.75">
      <c r="A13" s="284" t="s">
        <v>1024</v>
      </c>
      <c r="B13" s="297" t="s">
        <v>1025</v>
      </c>
      <c r="C13" s="298"/>
      <c r="D13" s="298"/>
      <c r="E13" s="298">
        <v>155100</v>
      </c>
      <c r="F13" s="298"/>
      <c r="G13" s="299"/>
      <c r="H13" s="298">
        <f t="shared" si="0"/>
        <v>155100</v>
      </c>
    </row>
    <row r="14" spans="1:8" s="296" customFormat="1" ht="12.75">
      <c r="A14" s="284" t="s">
        <v>1026</v>
      </c>
      <c r="B14" s="297" t="s">
        <v>1027</v>
      </c>
      <c r="C14" s="298"/>
      <c r="D14" s="298"/>
      <c r="E14" s="298">
        <v>157402</v>
      </c>
      <c r="F14" s="298"/>
      <c r="G14" s="299"/>
      <c r="H14" s="298">
        <f t="shared" si="0"/>
        <v>157402</v>
      </c>
    </row>
    <row r="15" spans="1:8" s="296" customFormat="1" ht="12.75">
      <c r="A15" s="284" t="s">
        <v>1028</v>
      </c>
      <c r="B15" s="297" t="s">
        <v>1029</v>
      </c>
      <c r="C15" s="298"/>
      <c r="D15" s="298"/>
      <c r="E15" s="298">
        <v>432047</v>
      </c>
      <c r="F15" s="298"/>
      <c r="G15" s="299"/>
      <c r="H15" s="298">
        <f t="shared" si="0"/>
        <v>432047</v>
      </c>
    </row>
    <row r="16" spans="1:8" s="296" customFormat="1" ht="12.75">
      <c r="A16" s="284" t="s">
        <v>1030</v>
      </c>
      <c r="B16" s="297" t="s">
        <v>1031</v>
      </c>
      <c r="C16" s="298"/>
      <c r="D16" s="298"/>
      <c r="E16" s="298">
        <v>280157</v>
      </c>
      <c r="F16" s="298"/>
      <c r="G16" s="299"/>
      <c r="H16" s="298">
        <f t="shared" si="0"/>
        <v>280157</v>
      </c>
    </row>
    <row r="17" spans="1:8" s="296" customFormat="1" ht="12.75">
      <c r="A17" s="284" t="s">
        <v>1032</v>
      </c>
      <c r="B17" s="297" t="s">
        <v>1033</v>
      </c>
      <c r="C17" s="298"/>
      <c r="D17" s="298"/>
      <c r="E17" s="298">
        <v>54724</v>
      </c>
      <c r="F17" s="298"/>
      <c r="G17" s="299"/>
      <c r="H17" s="298">
        <f t="shared" si="0"/>
        <v>54724</v>
      </c>
    </row>
    <row r="18" spans="1:8" s="296" customFormat="1" ht="12.75">
      <c r="A18" s="284" t="s">
        <v>1034</v>
      </c>
      <c r="B18" s="297" t="s">
        <v>1035</v>
      </c>
      <c r="C18" s="298"/>
      <c r="D18" s="298"/>
      <c r="E18" s="298">
        <v>56677</v>
      </c>
      <c r="F18" s="298"/>
      <c r="G18" s="299"/>
      <c r="H18" s="298">
        <f t="shared" si="0"/>
        <v>56677</v>
      </c>
    </row>
    <row r="19" spans="1:8" s="296" customFormat="1" ht="12.75">
      <c r="A19" s="284" t="s">
        <v>1036</v>
      </c>
      <c r="B19" s="297" t="s">
        <v>1037</v>
      </c>
      <c r="C19" s="298"/>
      <c r="D19" s="298"/>
      <c r="E19" s="298">
        <v>39291</v>
      </c>
      <c r="F19" s="298"/>
      <c r="G19" s="299"/>
      <c r="H19" s="298">
        <f t="shared" si="0"/>
        <v>39291</v>
      </c>
    </row>
    <row r="20" spans="1:8" s="296" customFormat="1" ht="12.75">
      <c r="A20" s="284" t="s">
        <v>1038</v>
      </c>
      <c r="B20" s="297" t="s">
        <v>1039</v>
      </c>
      <c r="C20" s="298"/>
      <c r="D20" s="298"/>
      <c r="E20" s="298">
        <v>117943</v>
      </c>
      <c r="F20" s="298"/>
      <c r="G20" s="299"/>
      <c r="H20" s="298">
        <f aca="true" t="shared" si="1" ref="H20:H26">SUM(C20:G20)</f>
        <v>117943</v>
      </c>
    </row>
    <row r="21" spans="1:8" s="296" customFormat="1" ht="12.75">
      <c r="A21" s="284" t="s">
        <v>1040</v>
      </c>
      <c r="B21" s="297" t="s">
        <v>1041</v>
      </c>
      <c r="C21" s="298"/>
      <c r="D21" s="298"/>
      <c r="E21" s="298">
        <v>60000</v>
      </c>
      <c r="F21" s="298"/>
      <c r="G21" s="299"/>
      <c r="H21" s="298">
        <f t="shared" si="1"/>
        <v>60000</v>
      </c>
    </row>
    <row r="22" spans="1:8" s="296" customFormat="1" ht="12.75">
      <c r="A22" s="284" t="s">
        <v>1042</v>
      </c>
      <c r="B22" s="297" t="s">
        <v>1043</v>
      </c>
      <c r="C22" s="298"/>
      <c r="D22" s="298"/>
      <c r="E22" s="298">
        <v>90000</v>
      </c>
      <c r="F22" s="298"/>
      <c r="G22" s="299"/>
      <c r="H22" s="298">
        <f t="shared" si="1"/>
        <v>90000</v>
      </c>
    </row>
    <row r="23" spans="1:8" s="296" customFormat="1" ht="12.75">
      <c r="A23" s="284" t="s">
        <v>1044</v>
      </c>
      <c r="B23" s="297" t="s">
        <v>1045</v>
      </c>
      <c r="C23" s="298"/>
      <c r="D23" s="298"/>
      <c r="E23" s="298">
        <v>36400</v>
      </c>
      <c r="F23" s="298"/>
      <c r="G23" s="299"/>
      <c r="H23" s="298">
        <f t="shared" si="1"/>
        <v>36400</v>
      </c>
    </row>
    <row r="24" spans="1:8" s="296" customFormat="1" ht="12.75">
      <c r="A24" s="284" t="s">
        <v>1046</v>
      </c>
      <c r="B24" s="297" t="s">
        <v>1047</v>
      </c>
      <c r="C24" s="298"/>
      <c r="D24" s="298"/>
      <c r="E24" s="298">
        <v>78000</v>
      </c>
      <c r="F24" s="298"/>
      <c r="G24" s="299"/>
      <c r="H24" s="298">
        <f t="shared" si="1"/>
        <v>78000</v>
      </c>
    </row>
    <row r="25" spans="1:8" s="296" customFormat="1" ht="12.75">
      <c r="A25" s="284" t="s">
        <v>1048</v>
      </c>
      <c r="B25" s="297" t="s">
        <v>1049</v>
      </c>
      <c r="C25" s="298"/>
      <c r="D25" s="298"/>
      <c r="E25" s="298">
        <v>55591</v>
      </c>
      <c r="F25" s="298"/>
      <c r="G25" s="299"/>
      <c r="H25" s="298">
        <f t="shared" si="1"/>
        <v>55591</v>
      </c>
    </row>
    <row r="26" spans="1:8" s="296" customFormat="1" ht="12.75">
      <c r="A26" s="284" t="s">
        <v>1050</v>
      </c>
      <c r="B26" s="297" t="s">
        <v>1051</v>
      </c>
      <c r="C26" s="298"/>
      <c r="D26" s="298"/>
      <c r="E26" s="298">
        <v>118110</v>
      </c>
      <c r="F26" s="298"/>
      <c r="G26" s="299"/>
      <c r="H26" s="298">
        <f t="shared" si="1"/>
        <v>118110</v>
      </c>
    </row>
    <row r="27" spans="1:8" s="296" customFormat="1" ht="12.75">
      <c r="A27" s="284" t="s">
        <v>1052</v>
      </c>
      <c r="B27" s="291" t="s">
        <v>1053</v>
      </c>
      <c r="C27" s="292">
        <f>SUM(C8:C25)</f>
        <v>0</v>
      </c>
      <c r="D27" s="292">
        <f>SUM(D8:D25)</f>
        <v>15940429</v>
      </c>
      <c r="E27" s="292">
        <f>SUM(E8:E26)</f>
        <v>1731442</v>
      </c>
      <c r="F27" s="292">
        <v>0</v>
      </c>
      <c r="G27" s="292">
        <v>0</v>
      </c>
      <c r="H27" s="292">
        <f>SUM(C27:G27)</f>
        <v>17671871</v>
      </c>
    </row>
    <row r="28" spans="1:8" s="296" customFormat="1" ht="12.75">
      <c r="A28" s="284" t="s">
        <v>1054</v>
      </c>
      <c r="B28" s="297" t="s">
        <v>1055</v>
      </c>
      <c r="C28" s="298"/>
      <c r="D28" s="298"/>
      <c r="E28" s="298"/>
      <c r="F28" s="298"/>
      <c r="G28" s="299"/>
      <c r="H28" s="298"/>
    </row>
    <row r="29" spans="1:8" s="296" customFormat="1" ht="25.5">
      <c r="A29" s="284" t="s">
        <v>1056</v>
      </c>
      <c r="B29" s="291" t="s">
        <v>1057</v>
      </c>
      <c r="C29" s="298"/>
      <c r="D29" s="298"/>
      <c r="E29" s="298"/>
      <c r="F29" s="298"/>
      <c r="G29" s="299"/>
      <c r="H29" s="298"/>
    </row>
    <row r="30" spans="1:8" s="296" customFormat="1" ht="12.75">
      <c r="A30" s="284" t="s">
        <v>1058</v>
      </c>
      <c r="B30" s="297" t="s">
        <v>1059</v>
      </c>
      <c r="C30" s="298"/>
      <c r="D30" s="298"/>
      <c r="E30" s="298">
        <v>2390805</v>
      </c>
      <c r="F30" s="298"/>
      <c r="G30" s="299"/>
      <c r="H30" s="298">
        <v>1010799</v>
      </c>
    </row>
    <row r="31" spans="1:8" s="296" customFormat="1" ht="12.75">
      <c r="A31" s="284" t="s">
        <v>1060</v>
      </c>
      <c r="B31" s="297" t="s">
        <v>1061</v>
      </c>
      <c r="C31" s="292"/>
      <c r="D31" s="292"/>
      <c r="E31" s="292"/>
      <c r="F31" s="292"/>
      <c r="G31" s="292">
        <v>32683318</v>
      </c>
      <c r="H31" s="292">
        <f>SUM(C31:G31)</f>
        <v>32683318</v>
      </c>
    </row>
    <row r="32" spans="1:8" s="296" customFormat="1" ht="12.75">
      <c r="A32" s="284" t="s">
        <v>1062</v>
      </c>
      <c r="B32" s="292" t="s">
        <v>1063</v>
      </c>
      <c r="C32" s="289"/>
      <c r="D32" s="289">
        <v>0</v>
      </c>
      <c r="E32" s="289">
        <f>SUM(E30:E30)</f>
        <v>2390805</v>
      </c>
      <c r="F32" s="289">
        <f>SUM(F30:F30)</f>
        <v>0</v>
      </c>
      <c r="G32" s="289">
        <f>SUM(G31)</f>
        <v>32683318</v>
      </c>
      <c r="H32" s="289">
        <f>SUM(H30:H30)</f>
        <v>1010799</v>
      </c>
    </row>
    <row r="33" spans="1:8" s="296" customFormat="1" ht="12.75">
      <c r="A33" s="284" t="s">
        <v>1064</v>
      </c>
      <c r="B33" s="289" t="s">
        <v>1065</v>
      </c>
      <c r="C33" s="295">
        <f>C6+C27+C29+C32</f>
        <v>0</v>
      </c>
      <c r="D33" s="295">
        <f>D27+D29+D32</f>
        <v>15940429</v>
      </c>
      <c r="E33" s="295">
        <f>E27+E29+E32</f>
        <v>4122247</v>
      </c>
      <c r="F33" s="295">
        <f>F6+F7</f>
        <v>43708946</v>
      </c>
      <c r="G33" s="295">
        <f>G27+G29+G32</f>
        <v>32683318</v>
      </c>
      <c r="H33" s="295">
        <f>SUM(C33:G33)</f>
        <v>96454940</v>
      </c>
    </row>
    <row r="34" spans="1:8" s="296" customFormat="1" ht="12.75">
      <c r="A34" s="284" t="s">
        <v>1066</v>
      </c>
      <c r="B34" s="299" t="s">
        <v>1067</v>
      </c>
      <c r="C34" s="292"/>
      <c r="D34" s="292">
        <v>0</v>
      </c>
      <c r="E34" s="292">
        <v>0</v>
      </c>
      <c r="F34" s="293"/>
      <c r="G34" s="293"/>
      <c r="H34" s="292">
        <f>SUM(C34:G34)</f>
        <v>0</v>
      </c>
    </row>
    <row r="35" spans="1:8" s="296" customFormat="1" ht="12.75">
      <c r="A35" s="284" t="s">
        <v>1068</v>
      </c>
      <c r="B35" s="298" t="s">
        <v>1069</v>
      </c>
      <c r="C35" s="298"/>
      <c r="D35" s="298">
        <f>SUM(D34)</f>
        <v>0</v>
      </c>
      <c r="E35" s="298"/>
      <c r="F35" s="300"/>
      <c r="G35" s="300"/>
      <c r="H35" s="298">
        <f>SUM(C35:G35)</f>
        <v>0</v>
      </c>
    </row>
    <row r="36" spans="1:8" s="296" customFormat="1" ht="12.75">
      <c r="A36" s="284" t="s">
        <v>1070</v>
      </c>
      <c r="B36" s="298" t="s">
        <v>1071</v>
      </c>
      <c r="C36" s="298"/>
      <c r="D36" s="298"/>
      <c r="E36" s="298">
        <v>39000</v>
      </c>
      <c r="F36" s="300"/>
      <c r="G36" s="300"/>
      <c r="H36" s="298">
        <f aca="true" t="shared" si="2" ref="H36:H44">SUM(C36:G36)</f>
        <v>39000</v>
      </c>
    </row>
    <row r="37" spans="1:8" s="296" customFormat="1" ht="12.75">
      <c r="A37" s="284" t="s">
        <v>1072</v>
      </c>
      <c r="B37" s="298" t="s">
        <v>1073</v>
      </c>
      <c r="C37" s="298"/>
      <c r="D37" s="298"/>
      <c r="E37" s="298">
        <v>12000</v>
      </c>
      <c r="F37" s="300"/>
      <c r="G37" s="300"/>
      <c r="H37" s="298">
        <f t="shared" si="2"/>
        <v>12000</v>
      </c>
    </row>
    <row r="38" spans="1:8" s="296" customFormat="1" ht="12.75">
      <c r="A38" s="284" t="s">
        <v>1074</v>
      </c>
      <c r="B38" s="298" t="s">
        <v>1075</v>
      </c>
      <c r="C38" s="298"/>
      <c r="D38" s="298"/>
      <c r="E38" s="298">
        <v>9584</v>
      </c>
      <c r="F38" s="300"/>
      <c r="G38" s="300"/>
      <c r="H38" s="298">
        <f t="shared" si="2"/>
        <v>9584</v>
      </c>
    </row>
    <row r="39" spans="1:8" s="296" customFormat="1" ht="12.75">
      <c r="A39" s="284" t="s">
        <v>1076</v>
      </c>
      <c r="B39" s="298" t="s">
        <v>1077</v>
      </c>
      <c r="C39" s="298"/>
      <c r="D39" s="298"/>
      <c r="E39" s="298">
        <v>70787</v>
      </c>
      <c r="F39" s="300"/>
      <c r="G39" s="300"/>
      <c r="H39" s="298">
        <f t="shared" si="2"/>
        <v>70787</v>
      </c>
    </row>
    <row r="40" spans="1:8" s="294" customFormat="1" ht="12.75">
      <c r="A40" s="284" t="s">
        <v>1078</v>
      </c>
      <c r="B40" s="298" t="s">
        <v>1079</v>
      </c>
      <c r="C40" s="298"/>
      <c r="D40" s="298"/>
      <c r="E40" s="298">
        <v>98268</v>
      </c>
      <c r="F40" s="300"/>
      <c r="G40" s="300"/>
      <c r="H40" s="298">
        <f t="shared" si="2"/>
        <v>98268</v>
      </c>
    </row>
    <row r="41" spans="1:8" s="296" customFormat="1" ht="12.75">
      <c r="A41" s="284" t="s">
        <v>1080</v>
      </c>
      <c r="B41" s="298" t="s">
        <v>1081</v>
      </c>
      <c r="C41" s="298"/>
      <c r="D41" s="298"/>
      <c r="E41" s="298">
        <v>130000</v>
      </c>
      <c r="F41" s="300"/>
      <c r="G41" s="300"/>
      <c r="H41" s="298">
        <f t="shared" si="2"/>
        <v>130000</v>
      </c>
    </row>
    <row r="42" spans="1:8" s="294" customFormat="1" ht="12.75">
      <c r="A42" s="284" t="s">
        <v>1082</v>
      </c>
      <c r="B42" s="298" t="s">
        <v>1083</v>
      </c>
      <c r="C42" s="298"/>
      <c r="D42" s="298"/>
      <c r="E42" s="298">
        <v>269965</v>
      </c>
      <c r="F42" s="300"/>
      <c r="G42" s="300"/>
      <c r="H42" s="298">
        <f t="shared" si="2"/>
        <v>269965</v>
      </c>
    </row>
    <row r="43" spans="1:8" s="294" customFormat="1" ht="12.75">
      <c r="A43" s="284" t="s">
        <v>1084</v>
      </c>
      <c r="B43" s="298" t="s">
        <v>1049</v>
      </c>
      <c r="C43" s="298"/>
      <c r="D43" s="298"/>
      <c r="E43" s="298">
        <v>55591</v>
      </c>
      <c r="F43" s="300"/>
      <c r="G43" s="300"/>
      <c r="H43" s="298">
        <f t="shared" si="2"/>
        <v>55591</v>
      </c>
    </row>
    <row r="44" spans="1:8" s="296" customFormat="1" ht="12.75">
      <c r="A44" s="284" t="s">
        <v>1085</v>
      </c>
      <c r="B44" s="298" t="s">
        <v>1086</v>
      </c>
      <c r="C44" s="298"/>
      <c r="D44" s="298"/>
      <c r="E44" s="298">
        <v>55110</v>
      </c>
      <c r="F44" s="300"/>
      <c r="G44" s="300"/>
      <c r="H44" s="298">
        <f t="shared" si="2"/>
        <v>55110</v>
      </c>
    </row>
    <row r="45" spans="1:8" s="296" customFormat="1" ht="12.75">
      <c r="A45" s="284" t="s">
        <v>1087</v>
      </c>
      <c r="B45" s="292" t="s">
        <v>1088</v>
      </c>
      <c r="C45" s="301"/>
      <c r="D45" s="301"/>
      <c r="E45" s="292">
        <f>SUM(E36:E44)</f>
        <v>740305</v>
      </c>
      <c r="F45" s="292"/>
      <c r="G45" s="293"/>
      <c r="H45" s="292">
        <f>SUM(C45:G45)</f>
        <v>740305</v>
      </c>
    </row>
    <row r="46" spans="1:8" s="296" customFormat="1" ht="12.75">
      <c r="A46" s="284" t="s">
        <v>1089</v>
      </c>
      <c r="B46" s="301" t="s">
        <v>1090</v>
      </c>
      <c r="C46" s="301"/>
      <c r="D46" s="301"/>
      <c r="E46" s="301"/>
      <c r="F46" s="301"/>
      <c r="G46" s="293"/>
      <c r="H46" s="301">
        <f>SUM(C46:G46)</f>
        <v>0</v>
      </c>
    </row>
    <row r="47" spans="1:8" s="296" customFormat="1" ht="12.75">
      <c r="A47" s="284" t="s">
        <v>1091</v>
      </c>
      <c r="B47" s="297" t="s">
        <v>1092</v>
      </c>
      <c r="C47" s="301"/>
      <c r="D47" s="301"/>
      <c r="E47" s="301"/>
      <c r="F47" s="301">
        <v>17671871</v>
      </c>
      <c r="G47" s="293"/>
      <c r="H47" s="301">
        <f>SUM(C47:G47)</f>
        <v>17671871</v>
      </c>
    </row>
    <row r="48" spans="1:8" s="296" customFormat="1" ht="12.75">
      <c r="A48" s="284" t="s">
        <v>1093</v>
      </c>
      <c r="B48" s="297" t="s">
        <v>1094</v>
      </c>
      <c r="C48" s="301"/>
      <c r="D48" s="301"/>
      <c r="E48" s="301">
        <v>2390805</v>
      </c>
      <c r="F48" s="301"/>
      <c r="G48" s="293"/>
      <c r="H48" s="301">
        <f>SUM(C48:G48)</f>
        <v>2390805</v>
      </c>
    </row>
    <row r="49" spans="1:8" s="294" customFormat="1" ht="12.75">
      <c r="A49" s="284" t="s">
        <v>1095</v>
      </c>
      <c r="B49" s="302" t="s">
        <v>1096</v>
      </c>
      <c r="C49" s="302">
        <f aca="true" t="shared" si="3" ref="C49:H49">SUM(C46:C48)</f>
        <v>0</v>
      </c>
      <c r="D49" s="302">
        <f t="shared" si="3"/>
        <v>0</v>
      </c>
      <c r="E49" s="302">
        <f t="shared" si="3"/>
        <v>2390805</v>
      </c>
      <c r="F49" s="302">
        <f t="shared" si="3"/>
        <v>17671871</v>
      </c>
      <c r="G49" s="302">
        <v>290306</v>
      </c>
      <c r="H49" s="302">
        <f t="shared" si="3"/>
        <v>20062676</v>
      </c>
    </row>
    <row r="50" spans="1:8" s="294" customFormat="1" ht="12.75">
      <c r="A50" s="284" t="s">
        <v>1097</v>
      </c>
      <c r="B50" s="302" t="s">
        <v>1098</v>
      </c>
      <c r="C50" s="288">
        <f aca="true" t="shared" si="4" ref="C50:H50">C49+C45+C35</f>
        <v>0</v>
      </c>
      <c r="D50" s="288">
        <f t="shared" si="4"/>
        <v>0</v>
      </c>
      <c r="E50" s="288">
        <f>E49+E45+E35</f>
        <v>3131110</v>
      </c>
      <c r="F50" s="288">
        <f t="shared" si="4"/>
        <v>17671871</v>
      </c>
      <c r="G50" s="288">
        <f t="shared" si="4"/>
        <v>290306</v>
      </c>
      <c r="H50" s="288">
        <f t="shared" si="4"/>
        <v>20802981</v>
      </c>
    </row>
    <row r="51" spans="1:8" s="303" customFormat="1" ht="12.75">
      <c r="A51" s="284" t="s">
        <v>1099</v>
      </c>
      <c r="B51" s="288" t="s">
        <v>1100</v>
      </c>
      <c r="C51" s="288">
        <f>C5+C33-C50</f>
        <v>9144190</v>
      </c>
      <c r="D51" s="288">
        <f>D5+D33</f>
        <v>780522577</v>
      </c>
      <c r="E51" s="288">
        <f>E5+E33-E50</f>
        <v>54119612</v>
      </c>
      <c r="F51" s="288">
        <f>F5+F33-F50</f>
        <v>34066860</v>
      </c>
      <c r="G51" s="288">
        <f>G5+G33-G50</f>
        <v>264133379</v>
      </c>
      <c r="H51" s="288">
        <f aca="true" t="shared" si="5" ref="H51:H57">SUM(C51:G51)</f>
        <v>1141986618</v>
      </c>
    </row>
    <row r="52" spans="1:8" s="303" customFormat="1" ht="12.75">
      <c r="A52" s="284" t="s">
        <v>1101</v>
      </c>
      <c r="B52" s="288" t="s">
        <v>1102</v>
      </c>
      <c r="C52" s="292">
        <v>8160464</v>
      </c>
      <c r="D52" s="292">
        <v>196158532</v>
      </c>
      <c r="E52" s="292">
        <v>40782068</v>
      </c>
      <c r="F52" s="293"/>
      <c r="G52" s="292">
        <v>27834844</v>
      </c>
      <c r="H52" s="292">
        <f t="shared" si="5"/>
        <v>272935908</v>
      </c>
    </row>
    <row r="53" spans="1:8" ht="12.75">
      <c r="A53" s="284" t="s">
        <v>1103</v>
      </c>
      <c r="B53" s="301" t="s">
        <v>1104</v>
      </c>
      <c r="C53" s="301">
        <v>330000</v>
      </c>
      <c r="D53" s="301">
        <v>16037166</v>
      </c>
      <c r="E53" s="301">
        <v>5994367</v>
      </c>
      <c r="F53" s="293"/>
      <c r="G53" s="301">
        <v>5777307</v>
      </c>
      <c r="H53" s="301">
        <f t="shared" si="5"/>
        <v>28138840</v>
      </c>
    </row>
    <row r="54" spans="1:8" ht="12.75">
      <c r="A54" s="284" t="s">
        <v>1105</v>
      </c>
      <c r="B54" s="301" t="s">
        <v>1106</v>
      </c>
      <c r="C54" s="301"/>
      <c r="D54" s="301"/>
      <c r="E54" s="301">
        <v>740305</v>
      </c>
      <c r="F54" s="301"/>
      <c r="G54" s="301">
        <v>6727391</v>
      </c>
      <c r="H54" s="301">
        <f t="shared" si="5"/>
        <v>7467696</v>
      </c>
    </row>
    <row r="55" spans="1:8" ht="12.75">
      <c r="A55" s="284" t="s">
        <v>1107</v>
      </c>
      <c r="B55" s="301" t="s">
        <v>1108</v>
      </c>
      <c r="C55" s="301"/>
      <c r="D55" s="301"/>
      <c r="E55" s="301"/>
      <c r="F55" s="301"/>
      <c r="G55" s="301"/>
      <c r="H55" s="301">
        <f t="shared" si="5"/>
        <v>0</v>
      </c>
    </row>
    <row r="56" spans="1:8" ht="12.75">
      <c r="A56" s="284" t="s">
        <v>1109</v>
      </c>
      <c r="B56" s="301" t="s">
        <v>1110</v>
      </c>
      <c r="C56" s="288">
        <v>0</v>
      </c>
      <c r="D56" s="288"/>
      <c r="E56" s="288"/>
      <c r="F56" s="288"/>
      <c r="G56" s="288"/>
      <c r="H56" s="301">
        <f t="shared" si="5"/>
        <v>0</v>
      </c>
    </row>
    <row r="57" spans="1:8" ht="12.75">
      <c r="A57" s="284" t="s">
        <v>1111</v>
      </c>
      <c r="B57" s="288" t="s">
        <v>1112</v>
      </c>
      <c r="C57" s="288">
        <f>C52+C53-C55+C54-C56</f>
        <v>8490464</v>
      </c>
      <c r="D57" s="288">
        <f>D52+D53-D55+D54-D56</f>
        <v>212195698</v>
      </c>
      <c r="E57" s="288">
        <f>E52+E53-E55-E54-E56</f>
        <v>46036130</v>
      </c>
      <c r="F57" s="288">
        <f>F52+F53-F55+F54-F56</f>
        <v>0</v>
      </c>
      <c r="G57" s="288">
        <f>G52+G53-G55-G54-G56</f>
        <v>26884760</v>
      </c>
      <c r="H57" s="292">
        <f t="shared" si="5"/>
        <v>293607052</v>
      </c>
    </row>
    <row r="58" spans="1:8" ht="12.75">
      <c r="A58" s="284" t="s">
        <v>1113</v>
      </c>
      <c r="B58" s="288" t="s">
        <v>1114</v>
      </c>
      <c r="C58" s="292">
        <f aca="true" t="shared" si="6" ref="C58:H58">C51-C57</f>
        <v>653726</v>
      </c>
      <c r="D58" s="292">
        <f t="shared" si="6"/>
        <v>568326879</v>
      </c>
      <c r="E58" s="292">
        <f t="shared" si="6"/>
        <v>8083482</v>
      </c>
      <c r="F58" s="292">
        <f t="shared" si="6"/>
        <v>34066860</v>
      </c>
      <c r="G58" s="292">
        <f t="shared" si="6"/>
        <v>237248619</v>
      </c>
      <c r="H58" s="292">
        <f t="shared" si="6"/>
        <v>848379566</v>
      </c>
    </row>
    <row r="59" spans="1:8" ht="12.75">
      <c r="A59" s="284" t="s">
        <v>1115</v>
      </c>
      <c r="B59" s="301" t="s">
        <v>1116</v>
      </c>
      <c r="C59" s="301">
        <v>8144190</v>
      </c>
      <c r="D59" s="301">
        <v>1177013</v>
      </c>
      <c r="E59" s="301">
        <v>29441288</v>
      </c>
      <c r="F59" s="301"/>
      <c r="G59" s="301"/>
      <c r="H59" s="301">
        <f>SUM(C59:G59)</f>
        <v>38762491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kimutatás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1"/>
  <sheetViews>
    <sheetView zoomScalePageLayoutView="0" workbookViewId="0" topLeftCell="H13">
      <selection activeCell="AA27" sqref="AA27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3.140625" style="0" customWidth="1"/>
    <col min="15" max="15" width="25.7109375" style="0" customWidth="1"/>
    <col min="16" max="25" width="13.140625" style="0" customWidth="1"/>
    <col min="26" max="27" width="13.8515625" style="0" customWidth="1"/>
  </cols>
  <sheetData>
    <row r="1" spans="1:26" s="2" customFormat="1" ht="15.75">
      <c r="A1" s="310" t="s">
        <v>698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2:25" s="2" customFormat="1" ht="15" customHeight="1">
      <c r="B2" s="114"/>
      <c r="C2" s="114"/>
      <c r="D2" s="114"/>
      <c r="E2" s="114"/>
      <c r="F2" s="157"/>
      <c r="G2" s="160"/>
      <c r="H2" s="162"/>
      <c r="I2" s="157"/>
      <c r="J2" s="160"/>
      <c r="K2" s="162"/>
      <c r="L2" s="157"/>
      <c r="M2" s="160"/>
      <c r="N2" s="162"/>
      <c r="O2" s="143"/>
      <c r="P2" s="157"/>
      <c r="Q2" s="160"/>
      <c r="R2" s="162"/>
      <c r="S2" s="157"/>
      <c r="T2" s="160"/>
      <c r="U2" s="162"/>
      <c r="V2" s="157"/>
      <c r="W2" s="160"/>
      <c r="X2" s="162"/>
      <c r="Y2" s="157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49</v>
      </c>
      <c r="H3" s="1" t="s">
        <v>50</v>
      </c>
      <c r="I3" s="1" t="s">
        <v>51</v>
      </c>
      <c r="J3" s="1" t="s">
        <v>96</v>
      </c>
      <c r="K3" s="1" t="s">
        <v>97</v>
      </c>
      <c r="L3" s="1" t="s">
        <v>52</v>
      </c>
      <c r="M3" s="1" t="s">
        <v>98</v>
      </c>
      <c r="N3" s="1" t="s">
        <v>99</v>
      </c>
      <c r="O3" s="1" t="s">
        <v>100</v>
      </c>
      <c r="P3" s="1" t="s">
        <v>758</v>
      </c>
      <c r="Q3" s="1" t="s">
        <v>759</v>
      </c>
      <c r="R3" s="1" t="s">
        <v>760</v>
      </c>
      <c r="S3" s="1" t="s">
        <v>761</v>
      </c>
      <c r="T3" s="1" t="s">
        <v>765</v>
      </c>
      <c r="U3" s="1" t="s">
        <v>766</v>
      </c>
      <c r="V3" s="1" t="s">
        <v>767</v>
      </c>
      <c r="W3" s="1" t="s">
        <v>768</v>
      </c>
      <c r="X3" s="1" t="s">
        <v>769</v>
      </c>
      <c r="Y3" s="1" t="s">
        <v>770</v>
      </c>
      <c r="Z3" s="1" t="s">
        <v>771</v>
      </c>
      <c r="AA3" s="1" t="s">
        <v>772</v>
      </c>
    </row>
    <row r="4" spans="1:27" s="11" customFormat="1" ht="15.75">
      <c r="A4" s="1">
        <v>1</v>
      </c>
      <c r="B4" s="314" t="s">
        <v>9</v>
      </c>
      <c r="C4" s="315" t="s">
        <v>420</v>
      </c>
      <c r="D4" s="316"/>
      <c r="E4" s="317"/>
      <c r="F4" s="315" t="s">
        <v>125</v>
      </c>
      <c r="G4" s="316"/>
      <c r="H4" s="317"/>
      <c r="I4" s="315" t="s">
        <v>126</v>
      </c>
      <c r="J4" s="316"/>
      <c r="K4" s="317"/>
      <c r="L4" s="315" t="s">
        <v>5</v>
      </c>
      <c r="M4" s="316"/>
      <c r="N4" s="317"/>
      <c r="O4" s="314" t="s">
        <v>9</v>
      </c>
      <c r="P4" s="315" t="s">
        <v>420</v>
      </c>
      <c r="Q4" s="316"/>
      <c r="R4" s="317"/>
      <c r="S4" s="315" t="s">
        <v>125</v>
      </c>
      <c r="T4" s="316"/>
      <c r="U4" s="317"/>
      <c r="V4" s="315" t="s">
        <v>126</v>
      </c>
      <c r="W4" s="316"/>
      <c r="X4" s="317"/>
      <c r="Y4" s="314" t="s">
        <v>5</v>
      </c>
      <c r="Z4" s="314"/>
      <c r="AA4" s="314"/>
    </row>
    <row r="5" spans="1:27" s="11" customFormat="1" ht="15.75">
      <c r="A5" s="1">
        <v>2</v>
      </c>
      <c r="B5" s="314"/>
      <c r="C5" s="90" t="s">
        <v>4</v>
      </c>
      <c r="D5" s="37" t="s">
        <v>789</v>
      </c>
      <c r="E5" s="37" t="s">
        <v>790</v>
      </c>
      <c r="F5" s="90" t="s">
        <v>4</v>
      </c>
      <c r="G5" s="37" t="s">
        <v>789</v>
      </c>
      <c r="H5" s="37" t="s">
        <v>790</v>
      </c>
      <c r="I5" s="90" t="s">
        <v>4</v>
      </c>
      <c r="J5" s="37" t="s">
        <v>789</v>
      </c>
      <c r="K5" s="37" t="s">
        <v>790</v>
      </c>
      <c r="L5" s="90" t="s">
        <v>4</v>
      </c>
      <c r="M5" s="37" t="s">
        <v>789</v>
      </c>
      <c r="N5" s="37" t="s">
        <v>790</v>
      </c>
      <c r="O5" s="314"/>
      <c r="P5" s="90" t="s">
        <v>4</v>
      </c>
      <c r="Q5" s="37" t="s">
        <v>789</v>
      </c>
      <c r="R5" s="37" t="s">
        <v>790</v>
      </c>
      <c r="S5" s="90" t="s">
        <v>4</v>
      </c>
      <c r="T5" s="37" t="s">
        <v>789</v>
      </c>
      <c r="U5" s="37" t="s">
        <v>790</v>
      </c>
      <c r="V5" s="90" t="s">
        <v>4</v>
      </c>
      <c r="W5" s="37" t="s">
        <v>789</v>
      </c>
      <c r="X5" s="37" t="s">
        <v>790</v>
      </c>
      <c r="Y5" s="90" t="s">
        <v>4</v>
      </c>
      <c r="Z5" s="37" t="s">
        <v>789</v>
      </c>
      <c r="AA5" s="37" t="s">
        <v>790</v>
      </c>
    </row>
    <row r="6" spans="1:27" s="97" customFormat="1" ht="16.5">
      <c r="A6" s="1">
        <v>3</v>
      </c>
      <c r="B6" s="318" t="s">
        <v>46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20"/>
      <c r="O6" s="321" t="s">
        <v>137</v>
      </c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</row>
    <row r="7" spans="1:27" s="11" customFormat="1" ht="47.25">
      <c r="A7" s="1">
        <v>4</v>
      </c>
      <c r="B7" s="92" t="s">
        <v>300</v>
      </c>
      <c r="C7" s="5">
        <f>'Bevétel Önk.'!C115</f>
        <v>0</v>
      </c>
      <c r="D7" s="5">
        <f>'Bevétel Önk.'!D115</f>
        <v>0</v>
      </c>
      <c r="E7" s="5">
        <f>'Bevétel Önk.'!E115</f>
        <v>0</v>
      </c>
      <c r="F7" s="5">
        <f>'Bevétel Önk.'!C116</f>
        <v>187114084</v>
      </c>
      <c r="G7" s="5">
        <f>'Bevétel Önk.'!D116</f>
        <v>196289793</v>
      </c>
      <c r="H7" s="5">
        <f>'Bevétel Önk.'!E116</f>
        <v>192757331</v>
      </c>
      <c r="I7" s="5">
        <f>'Bevétel Önk.'!C117</f>
        <v>0</v>
      </c>
      <c r="J7" s="5">
        <f>'Bevétel Önk.'!D117</f>
        <v>0</v>
      </c>
      <c r="K7" s="5">
        <f>'Bevétel Önk.'!E117</f>
        <v>0</v>
      </c>
      <c r="L7" s="5">
        <f aca="true" t="shared" si="0" ref="L7:N10">C7+F7+I7</f>
        <v>187114084</v>
      </c>
      <c r="M7" s="5">
        <f t="shared" si="0"/>
        <v>196289793</v>
      </c>
      <c r="N7" s="5">
        <f t="shared" si="0"/>
        <v>192757331</v>
      </c>
      <c r="O7" s="94" t="s">
        <v>40</v>
      </c>
      <c r="P7" s="5">
        <f>'Kiadás Önk.'!C8</f>
        <v>0</v>
      </c>
      <c r="Q7" s="5">
        <f>'Kiadás Önk.'!D8</f>
        <v>0</v>
      </c>
      <c r="R7" s="5">
        <f>'Kiadás Önk.'!E8</f>
        <v>0</v>
      </c>
      <c r="S7" s="5">
        <f>'Kiadás Önk.'!C9</f>
        <v>35472546</v>
      </c>
      <c r="T7" s="5">
        <f>'Kiadás Önk.'!D9</f>
        <v>39141668</v>
      </c>
      <c r="U7" s="5">
        <f>'Kiadás Önk.'!E9</f>
        <v>34126171</v>
      </c>
      <c r="V7" s="5">
        <f>'Kiadás Önk.'!C10</f>
        <v>1360000</v>
      </c>
      <c r="W7" s="5">
        <f>'Kiadás Önk.'!D10</f>
        <v>1351548</v>
      </c>
      <c r="X7" s="5">
        <f>'Kiadás Önk.'!E10</f>
        <v>1308000</v>
      </c>
      <c r="Y7" s="5">
        <f aca="true" t="shared" si="1" ref="Y7:AA11">P7+S7+V7</f>
        <v>36832546</v>
      </c>
      <c r="Z7" s="5">
        <f t="shared" si="1"/>
        <v>40493216</v>
      </c>
      <c r="AA7" s="5">
        <f t="shared" si="1"/>
        <v>35434171</v>
      </c>
    </row>
    <row r="8" spans="1:27" s="11" customFormat="1" ht="45">
      <c r="A8" s="1">
        <v>5</v>
      </c>
      <c r="B8" s="92" t="s">
        <v>323</v>
      </c>
      <c r="C8" s="5">
        <f>'Bevétel Önk.'!C190</f>
        <v>0</v>
      </c>
      <c r="D8" s="5">
        <f>'Bevétel Önk.'!D190</f>
        <v>0</v>
      </c>
      <c r="E8" s="5">
        <f>'Bevétel Önk.'!E190</f>
        <v>0</v>
      </c>
      <c r="F8" s="5">
        <f>'Bevétel Önk.'!C191</f>
        <v>2780000</v>
      </c>
      <c r="G8" s="5">
        <f>'Bevétel Önk.'!D191</f>
        <v>2795054</v>
      </c>
      <c r="H8" s="5">
        <f>'Bevétel Önk.'!E191</f>
        <v>2321122</v>
      </c>
      <c r="I8" s="5">
        <f>'Bevétel Önk.'!C192</f>
        <v>11400000</v>
      </c>
      <c r="J8" s="5">
        <f>'Bevétel Önk.'!D192</f>
        <v>16577664</v>
      </c>
      <c r="K8" s="5">
        <f>'Bevétel Önk.'!E192</f>
        <v>15807880</v>
      </c>
      <c r="L8" s="5">
        <f t="shared" si="0"/>
        <v>14180000</v>
      </c>
      <c r="M8" s="5">
        <f t="shared" si="0"/>
        <v>19372718</v>
      </c>
      <c r="N8" s="5">
        <f t="shared" si="0"/>
        <v>18129002</v>
      </c>
      <c r="O8" s="94" t="s">
        <v>82</v>
      </c>
      <c r="P8" s="5">
        <f>'Kiadás Önk.'!C12</f>
        <v>0</v>
      </c>
      <c r="Q8" s="5">
        <f>'Kiadás Önk.'!D12</f>
        <v>0</v>
      </c>
      <c r="R8" s="5">
        <f>'Kiadás Önk.'!E12</f>
        <v>0</v>
      </c>
      <c r="S8" s="5">
        <f>'Kiadás Önk.'!C13</f>
        <v>5443649</v>
      </c>
      <c r="T8" s="5">
        <f>'Kiadás Önk.'!D13</f>
        <v>6031645</v>
      </c>
      <c r="U8" s="5">
        <f>'Kiadás Önk.'!E13</f>
        <v>5512009</v>
      </c>
      <c r="V8" s="5">
        <f>'Kiadás Önk.'!C14</f>
        <v>299000</v>
      </c>
      <c r="W8" s="5">
        <f>'Kiadás Önk.'!D14</f>
        <v>299000</v>
      </c>
      <c r="X8" s="5">
        <f>'Kiadás Önk.'!E14</f>
        <v>244119</v>
      </c>
      <c r="Y8" s="5">
        <f t="shared" si="1"/>
        <v>5742649</v>
      </c>
      <c r="Z8" s="5">
        <f t="shared" si="1"/>
        <v>6330645</v>
      </c>
      <c r="AA8" s="5">
        <f t="shared" si="1"/>
        <v>5756128</v>
      </c>
    </row>
    <row r="9" spans="1:27" s="11" customFormat="1" ht="15.75">
      <c r="A9" s="1">
        <v>6</v>
      </c>
      <c r="B9" s="92" t="s">
        <v>46</v>
      </c>
      <c r="C9" s="5">
        <f>'Bevétel Önk.'!C253</f>
        <v>0</v>
      </c>
      <c r="D9" s="5">
        <f>'Bevétel Önk.'!D253</f>
        <v>0</v>
      </c>
      <c r="E9" s="5">
        <f>'Bevétel Önk.'!E253</f>
        <v>0</v>
      </c>
      <c r="F9" s="5">
        <f>'Bevétel Önk.'!C254</f>
        <v>8176894</v>
      </c>
      <c r="G9" s="5">
        <f>'Bevétel Önk.'!D254</f>
        <v>11236720</v>
      </c>
      <c r="H9" s="5">
        <f>'Bevétel Önk.'!E254</f>
        <v>9575833</v>
      </c>
      <c r="I9" s="5">
        <f>'Bevétel Önk.'!C255</f>
        <v>0</v>
      </c>
      <c r="J9" s="5">
        <f>'Bevétel Önk.'!D255</f>
        <v>0</v>
      </c>
      <c r="K9" s="5">
        <f>'Bevétel Önk.'!E255</f>
        <v>0</v>
      </c>
      <c r="L9" s="5">
        <f t="shared" si="0"/>
        <v>8176894</v>
      </c>
      <c r="M9" s="5">
        <f t="shared" si="0"/>
        <v>11236720</v>
      </c>
      <c r="N9" s="5">
        <f t="shared" si="0"/>
        <v>9575833</v>
      </c>
      <c r="O9" s="94" t="s">
        <v>83</v>
      </c>
      <c r="P9" s="5">
        <f>'Kiadás Önk.'!C16</f>
        <v>0</v>
      </c>
      <c r="Q9" s="5">
        <f>'Kiadás Önk.'!D16</f>
        <v>0</v>
      </c>
      <c r="R9" s="5">
        <f>'Kiadás Önk.'!E16</f>
        <v>0</v>
      </c>
      <c r="S9" s="5">
        <f>'Kiadás Önk.'!C17</f>
        <v>36984977</v>
      </c>
      <c r="T9" s="5">
        <f>'Kiadás Önk.'!D17</f>
        <v>100897106</v>
      </c>
      <c r="U9" s="5">
        <f>'Kiadás Önk.'!E17</f>
        <v>34603824</v>
      </c>
      <c r="V9" s="5">
        <f>'Kiadás Önk.'!C18</f>
        <v>0</v>
      </c>
      <c r="W9" s="5">
        <f>'Kiadás Önk.'!D18</f>
        <v>0</v>
      </c>
      <c r="X9" s="5">
        <f>'Kiadás Önk.'!E18</f>
        <v>0</v>
      </c>
      <c r="Y9" s="5">
        <f t="shared" si="1"/>
        <v>36984977</v>
      </c>
      <c r="Z9" s="5">
        <f t="shared" si="1"/>
        <v>100897106</v>
      </c>
      <c r="AA9" s="5">
        <f t="shared" si="1"/>
        <v>34603824</v>
      </c>
    </row>
    <row r="10" spans="1:27" s="11" customFormat="1" ht="15.75">
      <c r="A10" s="1">
        <v>7</v>
      </c>
      <c r="B10" s="311" t="s">
        <v>381</v>
      </c>
      <c r="C10" s="312">
        <f>'Bevétel Önk.'!C286</f>
        <v>0</v>
      </c>
      <c r="D10" s="312">
        <f>'Bevétel Önk.'!D286</f>
        <v>0</v>
      </c>
      <c r="E10" s="312">
        <f>'Bevétel Önk.'!E286</f>
        <v>0</v>
      </c>
      <c r="F10" s="312">
        <f>'Bevétel Önk.'!C287</f>
        <v>191789</v>
      </c>
      <c r="G10" s="312">
        <f>'Bevétel Önk.'!D287</f>
        <v>344389</v>
      </c>
      <c r="H10" s="312">
        <f>'Bevétel Önk.'!E287</f>
        <v>219537</v>
      </c>
      <c r="I10" s="312">
        <f>'Bevétel Önk.'!C288</f>
        <v>0</v>
      </c>
      <c r="J10" s="312">
        <f>'Bevétel Önk.'!D288</f>
        <v>0</v>
      </c>
      <c r="K10" s="312">
        <f>'Bevétel Önk.'!E288</f>
        <v>0</v>
      </c>
      <c r="L10" s="312">
        <f t="shared" si="0"/>
        <v>191789</v>
      </c>
      <c r="M10" s="312">
        <f t="shared" si="0"/>
        <v>344389</v>
      </c>
      <c r="N10" s="312">
        <f t="shared" si="0"/>
        <v>219537</v>
      </c>
      <c r="O10" s="94" t="s">
        <v>84</v>
      </c>
      <c r="P10" s="5">
        <f>'Kiadás Önk.'!C62</f>
        <v>0</v>
      </c>
      <c r="Q10" s="5">
        <f>'Kiadás Önk.'!D62</f>
        <v>0</v>
      </c>
      <c r="R10" s="5">
        <f>'Kiadás Önk.'!E62</f>
        <v>0</v>
      </c>
      <c r="S10" s="5">
        <f>'Kiadás Önk.'!C63</f>
        <v>7445600</v>
      </c>
      <c r="T10" s="5">
        <f>'Kiadás Önk.'!D63</f>
        <v>8303100</v>
      </c>
      <c r="U10" s="5">
        <f>'Kiadás Önk.'!E63</f>
        <v>7590345</v>
      </c>
      <c r="V10" s="5">
        <f>'Kiadás Önk.'!C64</f>
        <v>0</v>
      </c>
      <c r="W10" s="5">
        <f>'Kiadás Önk.'!D64</f>
        <v>0</v>
      </c>
      <c r="X10" s="5">
        <f>'Kiadás Önk.'!E64</f>
        <v>0</v>
      </c>
      <c r="Y10" s="5">
        <f t="shared" si="1"/>
        <v>7445600</v>
      </c>
      <c r="Z10" s="5">
        <f t="shared" si="1"/>
        <v>8303100</v>
      </c>
      <c r="AA10" s="5">
        <f t="shared" si="1"/>
        <v>7590345</v>
      </c>
    </row>
    <row r="11" spans="1:27" s="11" customFormat="1" ht="30">
      <c r="A11" s="1">
        <v>8</v>
      </c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94" t="s">
        <v>85</v>
      </c>
      <c r="P11" s="5">
        <f>'Kiadás Önk.'!C143</f>
        <v>0</v>
      </c>
      <c r="Q11" s="5">
        <f>'Kiadás Önk.'!D143</f>
        <v>0</v>
      </c>
      <c r="R11" s="5">
        <f>'Kiadás Önk.'!E143</f>
        <v>0</v>
      </c>
      <c r="S11" s="5">
        <f>'Kiadás Önk.'!C144</f>
        <v>57286911</v>
      </c>
      <c r="T11" s="5">
        <f>'Kiadás Önk.'!D144</f>
        <v>65890298</v>
      </c>
      <c r="U11" s="5">
        <f>'Kiadás Önk.'!E144</f>
        <v>56196580</v>
      </c>
      <c r="V11" s="5">
        <f>'Kiadás Önk.'!C145</f>
        <v>0</v>
      </c>
      <c r="W11" s="5">
        <f>'Kiadás Önk.'!D145</f>
        <v>0</v>
      </c>
      <c r="X11" s="5">
        <f>'Kiadás Önk.'!E145</f>
        <v>0</v>
      </c>
      <c r="Y11" s="5">
        <f t="shared" si="1"/>
        <v>57286911</v>
      </c>
      <c r="Z11" s="5">
        <f t="shared" si="1"/>
        <v>65890298</v>
      </c>
      <c r="AA11" s="5">
        <f t="shared" si="1"/>
        <v>56196580</v>
      </c>
    </row>
    <row r="12" spans="1:27" s="11" customFormat="1" ht="15.75">
      <c r="A12" s="1">
        <v>9</v>
      </c>
      <c r="B12" s="93" t="s">
        <v>87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198262767</v>
      </c>
      <c r="G12" s="13">
        <f t="shared" si="2"/>
        <v>210665956</v>
      </c>
      <c r="H12" s="13">
        <f t="shared" si="2"/>
        <v>204873823</v>
      </c>
      <c r="I12" s="13">
        <f t="shared" si="2"/>
        <v>11400000</v>
      </c>
      <c r="J12" s="13">
        <f t="shared" si="2"/>
        <v>16577664</v>
      </c>
      <c r="K12" s="13">
        <f t="shared" si="2"/>
        <v>15807880</v>
      </c>
      <c r="L12" s="13">
        <f t="shared" si="2"/>
        <v>209662767</v>
      </c>
      <c r="M12" s="13">
        <f t="shared" si="2"/>
        <v>227243620</v>
      </c>
      <c r="N12" s="13">
        <f t="shared" si="2"/>
        <v>220681703</v>
      </c>
      <c r="O12" s="93" t="s">
        <v>88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142633683</v>
      </c>
      <c r="T12" s="13">
        <f t="shared" si="3"/>
        <v>220263817</v>
      </c>
      <c r="U12" s="13">
        <f t="shared" si="3"/>
        <v>138028929</v>
      </c>
      <c r="V12" s="13">
        <f t="shared" si="3"/>
        <v>1659000</v>
      </c>
      <c r="W12" s="13">
        <f t="shared" si="3"/>
        <v>1650548</v>
      </c>
      <c r="X12" s="13">
        <f t="shared" si="3"/>
        <v>1552119</v>
      </c>
      <c r="Y12" s="13">
        <f t="shared" si="3"/>
        <v>144292683</v>
      </c>
      <c r="Z12" s="13">
        <f t="shared" si="3"/>
        <v>221914365</v>
      </c>
      <c r="AA12" s="13">
        <f t="shared" si="3"/>
        <v>139581048</v>
      </c>
    </row>
    <row r="13" spans="1:27" s="11" customFormat="1" ht="15.75">
      <c r="A13" s="1">
        <v>10</v>
      </c>
      <c r="B13" s="95" t="s">
        <v>142</v>
      </c>
      <c r="C13" s="96">
        <f aca="true" t="shared" si="4" ref="C13:N13">C12-P12</f>
        <v>0</v>
      </c>
      <c r="D13" s="96">
        <f t="shared" si="4"/>
        <v>0</v>
      </c>
      <c r="E13" s="96">
        <f t="shared" si="4"/>
        <v>0</v>
      </c>
      <c r="F13" s="96">
        <f t="shared" si="4"/>
        <v>55629084</v>
      </c>
      <c r="G13" s="96">
        <f t="shared" si="4"/>
        <v>-9597861</v>
      </c>
      <c r="H13" s="96">
        <f t="shared" si="4"/>
        <v>66844894</v>
      </c>
      <c r="I13" s="96">
        <f t="shared" si="4"/>
        <v>9741000</v>
      </c>
      <c r="J13" s="96">
        <f t="shared" si="4"/>
        <v>14927116</v>
      </c>
      <c r="K13" s="96">
        <f t="shared" si="4"/>
        <v>14255761</v>
      </c>
      <c r="L13" s="96">
        <f t="shared" si="4"/>
        <v>65370084</v>
      </c>
      <c r="M13" s="96">
        <f t="shared" si="4"/>
        <v>5329255</v>
      </c>
      <c r="N13" s="96">
        <f t="shared" si="4"/>
        <v>81100655</v>
      </c>
      <c r="O13" s="313" t="s">
        <v>128</v>
      </c>
      <c r="P13" s="309">
        <f>'Kiadás Önk.'!C181</f>
        <v>0</v>
      </c>
      <c r="Q13" s="309">
        <f>'Kiadás Önk.'!D181</f>
        <v>0</v>
      </c>
      <c r="R13" s="309">
        <f>'Kiadás Önk.'!E181</f>
        <v>0</v>
      </c>
      <c r="S13" s="309">
        <f>'Kiadás Önk.'!C182</f>
        <v>77479935</v>
      </c>
      <c r="T13" s="309">
        <f>'Kiadás Önk.'!D182</f>
        <v>84589973</v>
      </c>
      <c r="U13" s="309">
        <f>'Kiadás Önk.'!E182</f>
        <v>78558259</v>
      </c>
      <c r="V13" s="309">
        <f>'Kiadás Önk.'!C183</f>
        <v>0</v>
      </c>
      <c r="W13" s="309">
        <f>'Kiadás Önk.'!D183</f>
        <v>0</v>
      </c>
      <c r="X13" s="309">
        <f>'Kiadás Önk.'!E183</f>
        <v>0</v>
      </c>
      <c r="Y13" s="309">
        <f>P13+S13+V13</f>
        <v>77479935</v>
      </c>
      <c r="Z13" s="309">
        <f>Q13+T13+W13</f>
        <v>84589973</v>
      </c>
      <c r="AA13" s="309">
        <f>R13+U13+X13</f>
        <v>78558259</v>
      </c>
    </row>
    <row r="14" spans="1:27" s="11" customFormat="1" ht="15.75">
      <c r="A14" s="1">
        <v>11</v>
      </c>
      <c r="B14" s="95" t="s">
        <v>133</v>
      </c>
      <c r="C14" s="5">
        <f>'Bevétel Önk.'!C309</f>
        <v>0</v>
      </c>
      <c r="D14" s="5">
        <f>'Bevétel Önk.'!D309</f>
        <v>0</v>
      </c>
      <c r="E14" s="5">
        <f>'Bevétel Önk.'!E309</f>
        <v>0</v>
      </c>
      <c r="F14" s="5">
        <f>'Bevétel Önk.'!C310</f>
        <v>31038041</v>
      </c>
      <c r="G14" s="5">
        <f>'Bevétel Önk.'!D310</f>
        <v>31038041</v>
      </c>
      <c r="H14" s="5">
        <f>'Bevétel Önk.'!E310</f>
        <v>31038041</v>
      </c>
      <c r="I14" s="5">
        <f>'Bevétel Önk.'!C311</f>
        <v>0</v>
      </c>
      <c r="J14" s="5">
        <f>'Bevétel Önk.'!D311</f>
        <v>0</v>
      </c>
      <c r="K14" s="5">
        <f>'Bevétel Önk.'!E311</f>
        <v>0</v>
      </c>
      <c r="L14" s="5">
        <f aca="true" t="shared" si="5" ref="L14:N15">C14+F14+I14</f>
        <v>31038041</v>
      </c>
      <c r="M14" s="5">
        <f t="shared" si="5"/>
        <v>31038041</v>
      </c>
      <c r="N14" s="5">
        <f t="shared" si="5"/>
        <v>31038041</v>
      </c>
      <c r="O14" s="313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</row>
    <row r="15" spans="1:27" s="11" customFormat="1" ht="15.75">
      <c r="A15" s="1">
        <v>12</v>
      </c>
      <c r="B15" s="95" t="s">
        <v>134</v>
      </c>
      <c r="C15" s="5">
        <f>'Bevétel Önk.'!C330</f>
        <v>0</v>
      </c>
      <c r="D15" s="5">
        <f>'Bevétel Önk.'!D330</f>
        <v>0</v>
      </c>
      <c r="E15" s="5">
        <f>'Bevétel Önk.'!E330</f>
        <v>0</v>
      </c>
      <c r="F15" s="5">
        <f>'Bevétel Önk.'!C331</f>
        <v>0</v>
      </c>
      <c r="G15" s="5">
        <f>'Bevétel Önk.'!D331</f>
        <v>6670707</v>
      </c>
      <c r="H15" s="5">
        <f>'Bevétel Önk.'!E331</f>
        <v>6670707</v>
      </c>
      <c r="I15" s="5">
        <f>'Bevétel Önk.'!C332</f>
        <v>0</v>
      </c>
      <c r="J15" s="5">
        <f>'Bevétel Önk.'!D332</f>
        <v>0</v>
      </c>
      <c r="K15" s="5">
        <f>'Bevétel Önk.'!E332</f>
        <v>0</v>
      </c>
      <c r="L15" s="5">
        <f t="shared" si="5"/>
        <v>0</v>
      </c>
      <c r="M15" s="5">
        <f t="shared" si="5"/>
        <v>6670707</v>
      </c>
      <c r="N15" s="5">
        <f t="shared" si="5"/>
        <v>6670707</v>
      </c>
      <c r="O15" s="313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</row>
    <row r="16" spans="1:27" s="11" customFormat="1" ht="31.5">
      <c r="A16" s="1">
        <v>13</v>
      </c>
      <c r="B16" s="93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229300808</v>
      </c>
      <c r="G16" s="14">
        <f t="shared" si="6"/>
        <v>248374704</v>
      </c>
      <c r="H16" s="14">
        <f t="shared" si="6"/>
        <v>242582571</v>
      </c>
      <c r="I16" s="14">
        <f t="shared" si="6"/>
        <v>11400000</v>
      </c>
      <c r="J16" s="14">
        <f t="shared" si="6"/>
        <v>16577664</v>
      </c>
      <c r="K16" s="14">
        <f t="shared" si="6"/>
        <v>15807880</v>
      </c>
      <c r="L16" s="14">
        <f t="shared" si="6"/>
        <v>240700808</v>
      </c>
      <c r="M16" s="14">
        <f t="shared" si="6"/>
        <v>264952368</v>
      </c>
      <c r="N16" s="14">
        <f t="shared" si="6"/>
        <v>258390451</v>
      </c>
      <c r="O16" s="93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220113618</v>
      </c>
      <c r="T16" s="14">
        <f t="shared" si="7"/>
        <v>304853790</v>
      </c>
      <c r="U16" s="14">
        <f t="shared" si="7"/>
        <v>216587188</v>
      </c>
      <c r="V16" s="14">
        <f t="shared" si="7"/>
        <v>1659000</v>
      </c>
      <c r="W16" s="14">
        <f t="shared" si="7"/>
        <v>1650548</v>
      </c>
      <c r="X16" s="14">
        <f t="shared" si="7"/>
        <v>1552119</v>
      </c>
      <c r="Y16" s="14">
        <f t="shared" si="7"/>
        <v>221772618</v>
      </c>
      <c r="Z16" s="14">
        <f t="shared" si="7"/>
        <v>306504338</v>
      </c>
      <c r="AA16" s="14">
        <f t="shared" si="7"/>
        <v>218139307</v>
      </c>
    </row>
    <row r="17" spans="1:27" s="97" customFormat="1" ht="16.5">
      <c r="A17" s="1">
        <v>14</v>
      </c>
      <c r="B17" s="322" t="s">
        <v>136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4"/>
      <c r="O17" s="321" t="s">
        <v>111</v>
      </c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</row>
    <row r="18" spans="1:27" s="11" customFormat="1" ht="47.25">
      <c r="A18" s="1">
        <v>15</v>
      </c>
      <c r="B18" s="92" t="s">
        <v>309</v>
      </c>
      <c r="C18" s="5">
        <f>'Bevétel Önk.'!C159</f>
        <v>0</v>
      </c>
      <c r="D18" s="5">
        <f>'Bevétel Önk.'!D159</f>
        <v>0</v>
      </c>
      <c r="E18" s="5">
        <f>'Bevétel Önk.'!E159</f>
        <v>0</v>
      </c>
      <c r="F18" s="5">
        <f>'Bevétel Önk.'!C160</f>
        <v>11109000</v>
      </c>
      <c r="G18" s="5">
        <f>'Bevétel Önk.'!D160</f>
        <v>277353028</v>
      </c>
      <c r="H18" s="5">
        <f>'Bevétel Önk.'!E160</f>
        <v>24361385</v>
      </c>
      <c r="I18" s="5">
        <f>'Bevétel Önk.'!C161</f>
        <v>0</v>
      </c>
      <c r="J18" s="5">
        <f>'Bevétel Önk.'!D161</f>
        <v>0</v>
      </c>
      <c r="K18" s="5">
        <f>'Bevétel Önk.'!E161</f>
        <v>0</v>
      </c>
      <c r="L18" s="5">
        <f aca="true" t="shared" si="8" ref="L18:N20">C18+F18+I18</f>
        <v>11109000</v>
      </c>
      <c r="M18" s="5">
        <f t="shared" si="8"/>
        <v>277353028</v>
      </c>
      <c r="N18" s="5">
        <f t="shared" si="8"/>
        <v>24361385</v>
      </c>
      <c r="O18" s="92" t="s">
        <v>109</v>
      </c>
      <c r="P18" s="5">
        <f>'Kiadás Önk.'!C148</f>
        <v>0</v>
      </c>
      <c r="Q18" s="5">
        <f>'Kiadás Önk.'!D148</f>
        <v>0</v>
      </c>
      <c r="R18" s="5">
        <f>'Kiadás Önk.'!E148</f>
        <v>0</v>
      </c>
      <c r="S18" s="5">
        <f>'Kiadás Önk.'!C149</f>
        <v>2294670</v>
      </c>
      <c r="T18" s="5">
        <f>'Kiadás Önk.'!D149</f>
        <v>210398817</v>
      </c>
      <c r="U18" s="5">
        <f>'Kiadás Önk.'!E149</f>
        <v>10420339</v>
      </c>
      <c r="V18" s="5">
        <f>'Kiadás Önk.'!C150</f>
        <v>0</v>
      </c>
      <c r="W18" s="5">
        <f>'Kiadás Önk.'!D150</f>
        <v>0</v>
      </c>
      <c r="X18" s="5">
        <f>'Kiadás Önk.'!E150</f>
        <v>0</v>
      </c>
      <c r="Y18" s="5">
        <f aca="true" t="shared" si="9" ref="Y18:AA20">P18+S18+V18</f>
        <v>2294670</v>
      </c>
      <c r="Z18" s="5">
        <f t="shared" si="9"/>
        <v>210398817</v>
      </c>
      <c r="AA18" s="5">
        <f t="shared" si="9"/>
        <v>10420339</v>
      </c>
    </row>
    <row r="19" spans="1:27" s="11" customFormat="1" ht="15.75">
      <c r="A19" s="1">
        <v>16</v>
      </c>
      <c r="B19" s="92" t="s">
        <v>136</v>
      </c>
      <c r="C19" s="5">
        <f>'Bevétel Önk.'!C273</f>
        <v>0</v>
      </c>
      <c r="D19" s="5">
        <f>'Bevétel Önk.'!D273</f>
        <v>0</v>
      </c>
      <c r="E19" s="5">
        <f>'Bevétel Önk.'!E273</f>
        <v>0</v>
      </c>
      <c r="F19" s="5">
        <f>'Bevétel Önk.'!C274</f>
        <v>0</v>
      </c>
      <c r="G19" s="5">
        <f>'Bevétel Önk.'!D274</f>
        <v>0</v>
      </c>
      <c r="H19" s="5">
        <f>'Bevétel Önk.'!E274</f>
        <v>0</v>
      </c>
      <c r="I19" s="5">
        <f>'Bevétel Önk.'!C275</f>
        <v>0</v>
      </c>
      <c r="J19" s="5">
        <f>'Bevétel Önk.'!D275</f>
        <v>0</v>
      </c>
      <c r="K19" s="5">
        <f>'Bevétel Önk.'!E275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2" t="s">
        <v>47</v>
      </c>
      <c r="P19" s="5">
        <f>'Kiadás Önk.'!C152</f>
        <v>0</v>
      </c>
      <c r="Q19" s="5">
        <f>'Kiadás Önk.'!D152</f>
        <v>0</v>
      </c>
      <c r="R19" s="5">
        <f>'Kiadás Önk.'!E152</f>
        <v>0</v>
      </c>
      <c r="S19" s="5">
        <f>'Kiadás Önk.'!C153</f>
        <v>27732261</v>
      </c>
      <c r="T19" s="5">
        <f>'Kiadás Önk.'!D153</f>
        <v>25841982</v>
      </c>
      <c r="U19" s="5">
        <f>'Kiadás Önk.'!E153</f>
        <v>21061077</v>
      </c>
      <c r="V19" s="5">
        <f>'Kiadás Önk.'!C154</f>
        <v>0</v>
      </c>
      <c r="W19" s="5">
        <f>'Kiadás Önk.'!D154</f>
        <v>0</v>
      </c>
      <c r="X19" s="5">
        <f>'Kiadás Önk.'!E154</f>
        <v>0</v>
      </c>
      <c r="Y19" s="5">
        <f t="shared" si="9"/>
        <v>27732261</v>
      </c>
      <c r="Z19" s="5">
        <f t="shared" si="9"/>
        <v>25841982</v>
      </c>
      <c r="AA19" s="5">
        <f t="shared" si="9"/>
        <v>21061077</v>
      </c>
    </row>
    <row r="20" spans="1:27" s="11" customFormat="1" ht="31.5">
      <c r="A20" s="1">
        <v>17</v>
      </c>
      <c r="B20" s="92" t="s">
        <v>382</v>
      </c>
      <c r="C20" s="5">
        <f>'Bevétel Önk.'!C301</f>
        <v>0</v>
      </c>
      <c r="D20" s="5">
        <f>'Bevétel Önk.'!D301</f>
        <v>0</v>
      </c>
      <c r="E20" s="5">
        <f>'Bevétel Önk.'!E301</f>
        <v>0</v>
      </c>
      <c r="F20" s="5">
        <f>'Bevétel Önk.'!C302</f>
        <v>188200</v>
      </c>
      <c r="G20" s="5">
        <f>'Bevétel Önk.'!D302</f>
        <v>638200</v>
      </c>
      <c r="H20" s="5">
        <f>'Bevétel Önk.'!E302</f>
        <v>0</v>
      </c>
      <c r="I20" s="5">
        <f>'Bevétel Önk.'!C303</f>
        <v>0</v>
      </c>
      <c r="J20" s="5">
        <f>'Bevétel Önk.'!D303</f>
        <v>0</v>
      </c>
      <c r="K20" s="5">
        <f>'Bevétel Önk.'!E303</f>
        <v>0</v>
      </c>
      <c r="L20" s="5">
        <f t="shared" si="8"/>
        <v>188200</v>
      </c>
      <c r="M20" s="5">
        <f t="shared" si="8"/>
        <v>638200</v>
      </c>
      <c r="N20" s="5">
        <f t="shared" si="8"/>
        <v>0</v>
      </c>
      <c r="O20" s="92" t="s">
        <v>222</v>
      </c>
      <c r="P20" s="5">
        <f>'Kiadás Önk.'!C156</f>
        <v>0</v>
      </c>
      <c r="Q20" s="5">
        <f>'Kiadás Önk.'!D156</f>
        <v>0</v>
      </c>
      <c r="R20" s="5">
        <f>'Kiadás Önk.'!E156</f>
        <v>0</v>
      </c>
      <c r="S20" s="5">
        <f>'Kiadás Önk.'!C157</f>
        <v>198459</v>
      </c>
      <c r="T20" s="5">
        <f>'Kiadás Önk.'!D157</f>
        <v>198459</v>
      </c>
      <c r="U20" s="5">
        <f>'Kiadás Önk.'!E157</f>
        <v>191717</v>
      </c>
      <c r="V20" s="5">
        <f>'Kiadás Önk.'!C158</f>
        <v>0</v>
      </c>
      <c r="W20" s="5">
        <f>'Kiadás Önk.'!D158</f>
        <v>0</v>
      </c>
      <c r="X20" s="5">
        <f>'Kiadás Önk.'!E158</f>
        <v>0</v>
      </c>
      <c r="Y20" s="5">
        <f t="shared" si="9"/>
        <v>198459</v>
      </c>
      <c r="Z20" s="5">
        <f t="shared" si="9"/>
        <v>198459</v>
      </c>
      <c r="AA20" s="5">
        <f t="shared" si="9"/>
        <v>191717</v>
      </c>
    </row>
    <row r="21" spans="1:27" s="11" customFormat="1" ht="15.75">
      <c r="A21" s="1">
        <v>18</v>
      </c>
      <c r="B21" s="93" t="s">
        <v>87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11297200</v>
      </c>
      <c r="G21" s="13">
        <f t="shared" si="10"/>
        <v>277991228</v>
      </c>
      <c r="H21" s="13">
        <f t="shared" si="10"/>
        <v>24361385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11297200</v>
      </c>
      <c r="M21" s="13">
        <f t="shared" si="10"/>
        <v>277991228</v>
      </c>
      <c r="N21" s="13">
        <f t="shared" si="10"/>
        <v>24361385</v>
      </c>
      <c r="O21" s="93" t="s">
        <v>88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30225390</v>
      </c>
      <c r="T21" s="13">
        <f t="shared" si="11"/>
        <v>236439258</v>
      </c>
      <c r="U21" s="13">
        <f t="shared" si="11"/>
        <v>31673133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30225390</v>
      </c>
      <c r="Z21" s="13">
        <f t="shared" si="11"/>
        <v>236439258</v>
      </c>
      <c r="AA21" s="13">
        <f t="shared" si="11"/>
        <v>31673133</v>
      </c>
    </row>
    <row r="22" spans="1:27" s="11" customFormat="1" ht="15.75">
      <c r="A22" s="1">
        <v>19</v>
      </c>
      <c r="B22" s="95" t="s">
        <v>142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-18928190</v>
      </c>
      <c r="G22" s="96">
        <f t="shared" si="12"/>
        <v>41551970</v>
      </c>
      <c r="H22" s="96">
        <f t="shared" si="12"/>
        <v>-7311748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-18928190</v>
      </c>
      <c r="M22" s="96">
        <f t="shared" si="12"/>
        <v>41551970</v>
      </c>
      <c r="N22" s="96">
        <f t="shared" si="12"/>
        <v>-7311748</v>
      </c>
      <c r="O22" s="313" t="s">
        <v>128</v>
      </c>
      <c r="P22" s="309">
        <f>'Kiadás Önk.'!C196</f>
        <v>0</v>
      </c>
      <c r="Q22" s="309">
        <f>'Kiadás Önk.'!D196</f>
        <v>0</v>
      </c>
      <c r="R22" s="309">
        <f>'Kiadás Önk.'!E196</f>
        <v>0</v>
      </c>
      <c r="S22" s="309">
        <f>'Kiadás Önk.'!C197</f>
        <v>0</v>
      </c>
      <c r="T22" s="309">
        <f>'Kiadás Önk.'!D197</f>
        <v>0</v>
      </c>
      <c r="U22" s="309">
        <f>'Kiadás Önk.'!E197</f>
        <v>0</v>
      </c>
      <c r="V22" s="309">
        <f>'Kiadás Önk.'!C198</f>
        <v>0</v>
      </c>
      <c r="W22" s="309">
        <f>'Kiadás Önk.'!D198</f>
        <v>0</v>
      </c>
      <c r="X22" s="309">
        <f>'Kiadás Önk.'!E198</f>
        <v>0</v>
      </c>
      <c r="Y22" s="309">
        <f>P22+S22+V22</f>
        <v>0</v>
      </c>
      <c r="Z22" s="309">
        <f>Q22+T22+W22</f>
        <v>0</v>
      </c>
      <c r="AA22" s="309">
        <f>R22+U22+X22</f>
        <v>0</v>
      </c>
    </row>
    <row r="23" spans="1:27" s="11" customFormat="1" ht="15.75">
      <c r="A23" s="1">
        <v>20</v>
      </c>
      <c r="B23" s="95" t="s">
        <v>133</v>
      </c>
      <c r="C23" s="5">
        <f>'Bevétel Önk.'!C316</f>
        <v>0</v>
      </c>
      <c r="D23" s="5">
        <f>'Bevétel Önk.'!D316</f>
        <v>0</v>
      </c>
      <c r="E23" s="5">
        <f>'Bevétel Önk.'!E316</f>
        <v>0</v>
      </c>
      <c r="F23" s="5">
        <f>'Bevétel Önk.'!C317</f>
        <v>0</v>
      </c>
      <c r="G23" s="5">
        <f>'Bevétel Önk.'!D317</f>
        <v>0</v>
      </c>
      <c r="H23" s="5">
        <f>'Bevétel Önk.'!E317</f>
        <v>0</v>
      </c>
      <c r="I23" s="5">
        <f>'Bevétel Önk.'!C318</f>
        <v>0</v>
      </c>
      <c r="J23" s="5">
        <f>'Bevétel Önk.'!D318</f>
        <v>0</v>
      </c>
      <c r="K23" s="5">
        <f>'Bevétel Önk.'!E318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3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</row>
    <row r="24" spans="1:27" s="11" customFormat="1" ht="15.75">
      <c r="A24" s="1">
        <v>21</v>
      </c>
      <c r="B24" s="95" t="s">
        <v>134</v>
      </c>
      <c r="C24" s="5">
        <f>'Bevétel Önk.'!C343</f>
        <v>0</v>
      </c>
      <c r="D24" s="5">
        <f>'Bevétel Önk.'!D343</f>
        <v>0</v>
      </c>
      <c r="E24" s="5">
        <f>'Bevétel Önk.'!E343</f>
        <v>0</v>
      </c>
      <c r="F24" s="5">
        <f>'Bevétel Önk.'!C344</f>
        <v>0</v>
      </c>
      <c r="G24" s="5">
        <f>'Bevétel Önk.'!D344</f>
        <v>0</v>
      </c>
      <c r="H24" s="5">
        <f>'Bevétel Önk.'!E344</f>
        <v>0</v>
      </c>
      <c r="I24" s="5">
        <f>'Bevétel Önk.'!C345</f>
        <v>0</v>
      </c>
      <c r="J24" s="5">
        <f>'Bevétel Önk.'!D345</f>
        <v>0</v>
      </c>
      <c r="K24" s="5">
        <f>'Bevétel Önk.'!E345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13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</row>
    <row r="25" spans="1:27" s="11" customFormat="1" ht="31.5">
      <c r="A25" s="1">
        <v>22</v>
      </c>
      <c r="B25" s="93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11297200</v>
      </c>
      <c r="G25" s="14">
        <f t="shared" si="14"/>
        <v>277991228</v>
      </c>
      <c r="H25" s="14">
        <f t="shared" si="14"/>
        <v>24361385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11297200</v>
      </c>
      <c r="M25" s="14">
        <f t="shared" si="14"/>
        <v>277991228</v>
      </c>
      <c r="N25" s="14">
        <f t="shared" si="14"/>
        <v>24361385</v>
      </c>
      <c r="O25" s="93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30225390</v>
      </c>
      <c r="T25" s="14">
        <f t="shared" si="15"/>
        <v>236439258</v>
      </c>
      <c r="U25" s="14">
        <f t="shared" si="15"/>
        <v>31673133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30225390</v>
      </c>
      <c r="Z25" s="14">
        <f t="shared" si="15"/>
        <v>236439258</v>
      </c>
      <c r="AA25" s="14">
        <f t="shared" si="15"/>
        <v>31673133</v>
      </c>
    </row>
    <row r="26" spans="1:27" s="97" customFormat="1" ht="16.5">
      <c r="A26" s="1">
        <v>23</v>
      </c>
      <c r="B26" s="318" t="s">
        <v>138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20"/>
      <c r="O26" s="321" t="s">
        <v>139</v>
      </c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</row>
    <row r="27" spans="1:27" s="11" customFormat="1" ht="15.75">
      <c r="A27" s="1">
        <v>24</v>
      </c>
      <c r="B27" s="92" t="s">
        <v>140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209559967</v>
      </c>
      <c r="G27" s="5">
        <f t="shared" si="16"/>
        <v>488657184</v>
      </c>
      <c r="H27" s="5">
        <f t="shared" si="16"/>
        <v>229235208</v>
      </c>
      <c r="I27" s="5">
        <f t="shared" si="16"/>
        <v>11400000</v>
      </c>
      <c r="J27" s="5">
        <f t="shared" si="16"/>
        <v>16577664</v>
      </c>
      <c r="K27" s="5">
        <f t="shared" si="16"/>
        <v>15807880</v>
      </c>
      <c r="L27" s="5">
        <f t="shared" si="16"/>
        <v>220959967</v>
      </c>
      <c r="M27" s="5">
        <f t="shared" si="16"/>
        <v>505234848</v>
      </c>
      <c r="N27" s="5">
        <f t="shared" si="16"/>
        <v>245043088</v>
      </c>
      <c r="O27" s="92" t="s">
        <v>141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172859073</v>
      </c>
      <c r="T27" s="5">
        <f t="shared" si="17"/>
        <v>456703075</v>
      </c>
      <c r="U27" s="5">
        <f>U12+U21</f>
        <v>169702062</v>
      </c>
      <c r="V27" s="5">
        <f t="shared" si="17"/>
        <v>1659000</v>
      </c>
      <c r="W27" s="5">
        <f t="shared" si="17"/>
        <v>1650548</v>
      </c>
      <c r="X27" s="5">
        <f>X12+X21</f>
        <v>1552119</v>
      </c>
      <c r="Y27" s="5">
        <f t="shared" si="17"/>
        <v>174518073</v>
      </c>
      <c r="Z27" s="5">
        <f t="shared" si="17"/>
        <v>458353623</v>
      </c>
      <c r="AA27" s="5">
        <f>AA12+AA21</f>
        <v>171254181</v>
      </c>
    </row>
    <row r="28" spans="1:27" s="11" customFormat="1" ht="15.75">
      <c r="A28" s="1">
        <v>25</v>
      </c>
      <c r="B28" s="95" t="s">
        <v>142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36700894</v>
      </c>
      <c r="G28" s="96">
        <f t="shared" si="18"/>
        <v>31954109</v>
      </c>
      <c r="H28" s="96">
        <f t="shared" si="18"/>
        <v>59533146</v>
      </c>
      <c r="I28" s="96">
        <f t="shared" si="18"/>
        <v>9741000</v>
      </c>
      <c r="J28" s="96">
        <f t="shared" si="18"/>
        <v>14927116</v>
      </c>
      <c r="K28" s="96">
        <f t="shared" si="18"/>
        <v>14255761</v>
      </c>
      <c r="L28" s="96">
        <f t="shared" si="18"/>
        <v>46441894</v>
      </c>
      <c r="M28" s="96">
        <f t="shared" si="18"/>
        <v>46881225</v>
      </c>
      <c r="N28" s="96">
        <f t="shared" si="18"/>
        <v>73788907</v>
      </c>
      <c r="O28" s="313" t="s">
        <v>135</v>
      </c>
      <c r="P28" s="309">
        <f aca="true" t="shared" si="19" ref="P28:Z28">P13+P22</f>
        <v>0</v>
      </c>
      <c r="Q28" s="309">
        <f t="shared" si="19"/>
        <v>0</v>
      </c>
      <c r="R28" s="309">
        <f>R13+R22</f>
        <v>0</v>
      </c>
      <c r="S28" s="309">
        <f t="shared" si="19"/>
        <v>77479935</v>
      </c>
      <c r="T28" s="309">
        <f t="shared" si="19"/>
        <v>84589973</v>
      </c>
      <c r="U28" s="309">
        <f>U13+U22</f>
        <v>78558259</v>
      </c>
      <c r="V28" s="309">
        <f t="shared" si="19"/>
        <v>0</v>
      </c>
      <c r="W28" s="309">
        <f t="shared" si="19"/>
        <v>0</v>
      </c>
      <c r="X28" s="309">
        <f>X13+X22</f>
        <v>0</v>
      </c>
      <c r="Y28" s="309">
        <f t="shared" si="19"/>
        <v>77479935</v>
      </c>
      <c r="Z28" s="309">
        <f t="shared" si="19"/>
        <v>84589973</v>
      </c>
      <c r="AA28" s="309">
        <f>AA13+AA22</f>
        <v>78558259</v>
      </c>
    </row>
    <row r="29" spans="1:27" s="11" customFormat="1" ht="15.75">
      <c r="A29" s="1">
        <v>26</v>
      </c>
      <c r="B29" s="95" t="s">
        <v>133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31038041</v>
      </c>
      <c r="G29" s="5">
        <f t="shared" si="20"/>
        <v>31038041</v>
      </c>
      <c r="H29" s="5">
        <f>H14+H23</f>
        <v>31038041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31038041</v>
      </c>
      <c r="M29" s="5">
        <f t="shared" si="20"/>
        <v>31038041</v>
      </c>
      <c r="N29" s="5">
        <f>N14+N23</f>
        <v>31038041</v>
      </c>
      <c r="O29" s="313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</row>
    <row r="30" spans="1:27" s="11" customFormat="1" ht="15.75">
      <c r="A30" s="1">
        <v>27</v>
      </c>
      <c r="B30" s="95" t="s">
        <v>134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6670707</v>
      </c>
      <c r="H30" s="5">
        <f>H15+H24</f>
        <v>6670707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6670707</v>
      </c>
      <c r="N30" s="5">
        <f>N15+N24</f>
        <v>6670707</v>
      </c>
      <c r="O30" s="313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</row>
    <row r="31" spans="1:27" s="11" customFormat="1" ht="15.75">
      <c r="A31" s="1">
        <v>28</v>
      </c>
      <c r="B31" s="91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240598008</v>
      </c>
      <c r="G31" s="14">
        <f t="shared" si="22"/>
        <v>526365932</v>
      </c>
      <c r="H31" s="14">
        <f t="shared" si="22"/>
        <v>266943956</v>
      </c>
      <c r="I31" s="14">
        <f t="shared" si="22"/>
        <v>11400000</v>
      </c>
      <c r="J31" s="14">
        <f t="shared" si="22"/>
        <v>16577664</v>
      </c>
      <c r="K31" s="14">
        <f t="shared" si="22"/>
        <v>15807880</v>
      </c>
      <c r="L31" s="14">
        <f t="shared" si="22"/>
        <v>251998008</v>
      </c>
      <c r="M31" s="14">
        <f t="shared" si="22"/>
        <v>542943596</v>
      </c>
      <c r="N31" s="14">
        <f t="shared" si="22"/>
        <v>282751836</v>
      </c>
      <c r="O31" s="91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250339008</v>
      </c>
      <c r="T31" s="14">
        <f t="shared" si="23"/>
        <v>541293048</v>
      </c>
      <c r="U31" s="14">
        <f t="shared" si="23"/>
        <v>248260321</v>
      </c>
      <c r="V31" s="14">
        <f t="shared" si="23"/>
        <v>1659000</v>
      </c>
      <c r="W31" s="14">
        <f t="shared" si="23"/>
        <v>1650548</v>
      </c>
      <c r="X31" s="14">
        <f t="shared" si="23"/>
        <v>1552119</v>
      </c>
      <c r="Y31" s="14">
        <f t="shared" si="23"/>
        <v>251998008</v>
      </c>
      <c r="Z31" s="14">
        <f t="shared" si="23"/>
        <v>542943596</v>
      </c>
      <c r="AA31" s="14">
        <f t="shared" si="23"/>
        <v>249812440</v>
      </c>
    </row>
  </sheetData>
  <sheetProtection/>
  <mergeCells count="69">
    <mergeCell ref="Y4:AA4"/>
    <mergeCell ref="B6:N6"/>
    <mergeCell ref="O6:AA6"/>
    <mergeCell ref="B17:N17"/>
    <mergeCell ref="O17:AA17"/>
    <mergeCell ref="C4:E4"/>
    <mergeCell ref="F4:H4"/>
    <mergeCell ref="I4:K4"/>
    <mergeCell ref="L4:N4"/>
    <mergeCell ref="P4:R4"/>
    <mergeCell ref="S4:U4"/>
    <mergeCell ref="H10:H11"/>
    <mergeCell ref="K10:K11"/>
    <mergeCell ref="N10:N11"/>
    <mergeCell ref="X13:X15"/>
    <mergeCell ref="T13:T15"/>
    <mergeCell ref="W13:W15"/>
    <mergeCell ref="O4:O5"/>
    <mergeCell ref="V4:X4"/>
    <mergeCell ref="Z22:Z24"/>
    <mergeCell ref="Z28:Z30"/>
    <mergeCell ref="X22:X24"/>
    <mergeCell ref="X28:X30"/>
    <mergeCell ref="B26:N26"/>
    <mergeCell ref="O26:AA26"/>
    <mergeCell ref="AA28:AA30"/>
    <mergeCell ref="AA22:AA24"/>
    <mergeCell ref="T22:T24"/>
    <mergeCell ref="T28:T30"/>
    <mergeCell ref="B10:B11"/>
    <mergeCell ref="Q22:Q24"/>
    <mergeCell ref="C10:C11"/>
    <mergeCell ref="D10:D11"/>
    <mergeCell ref="AA13:AA15"/>
    <mergeCell ref="R13:R15"/>
    <mergeCell ref="R22:R24"/>
    <mergeCell ref="U22:U24"/>
    <mergeCell ref="U13:U15"/>
    <mergeCell ref="Z13:Z15"/>
    <mergeCell ref="Y28:Y30"/>
    <mergeCell ref="O28:O30"/>
    <mergeCell ref="G10:G11"/>
    <mergeCell ref="J10:J11"/>
    <mergeCell ref="F10:F11"/>
    <mergeCell ref="E10:E11"/>
    <mergeCell ref="R28:R30"/>
    <mergeCell ref="U28:U30"/>
    <mergeCell ref="Q28:Q30"/>
    <mergeCell ref="W22:W24"/>
    <mergeCell ref="O22:O24"/>
    <mergeCell ref="O13:O15"/>
    <mergeCell ref="W28:W30"/>
    <mergeCell ref="Y13:Y15"/>
    <mergeCell ref="Y22:Y24"/>
    <mergeCell ref="I10:I11"/>
    <mergeCell ref="L10:L11"/>
    <mergeCell ref="M10:M11"/>
    <mergeCell ref="Q13:Q15"/>
    <mergeCell ref="S13:S15"/>
    <mergeCell ref="A1:Z1"/>
    <mergeCell ref="P13:P15"/>
    <mergeCell ref="P22:P24"/>
    <mergeCell ref="B4:B5"/>
    <mergeCell ref="S22:S24"/>
    <mergeCell ref="S28:S30"/>
    <mergeCell ref="V28:V30"/>
    <mergeCell ref="P28:P30"/>
    <mergeCell ref="V13:V15"/>
    <mergeCell ref="V22:V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35" r:id="rId1"/>
  <headerFooter>
    <oddHeader>&amp;R&amp;"Arial,Normál"&amp;10 1. melléklet a 7/2019.(V.17.) önkormányzati rendelethez
</oddHeader>
    <oddFooter>&amp;C2. oldal, összesen: 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4">
      <selection activeCell="B48" sqref="B48"/>
    </sheetView>
  </sheetViews>
  <sheetFormatPr defaultColWidth="9.140625" defaultRowHeight="15"/>
  <cols>
    <col min="1" max="1" width="4.57421875" style="223" customWidth="1"/>
    <col min="2" max="2" width="43.00390625" style="304" customWidth="1"/>
    <col min="3" max="3" width="15.8515625" style="304" customWidth="1"/>
    <col min="4" max="4" width="18.8515625" style="304" customWidth="1"/>
    <col min="5" max="5" width="18.421875" style="304" customWidth="1"/>
    <col min="6" max="6" width="19.140625" style="304" customWidth="1"/>
    <col min="7" max="7" width="17.421875" style="304" customWidth="1"/>
    <col min="8" max="8" width="18.28125" style="304" customWidth="1"/>
    <col min="9" max="16384" width="9.140625" style="304" customWidth="1"/>
  </cols>
  <sheetData>
    <row r="1" spans="1:8" s="279" customFormat="1" ht="17.25" customHeight="1">
      <c r="A1" s="368" t="s">
        <v>1117</v>
      </c>
      <c r="B1" s="368"/>
      <c r="C1" s="368"/>
      <c r="D1" s="368"/>
      <c r="E1" s="368"/>
      <c r="F1" s="368"/>
      <c r="G1" s="368"/>
      <c r="H1" s="368"/>
    </row>
    <row r="2" spans="1:2" s="254" customFormat="1" ht="9.75" customHeight="1">
      <c r="A2" s="223"/>
      <c r="B2" s="280"/>
    </row>
    <row r="3" spans="1:8" s="283" customFormat="1" ht="15.75">
      <c r="A3" s="281"/>
      <c r="B3" s="282" t="s">
        <v>0</v>
      </c>
      <c r="C3" s="282" t="s">
        <v>1</v>
      </c>
      <c r="D3" s="282" t="s">
        <v>2</v>
      </c>
      <c r="E3" s="282" t="s">
        <v>3</v>
      </c>
      <c r="F3" s="282" t="s">
        <v>6</v>
      </c>
      <c r="G3" s="282" t="s">
        <v>49</v>
      </c>
      <c r="H3" s="282" t="s">
        <v>50</v>
      </c>
    </row>
    <row r="4" spans="1:8" s="287" customFormat="1" ht="42.75">
      <c r="A4" s="284"/>
      <c r="B4" s="285" t="s">
        <v>9</v>
      </c>
      <c r="C4" s="286" t="s">
        <v>1003</v>
      </c>
      <c r="D4" s="286" t="s">
        <v>1004</v>
      </c>
      <c r="E4" s="286" t="s">
        <v>1005</v>
      </c>
      <c r="F4" s="286" t="s">
        <v>1006</v>
      </c>
      <c r="G4" s="286" t="s">
        <v>1007</v>
      </c>
      <c r="H4" s="285" t="s">
        <v>805</v>
      </c>
    </row>
    <row r="5" spans="1:8" s="290" customFormat="1" ht="12.75">
      <c r="A5" s="284" t="s">
        <v>1002</v>
      </c>
      <c r="B5" s="288" t="s">
        <v>1009</v>
      </c>
      <c r="C5" s="288">
        <v>833629</v>
      </c>
      <c r="D5" s="288">
        <v>34375</v>
      </c>
      <c r="E5" s="288">
        <v>2884773</v>
      </c>
      <c r="F5" s="288">
        <v>1149000</v>
      </c>
      <c r="G5" s="288">
        <v>0</v>
      </c>
      <c r="H5" s="289">
        <f aca="true" t="shared" si="0" ref="H5:H19">SUM(C5:G5)</f>
        <v>4901777</v>
      </c>
    </row>
    <row r="6" spans="1:8" s="296" customFormat="1" ht="25.5">
      <c r="A6" s="284" t="s">
        <v>1008</v>
      </c>
      <c r="B6" s="291" t="s">
        <v>1011</v>
      </c>
      <c r="C6" s="292">
        <v>0</v>
      </c>
      <c r="D6" s="293"/>
      <c r="E6" s="293"/>
      <c r="F6" s="292">
        <v>465167</v>
      </c>
      <c r="G6" s="293"/>
      <c r="H6" s="292">
        <f t="shared" si="0"/>
        <v>465167</v>
      </c>
    </row>
    <row r="7" spans="1:8" s="296" customFormat="1" ht="12.75">
      <c r="A7" s="284" t="s">
        <v>1010</v>
      </c>
      <c r="B7" s="292" t="s">
        <v>1013</v>
      </c>
      <c r="C7" s="293"/>
      <c r="D7" s="293"/>
      <c r="E7" s="293"/>
      <c r="F7" s="295"/>
      <c r="G7" s="293"/>
      <c r="H7" s="292">
        <f t="shared" si="0"/>
        <v>0</v>
      </c>
    </row>
    <row r="8" spans="1:8" s="296" customFormat="1" ht="12.75">
      <c r="A8" s="284" t="s">
        <v>1012</v>
      </c>
      <c r="B8" s="305" t="s">
        <v>1118</v>
      </c>
      <c r="C8" s="299"/>
      <c r="D8" s="299"/>
      <c r="E8" s="299">
        <v>14953</v>
      </c>
      <c r="F8" s="299"/>
      <c r="G8" s="299"/>
      <c r="H8" s="298">
        <f t="shared" si="0"/>
        <v>14953</v>
      </c>
    </row>
    <row r="9" spans="1:8" s="294" customFormat="1" ht="12.75">
      <c r="A9" s="284" t="s">
        <v>1014</v>
      </c>
      <c r="B9" s="305" t="s">
        <v>1119</v>
      </c>
      <c r="C9" s="299"/>
      <c r="D9" s="299"/>
      <c r="E9" s="299">
        <v>13780</v>
      </c>
      <c r="F9" s="299"/>
      <c r="G9" s="299"/>
      <c r="H9" s="298">
        <f t="shared" si="0"/>
        <v>13780</v>
      </c>
    </row>
    <row r="10" spans="1:8" s="294" customFormat="1" ht="12.75">
      <c r="A10" s="284" t="s">
        <v>1016</v>
      </c>
      <c r="B10" s="305" t="s">
        <v>1120</v>
      </c>
      <c r="C10" s="299"/>
      <c r="D10" s="299"/>
      <c r="E10" s="299">
        <v>166173</v>
      </c>
      <c r="F10" s="299"/>
      <c r="G10" s="299"/>
      <c r="H10" s="298">
        <f t="shared" si="0"/>
        <v>166173</v>
      </c>
    </row>
    <row r="11" spans="1:8" s="296" customFormat="1" ht="12.75">
      <c r="A11" s="284" t="s">
        <v>1018</v>
      </c>
      <c r="B11" s="305" t="s">
        <v>1121</v>
      </c>
      <c r="C11" s="299"/>
      <c r="D11" s="299"/>
      <c r="E11" s="299">
        <v>9835</v>
      </c>
      <c r="F11" s="299"/>
      <c r="G11" s="299"/>
      <c r="H11" s="298">
        <f t="shared" si="0"/>
        <v>9835</v>
      </c>
    </row>
    <row r="12" spans="1:8" s="296" customFormat="1" ht="12.75">
      <c r="A12" s="284" t="s">
        <v>1020</v>
      </c>
      <c r="B12" s="305" t="s">
        <v>1122</v>
      </c>
      <c r="C12" s="299"/>
      <c r="D12" s="299"/>
      <c r="E12" s="299">
        <v>29906</v>
      </c>
      <c r="F12" s="299"/>
      <c r="G12" s="299"/>
      <c r="H12" s="298">
        <f t="shared" si="0"/>
        <v>29906</v>
      </c>
    </row>
    <row r="13" spans="1:8" s="296" customFormat="1" ht="12.75">
      <c r="A13" s="284" t="s">
        <v>1022</v>
      </c>
      <c r="B13" s="305" t="s">
        <v>1123</v>
      </c>
      <c r="C13" s="299"/>
      <c r="D13" s="299"/>
      <c r="E13" s="299">
        <v>53520</v>
      </c>
      <c r="F13" s="299"/>
      <c r="G13" s="299"/>
      <c r="H13" s="298">
        <f t="shared" si="0"/>
        <v>53520</v>
      </c>
    </row>
    <row r="14" spans="1:8" s="294" customFormat="1" ht="12.75">
      <c r="A14" s="284" t="s">
        <v>1024</v>
      </c>
      <c r="B14" s="305" t="s">
        <v>1124</v>
      </c>
      <c r="C14" s="299"/>
      <c r="D14" s="299"/>
      <c r="E14" s="299">
        <v>177000</v>
      </c>
      <c r="F14" s="299"/>
      <c r="G14" s="299"/>
      <c r="H14" s="298">
        <f t="shared" si="0"/>
        <v>177000</v>
      </c>
    </row>
    <row r="15" spans="1:8" s="294" customFormat="1" ht="12.75">
      <c r="A15" s="284" t="s">
        <v>1026</v>
      </c>
      <c r="B15" s="292" t="s">
        <v>1125</v>
      </c>
      <c r="C15" s="293"/>
      <c r="D15" s="295">
        <f>SUM(D6:D9)</f>
        <v>0</v>
      </c>
      <c r="E15" s="295">
        <f>SUM(E8:E14)</f>
        <v>465167</v>
      </c>
      <c r="F15" s="293"/>
      <c r="G15" s="293"/>
      <c r="H15" s="292">
        <f t="shared" si="0"/>
        <v>465167</v>
      </c>
    </row>
    <row r="16" spans="1:8" s="294" customFormat="1" ht="12.75">
      <c r="A16" s="284" t="s">
        <v>1028</v>
      </c>
      <c r="B16" s="292" t="s">
        <v>1055</v>
      </c>
      <c r="C16" s="295"/>
      <c r="D16" s="295">
        <v>0</v>
      </c>
      <c r="E16" s="295"/>
      <c r="F16" s="295"/>
      <c r="G16" s="293"/>
      <c r="H16" s="292">
        <f t="shared" si="0"/>
        <v>0</v>
      </c>
    </row>
    <row r="17" spans="1:8" s="294" customFormat="1" ht="25.5">
      <c r="A17" s="284" t="s">
        <v>1030</v>
      </c>
      <c r="B17" s="291" t="s">
        <v>1057</v>
      </c>
      <c r="C17" s="292"/>
      <c r="D17" s="292"/>
      <c r="E17" s="292"/>
      <c r="F17" s="292"/>
      <c r="G17" s="293"/>
      <c r="H17" s="292">
        <f t="shared" si="0"/>
        <v>0</v>
      </c>
    </row>
    <row r="18" spans="1:8" s="294" customFormat="1" ht="12.75">
      <c r="A18" s="284" t="s">
        <v>1032</v>
      </c>
      <c r="B18" s="297" t="s">
        <v>1126</v>
      </c>
      <c r="C18" s="298"/>
      <c r="D18" s="292"/>
      <c r="E18" s="292">
        <v>697020</v>
      </c>
      <c r="F18" s="292"/>
      <c r="G18" s="293"/>
      <c r="H18" s="292">
        <f t="shared" si="0"/>
        <v>697020</v>
      </c>
    </row>
    <row r="19" spans="1:8" s="294" customFormat="1" ht="12.75">
      <c r="A19" s="284" t="s">
        <v>1034</v>
      </c>
      <c r="B19" s="292" t="s">
        <v>1063</v>
      </c>
      <c r="C19" s="292">
        <f>C18</f>
        <v>0</v>
      </c>
      <c r="D19" s="292"/>
      <c r="E19" s="292">
        <f>E16+E17+E18</f>
        <v>697020</v>
      </c>
      <c r="F19" s="292"/>
      <c r="G19" s="292"/>
      <c r="H19" s="292">
        <f t="shared" si="0"/>
        <v>697020</v>
      </c>
    </row>
    <row r="20" spans="1:8" s="296" customFormat="1" ht="12.75">
      <c r="A20" s="284" t="s">
        <v>1036</v>
      </c>
      <c r="B20" s="289" t="s">
        <v>1065</v>
      </c>
      <c r="C20" s="289">
        <f>C19</f>
        <v>0</v>
      </c>
      <c r="D20" s="289">
        <f>SUM(D15,D16,D17,D19)</f>
        <v>0</v>
      </c>
      <c r="E20" s="289">
        <f>SUM(E15,E16,E17,E19)</f>
        <v>1162187</v>
      </c>
      <c r="F20" s="289">
        <f>F7+F16+F17+F19+F6</f>
        <v>465167</v>
      </c>
      <c r="G20" s="289">
        <f>SUM(G15,G16,G17,G19)</f>
        <v>0</v>
      </c>
      <c r="H20" s="289">
        <f>SUM(H6,H7,H15,H16,H17,H19)</f>
        <v>1627354</v>
      </c>
    </row>
    <row r="21" spans="1:8" s="296" customFormat="1" ht="12.75">
      <c r="A21" s="284" t="s">
        <v>1038</v>
      </c>
      <c r="B21" s="292" t="s">
        <v>1069</v>
      </c>
      <c r="C21" s="292"/>
      <c r="D21" s="292"/>
      <c r="E21" s="292">
        <v>0</v>
      </c>
      <c r="F21" s="293"/>
      <c r="G21" s="293"/>
      <c r="H21" s="292">
        <v>0</v>
      </c>
    </row>
    <row r="22" spans="1:8" s="294" customFormat="1" ht="12.75">
      <c r="A22" s="284" t="s">
        <v>1040</v>
      </c>
      <c r="B22" s="298" t="s">
        <v>1127</v>
      </c>
      <c r="C22" s="298"/>
      <c r="D22" s="298"/>
      <c r="E22" s="298">
        <v>142500</v>
      </c>
      <c r="F22" s="293"/>
      <c r="G22" s="293"/>
      <c r="H22" s="298">
        <f aca="true" t="shared" si="1" ref="H22:H39">SUM(C22:G22)</f>
        <v>142500</v>
      </c>
    </row>
    <row r="23" spans="1:8" ht="12.75">
      <c r="A23" s="284" t="s">
        <v>1042</v>
      </c>
      <c r="B23" s="298" t="s">
        <v>1128</v>
      </c>
      <c r="C23" s="298"/>
      <c r="D23" s="298"/>
      <c r="E23" s="298">
        <v>22417</v>
      </c>
      <c r="F23" s="293"/>
      <c r="G23" s="293"/>
      <c r="H23" s="298">
        <f t="shared" si="1"/>
        <v>22417</v>
      </c>
    </row>
    <row r="24" spans="1:8" ht="12.75">
      <c r="A24" s="284" t="s">
        <v>1044</v>
      </c>
      <c r="B24" s="298" t="s">
        <v>1129</v>
      </c>
      <c r="C24" s="298"/>
      <c r="D24" s="298"/>
      <c r="E24" s="298">
        <v>216900</v>
      </c>
      <c r="F24" s="300"/>
      <c r="G24" s="300"/>
      <c r="H24" s="298">
        <f t="shared" si="1"/>
        <v>216900</v>
      </c>
    </row>
    <row r="25" spans="1:8" s="290" customFormat="1" ht="12.75">
      <c r="A25" s="284" t="s">
        <v>1046</v>
      </c>
      <c r="B25" s="292" t="s">
        <v>1088</v>
      </c>
      <c r="C25" s="292">
        <f>SUM(C24:C24)</f>
        <v>0</v>
      </c>
      <c r="D25" s="292">
        <f>SUM(D24:D24)</f>
        <v>0</v>
      </c>
      <c r="E25" s="292">
        <f>SUM(E22:E24)</f>
        <v>381817</v>
      </c>
      <c r="F25" s="292"/>
      <c r="G25" s="292"/>
      <c r="H25" s="292">
        <f t="shared" si="1"/>
        <v>381817</v>
      </c>
    </row>
    <row r="26" spans="1:8" s="290" customFormat="1" ht="12.75">
      <c r="A26" s="284" t="s">
        <v>1048</v>
      </c>
      <c r="B26" s="301" t="s">
        <v>1090</v>
      </c>
      <c r="C26" s="301"/>
      <c r="D26" s="301"/>
      <c r="E26" s="301"/>
      <c r="F26" s="301"/>
      <c r="G26" s="293"/>
      <c r="H26" s="301">
        <f t="shared" si="1"/>
        <v>0</v>
      </c>
    </row>
    <row r="27" spans="1:8" s="290" customFormat="1" ht="12.75">
      <c r="A27" s="284" t="s">
        <v>1050</v>
      </c>
      <c r="B27" s="306" t="s">
        <v>1130</v>
      </c>
      <c r="C27" s="301"/>
      <c r="D27" s="301"/>
      <c r="E27" s="301">
        <v>697020</v>
      </c>
      <c r="F27" s="301"/>
      <c r="G27" s="293"/>
      <c r="H27" s="301">
        <f t="shared" si="1"/>
        <v>697020</v>
      </c>
    </row>
    <row r="28" spans="1:8" s="290" customFormat="1" ht="12.75">
      <c r="A28" s="284" t="s">
        <v>1052</v>
      </c>
      <c r="B28" s="306" t="s">
        <v>1131</v>
      </c>
      <c r="C28" s="301"/>
      <c r="D28" s="301"/>
      <c r="E28" s="301"/>
      <c r="F28" s="301">
        <v>465167</v>
      </c>
      <c r="G28" s="293"/>
      <c r="H28" s="301">
        <f t="shared" si="1"/>
        <v>465167</v>
      </c>
    </row>
    <row r="29" spans="1:8" ht="12.75">
      <c r="A29" s="284" t="s">
        <v>1054</v>
      </c>
      <c r="B29" s="302" t="s">
        <v>1096</v>
      </c>
      <c r="C29" s="302"/>
      <c r="D29" s="302"/>
      <c r="E29" s="302"/>
      <c r="F29" s="302">
        <f>F26+F27+F28</f>
        <v>465167</v>
      </c>
      <c r="G29" s="302"/>
      <c r="H29" s="301">
        <f t="shared" si="1"/>
        <v>465167</v>
      </c>
    </row>
    <row r="30" spans="1:8" ht="12.75">
      <c r="A30" s="284" t="s">
        <v>1056</v>
      </c>
      <c r="B30" s="302" t="s">
        <v>1098</v>
      </c>
      <c r="C30" s="302">
        <f>C28</f>
        <v>0</v>
      </c>
      <c r="D30" s="302">
        <f>SUM(D21,D25,D26,D27,D29)</f>
        <v>0</v>
      </c>
      <c r="E30" s="302">
        <f>SUM(E21,E25,E26,E27,E29)</f>
        <v>1078837</v>
      </c>
      <c r="F30" s="302">
        <f>F25+F29</f>
        <v>465167</v>
      </c>
      <c r="G30" s="302">
        <f>SUM(G21,G25,G26,G27,G29)</f>
        <v>0</v>
      </c>
      <c r="H30" s="292">
        <f t="shared" si="1"/>
        <v>1544004</v>
      </c>
    </row>
    <row r="31" spans="1:8" ht="12.75">
      <c r="A31" s="284" t="s">
        <v>1058</v>
      </c>
      <c r="B31" s="288" t="s">
        <v>1100</v>
      </c>
      <c r="C31" s="288">
        <f>SUM(C5+C20-C30)</f>
        <v>833629</v>
      </c>
      <c r="D31" s="288">
        <f>D5+D20-D30</f>
        <v>34375</v>
      </c>
      <c r="E31" s="288">
        <f>E5+E20-E30</f>
        <v>2968123</v>
      </c>
      <c r="F31" s="288">
        <f>F5+F20-F30</f>
        <v>1149000</v>
      </c>
      <c r="G31" s="288">
        <f>G5+G20-G30</f>
        <v>0</v>
      </c>
      <c r="H31" s="292">
        <f t="shared" si="1"/>
        <v>4985127</v>
      </c>
    </row>
    <row r="32" spans="1:8" ht="12.75">
      <c r="A32" s="284" t="s">
        <v>1060</v>
      </c>
      <c r="B32" s="288" t="s">
        <v>1102</v>
      </c>
      <c r="C32" s="288">
        <v>833629</v>
      </c>
      <c r="D32" s="288">
        <v>18562</v>
      </c>
      <c r="E32" s="288">
        <v>2632505</v>
      </c>
      <c r="F32" s="293"/>
      <c r="G32" s="288"/>
      <c r="H32" s="292">
        <f t="shared" si="1"/>
        <v>3484696</v>
      </c>
    </row>
    <row r="33" spans="1:8" s="290" customFormat="1" ht="12.75">
      <c r="A33" s="284" t="s">
        <v>1062</v>
      </c>
      <c r="B33" s="301" t="s">
        <v>1104</v>
      </c>
      <c r="C33" s="301">
        <v>0</v>
      </c>
      <c r="D33" s="301">
        <v>1031</v>
      </c>
      <c r="E33" s="307">
        <v>513187</v>
      </c>
      <c r="F33" s="293"/>
      <c r="G33" s="301"/>
      <c r="H33" s="301">
        <f>SUM(C33:G33)</f>
        <v>514218</v>
      </c>
    </row>
    <row r="34" spans="1:8" s="290" customFormat="1" ht="12.75">
      <c r="A34" s="284" t="s">
        <v>1064</v>
      </c>
      <c r="B34" s="301" t="s">
        <v>1106</v>
      </c>
      <c r="C34" s="301"/>
      <c r="D34" s="301"/>
      <c r="E34" s="301">
        <v>381817</v>
      </c>
      <c r="F34" s="293"/>
      <c r="G34" s="301"/>
      <c r="H34" s="301">
        <f t="shared" si="1"/>
        <v>381817</v>
      </c>
    </row>
    <row r="35" spans="1:8" ht="12.75">
      <c r="A35" s="284" t="s">
        <v>1066</v>
      </c>
      <c r="B35" s="301" t="s">
        <v>1108</v>
      </c>
      <c r="C35" s="301"/>
      <c r="D35" s="301"/>
      <c r="E35" s="301"/>
      <c r="F35" s="301"/>
      <c r="G35" s="301"/>
      <c r="H35" s="301">
        <f t="shared" si="1"/>
        <v>0</v>
      </c>
    </row>
    <row r="36" spans="1:8" ht="12.75">
      <c r="A36" s="284" t="s">
        <v>1068</v>
      </c>
      <c r="B36" s="301" t="s">
        <v>1110</v>
      </c>
      <c r="C36" s="301"/>
      <c r="D36" s="301"/>
      <c r="E36" s="301"/>
      <c r="F36" s="301"/>
      <c r="G36" s="301"/>
      <c r="H36" s="301">
        <f t="shared" si="1"/>
        <v>0</v>
      </c>
    </row>
    <row r="37" spans="1:8" ht="12.75">
      <c r="A37" s="284" t="s">
        <v>1070</v>
      </c>
      <c r="B37" s="288" t="s">
        <v>1112</v>
      </c>
      <c r="C37" s="288">
        <f>C32+C33-C34</f>
        <v>833629</v>
      </c>
      <c r="D37" s="288">
        <f>D32+D33-D34</f>
        <v>19593</v>
      </c>
      <c r="E37" s="288">
        <f>E32+E33-E34</f>
        <v>2763875</v>
      </c>
      <c r="F37" s="288">
        <f>F32+F33-F34</f>
        <v>0</v>
      </c>
      <c r="G37" s="288">
        <f>G32+G33-G34</f>
        <v>0</v>
      </c>
      <c r="H37" s="292">
        <f>SUM(C37:G37)</f>
        <v>3617097</v>
      </c>
    </row>
    <row r="38" spans="1:8" ht="12.75">
      <c r="A38" s="284" t="s">
        <v>1072</v>
      </c>
      <c r="B38" s="288" t="s">
        <v>1114</v>
      </c>
      <c r="C38" s="288">
        <f aca="true" t="shared" si="2" ref="C38:H38">C31-C37</f>
        <v>0</v>
      </c>
      <c r="D38" s="288">
        <f t="shared" si="2"/>
        <v>14782</v>
      </c>
      <c r="E38" s="288">
        <f t="shared" si="2"/>
        <v>204248</v>
      </c>
      <c r="F38" s="288">
        <f t="shared" si="2"/>
        <v>1149000</v>
      </c>
      <c r="G38" s="288">
        <f t="shared" si="2"/>
        <v>0</v>
      </c>
      <c r="H38" s="292">
        <f t="shared" si="2"/>
        <v>1368030</v>
      </c>
    </row>
    <row r="39" spans="1:8" ht="12.75">
      <c r="A39" s="284" t="s">
        <v>1074</v>
      </c>
      <c r="B39" s="301" t="s">
        <v>1116</v>
      </c>
      <c r="C39" s="301">
        <v>833629</v>
      </c>
      <c r="D39" s="301">
        <v>0</v>
      </c>
      <c r="E39" s="307">
        <v>2716123</v>
      </c>
      <c r="F39" s="301"/>
      <c r="G39" s="301"/>
      <c r="H39" s="301">
        <f t="shared" si="1"/>
        <v>3549752</v>
      </c>
    </row>
  </sheetData>
  <sheetProtection/>
  <mergeCells count="1">
    <mergeCell ref="A1:H1"/>
  </mergeCells>
  <printOptions/>
  <pageMargins left="0.3937007874015748" right="0.4330708661417323" top="0.2755905511811024" bottom="0.31496062992125984" header="0.15748031496062992" footer="0.5118110236220472"/>
  <pageSetup horizontalDpi="600" verticalDpi="600" orientation="landscape" paperSize="9" scale="87" r:id="rId1"/>
  <headerFooter alignWithMargins="0">
    <oddHeader>&amp;R&amp;"Arial,Normál"&amp;10 3. kimutatás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1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10" t="s">
        <v>834</v>
      </c>
      <c r="B1" s="310"/>
      <c r="C1" s="310"/>
      <c r="D1" s="310"/>
      <c r="E1" s="310"/>
    </row>
    <row r="2" spans="1:5" s="2" customFormat="1" ht="15.75">
      <c r="A2" s="310" t="s">
        <v>878</v>
      </c>
      <c r="B2" s="310"/>
      <c r="C2" s="310"/>
      <c r="D2" s="310"/>
      <c r="E2" s="310"/>
    </row>
    <row r="3" s="2" customFormat="1" ht="15.75"/>
    <row r="4" spans="1:5" s="11" customFormat="1" ht="15.75">
      <c r="A4" s="184"/>
      <c r="B4" s="184" t="s">
        <v>0</v>
      </c>
      <c r="C4" s="184" t="s">
        <v>1</v>
      </c>
      <c r="D4" s="184" t="s">
        <v>2</v>
      </c>
      <c r="E4" s="184" t="s">
        <v>3</v>
      </c>
    </row>
    <row r="5" spans="1:5" s="11" customFormat="1" ht="15.75">
      <c r="A5" s="184">
        <v>1</v>
      </c>
      <c r="B5" s="90" t="s">
        <v>9</v>
      </c>
      <c r="C5" s="185">
        <v>43100</v>
      </c>
      <c r="D5" s="185" t="s">
        <v>879</v>
      </c>
      <c r="E5" s="185">
        <v>43465</v>
      </c>
    </row>
    <row r="6" spans="1:5" s="11" customFormat="1" ht="15.75">
      <c r="A6" s="184">
        <v>2</v>
      </c>
      <c r="B6" s="188" t="s">
        <v>880</v>
      </c>
      <c r="C6" s="183"/>
      <c r="D6" s="183"/>
      <c r="E6" s="183"/>
    </row>
    <row r="7" spans="1:5" s="11" customFormat="1" ht="15.75">
      <c r="A7" s="184">
        <v>3</v>
      </c>
      <c r="B7" s="189" t="s">
        <v>876</v>
      </c>
      <c r="C7" s="183">
        <v>100000</v>
      </c>
      <c r="D7" s="183"/>
      <c r="E7" s="183"/>
    </row>
    <row r="8" spans="1:5" s="11" customFormat="1" ht="15.75">
      <c r="A8" s="184">
        <v>4</v>
      </c>
      <c r="B8" s="189" t="s">
        <v>881</v>
      </c>
      <c r="C8" s="183"/>
      <c r="D8" s="183"/>
      <c r="E8" s="183">
        <v>100000</v>
      </c>
    </row>
    <row r="9" spans="1:5" s="11" customFormat="1" ht="15.75">
      <c r="A9" s="184">
        <v>5</v>
      </c>
      <c r="B9" s="188" t="s">
        <v>882</v>
      </c>
      <c r="C9" s="183"/>
      <c r="D9" s="183"/>
      <c r="E9" s="183"/>
    </row>
    <row r="10" spans="1:5" s="11" customFormat="1" ht="15.75">
      <c r="A10" s="184">
        <v>6</v>
      </c>
      <c r="B10" s="189" t="s">
        <v>876</v>
      </c>
      <c r="C10" s="183">
        <v>100000</v>
      </c>
      <c r="D10" s="183"/>
      <c r="E10" s="183"/>
    </row>
    <row r="11" spans="1:5" s="11" customFormat="1" ht="15.75">
      <c r="A11" s="184">
        <v>7</v>
      </c>
      <c r="B11" s="189" t="s">
        <v>881</v>
      </c>
      <c r="C11" s="183"/>
      <c r="D11" s="183"/>
      <c r="E11" s="183">
        <v>100000</v>
      </c>
    </row>
    <row r="12" spans="1:5" s="11" customFormat="1" ht="15.75">
      <c r="A12" s="184">
        <v>8</v>
      </c>
      <c r="B12" s="188" t="s">
        <v>877</v>
      </c>
      <c r="C12" s="187">
        <f>SUM(C6:C11)</f>
        <v>200000</v>
      </c>
      <c r="D12" s="187">
        <f>SUM(D6:D11)</f>
        <v>0</v>
      </c>
      <c r="E12" s="187">
        <f>SUM(E6:E11)</f>
        <v>200000</v>
      </c>
    </row>
    <row r="14" ht="15.75">
      <c r="B14" s="190"/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kimutatás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50" t="s">
        <v>566</v>
      </c>
      <c r="B1" s="350"/>
      <c r="C1" s="350"/>
      <c r="D1" s="350"/>
      <c r="E1" s="350"/>
      <c r="F1" s="350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38" t="s">
        <v>9</v>
      </c>
      <c r="C4" s="6" t="s">
        <v>427</v>
      </c>
      <c r="D4" s="6" t="s">
        <v>514</v>
      </c>
      <c r="E4" s="6" t="s">
        <v>627</v>
      </c>
      <c r="F4" s="6" t="s">
        <v>700</v>
      </c>
    </row>
    <row r="5" spans="1:6" s="10" customFormat="1" ht="15.75">
      <c r="A5" s="1">
        <v>2</v>
      </c>
      <c r="B5" s="339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77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78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79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G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8.28125" style="53" customWidth="1"/>
    <col min="2" max="2" width="16.140625" style="53" customWidth="1"/>
    <col min="3" max="3" width="16.140625" style="52" customWidth="1"/>
    <col min="4" max="137" width="9.140625" style="52" customWidth="1"/>
    <col min="138" max="16384" width="9.140625" style="53" customWidth="1"/>
  </cols>
  <sheetData>
    <row r="1" spans="1:137" s="49" customFormat="1" ht="18">
      <c r="A1" s="369" t="s">
        <v>720</v>
      </c>
      <c r="B1" s="369"/>
      <c r="C1" s="36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</row>
    <row r="2" spans="2:137" s="50" customFormat="1" ht="21.75" customHeight="1">
      <c r="B2" s="51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</row>
    <row r="3" spans="1:137" s="55" customFormat="1" ht="30" customHeight="1">
      <c r="A3" s="71" t="s">
        <v>58</v>
      </c>
      <c r="B3" s="54" t="s">
        <v>59</v>
      </c>
      <c r="C3" s="54" t="s">
        <v>883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</row>
    <row r="4" spans="1:137" s="55" customFormat="1" ht="31.5">
      <c r="A4" s="72" t="s">
        <v>60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</row>
    <row r="5" spans="1:137" s="55" customFormat="1" ht="18">
      <c r="A5" s="73" t="s">
        <v>61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</row>
    <row r="6" spans="1:137" s="55" customFormat="1" ht="18">
      <c r="A6" s="73" t="s">
        <v>62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</row>
    <row r="7" spans="1:3" ht="31.5">
      <c r="A7" s="72" t="s">
        <v>63</v>
      </c>
      <c r="B7" s="56">
        <v>0</v>
      </c>
      <c r="C7" s="56">
        <v>0</v>
      </c>
    </row>
    <row r="8" spans="1:3" ht="31.5">
      <c r="A8" s="74" t="s">
        <v>64</v>
      </c>
      <c r="B8" s="57">
        <f>SUM(B9:B10)</f>
        <v>0</v>
      </c>
      <c r="C8" s="57">
        <f>SUM(C9:C10)</f>
        <v>0</v>
      </c>
    </row>
    <row r="9" spans="1:137" s="55" customFormat="1" ht="30">
      <c r="A9" s="75" t="s">
        <v>65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</row>
    <row r="10" spans="1:137" s="55" customFormat="1" ht="30">
      <c r="A10" s="75" t="s">
        <v>66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</row>
    <row r="11" spans="1:137" s="55" customFormat="1" ht="31.5">
      <c r="A11" s="74" t="s">
        <v>67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</row>
    <row r="12" spans="1:137" s="55" customFormat="1" ht="31.5">
      <c r="A12" s="74" t="s">
        <v>68</v>
      </c>
      <c r="B12" s="57">
        <f>SUM(B13,B16,B19,B25,B22)</f>
        <v>2312144</v>
      </c>
      <c r="C12" s="57">
        <f>SUM(C13,C16,C19,C25,C22)</f>
        <v>2339714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</row>
    <row r="13" spans="1:3" ht="18">
      <c r="A13" s="75" t="s">
        <v>69</v>
      </c>
      <c r="B13" s="58">
        <v>0</v>
      </c>
      <c r="C13" s="58">
        <v>0</v>
      </c>
    </row>
    <row r="14" spans="1:137" s="55" customFormat="1" ht="18">
      <c r="A14" s="76" t="s">
        <v>70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</row>
    <row r="15" spans="1:137" s="55" customFormat="1" ht="25.5">
      <c r="A15" s="76" t="s">
        <v>71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</row>
    <row r="16" spans="1:137" s="55" customFormat="1" ht="30">
      <c r="A16" s="75" t="s">
        <v>72</v>
      </c>
      <c r="B16" s="58">
        <f>SUM(B17:B18)</f>
        <v>1922000</v>
      </c>
      <c r="C16" s="58">
        <f>SUM(C17:C18)</f>
        <v>1922000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</row>
    <row r="17" spans="1:137" s="55" customFormat="1" ht="18">
      <c r="A17" s="76" t="s">
        <v>70</v>
      </c>
      <c r="B17" s="59">
        <v>1922000</v>
      </c>
      <c r="C17" s="59">
        <v>1922000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</row>
    <row r="18" spans="1:137" s="55" customFormat="1" ht="25.5">
      <c r="A18" s="76" t="s">
        <v>71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</row>
    <row r="19" spans="1:137" s="55" customFormat="1" ht="18">
      <c r="A19" s="75" t="s">
        <v>112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</row>
    <row r="20" spans="1:3" ht="18">
      <c r="A20" s="76" t="s">
        <v>70</v>
      </c>
      <c r="B20" s="59">
        <v>0</v>
      </c>
      <c r="C20" s="59">
        <v>0</v>
      </c>
    </row>
    <row r="21" spans="1:137" s="55" customFormat="1" ht="25.5">
      <c r="A21" s="76" t="s">
        <v>71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</row>
    <row r="22" spans="1:137" s="55" customFormat="1" ht="18">
      <c r="A22" s="75" t="s">
        <v>73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</row>
    <row r="23" spans="1:3" ht="18">
      <c r="A23" s="76" t="s">
        <v>70</v>
      </c>
      <c r="B23" s="59">
        <v>0</v>
      </c>
      <c r="C23" s="59">
        <v>0</v>
      </c>
    </row>
    <row r="24" spans="1:3" ht="25.5">
      <c r="A24" s="76" t="s">
        <v>71</v>
      </c>
      <c r="B24" s="59">
        <v>0</v>
      </c>
      <c r="C24" s="59">
        <v>0</v>
      </c>
    </row>
    <row r="25" spans="1:3" ht="18">
      <c r="A25" s="75" t="s">
        <v>74</v>
      </c>
      <c r="B25" s="58">
        <f>SUM(B26:B27)</f>
        <v>390144</v>
      </c>
      <c r="C25" s="58">
        <f>SUM(C26:C27)</f>
        <v>417714</v>
      </c>
    </row>
    <row r="26" spans="1:3" ht="18">
      <c r="A26" s="76" t="s">
        <v>70</v>
      </c>
      <c r="B26" s="59">
        <v>390144</v>
      </c>
      <c r="C26" s="59">
        <v>417714</v>
      </c>
    </row>
    <row r="27" spans="1:3" ht="25.5">
      <c r="A27" s="76" t="s">
        <v>71</v>
      </c>
      <c r="B27" s="59">
        <v>0</v>
      </c>
      <c r="C27" s="59">
        <v>0</v>
      </c>
    </row>
    <row r="28" spans="1:3" ht="31.5">
      <c r="A28" s="74" t="s">
        <v>75</v>
      </c>
      <c r="B28" s="57">
        <v>0</v>
      </c>
      <c r="C28" s="57">
        <v>0</v>
      </c>
    </row>
    <row r="29" spans="1:3" ht="18">
      <c r="A29" s="77" t="s">
        <v>76</v>
      </c>
      <c r="B29" s="57">
        <f>SUM(B8,B11,B12,B28,B4,B7)</f>
        <v>2312144</v>
      </c>
      <c r="C29" s="57">
        <f>SUM(C8,C11,C12,C28,C4,C7)</f>
        <v>2339714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3">
      <selection activeCell="A2" sqref="A2:D2"/>
    </sheetView>
  </sheetViews>
  <sheetFormatPr defaultColWidth="9.140625" defaultRowHeight="15"/>
  <cols>
    <col min="1" max="1" width="5.7109375" style="19" customWidth="1"/>
    <col min="2" max="2" width="36.7109375" style="20" customWidth="1"/>
    <col min="3" max="12" width="12.7109375" style="20" customWidth="1"/>
    <col min="13" max="16384" width="9.140625" style="20" customWidth="1"/>
  </cols>
  <sheetData>
    <row r="1" spans="1:12" s="16" customFormat="1" ht="15.75">
      <c r="A1" s="331" t="s">
        <v>512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s="16" customFormat="1" ht="15.75">
      <c r="A2" s="332" t="s">
        <v>395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2" s="16" customFormat="1" ht="15.75">
      <c r="A3" s="332" t="s">
        <v>394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.75">
      <c r="A4" s="332" t="s">
        <v>635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49</v>
      </c>
      <c r="H6" s="1" t="s">
        <v>50</v>
      </c>
      <c r="I6" s="1" t="s">
        <v>51</v>
      </c>
      <c r="J6" s="1" t="s">
        <v>96</v>
      </c>
      <c r="K6" s="1" t="s">
        <v>97</v>
      </c>
      <c r="L6" s="1" t="s">
        <v>52</v>
      </c>
    </row>
    <row r="7" spans="1:12" s="3" customFormat="1" ht="15.75">
      <c r="A7" s="1">
        <v>1</v>
      </c>
      <c r="B7" s="333" t="s">
        <v>9</v>
      </c>
      <c r="C7" s="329" t="s">
        <v>514</v>
      </c>
      <c r="D7" s="329"/>
      <c r="E7" s="329"/>
      <c r="F7" s="330"/>
      <c r="G7" s="328" t="s">
        <v>627</v>
      </c>
      <c r="H7" s="329"/>
      <c r="I7" s="329"/>
      <c r="J7" s="330"/>
      <c r="K7" s="329" t="s">
        <v>700</v>
      </c>
      <c r="L7" s="330"/>
    </row>
    <row r="8" spans="1:12" s="3" customFormat="1" ht="31.5">
      <c r="A8" s="1"/>
      <c r="B8" s="370"/>
      <c r="C8" s="4" t="s">
        <v>636</v>
      </c>
      <c r="D8" s="4" t="s">
        <v>637</v>
      </c>
      <c r="E8" s="4" t="s">
        <v>714</v>
      </c>
      <c r="F8" s="4" t="s">
        <v>715</v>
      </c>
      <c r="G8" s="4" t="s">
        <v>636</v>
      </c>
      <c r="H8" s="4" t="s">
        <v>637</v>
      </c>
      <c r="I8" s="4" t="s">
        <v>714</v>
      </c>
      <c r="J8" s="4" t="s">
        <v>715</v>
      </c>
      <c r="K8" s="4" t="s">
        <v>714</v>
      </c>
      <c r="L8" s="4" t="s">
        <v>715</v>
      </c>
    </row>
    <row r="9" spans="1:12" s="3" customFormat="1" ht="15.75">
      <c r="A9" s="1">
        <v>2</v>
      </c>
      <c r="B9" s="334"/>
      <c r="C9" s="6" t="s">
        <v>396</v>
      </c>
      <c r="D9" s="6" t="s">
        <v>396</v>
      </c>
      <c r="E9" s="6" t="s">
        <v>4</v>
      </c>
      <c r="F9" s="6" t="s">
        <v>4</v>
      </c>
      <c r="G9" s="6" t="s">
        <v>396</v>
      </c>
      <c r="H9" s="6" t="s">
        <v>396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422</v>
      </c>
      <c r="C10" s="15">
        <v>9800000</v>
      </c>
      <c r="D10" s="15">
        <v>9800000</v>
      </c>
      <c r="E10" s="15">
        <v>9800000</v>
      </c>
      <c r="F10" s="15">
        <v>9800000</v>
      </c>
      <c r="G10" s="15">
        <v>9800000</v>
      </c>
      <c r="H10" s="15">
        <v>9800000</v>
      </c>
      <c r="I10" s="15">
        <v>9800000</v>
      </c>
      <c r="J10" s="15">
        <v>9800000</v>
      </c>
      <c r="K10" s="15">
        <v>9800000</v>
      </c>
      <c r="L10" s="15">
        <v>9800000</v>
      </c>
    </row>
    <row r="11" spans="1:12" ht="30">
      <c r="A11" s="1">
        <v>4</v>
      </c>
      <c r="B11" s="44" t="s">
        <v>423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90000</v>
      </c>
      <c r="D12" s="15">
        <v>90000</v>
      </c>
      <c r="E12" s="15">
        <v>90000</v>
      </c>
      <c r="F12" s="15">
        <v>90000</v>
      </c>
      <c r="G12" s="15">
        <v>90000</v>
      </c>
      <c r="H12" s="15">
        <v>90000</v>
      </c>
      <c r="I12" s="15">
        <v>90000</v>
      </c>
      <c r="J12" s="15">
        <v>90000</v>
      </c>
      <c r="K12" s="15">
        <v>90000</v>
      </c>
      <c r="L12" s="15">
        <v>90000</v>
      </c>
    </row>
    <row r="13" spans="1:12" ht="45">
      <c r="A13" s="1">
        <v>6</v>
      </c>
      <c r="B13" s="44" t="s">
        <v>30</v>
      </c>
      <c r="C13" s="15">
        <v>3700000</v>
      </c>
      <c r="D13" s="15">
        <v>3700000</v>
      </c>
      <c r="E13" s="15">
        <v>3700000</v>
      </c>
      <c r="F13" s="15">
        <v>3700000</v>
      </c>
      <c r="G13" s="15">
        <v>3700000</v>
      </c>
      <c r="H13" s="15">
        <v>3700000</v>
      </c>
      <c r="I13" s="15">
        <v>3700000</v>
      </c>
      <c r="J13" s="15">
        <v>3700000</v>
      </c>
      <c r="K13" s="15">
        <v>3700000</v>
      </c>
      <c r="L13" s="15">
        <v>3700000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424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1" customFormat="1" ht="15.75">
      <c r="A17" s="1">
        <v>10</v>
      </c>
      <c r="B17" s="46" t="s">
        <v>53</v>
      </c>
      <c r="C17" s="18">
        <f>SUM(C10:C16)</f>
        <v>13590000</v>
      </c>
      <c r="D17" s="18">
        <f>SUM(D10:D16)</f>
        <v>13590000</v>
      </c>
      <c r="E17" s="18">
        <f aca="true" t="shared" si="0" ref="E17:K17">SUM(E10:E16)</f>
        <v>13590000</v>
      </c>
      <c r="F17" s="18">
        <f>SUM(F10:F16)</f>
        <v>13590000</v>
      </c>
      <c r="G17" s="18">
        <f t="shared" si="0"/>
        <v>13590000</v>
      </c>
      <c r="H17" s="18">
        <f>SUM(H10:H16)</f>
        <v>13590000</v>
      </c>
      <c r="I17" s="18">
        <f t="shared" si="0"/>
        <v>13590000</v>
      </c>
      <c r="J17" s="18">
        <f>SUM(J10:J16)</f>
        <v>13590000</v>
      </c>
      <c r="K17" s="18">
        <f t="shared" si="0"/>
        <v>13590000</v>
      </c>
      <c r="L17" s="18">
        <f>SUM(L10:L16)</f>
        <v>13590000</v>
      </c>
    </row>
    <row r="18" spans="1:12" ht="15.75">
      <c r="A18" s="1">
        <v>11</v>
      </c>
      <c r="B18" s="46" t="s">
        <v>54</v>
      </c>
      <c r="C18" s="18">
        <f>ROUNDDOWN(C17*0.5,0)</f>
        <v>6795000</v>
      </c>
      <c r="D18" s="18">
        <f>ROUNDDOWN(D17*0.5,0)</f>
        <v>6795000</v>
      </c>
      <c r="E18" s="18">
        <f aca="true" t="shared" si="1" ref="E18:K18">ROUNDDOWN(E17*0.5,0)</f>
        <v>6795000</v>
      </c>
      <c r="F18" s="18">
        <f>ROUNDDOWN(F17*0.5,0)</f>
        <v>6795000</v>
      </c>
      <c r="G18" s="18">
        <f t="shared" si="1"/>
        <v>6795000</v>
      </c>
      <c r="H18" s="18">
        <f>ROUNDDOWN(H17*0.5,0)</f>
        <v>6795000</v>
      </c>
      <c r="I18" s="18">
        <f t="shared" si="1"/>
        <v>6795000</v>
      </c>
      <c r="J18" s="18">
        <f>ROUNDDOWN(J17*0.5,0)</f>
        <v>6795000</v>
      </c>
      <c r="K18" s="18">
        <f t="shared" si="1"/>
        <v>6795000</v>
      </c>
      <c r="L18" s="18">
        <f>ROUNDDOWN(L17*0.5,0)</f>
        <v>6795000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1" customFormat="1" ht="15.75">
      <c r="A26" s="1">
        <v>19</v>
      </c>
      <c r="B26" s="46" t="s">
        <v>55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1" customFormat="1" ht="29.25">
      <c r="A27" s="1">
        <v>20</v>
      </c>
      <c r="B27" s="46" t="s">
        <v>56</v>
      </c>
      <c r="C27" s="18">
        <f aca="true" t="shared" si="3" ref="C27:L27">C18-C26</f>
        <v>6795000</v>
      </c>
      <c r="D27" s="18">
        <f t="shared" si="3"/>
        <v>6795000</v>
      </c>
      <c r="E27" s="18">
        <f t="shared" si="3"/>
        <v>6795000</v>
      </c>
      <c r="F27" s="18">
        <f t="shared" si="3"/>
        <v>6795000</v>
      </c>
      <c r="G27" s="18">
        <f t="shared" si="3"/>
        <v>6795000</v>
      </c>
      <c r="H27" s="18">
        <f t="shared" si="3"/>
        <v>6795000</v>
      </c>
      <c r="I27" s="18">
        <f t="shared" si="3"/>
        <v>6795000</v>
      </c>
      <c r="J27" s="18">
        <f t="shared" si="3"/>
        <v>6795000</v>
      </c>
      <c r="K27" s="18">
        <f t="shared" si="3"/>
        <v>6795000</v>
      </c>
      <c r="L27" s="18">
        <f t="shared" si="3"/>
        <v>6795000</v>
      </c>
    </row>
    <row r="28" spans="1:12" s="21" customFormat="1" ht="42.75">
      <c r="A28" s="1">
        <v>21</v>
      </c>
      <c r="B28" s="47" t="s">
        <v>418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573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91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419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C7:F7"/>
    <mergeCell ref="G7:J7"/>
    <mergeCell ref="K7:L7"/>
    <mergeCell ref="B7:B9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46"/>
  <sheetViews>
    <sheetView zoomScalePageLayoutView="0" workbookViewId="0" topLeftCell="A1">
      <selection activeCell="I132" sqref="I132"/>
    </sheetView>
  </sheetViews>
  <sheetFormatPr defaultColWidth="9.140625" defaultRowHeight="15"/>
  <cols>
    <col min="1" max="1" width="55.57421875" style="127" customWidth="1"/>
    <col min="2" max="2" width="5.7109375" style="3" customWidth="1"/>
    <col min="3" max="3" width="13.140625" style="3" customWidth="1"/>
    <col min="4" max="5" width="13.421875" style="3" customWidth="1"/>
    <col min="6" max="16384" width="9.140625" style="3" customWidth="1"/>
  </cols>
  <sheetData>
    <row r="1" spans="1:5" ht="15.75" customHeight="1">
      <c r="A1" s="325" t="s">
        <v>664</v>
      </c>
      <c r="B1" s="325"/>
      <c r="C1" s="325"/>
      <c r="D1" s="325"/>
      <c r="E1" s="325"/>
    </row>
    <row r="2" spans="1:5" ht="15.75">
      <c r="A2" s="326" t="s">
        <v>546</v>
      </c>
      <c r="B2" s="326"/>
      <c r="C2" s="326"/>
      <c r="D2" s="326"/>
      <c r="E2" s="326"/>
    </row>
    <row r="3" spans="1:3" ht="15.75">
      <c r="A3" s="125"/>
      <c r="B3" s="124"/>
      <c r="C3" s="124"/>
    </row>
    <row r="4" spans="1:5" s="10" customFormat="1" ht="31.5">
      <c r="A4" s="103" t="s">
        <v>9</v>
      </c>
      <c r="B4" s="17" t="s">
        <v>143</v>
      </c>
      <c r="C4" s="37" t="s">
        <v>4</v>
      </c>
      <c r="D4" s="37" t="s">
        <v>789</v>
      </c>
      <c r="E4" s="37" t="s">
        <v>790</v>
      </c>
    </row>
    <row r="5" spans="1:5" s="10" customFormat="1" ht="16.5">
      <c r="A5" s="66" t="s">
        <v>87</v>
      </c>
      <c r="B5" s="105"/>
      <c r="C5" s="85"/>
      <c r="D5" s="85"/>
      <c r="E5" s="85"/>
    </row>
    <row r="6" spans="1:5" s="10" customFormat="1" ht="31.5">
      <c r="A6" s="65" t="s">
        <v>279</v>
      </c>
      <c r="B6" s="17"/>
      <c r="C6" s="85"/>
      <c r="D6" s="85"/>
      <c r="E6" s="85"/>
    </row>
    <row r="7" spans="1:5" s="10" customFormat="1" ht="31.5">
      <c r="A7" s="89" t="s">
        <v>154</v>
      </c>
      <c r="B7" s="17">
        <v>2</v>
      </c>
      <c r="C7" s="85">
        <v>60181200</v>
      </c>
      <c r="D7" s="85">
        <v>60181200</v>
      </c>
      <c r="E7" s="85">
        <v>60181200</v>
      </c>
    </row>
    <row r="8" spans="1:5" s="10" customFormat="1" ht="15.75">
      <c r="A8" s="89" t="s">
        <v>155</v>
      </c>
      <c r="B8" s="17">
        <v>2</v>
      </c>
      <c r="C8" s="85">
        <v>4727600</v>
      </c>
      <c r="D8" s="85">
        <v>4727600</v>
      </c>
      <c r="E8" s="85">
        <v>4727600</v>
      </c>
    </row>
    <row r="9" spans="1:5" s="10" customFormat="1" ht="15.75">
      <c r="A9" s="89" t="s">
        <v>156</v>
      </c>
      <c r="B9" s="17">
        <v>2</v>
      </c>
      <c r="C9" s="85">
        <v>3808000</v>
      </c>
      <c r="D9" s="85">
        <v>3808000</v>
      </c>
      <c r="E9" s="85">
        <v>3808000</v>
      </c>
    </row>
    <row r="10" spans="1:5" s="10" customFormat="1" ht="15.75">
      <c r="A10" s="89" t="s">
        <v>157</v>
      </c>
      <c r="B10" s="17">
        <v>2</v>
      </c>
      <c r="C10" s="85">
        <v>1835400</v>
      </c>
      <c r="D10" s="85">
        <v>1835400</v>
      </c>
      <c r="E10" s="85">
        <v>1835400</v>
      </c>
    </row>
    <row r="11" spans="1:5" s="10" customFormat="1" ht="15.75">
      <c r="A11" s="89" t="s">
        <v>158</v>
      </c>
      <c r="B11" s="17">
        <v>2</v>
      </c>
      <c r="C11" s="85">
        <v>2052080</v>
      </c>
      <c r="D11" s="85">
        <v>2052080</v>
      </c>
      <c r="E11" s="85">
        <v>2052080</v>
      </c>
    </row>
    <row r="12" spans="1:5" s="10" customFormat="1" ht="15.75">
      <c r="A12" s="89" t="s">
        <v>281</v>
      </c>
      <c r="B12" s="17">
        <v>2</v>
      </c>
      <c r="C12" s="85">
        <v>5000000</v>
      </c>
      <c r="D12" s="85">
        <v>5000000</v>
      </c>
      <c r="E12" s="85">
        <v>5000000</v>
      </c>
    </row>
    <row r="13" spans="1:5" s="10" customFormat="1" ht="31.5" hidden="1">
      <c r="A13" s="89" t="s">
        <v>282</v>
      </c>
      <c r="B13" s="17">
        <v>2</v>
      </c>
      <c r="C13" s="85"/>
      <c r="D13" s="85"/>
      <c r="E13" s="85"/>
    </row>
    <row r="14" spans="1:5" s="10" customFormat="1" ht="15.75">
      <c r="A14" s="89" t="s">
        <v>665</v>
      </c>
      <c r="B14" s="17">
        <v>2</v>
      </c>
      <c r="C14" s="85">
        <v>1170400</v>
      </c>
      <c r="D14" s="85">
        <v>1170400</v>
      </c>
      <c r="E14" s="85">
        <v>1170400</v>
      </c>
    </row>
    <row r="15" spans="1:5" s="10" customFormat="1" ht="15.75">
      <c r="A15" s="89" t="s">
        <v>547</v>
      </c>
      <c r="B15" s="17">
        <v>2</v>
      </c>
      <c r="C15" s="85">
        <v>15523916</v>
      </c>
      <c r="D15" s="85">
        <v>15523916</v>
      </c>
      <c r="E15" s="85">
        <v>15523916</v>
      </c>
    </row>
    <row r="16" spans="1:5" s="10" customFormat="1" ht="31.5">
      <c r="A16" s="89" t="s">
        <v>299</v>
      </c>
      <c r="B16" s="17">
        <v>2</v>
      </c>
      <c r="C16" s="85">
        <v>15300</v>
      </c>
      <c r="D16" s="85">
        <v>15300</v>
      </c>
      <c r="E16" s="85">
        <v>15300</v>
      </c>
    </row>
    <row r="17" spans="1:5" s="10" customFormat="1" ht="31.5">
      <c r="A17" s="89" t="s">
        <v>793</v>
      </c>
      <c r="B17" s="17">
        <v>2</v>
      </c>
      <c r="C17" s="85">
        <v>0</v>
      </c>
      <c r="D17" s="85">
        <v>83570</v>
      </c>
      <c r="E17" s="85">
        <v>83570</v>
      </c>
    </row>
    <row r="18" spans="1:5" s="10" customFormat="1" ht="31.5">
      <c r="A18" s="61" t="s">
        <v>280</v>
      </c>
      <c r="B18" s="17"/>
      <c r="C18" s="85">
        <f>SUM(C7:C17)</f>
        <v>94313896</v>
      </c>
      <c r="D18" s="85">
        <f>SUM(D7:D17)</f>
        <v>94397466</v>
      </c>
      <c r="E18" s="85">
        <f>SUM(E7:E17)</f>
        <v>94397466</v>
      </c>
    </row>
    <row r="19" spans="1:5" s="10" customFormat="1" ht="31.5">
      <c r="A19" s="89" t="s">
        <v>284</v>
      </c>
      <c r="B19" s="17">
        <v>2</v>
      </c>
      <c r="C19" s="85">
        <v>20760300</v>
      </c>
      <c r="D19" s="85">
        <v>20318400</v>
      </c>
      <c r="E19" s="85">
        <v>20318400</v>
      </c>
    </row>
    <row r="20" spans="1:5" s="10" customFormat="1" ht="15.75">
      <c r="A20" s="89" t="s">
        <v>285</v>
      </c>
      <c r="B20" s="17">
        <v>2</v>
      </c>
      <c r="C20" s="85">
        <v>2832267</v>
      </c>
      <c r="D20" s="85">
        <v>2750566</v>
      </c>
      <c r="E20" s="85">
        <v>2750566</v>
      </c>
    </row>
    <row r="21" spans="1:5" s="10" customFormat="1" ht="15.75">
      <c r="A21" s="61" t="s">
        <v>666</v>
      </c>
      <c r="B21" s="17">
        <v>2</v>
      </c>
      <c r="C21" s="85">
        <v>401000</v>
      </c>
      <c r="D21" s="85">
        <v>240600</v>
      </c>
      <c r="E21" s="85">
        <v>240600</v>
      </c>
    </row>
    <row r="22" spans="1:5" s="10" customFormat="1" ht="31.5">
      <c r="A22" s="61" t="s">
        <v>283</v>
      </c>
      <c r="B22" s="17"/>
      <c r="C22" s="85">
        <f>SUM(C19:C21)</f>
        <v>23993567</v>
      </c>
      <c r="D22" s="85">
        <f>SUM(D19:D21)</f>
        <v>23309566</v>
      </c>
      <c r="E22" s="85">
        <f>SUM(E19:E21)</f>
        <v>23309566</v>
      </c>
    </row>
    <row r="23" spans="1:5" s="10" customFormat="1" ht="15.75" hidden="1">
      <c r="A23" s="89" t="s">
        <v>286</v>
      </c>
      <c r="B23" s="17">
        <v>2</v>
      </c>
      <c r="C23" s="85"/>
      <c r="D23" s="85"/>
      <c r="E23" s="85"/>
    </row>
    <row r="24" spans="1:5" s="10" customFormat="1" ht="15.75" hidden="1">
      <c r="A24" s="89" t="s">
        <v>287</v>
      </c>
      <c r="B24" s="17">
        <v>2</v>
      </c>
      <c r="C24" s="85"/>
      <c r="D24" s="85"/>
      <c r="E24" s="85"/>
    </row>
    <row r="25" spans="1:5" s="10" customFormat="1" ht="15.75" hidden="1">
      <c r="A25" s="89" t="s">
        <v>547</v>
      </c>
      <c r="B25" s="17">
        <v>2</v>
      </c>
      <c r="C25" s="85"/>
      <c r="D25" s="85"/>
      <c r="E25" s="85"/>
    </row>
    <row r="26" spans="1:5" s="10" customFormat="1" ht="15.75">
      <c r="A26" s="89" t="s">
        <v>290</v>
      </c>
      <c r="B26" s="17">
        <v>2</v>
      </c>
      <c r="C26" s="85">
        <v>1937600</v>
      </c>
      <c r="D26" s="85">
        <v>1937600</v>
      </c>
      <c r="E26" s="85">
        <v>1937600</v>
      </c>
    </row>
    <row r="27" spans="1:5" s="10" customFormat="1" ht="15.75">
      <c r="A27" s="89" t="s">
        <v>291</v>
      </c>
      <c r="B27" s="17">
        <v>2</v>
      </c>
      <c r="C27" s="85">
        <v>9300000</v>
      </c>
      <c r="D27" s="85">
        <v>9300000</v>
      </c>
      <c r="E27" s="85">
        <v>9300000</v>
      </c>
    </row>
    <row r="28" spans="1:5" s="10" customFormat="1" ht="31.5">
      <c r="A28" s="89" t="s">
        <v>292</v>
      </c>
      <c r="B28" s="17">
        <v>2</v>
      </c>
      <c r="C28" s="85">
        <v>7434000</v>
      </c>
      <c r="D28" s="85">
        <v>7434000</v>
      </c>
      <c r="E28" s="85">
        <v>7434000</v>
      </c>
    </row>
    <row r="29" spans="1:5" s="10" customFormat="1" ht="15.75">
      <c r="A29" s="89" t="s">
        <v>288</v>
      </c>
      <c r="B29" s="17">
        <v>2</v>
      </c>
      <c r="C29" s="85">
        <v>16270783</v>
      </c>
      <c r="D29" s="85">
        <v>14100987</v>
      </c>
      <c r="E29" s="85">
        <v>14100987</v>
      </c>
    </row>
    <row r="30" spans="1:5" s="10" customFormat="1" ht="15.75">
      <c r="A30" s="89" t="s">
        <v>548</v>
      </c>
      <c r="B30" s="17">
        <v>2</v>
      </c>
      <c r="C30" s="85">
        <v>583680</v>
      </c>
      <c r="D30" s="85">
        <v>406410</v>
      </c>
      <c r="E30" s="85">
        <v>406410</v>
      </c>
    </row>
    <row r="31" spans="1:5" s="10" customFormat="1" ht="15.75">
      <c r="A31" s="89" t="s">
        <v>655</v>
      </c>
      <c r="B31" s="17">
        <v>2</v>
      </c>
      <c r="C31" s="85">
        <v>0</v>
      </c>
      <c r="D31" s="85">
        <v>590403</v>
      </c>
      <c r="E31" s="85">
        <v>590403</v>
      </c>
    </row>
    <row r="32" spans="1:5" s="10" customFormat="1" ht="15.75" hidden="1">
      <c r="A32" s="89" t="s">
        <v>581</v>
      </c>
      <c r="B32" s="17">
        <v>2</v>
      </c>
      <c r="C32" s="85">
        <v>0</v>
      </c>
      <c r="D32" s="85">
        <v>0</v>
      </c>
      <c r="E32" s="85">
        <v>0</v>
      </c>
    </row>
    <row r="33" spans="1:5" s="10" customFormat="1" ht="47.25">
      <c r="A33" s="61" t="s">
        <v>289</v>
      </c>
      <c r="B33" s="17"/>
      <c r="C33" s="85">
        <f>SUM(C23:C32)</f>
        <v>35526063</v>
      </c>
      <c r="D33" s="85">
        <f>SUM(D23:D32)</f>
        <v>33769400</v>
      </c>
      <c r="E33" s="85">
        <f>SUM(E23:E32)</f>
        <v>33769400</v>
      </c>
    </row>
    <row r="34" spans="1:5" s="10" customFormat="1" ht="47.25">
      <c r="A34" s="89" t="s">
        <v>293</v>
      </c>
      <c r="B34" s="17">
        <v>2</v>
      </c>
      <c r="C34" s="85">
        <v>1800000</v>
      </c>
      <c r="D34" s="85">
        <v>1800000</v>
      </c>
      <c r="E34" s="85">
        <v>1800000</v>
      </c>
    </row>
    <row r="35" spans="1:5" s="10" customFormat="1" ht="31.5">
      <c r="A35" s="61" t="s">
        <v>294</v>
      </c>
      <c r="B35" s="17"/>
      <c r="C35" s="85">
        <f>SUM(C34)</f>
        <v>1800000</v>
      </c>
      <c r="D35" s="85">
        <f>SUM(D34)</f>
        <v>1800000</v>
      </c>
      <c r="E35" s="85">
        <f>SUM(E34)</f>
        <v>1800000</v>
      </c>
    </row>
    <row r="36" spans="1:5" s="10" customFormat="1" ht="15.75" customHeight="1">
      <c r="A36" s="89" t="s">
        <v>295</v>
      </c>
      <c r="B36" s="17">
        <v>2</v>
      </c>
      <c r="C36" s="85">
        <v>0</v>
      </c>
      <c r="D36" s="85">
        <v>1315700</v>
      </c>
      <c r="E36" s="85">
        <v>1315700</v>
      </c>
    </row>
    <row r="37" spans="1:5" s="10" customFormat="1" ht="15.75" customHeight="1" hidden="1">
      <c r="A37" s="89" t="s">
        <v>591</v>
      </c>
      <c r="B37" s="17">
        <v>2</v>
      </c>
      <c r="C37" s="85"/>
      <c r="D37" s="85"/>
      <c r="E37" s="85"/>
    </row>
    <row r="38" spans="1:5" s="10" customFormat="1" ht="31.5" customHeight="1" hidden="1">
      <c r="A38" s="89" t="s">
        <v>296</v>
      </c>
      <c r="B38" s="17">
        <v>2</v>
      </c>
      <c r="C38" s="85">
        <v>0</v>
      </c>
      <c r="D38" s="85">
        <v>0</v>
      </c>
      <c r="E38" s="85"/>
    </row>
    <row r="39" spans="1:5" s="10" customFormat="1" ht="15.75" customHeight="1" hidden="1">
      <c r="A39" s="89" t="s">
        <v>778</v>
      </c>
      <c r="B39" s="17">
        <v>2</v>
      </c>
      <c r="C39" s="85"/>
      <c r="D39" s="85"/>
      <c r="E39" s="85"/>
    </row>
    <row r="40" spans="1:5" s="10" customFormat="1" ht="15.75" customHeight="1" hidden="1">
      <c r="A40" s="89" t="s">
        <v>297</v>
      </c>
      <c r="B40" s="17">
        <v>2</v>
      </c>
      <c r="C40" s="85"/>
      <c r="D40" s="85"/>
      <c r="E40" s="85"/>
    </row>
    <row r="41" spans="1:5" s="10" customFormat="1" ht="15.75">
      <c r="A41" s="89" t="s">
        <v>648</v>
      </c>
      <c r="B41" s="17">
        <v>2</v>
      </c>
      <c r="C41" s="85">
        <v>0</v>
      </c>
      <c r="D41" s="85">
        <v>634671</v>
      </c>
      <c r="E41" s="85">
        <v>634671</v>
      </c>
    </row>
    <row r="42" spans="1:5" s="10" customFormat="1" ht="15.75" hidden="1">
      <c r="A42" s="89" t="s">
        <v>654</v>
      </c>
      <c r="B42" s="17">
        <v>2</v>
      </c>
      <c r="C42" s="85"/>
      <c r="D42" s="85"/>
      <c r="E42" s="85"/>
    </row>
    <row r="43" spans="1:5" s="10" customFormat="1" ht="15.75" hidden="1">
      <c r="A43" s="89" t="s">
        <v>298</v>
      </c>
      <c r="B43" s="17">
        <v>2</v>
      </c>
      <c r="C43" s="85"/>
      <c r="D43" s="85"/>
      <c r="E43" s="85"/>
    </row>
    <row r="44" spans="1:5" s="10" customFormat="1" ht="15.75" hidden="1">
      <c r="A44" s="89" t="s">
        <v>299</v>
      </c>
      <c r="B44" s="17">
        <v>2</v>
      </c>
      <c r="C44" s="85"/>
      <c r="D44" s="85"/>
      <c r="E44" s="85"/>
    </row>
    <row r="45" spans="1:5" s="10" customFormat="1" ht="15.75">
      <c r="A45" s="61" t="s">
        <v>776</v>
      </c>
      <c r="B45" s="17">
        <v>2</v>
      </c>
      <c r="C45" s="85">
        <v>0</v>
      </c>
      <c r="D45" s="85">
        <v>3000000</v>
      </c>
      <c r="E45" s="85">
        <v>3000000</v>
      </c>
    </row>
    <row r="46" spans="1:5" s="10" customFormat="1" ht="15.75">
      <c r="A46" s="61" t="s">
        <v>775</v>
      </c>
      <c r="B46" s="17">
        <v>2</v>
      </c>
      <c r="C46" s="85">
        <v>0</v>
      </c>
      <c r="D46" s="85">
        <v>532000</v>
      </c>
      <c r="E46" s="85">
        <v>532000</v>
      </c>
    </row>
    <row r="47" spans="1:5" s="10" customFormat="1" ht="15.75">
      <c r="A47" s="61" t="s">
        <v>777</v>
      </c>
      <c r="B47" s="17">
        <v>2</v>
      </c>
      <c r="C47" s="85">
        <v>0</v>
      </c>
      <c r="D47" s="85">
        <v>817880</v>
      </c>
      <c r="E47" s="85">
        <v>817880</v>
      </c>
    </row>
    <row r="48" spans="1:5" s="10" customFormat="1" ht="15.75">
      <c r="A48" s="89" t="s">
        <v>785</v>
      </c>
      <c r="B48" s="17">
        <v>2</v>
      </c>
      <c r="C48" s="85">
        <v>0</v>
      </c>
      <c r="D48" s="85">
        <v>525600</v>
      </c>
      <c r="E48" s="85">
        <v>525600</v>
      </c>
    </row>
    <row r="49" spans="1:5" s="10" customFormat="1" ht="31.5">
      <c r="A49" s="89" t="s">
        <v>794</v>
      </c>
      <c r="B49" s="17">
        <v>2</v>
      </c>
      <c r="C49" s="85">
        <v>0</v>
      </c>
      <c r="D49" s="85">
        <v>804000</v>
      </c>
      <c r="E49" s="85">
        <v>804000</v>
      </c>
    </row>
    <row r="50" spans="1:5" s="10" customFormat="1" ht="31.5">
      <c r="A50" s="61" t="s">
        <v>459</v>
      </c>
      <c r="B50" s="17"/>
      <c r="C50" s="85">
        <f>SUM(C36:C49)</f>
        <v>0</v>
      </c>
      <c r="D50" s="85">
        <f>SUM(D36:D49)</f>
        <v>7629851</v>
      </c>
      <c r="E50" s="85">
        <f>SUM(E36:E49)</f>
        <v>7629851</v>
      </c>
    </row>
    <row r="51" spans="1:5" s="10" customFormat="1" ht="15.75" customHeight="1" hidden="1">
      <c r="A51" s="61" t="s">
        <v>578</v>
      </c>
      <c r="B51" s="17">
        <v>2</v>
      </c>
      <c r="C51" s="85"/>
      <c r="D51" s="85"/>
      <c r="E51" s="85"/>
    </row>
    <row r="52" spans="1:5" s="10" customFormat="1" ht="15.75" customHeight="1" hidden="1">
      <c r="A52" s="61" t="s">
        <v>590</v>
      </c>
      <c r="B52" s="17">
        <v>2</v>
      </c>
      <c r="C52" s="85"/>
      <c r="D52" s="85"/>
      <c r="E52" s="85"/>
    </row>
    <row r="53" spans="1:5" s="10" customFormat="1" ht="15.75" customHeight="1" hidden="1">
      <c r="A53" s="61" t="s">
        <v>460</v>
      </c>
      <c r="B53" s="17"/>
      <c r="C53" s="85">
        <f>SUM(C51:C52)</f>
        <v>0</v>
      </c>
      <c r="D53" s="85">
        <f>SUM(D51:D52)</f>
        <v>0</v>
      </c>
      <c r="E53" s="85">
        <f>SUM(E51:E52)</f>
        <v>0</v>
      </c>
    </row>
    <row r="54" spans="1:5" s="10" customFormat="1" ht="15.75" customHeight="1" hidden="1">
      <c r="A54" s="61"/>
      <c r="B54" s="17"/>
      <c r="C54" s="85"/>
      <c r="D54" s="85"/>
      <c r="E54" s="85"/>
    </row>
    <row r="55" spans="1:5" s="10" customFormat="1" ht="15.75" hidden="1">
      <c r="A55" s="61" t="s">
        <v>301</v>
      </c>
      <c r="B55" s="17"/>
      <c r="C55" s="85"/>
      <c r="D55" s="85"/>
      <c r="E55" s="85"/>
    </row>
    <row r="56" spans="1:5" s="10" customFormat="1" ht="15.75" hidden="1">
      <c r="A56" s="61"/>
      <c r="B56" s="17"/>
      <c r="C56" s="85"/>
      <c r="D56" s="85"/>
      <c r="E56" s="85"/>
    </row>
    <row r="57" spans="1:5" s="10" customFormat="1" ht="31.5" hidden="1">
      <c r="A57" s="61" t="s">
        <v>304</v>
      </c>
      <c r="B57" s="17"/>
      <c r="C57" s="85"/>
      <c r="D57" s="85"/>
      <c r="E57" s="85"/>
    </row>
    <row r="58" spans="1:5" s="10" customFormat="1" ht="15.75" hidden="1">
      <c r="A58" s="61"/>
      <c r="B58" s="17"/>
      <c r="C58" s="85"/>
      <c r="D58" s="85"/>
      <c r="E58" s="85"/>
    </row>
    <row r="59" spans="1:5" s="10" customFormat="1" ht="31.5" hidden="1">
      <c r="A59" s="61" t="s">
        <v>303</v>
      </c>
      <c r="B59" s="17"/>
      <c r="C59" s="85"/>
      <c r="D59" s="85"/>
      <c r="E59" s="85"/>
    </row>
    <row r="60" spans="1:5" s="10" customFormat="1" ht="15.75" hidden="1">
      <c r="A60" s="61"/>
      <c r="B60" s="17"/>
      <c r="C60" s="85"/>
      <c r="D60" s="85"/>
      <c r="E60" s="85"/>
    </row>
    <row r="61" spans="1:5" s="10" customFormat="1" ht="31.5" hidden="1">
      <c r="A61" s="61" t="s">
        <v>302</v>
      </c>
      <c r="B61" s="17"/>
      <c r="C61" s="85"/>
      <c r="D61" s="85"/>
      <c r="E61" s="85"/>
    </row>
    <row r="62" spans="1:5" s="10" customFormat="1" ht="15.75">
      <c r="A62" s="89" t="s">
        <v>549</v>
      </c>
      <c r="B62" s="17">
        <v>2</v>
      </c>
      <c r="C62" s="85">
        <v>0</v>
      </c>
      <c r="D62" s="85">
        <v>270500</v>
      </c>
      <c r="E62" s="85">
        <v>270500</v>
      </c>
    </row>
    <row r="63" spans="1:5" s="10" customFormat="1" ht="15.75" hidden="1">
      <c r="A63" s="89" t="s">
        <v>550</v>
      </c>
      <c r="B63" s="17">
        <v>2</v>
      </c>
      <c r="C63" s="85"/>
      <c r="D63" s="85"/>
      <c r="E63" s="85"/>
    </row>
    <row r="64" spans="1:5" s="10" customFormat="1" ht="15.75" hidden="1">
      <c r="A64" s="89" t="s">
        <v>551</v>
      </c>
      <c r="B64" s="17">
        <v>2</v>
      </c>
      <c r="C64" s="85"/>
      <c r="D64" s="85"/>
      <c r="E64" s="85"/>
    </row>
    <row r="65" spans="1:5" s="10" customFormat="1" ht="15.75" hidden="1">
      <c r="A65" s="89" t="s">
        <v>552</v>
      </c>
      <c r="B65" s="17">
        <v>2</v>
      </c>
      <c r="C65" s="85"/>
      <c r="D65" s="85"/>
      <c r="E65" s="85"/>
    </row>
    <row r="66" spans="1:5" s="10" customFormat="1" ht="15.75">
      <c r="A66" s="89" t="s">
        <v>480</v>
      </c>
      <c r="B66" s="101"/>
      <c r="C66" s="85">
        <f>SUM(C62:C63)</f>
        <v>0</v>
      </c>
      <c r="D66" s="85">
        <f>SUM(D62:D63)</f>
        <v>270500</v>
      </c>
      <c r="E66" s="85">
        <f>SUM(E62:E63)</f>
        <v>270500</v>
      </c>
    </row>
    <row r="67" spans="1:5" s="10" customFormat="1" ht="15.75" hidden="1">
      <c r="A67" s="89" t="s">
        <v>479</v>
      </c>
      <c r="B67" s="17">
        <v>2</v>
      </c>
      <c r="C67" s="85"/>
      <c r="D67" s="85"/>
      <c r="E67" s="85"/>
    </row>
    <row r="68" spans="1:5" s="10" customFormat="1" ht="15.75" hidden="1">
      <c r="A68" s="89" t="s">
        <v>478</v>
      </c>
      <c r="B68" s="101"/>
      <c r="C68" s="85">
        <f>SUM(C67)</f>
        <v>0</v>
      </c>
      <c r="D68" s="85">
        <f>SUM(D67)</f>
        <v>0</v>
      </c>
      <c r="E68" s="85">
        <f>SUM(E67)</f>
        <v>0</v>
      </c>
    </row>
    <row r="69" spans="1:5" s="10" customFormat="1" ht="31.5">
      <c r="A69" s="61" t="s">
        <v>685</v>
      </c>
      <c r="B69" s="17">
        <v>2</v>
      </c>
      <c r="C69" s="85">
        <v>525600</v>
      </c>
      <c r="D69" s="85">
        <v>0</v>
      </c>
      <c r="E69" s="85">
        <v>0</v>
      </c>
    </row>
    <row r="70" spans="1:5" s="10" customFormat="1" ht="15.75" hidden="1">
      <c r="A70" s="89" t="s">
        <v>477</v>
      </c>
      <c r="B70" s="17">
        <v>2</v>
      </c>
      <c r="C70" s="85"/>
      <c r="D70" s="85"/>
      <c r="E70" s="85"/>
    </row>
    <row r="71" spans="1:5" s="10" customFormat="1" ht="31.5">
      <c r="A71" s="89" t="s">
        <v>727</v>
      </c>
      <c r="B71" s="17">
        <v>2</v>
      </c>
      <c r="C71" s="85">
        <v>0</v>
      </c>
      <c r="D71" s="85">
        <v>1687050</v>
      </c>
      <c r="E71" s="85">
        <v>1252348</v>
      </c>
    </row>
    <row r="72" spans="1:5" s="10" customFormat="1" ht="31.5">
      <c r="A72" s="89" t="s">
        <v>476</v>
      </c>
      <c r="B72" s="101"/>
      <c r="C72" s="85">
        <f>SUM(C69:C71)</f>
        <v>525600</v>
      </c>
      <c r="D72" s="85">
        <f>SUM(D69:D71)</f>
        <v>1687050</v>
      </c>
      <c r="E72" s="85">
        <f>SUM(E69:E71)</f>
        <v>1252348</v>
      </c>
    </row>
    <row r="73" spans="1:5" s="10" customFormat="1" ht="15.75" hidden="1">
      <c r="A73" s="89"/>
      <c r="B73" s="101"/>
      <c r="C73" s="85"/>
      <c r="D73" s="85"/>
      <c r="E73" s="85"/>
    </row>
    <row r="74" spans="1:5" s="10" customFormat="1" ht="15.75">
      <c r="A74" s="89" t="s">
        <v>305</v>
      </c>
      <c r="B74" s="101">
        <v>2</v>
      </c>
      <c r="C74" s="85">
        <v>58800</v>
      </c>
      <c r="D74" s="85">
        <v>58800</v>
      </c>
      <c r="E74" s="85">
        <v>58800</v>
      </c>
    </row>
    <row r="75" spans="1:5" s="10" customFormat="1" ht="15.75">
      <c r="A75" s="89" t="s">
        <v>159</v>
      </c>
      <c r="B75" s="101">
        <v>2</v>
      </c>
      <c r="C75" s="85">
        <v>3813600</v>
      </c>
      <c r="D75" s="85">
        <v>3813600</v>
      </c>
      <c r="E75" s="85">
        <v>3809700</v>
      </c>
    </row>
    <row r="76" spans="1:5" s="10" customFormat="1" ht="15.75">
      <c r="A76" s="89" t="s">
        <v>162</v>
      </c>
      <c r="B76" s="101"/>
      <c r="C76" s="85">
        <f>SUM(C73:C75)</f>
        <v>3872400</v>
      </c>
      <c r="D76" s="85">
        <f>SUM(D73:D75)</f>
        <v>3872400</v>
      </c>
      <c r="E76" s="85">
        <f>SUM(E73:E75)</f>
        <v>3868500</v>
      </c>
    </row>
    <row r="77" spans="1:5" s="10" customFormat="1" ht="31.5">
      <c r="A77" s="89" t="s">
        <v>689</v>
      </c>
      <c r="B77" s="101">
        <v>2</v>
      </c>
      <c r="C77" s="85">
        <v>16051020</v>
      </c>
      <c r="D77" s="85">
        <v>16051020</v>
      </c>
      <c r="E77" s="85">
        <v>12957160</v>
      </c>
    </row>
    <row r="78" spans="1:5" s="10" customFormat="1" ht="31.5">
      <c r="A78" s="89" t="s">
        <v>690</v>
      </c>
      <c r="B78" s="101">
        <v>2</v>
      </c>
      <c r="C78" s="85">
        <v>4124557</v>
      </c>
      <c r="D78" s="85">
        <v>4124557</v>
      </c>
      <c r="E78" s="85">
        <v>4124557</v>
      </c>
    </row>
    <row r="79" spans="1:5" s="10" customFormat="1" ht="31.5">
      <c r="A79" s="89" t="s">
        <v>691</v>
      </c>
      <c r="B79" s="101">
        <v>2</v>
      </c>
      <c r="C79" s="85">
        <v>891788</v>
      </c>
      <c r="D79" s="85">
        <v>891788</v>
      </c>
      <c r="E79" s="85">
        <v>891788</v>
      </c>
    </row>
    <row r="80" spans="1:5" s="10" customFormat="1" ht="31.5">
      <c r="A80" s="89" t="s">
        <v>692</v>
      </c>
      <c r="B80" s="101">
        <v>2</v>
      </c>
      <c r="C80" s="85">
        <v>0</v>
      </c>
      <c r="D80" s="85">
        <v>1403328</v>
      </c>
      <c r="E80" s="85">
        <v>1403328</v>
      </c>
    </row>
    <row r="81" spans="1:5" s="10" customFormat="1" ht="15.75">
      <c r="A81" s="89" t="s">
        <v>589</v>
      </c>
      <c r="B81" s="101">
        <v>2</v>
      </c>
      <c r="C81" s="85">
        <v>0</v>
      </c>
      <c r="D81" s="85">
        <v>412275</v>
      </c>
      <c r="E81" s="85">
        <v>412275</v>
      </c>
    </row>
    <row r="82" spans="1:5" s="10" customFormat="1" ht="15.75" hidden="1">
      <c r="A82" s="61" t="s">
        <v>603</v>
      </c>
      <c r="B82" s="101">
        <v>2</v>
      </c>
      <c r="C82" s="85"/>
      <c r="D82" s="85"/>
      <c r="E82" s="85"/>
    </row>
    <row r="83" spans="1:5" s="10" customFormat="1" ht="15.75">
      <c r="A83" s="89" t="s">
        <v>163</v>
      </c>
      <c r="B83" s="101"/>
      <c r="C83" s="85">
        <f>SUM(C77:C82)</f>
        <v>21067365</v>
      </c>
      <c r="D83" s="85">
        <f>SUM(D77:D82)</f>
        <v>22882968</v>
      </c>
      <c r="E83" s="85">
        <f>SUM(E77:E82)</f>
        <v>19789108</v>
      </c>
    </row>
    <row r="84" spans="1:5" s="10" customFormat="1" ht="31.5">
      <c r="A84" s="89" t="s">
        <v>132</v>
      </c>
      <c r="B84" s="17">
        <v>2</v>
      </c>
      <c r="C84" s="85">
        <v>5404151</v>
      </c>
      <c r="D84" s="85">
        <v>5604151</v>
      </c>
      <c r="E84" s="85">
        <v>5604151</v>
      </c>
    </row>
    <row r="85" spans="1:5" s="10" customFormat="1" ht="15.75" hidden="1">
      <c r="A85" s="89" t="s">
        <v>473</v>
      </c>
      <c r="B85" s="103">
        <v>2</v>
      </c>
      <c r="C85" s="85"/>
      <c r="D85" s="85"/>
      <c r="E85" s="85"/>
    </row>
    <row r="86" spans="1:5" s="10" customFormat="1" ht="15.75">
      <c r="A86" s="89" t="s">
        <v>668</v>
      </c>
      <c r="B86" s="103">
        <v>2</v>
      </c>
      <c r="C86" s="85">
        <v>135333</v>
      </c>
      <c r="D86" s="85">
        <v>135333</v>
      </c>
      <c r="E86" s="85">
        <v>135333</v>
      </c>
    </row>
    <row r="87" spans="1:5" s="10" customFormat="1" ht="15.75" hidden="1">
      <c r="A87" s="89" t="s">
        <v>474</v>
      </c>
      <c r="B87" s="103">
        <v>2</v>
      </c>
      <c r="C87" s="85"/>
      <c r="D87" s="85"/>
      <c r="E87" s="85"/>
    </row>
    <row r="88" spans="1:5" s="10" customFormat="1" ht="15.75">
      <c r="A88" s="89" t="s">
        <v>669</v>
      </c>
      <c r="B88" s="103">
        <v>2</v>
      </c>
      <c r="C88" s="85">
        <v>33213</v>
      </c>
      <c r="D88" s="85">
        <v>51612</v>
      </c>
      <c r="E88" s="85">
        <v>51612</v>
      </c>
    </row>
    <row r="89" spans="1:5" s="10" customFormat="1" ht="15.75" hidden="1">
      <c r="A89" s="89" t="s">
        <v>475</v>
      </c>
      <c r="B89" s="103">
        <v>2</v>
      </c>
      <c r="C89" s="85"/>
      <c r="D89" s="85"/>
      <c r="E89" s="85"/>
    </row>
    <row r="90" spans="1:5" s="10" customFormat="1" ht="15.75">
      <c r="A90" s="89" t="s">
        <v>670</v>
      </c>
      <c r="B90" s="103">
        <v>2</v>
      </c>
      <c r="C90" s="85">
        <v>442496</v>
      </c>
      <c r="D90" s="85">
        <v>442496</v>
      </c>
      <c r="E90" s="85">
        <v>442496</v>
      </c>
    </row>
    <row r="91" spans="1:5" s="10" customFormat="1" ht="15.75" hidden="1">
      <c r="A91" s="89" t="s">
        <v>553</v>
      </c>
      <c r="B91" s="17">
        <v>2</v>
      </c>
      <c r="C91" s="85"/>
      <c r="D91" s="85"/>
      <c r="E91" s="85"/>
    </row>
    <row r="92" spans="1:5" s="10" customFormat="1" ht="15.75" hidden="1">
      <c r="A92" s="89" t="s">
        <v>614</v>
      </c>
      <c r="B92" s="17">
        <v>2</v>
      </c>
      <c r="C92" s="85"/>
      <c r="D92" s="85"/>
      <c r="E92" s="85"/>
    </row>
    <row r="93" spans="1:5" s="10" customFormat="1" ht="31.5">
      <c r="A93" s="61" t="s">
        <v>575</v>
      </c>
      <c r="B93" s="17">
        <v>2</v>
      </c>
      <c r="C93" s="85">
        <v>0</v>
      </c>
      <c r="D93" s="85">
        <v>250000</v>
      </c>
      <c r="E93" s="85">
        <v>250000</v>
      </c>
    </row>
    <row r="94" spans="1:5" s="10" customFormat="1" ht="15.75" hidden="1">
      <c r="A94" s="61" t="s">
        <v>605</v>
      </c>
      <c r="B94" s="17">
        <v>2</v>
      </c>
      <c r="C94" s="85"/>
      <c r="D94" s="85"/>
      <c r="E94" s="85"/>
    </row>
    <row r="95" spans="1:5" s="10" customFormat="1" ht="15.75" hidden="1">
      <c r="A95" s="61" t="s">
        <v>606</v>
      </c>
      <c r="B95" s="17">
        <v>2</v>
      </c>
      <c r="C95" s="85"/>
      <c r="D95" s="85"/>
      <c r="E95" s="85"/>
    </row>
    <row r="96" spans="1:5" s="10" customFormat="1" ht="15.75" hidden="1">
      <c r="A96" s="61" t="s">
        <v>638</v>
      </c>
      <c r="B96" s="17">
        <v>2</v>
      </c>
      <c r="C96" s="85"/>
      <c r="D96" s="85"/>
      <c r="E96" s="85"/>
    </row>
    <row r="97" spans="1:5" s="10" customFormat="1" ht="15.75">
      <c r="A97" s="89" t="s">
        <v>762</v>
      </c>
      <c r="B97" s="17">
        <v>2</v>
      </c>
      <c r="C97" s="85">
        <v>0</v>
      </c>
      <c r="D97" s="85">
        <v>37000</v>
      </c>
      <c r="E97" s="85">
        <v>37000</v>
      </c>
    </row>
    <row r="98" spans="1:5" s="10" customFormat="1" ht="15.75">
      <c r="A98" s="89" t="s">
        <v>764</v>
      </c>
      <c r="B98" s="17">
        <v>2</v>
      </c>
      <c r="C98" s="85">
        <v>0</v>
      </c>
      <c r="D98" s="85">
        <v>150000</v>
      </c>
      <c r="E98" s="85">
        <v>150000</v>
      </c>
    </row>
    <row r="99" spans="1:5" s="10" customFormat="1" ht="31.5">
      <c r="A99" s="89" t="s">
        <v>164</v>
      </c>
      <c r="B99" s="17"/>
      <c r="C99" s="85">
        <f>SUM(C84:C98)</f>
        <v>6015193</v>
      </c>
      <c r="D99" s="85">
        <f>SUM(D84:D98)</f>
        <v>6670592</v>
      </c>
      <c r="E99" s="85">
        <f>SUM(E84:E98)</f>
        <v>6670592</v>
      </c>
    </row>
    <row r="100" spans="1:5" s="10" customFormat="1" ht="15.75" hidden="1">
      <c r="A100" s="89" t="s">
        <v>148</v>
      </c>
      <c r="B100" s="103">
        <v>2</v>
      </c>
      <c r="C100" s="85"/>
      <c r="D100" s="85"/>
      <c r="E100" s="85"/>
    </row>
    <row r="101" spans="1:5" s="10" customFormat="1" ht="15.75" hidden="1">
      <c r="A101" s="89" t="s">
        <v>200</v>
      </c>
      <c r="B101" s="103">
        <v>2</v>
      </c>
      <c r="C101" s="85"/>
      <c r="D101" s="85"/>
      <c r="E101" s="85"/>
    </row>
    <row r="102" spans="1:5" s="10" customFormat="1" ht="15.75" hidden="1">
      <c r="A102" s="89" t="s">
        <v>201</v>
      </c>
      <c r="B102" s="103">
        <v>2</v>
      </c>
      <c r="C102" s="85"/>
      <c r="D102" s="85"/>
      <c r="E102" s="85"/>
    </row>
    <row r="103" spans="1:5" s="10" customFormat="1" ht="15.75" hidden="1">
      <c r="A103" s="89" t="s">
        <v>202</v>
      </c>
      <c r="B103" s="103">
        <v>2</v>
      </c>
      <c r="C103" s="85"/>
      <c r="D103" s="85"/>
      <c r="E103" s="85"/>
    </row>
    <row r="104" spans="1:5" s="10" customFormat="1" ht="15.75" hidden="1">
      <c r="A104" s="89" t="s">
        <v>149</v>
      </c>
      <c r="B104" s="103">
        <v>2</v>
      </c>
      <c r="C104" s="85"/>
      <c r="D104" s="85"/>
      <c r="E104" s="85"/>
    </row>
    <row r="105" spans="1:5" s="10" customFormat="1" ht="15.75" hidden="1">
      <c r="A105" s="89" t="s">
        <v>203</v>
      </c>
      <c r="B105" s="103">
        <v>2</v>
      </c>
      <c r="C105" s="85"/>
      <c r="D105" s="85"/>
      <c r="E105" s="85"/>
    </row>
    <row r="106" spans="1:5" s="10" customFormat="1" ht="15.75" hidden="1">
      <c r="A106" s="89" t="s">
        <v>205</v>
      </c>
      <c r="B106" s="17">
        <v>2</v>
      </c>
      <c r="C106" s="85"/>
      <c r="D106" s="85"/>
      <c r="E106" s="85"/>
    </row>
    <row r="107" spans="1:5" s="10" customFormat="1" ht="15.75" hidden="1">
      <c r="A107" s="89" t="s">
        <v>204</v>
      </c>
      <c r="B107" s="17">
        <v>2</v>
      </c>
      <c r="C107" s="85"/>
      <c r="D107" s="85"/>
      <c r="E107" s="85"/>
    </row>
    <row r="108" spans="1:5" s="10" customFormat="1" ht="15.75" hidden="1">
      <c r="A108" s="89" t="s">
        <v>121</v>
      </c>
      <c r="B108" s="17"/>
      <c r="C108" s="85"/>
      <c r="D108" s="85"/>
      <c r="E108" s="85"/>
    </row>
    <row r="109" spans="1:5" s="10" customFormat="1" ht="15.75" hidden="1">
      <c r="A109" s="89" t="s">
        <v>121</v>
      </c>
      <c r="B109" s="17"/>
      <c r="C109" s="85"/>
      <c r="D109" s="85"/>
      <c r="E109" s="85"/>
    </row>
    <row r="110" spans="1:5" s="10" customFormat="1" ht="15.75" hidden="1">
      <c r="A110" s="89" t="s">
        <v>306</v>
      </c>
      <c r="B110" s="17"/>
      <c r="C110" s="85">
        <f>SUM(C100:C109)</f>
        <v>0</v>
      </c>
      <c r="D110" s="85">
        <f>SUM(D100:D109)</f>
        <v>0</v>
      </c>
      <c r="E110" s="85">
        <f>SUM(E100:E109)</f>
        <v>0</v>
      </c>
    </row>
    <row r="111" spans="1:5" s="10" customFormat="1" ht="15.75" hidden="1">
      <c r="A111" s="61"/>
      <c r="B111" s="17"/>
      <c r="C111" s="85"/>
      <c r="D111" s="85"/>
      <c r="E111" s="85"/>
    </row>
    <row r="112" spans="1:5" s="10" customFormat="1" ht="15.75" hidden="1">
      <c r="A112" s="61"/>
      <c r="B112" s="17"/>
      <c r="C112" s="85"/>
      <c r="D112" s="85"/>
      <c r="E112" s="85"/>
    </row>
    <row r="113" spans="1:5" s="10" customFormat="1" ht="31.5">
      <c r="A113" s="61" t="s">
        <v>307</v>
      </c>
      <c r="B113" s="17"/>
      <c r="C113" s="149">
        <f>C66+C68+C72+C76+C83+C99+C110</f>
        <v>31480558</v>
      </c>
      <c r="D113" s="149">
        <f>D66+D68+D72+D76+D83+D99+D110</f>
        <v>35383510</v>
      </c>
      <c r="E113" s="149">
        <f>E66+E68+E72+E76+E83+E99+E110</f>
        <v>31851048</v>
      </c>
    </row>
    <row r="114" spans="1:5" s="10" customFormat="1" ht="31.5">
      <c r="A114" s="40" t="s">
        <v>279</v>
      </c>
      <c r="B114" s="103"/>
      <c r="C114" s="87">
        <f>SUM(C115:C115:C117)</f>
        <v>187114084</v>
      </c>
      <c r="D114" s="87">
        <f>SUM(D115:D115:D117)</f>
        <v>196289793</v>
      </c>
      <c r="E114" s="87">
        <f>SUM(E115:E115:E117)</f>
        <v>192757331</v>
      </c>
    </row>
    <row r="115" spans="1:5" s="10" customFormat="1" ht="15.75">
      <c r="A115" s="89" t="s">
        <v>421</v>
      </c>
      <c r="B115" s="101">
        <v>1</v>
      </c>
      <c r="C115" s="85">
        <f>SUMIF($B$6:$B$114,"1",C$6:C$114)</f>
        <v>0</v>
      </c>
      <c r="D115" s="85">
        <f>SUMIF($B$6:$B$114,"1",D$6:D$114)</f>
        <v>0</v>
      </c>
      <c r="E115" s="85">
        <f>SUMIF($B$6:$B$114,"1",E$6:E$114)</f>
        <v>0</v>
      </c>
    </row>
    <row r="116" spans="1:5" s="10" customFormat="1" ht="15.75">
      <c r="A116" s="89" t="s">
        <v>247</v>
      </c>
      <c r="B116" s="101">
        <v>2</v>
      </c>
      <c r="C116" s="85">
        <f>SUMIF($B$6:$B$114,"2",C$6:C$114)</f>
        <v>187114084</v>
      </c>
      <c r="D116" s="85">
        <f>SUMIF($B$6:$B$114,"2",D$6:D$114)</f>
        <v>196289793</v>
      </c>
      <c r="E116" s="85">
        <f>SUMIF($B$6:$B$114,"2",E$6:E$114)</f>
        <v>192757331</v>
      </c>
    </row>
    <row r="117" spans="1:5" s="10" customFormat="1" ht="15.75">
      <c r="A117" s="89" t="s">
        <v>127</v>
      </c>
      <c r="B117" s="101">
        <v>3</v>
      </c>
      <c r="C117" s="85">
        <f>SUMIF($B$6:$B$114,"3",C$6:C$114)</f>
        <v>0</v>
      </c>
      <c r="D117" s="85">
        <f>SUMIF($B$6:$B$114,"3",D$6:D$114)</f>
        <v>0</v>
      </c>
      <c r="E117" s="85">
        <f>SUMIF($B$6:$B$114,"3",E$6:E$114)</f>
        <v>0</v>
      </c>
    </row>
    <row r="118" spans="1:5" s="10" customFormat="1" ht="31.5">
      <c r="A118" s="65" t="s">
        <v>308</v>
      </c>
      <c r="B118" s="17"/>
      <c r="C118" s="87"/>
      <c r="D118" s="87"/>
      <c r="E118" s="87"/>
    </row>
    <row r="119" spans="1:5" s="10" customFormat="1" ht="15.75" customHeight="1" hidden="1">
      <c r="A119" s="89"/>
      <c r="B119" s="17"/>
      <c r="C119" s="85"/>
      <c r="D119" s="85"/>
      <c r="E119" s="85"/>
    </row>
    <row r="120" spans="1:5" s="10" customFormat="1" ht="15.75" customHeight="1" hidden="1">
      <c r="A120" s="89" t="s">
        <v>481</v>
      </c>
      <c r="B120" s="17">
        <v>2</v>
      </c>
      <c r="C120" s="85"/>
      <c r="D120" s="85"/>
      <c r="E120" s="85"/>
    </row>
    <row r="121" spans="1:5" s="10" customFormat="1" ht="15.75" customHeight="1" hidden="1">
      <c r="A121" s="89" t="s">
        <v>161</v>
      </c>
      <c r="B121" s="17">
        <v>2</v>
      </c>
      <c r="C121" s="85"/>
      <c r="D121" s="85"/>
      <c r="E121" s="85"/>
    </row>
    <row r="122" spans="1:5" s="10" customFormat="1" ht="15.75" customHeight="1" hidden="1">
      <c r="A122" s="89" t="s">
        <v>310</v>
      </c>
      <c r="B122" s="17">
        <v>2</v>
      </c>
      <c r="C122" s="85"/>
      <c r="D122" s="85"/>
      <c r="E122" s="85"/>
    </row>
    <row r="123" spans="1:5" s="10" customFormat="1" ht="31.5" customHeight="1" hidden="1">
      <c r="A123" s="89" t="s">
        <v>311</v>
      </c>
      <c r="B123" s="17">
        <v>2</v>
      </c>
      <c r="C123" s="85"/>
      <c r="D123" s="85"/>
      <c r="E123" s="85"/>
    </row>
    <row r="124" spans="1:5" s="10" customFormat="1" ht="31.5" customHeight="1" hidden="1">
      <c r="A124" s="89" t="s">
        <v>312</v>
      </c>
      <c r="B124" s="17">
        <v>2</v>
      </c>
      <c r="C124" s="85"/>
      <c r="D124" s="85"/>
      <c r="E124" s="85"/>
    </row>
    <row r="125" spans="1:5" s="10" customFormat="1" ht="31.5" customHeight="1" hidden="1">
      <c r="A125" s="89" t="s">
        <v>313</v>
      </c>
      <c r="B125" s="17">
        <v>2</v>
      </c>
      <c r="C125" s="85"/>
      <c r="D125" s="85"/>
      <c r="E125" s="85"/>
    </row>
    <row r="126" spans="1:5" s="10" customFormat="1" ht="15.75" customHeight="1" hidden="1">
      <c r="A126" s="89" t="s">
        <v>314</v>
      </c>
      <c r="B126" s="17">
        <v>2</v>
      </c>
      <c r="C126" s="85"/>
      <c r="D126" s="85"/>
      <c r="E126" s="85"/>
    </row>
    <row r="127" spans="1:5" s="10" customFormat="1" ht="15.75" customHeight="1" hidden="1">
      <c r="A127" s="89" t="s">
        <v>616</v>
      </c>
      <c r="B127" s="17">
        <v>2</v>
      </c>
      <c r="C127" s="85"/>
      <c r="D127" s="85"/>
      <c r="E127" s="85"/>
    </row>
    <row r="128" spans="1:5" s="10" customFormat="1" ht="15.75">
      <c r="A128" s="89" t="s">
        <v>724</v>
      </c>
      <c r="B128" s="17">
        <v>2</v>
      </c>
      <c r="C128" s="85">
        <v>0</v>
      </c>
      <c r="D128" s="85">
        <v>77741185</v>
      </c>
      <c r="E128" s="85">
        <v>0</v>
      </c>
    </row>
    <row r="129" spans="1:5" s="10" customFormat="1" ht="15.75">
      <c r="A129" s="61" t="s">
        <v>680</v>
      </c>
      <c r="B129" s="17">
        <v>2</v>
      </c>
      <c r="C129" s="85">
        <v>0</v>
      </c>
      <c r="D129" s="85">
        <v>593000</v>
      </c>
      <c r="E129" s="85">
        <v>593000</v>
      </c>
    </row>
    <row r="130" spans="1:5" s="10" customFormat="1" ht="15.75">
      <c r="A130" s="61" t="s">
        <v>681</v>
      </c>
      <c r="B130" s="17">
        <v>2</v>
      </c>
      <c r="C130" s="85">
        <v>0</v>
      </c>
      <c r="D130" s="85">
        <v>10516000</v>
      </c>
      <c r="E130" s="85">
        <v>10516000</v>
      </c>
    </row>
    <row r="131" spans="1:5" s="10" customFormat="1" ht="31.5" hidden="1">
      <c r="A131" s="89" t="s">
        <v>611</v>
      </c>
      <c r="B131" s="17">
        <v>2</v>
      </c>
      <c r="C131" s="85"/>
      <c r="D131" s="85"/>
      <c r="E131" s="85"/>
    </row>
    <row r="132" spans="1:5" s="10" customFormat="1" ht="31.5">
      <c r="A132" s="61" t="s">
        <v>318</v>
      </c>
      <c r="B132" s="17"/>
      <c r="C132" s="85">
        <f>SUM(C119:C131)</f>
        <v>0</v>
      </c>
      <c r="D132" s="85">
        <f>SUM(D119:D131)</f>
        <v>88850185</v>
      </c>
      <c r="E132" s="85">
        <f>SUM(E119:E131)</f>
        <v>11109000</v>
      </c>
    </row>
    <row r="133" spans="1:5" s="10" customFormat="1" ht="15.75" hidden="1">
      <c r="A133" s="61"/>
      <c r="B133" s="17"/>
      <c r="C133" s="85"/>
      <c r="D133" s="85"/>
      <c r="E133" s="85"/>
    </row>
    <row r="134" spans="1:5" s="10" customFormat="1" ht="31.5" hidden="1">
      <c r="A134" s="61" t="s">
        <v>319</v>
      </c>
      <c r="B134" s="17"/>
      <c r="C134" s="85"/>
      <c r="D134" s="85"/>
      <c r="E134" s="85"/>
    </row>
    <row r="135" spans="1:5" s="10" customFormat="1" ht="15.75" hidden="1">
      <c r="A135" s="61"/>
      <c r="B135" s="17"/>
      <c r="C135" s="85"/>
      <c r="D135" s="85"/>
      <c r="E135" s="85"/>
    </row>
    <row r="136" spans="1:5" s="10" customFormat="1" ht="31.5" hidden="1">
      <c r="A136" s="61" t="s">
        <v>320</v>
      </c>
      <c r="B136" s="17"/>
      <c r="C136" s="85"/>
      <c r="D136" s="85"/>
      <c r="E136" s="85"/>
    </row>
    <row r="137" spans="1:5" s="10" customFormat="1" ht="15.75" hidden="1">
      <c r="A137" s="61"/>
      <c r="B137" s="17"/>
      <c r="C137" s="85"/>
      <c r="D137" s="85"/>
      <c r="E137" s="85"/>
    </row>
    <row r="138" spans="1:5" s="10" customFormat="1" ht="31.5" hidden="1">
      <c r="A138" s="61" t="s">
        <v>321</v>
      </c>
      <c r="B138" s="17"/>
      <c r="C138" s="85"/>
      <c r="D138" s="85"/>
      <c r="E138" s="85"/>
    </row>
    <row r="139" spans="1:5" s="10" customFormat="1" ht="31.5" hidden="1">
      <c r="A139" s="89" t="s">
        <v>554</v>
      </c>
      <c r="B139" s="17">
        <v>2</v>
      </c>
      <c r="C139" s="85"/>
      <c r="D139" s="85"/>
      <c r="E139" s="85"/>
    </row>
    <row r="140" spans="1:5" s="10" customFormat="1" ht="15.75" hidden="1">
      <c r="A140" s="89" t="s">
        <v>555</v>
      </c>
      <c r="B140" s="17"/>
      <c r="C140" s="85">
        <f>SUM(C138:C139)</f>
        <v>0</v>
      </c>
      <c r="D140" s="85">
        <f>SUM(D138:D139)</f>
        <v>0</v>
      </c>
      <c r="E140" s="85">
        <f>SUM(E138:E139)</f>
        <v>0</v>
      </c>
    </row>
    <row r="141" spans="1:5" ht="15.75" hidden="1">
      <c r="A141" s="145"/>
      <c r="B141" s="147">
        <v>2</v>
      </c>
      <c r="C141" s="146"/>
      <c r="D141" s="146"/>
      <c r="E141" s="146"/>
    </row>
    <row r="142" spans="1:5" s="10" customFormat="1" ht="15.75" hidden="1">
      <c r="A142" s="61"/>
      <c r="B142" s="17">
        <v>2</v>
      </c>
      <c r="C142" s="85"/>
      <c r="D142" s="85"/>
      <c r="E142" s="85"/>
    </row>
    <row r="143" spans="1:5" s="10" customFormat="1" ht="15.75" hidden="1">
      <c r="A143" s="61"/>
      <c r="B143" s="17">
        <v>2</v>
      </c>
      <c r="C143" s="85"/>
      <c r="D143" s="85"/>
      <c r="E143" s="85"/>
    </row>
    <row r="144" spans="1:5" s="10" customFormat="1" ht="15.75">
      <c r="A144" s="89" t="s">
        <v>725</v>
      </c>
      <c r="B144" s="17">
        <v>2</v>
      </c>
      <c r="C144" s="85">
        <v>0</v>
      </c>
      <c r="D144" s="85">
        <v>185691644</v>
      </c>
      <c r="E144" s="85">
        <v>10441186</v>
      </c>
    </row>
    <row r="145" spans="1:5" s="10" customFormat="1" ht="31.5">
      <c r="A145" s="89" t="s">
        <v>726</v>
      </c>
      <c r="B145" s="17">
        <v>2</v>
      </c>
      <c r="C145" s="85">
        <v>0</v>
      </c>
      <c r="D145" s="85">
        <v>2811199</v>
      </c>
      <c r="E145" s="85">
        <v>2811199</v>
      </c>
    </row>
    <row r="146" spans="1:5" s="10" customFormat="1" ht="31.5" hidden="1">
      <c r="A146" s="89" t="s">
        <v>727</v>
      </c>
      <c r="B146" s="17">
        <v>2</v>
      </c>
      <c r="C146" s="85">
        <v>0</v>
      </c>
      <c r="D146" s="85">
        <v>0</v>
      </c>
      <c r="E146" s="85">
        <v>0</v>
      </c>
    </row>
    <row r="147" spans="1:5" s="10" customFormat="1" ht="31.5">
      <c r="A147" s="89" t="s">
        <v>476</v>
      </c>
      <c r="B147" s="17"/>
      <c r="C147" s="85">
        <f>SUM(C144:C146)</f>
        <v>0</v>
      </c>
      <c r="D147" s="85">
        <f>SUM(D144:D146)</f>
        <v>188502843</v>
      </c>
      <c r="E147" s="85">
        <f>SUM(E144:E146)</f>
        <v>13252385</v>
      </c>
    </row>
    <row r="148" spans="1:5" s="10" customFormat="1" ht="15.75" hidden="1">
      <c r="A148" s="89" t="s">
        <v>572</v>
      </c>
      <c r="B148" s="17">
        <v>2</v>
      </c>
      <c r="C148" s="85"/>
      <c r="D148" s="85"/>
      <c r="E148" s="85"/>
    </row>
    <row r="149" spans="1:5" s="10" customFormat="1" ht="15.75" hidden="1">
      <c r="A149" s="89" t="s">
        <v>163</v>
      </c>
      <c r="B149" s="17"/>
      <c r="C149" s="85">
        <f>SUM(C148)</f>
        <v>0</v>
      </c>
      <c r="D149" s="85">
        <f>SUM(D148)</f>
        <v>0</v>
      </c>
      <c r="E149" s="85">
        <f>SUM(E148)</f>
        <v>0</v>
      </c>
    </row>
    <row r="150" spans="1:5" s="10" customFormat="1" ht="15.75" hidden="1">
      <c r="A150" s="89"/>
      <c r="B150" s="17"/>
      <c r="C150" s="85"/>
      <c r="D150" s="85"/>
      <c r="E150" s="85"/>
    </row>
    <row r="151" spans="1:5" s="10" customFormat="1" ht="15.75" hidden="1">
      <c r="A151" s="89" t="s">
        <v>612</v>
      </c>
      <c r="B151" s="17">
        <v>2</v>
      </c>
      <c r="C151" s="85">
        <f>SUM(C150)</f>
        <v>0</v>
      </c>
      <c r="D151" s="85">
        <f>SUM(D150)</f>
        <v>0</v>
      </c>
      <c r="E151" s="85">
        <f>SUM(E150)</f>
        <v>0</v>
      </c>
    </row>
    <row r="152" spans="1:5" s="10" customFormat="1" ht="15.75" hidden="1">
      <c r="A152" s="89"/>
      <c r="B152" s="17">
        <v>2</v>
      </c>
      <c r="C152" s="85"/>
      <c r="D152" s="85"/>
      <c r="E152" s="85"/>
    </row>
    <row r="153" spans="1:5" s="10" customFormat="1" ht="15.75" hidden="1">
      <c r="A153" s="89" t="s">
        <v>482</v>
      </c>
      <c r="B153" s="17"/>
      <c r="C153" s="85">
        <f>C154</f>
        <v>0</v>
      </c>
      <c r="D153" s="85">
        <f>D154</f>
        <v>0</v>
      </c>
      <c r="E153" s="85">
        <f>E154</f>
        <v>0</v>
      </c>
    </row>
    <row r="154" spans="1:5" s="10" customFormat="1" ht="15.75" hidden="1">
      <c r="A154" s="89" t="s">
        <v>615</v>
      </c>
      <c r="B154" s="17">
        <v>2</v>
      </c>
      <c r="C154" s="85"/>
      <c r="D154" s="85"/>
      <c r="E154" s="85"/>
    </row>
    <row r="155" spans="1:5" s="10" customFormat="1" ht="15.75">
      <c r="A155" s="61" t="s">
        <v>680</v>
      </c>
      <c r="B155" s="17">
        <v>2</v>
      </c>
      <c r="C155" s="85">
        <v>593000</v>
      </c>
      <c r="D155" s="85">
        <v>0</v>
      </c>
      <c r="E155" s="85">
        <v>0</v>
      </c>
    </row>
    <row r="156" spans="1:5" s="10" customFormat="1" ht="15.75">
      <c r="A156" s="61" t="s">
        <v>681</v>
      </c>
      <c r="B156" s="17">
        <v>2</v>
      </c>
      <c r="C156" s="85">
        <v>10516000</v>
      </c>
      <c r="D156" s="85">
        <v>0</v>
      </c>
      <c r="E156" s="85">
        <v>0</v>
      </c>
    </row>
    <row r="157" spans="1:5" s="10" customFormat="1" ht="31.5">
      <c r="A157" s="61" t="s">
        <v>322</v>
      </c>
      <c r="B157" s="17"/>
      <c r="C157" s="85">
        <f>SUM(C154:C156)</f>
        <v>11109000</v>
      </c>
      <c r="D157" s="85">
        <f>SUM(D154:D156)</f>
        <v>0</v>
      </c>
      <c r="E157" s="85">
        <f>SUM(E154:E156)</f>
        <v>0</v>
      </c>
    </row>
    <row r="158" spans="1:5" s="10" customFormat="1" ht="31.5">
      <c r="A158" s="40" t="s">
        <v>308</v>
      </c>
      <c r="B158" s="103"/>
      <c r="C158" s="87">
        <f>SUM(C159:C159:C161)</f>
        <v>11109000</v>
      </c>
      <c r="D158" s="87">
        <f>SUM(D159:D159:D161)</f>
        <v>277353028</v>
      </c>
      <c r="E158" s="87">
        <f>SUM(E159:E159:E161)</f>
        <v>24361385</v>
      </c>
    </row>
    <row r="159" spans="1:5" s="10" customFormat="1" ht="15.75">
      <c r="A159" s="89" t="s">
        <v>421</v>
      </c>
      <c r="B159" s="101">
        <v>1</v>
      </c>
      <c r="C159" s="85">
        <f>SUMIF($B$118:$B$158,"1",C$118:C$158)</f>
        <v>0</v>
      </c>
      <c r="D159" s="85">
        <f>SUMIF($B$118:$B$158,"1",D$118:D$158)</f>
        <v>0</v>
      </c>
      <c r="E159" s="85">
        <f>SUMIF($B$118:$B$158,"1",E$118:E$158)</f>
        <v>0</v>
      </c>
    </row>
    <row r="160" spans="1:5" s="10" customFormat="1" ht="15.75">
      <c r="A160" s="89" t="s">
        <v>247</v>
      </c>
      <c r="B160" s="101">
        <v>2</v>
      </c>
      <c r="C160" s="85">
        <f>SUMIF($B$118:$B$158,"2",C$118:C$158)</f>
        <v>11109000</v>
      </c>
      <c r="D160" s="85">
        <f>SUMIF($B$118:$B$158,"2",D$118:D$158)</f>
        <v>277353028</v>
      </c>
      <c r="E160" s="85">
        <f>SUMIF($B$118:$B$158,"2",E$118:E$158)</f>
        <v>24361385</v>
      </c>
    </row>
    <row r="161" spans="1:5" s="10" customFormat="1" ht="15.75">
      <c r="A161" s="89" t="s">
        <v>127</v>
      </c>
      <c r="B161" s="101">
        <v>3</v>
      </c>
      <c r="C161" s="85">
        <f>SUMIF($B$118:$B$158,"3",C$118:C$158)</f>
        <v>0</v>
      </c>
      <c r="D161" s="85">
        <f>SUMIF($B$118:$B$158,"3",D$118:D$158)</f>
        <v>0</v>
      </c>
      <c r="E161" s="85">
        <f>SUMIF($B$118:$B$158,"3",E$118:E$158)</f>
        <v>0</v>
      </c>
    </row>
    <row r="162" spans="1:5" s="10" customFormat="1" ht="15.75">
      <c r="A162" s="65" t="s">
        <v>324</v>
      </c>
      <c r="B162" s="17"/>
      <c r="C162" s="87"/>
      <c r="D162" s="87"/>
      <c r="E162" s="87"/>
    </row>
    <row r="163" spans="1:5" s="10" customFormat="1" ht="31.5" hidden="1">
      <c r="A163" s="89" t="s">
        <v>326</v>
      </c>
      <c r="B163" s="17">
        <v>2</v>
      </c>
      <c r="C163" s="85"/>
      <c r="D163" s="85"/>
      <c r="E163" s="85"/>
    </row>
    <row r="164" spans="1:5" s="10" customFormat="1" ht="15.75" hidden="1">
      <c r="A164" s="61" t="s">
        <v>325</v>
      </c>
      <c r="B164" s="17"/>
      <c r="C164" s="85">
        <f>SUM(C163)</f>
        <v>0</v>
      </c>
      <c r="D164" s="85">
        <f>SUM(D163)</f>
        <v>0</v>
      </c>
      <c r="E164" s="85">
        <f>SUM(E163)</f>
        <v>0</v>
      </c>
    </row>
    <row r="165" spans="1:5" s="10" customFormat="1" ht="15.75" hidden="1">
      <c r="A165" s="89" t="s">
        <v>119</v>
      </c>
      <c r="B165" s="17">
        <v>3</v>
      </c>
      <c r="C165" s="85"/>
      <c r="D165" s="85"/>
      <c r="E165" s="85"/>
    </row>
    <row r="166" spans="1:5" s="10" customFormat="1" ht="15.75">
      <c r="A166" s="89" t="s">
        <v>118</v>
      </c>
      <c r="B166" s="17">
        <v>3</v>
      </c>
      <c r="C166" s="85">
        <v>800000</v>
      </c>
      <c r="D166" s="85">
        <v>800000</v>
      </c>
      <c r="E166" s="85">
        <v>586170</v>
      </c>
    </row>
    <row r="167" spans="1:5" s="10" customFormat="1" ht="15.75">
      <c r="A167" s="61" t="s">
        <v>327</v>
      </c>
      <c r="B167" s="17"/>
      <c r="C167" s="85">
        <f>SUM(C165:C166)</f>
        <v>800000</v>
      </c>
      <c r="D167" s="85">
        <f>SUM(D165:D166)</f>
        <v>800000</v>
      </c>
      <c r="E167" s="85">
        <f>SUM(E165:E166)</f>
        <v>586170</v>
      </c>
    </row>
    <row r="168" spans="1:5" s="10" customFormat="1" ht="31.5">
      <c r="A168" s="89" t="s">
        <v>328</v>
      </c>
      <c r="B168" s="17">
        <v>3</v>
      </c>
      <c r="C168" s="85">
        <v>10600000</v>
      </c>
      <c r="D168" s="85">
        <v>15777664</v>
      </c>
      <c r="E168" s="85">
        <v>15221710</v>
      </c>
    </row>
    <row r="169" spans="1:5" s="10" customFormat="1" ht="31.5" hidden="1">
      <c r="A169" s="89" t="s">
        <v>329</v>
      </c>
      <c r="B169" s="17">
        <v>3</v>
      </c>
      <c r="C169" s="85"/>
      <c r="D169" s="85"/>
      <c r="E169" s="85"/>
    </row>
    <row r="170" spans="1:5" s="10" customFormat="1" ht="15.75">
      <c r="A170" s="61" t="s">
        <v>330</v>
      </c>
      <c r="B170" s="17"/>
      <c r="C170" s="85">
        <f>SUM(C168:C169)</f>
        <v>10600000</v>
      </c>
      <c r="D170" s="85">
        <f>SUM(D168:D169)</f>
        <v>15777664</v>
      </c>
      <c r="E170" s="85">
        <f>SUM(E168:E169)</f>
        <v>15221710</v>
      </c>
    </row>
    <row r="171" spans="1:5" s="10" customFormat="1" ht="31.5">
      <c r="A171" s="89" t="s">
        <v>331</v>
      </c>
      <c r="B171" s="17">
        <v>2</v>
      </c>
      <c r="C171" s="85">
        <v>2400000</v>
      </c>
      <c r="D171" s="85">
        <v>2415054</v>
      </c>
      <c r="E171" s="85">
        <v>2309996</v>
      </c>
    </row>
    <row r="172" spans="1:5" s="10" customFormat="1" ht="15.75" hidden="1">
      <c r="A172" s="89" t="s">
        <v>332</v>
      </c>
      <c r="B172" s="17">
        <v>2</v>
      </c>
      <c r="C172" s="85"/>
      <c r="D172" s="85"/>
      <c r="E172" s="85"/>
    </row>
    <row r="173" spans="1:5" s="10" customFormat="1" ht="15.75">
      <c r="A173" s="61" t="s">
        <v>333</v>
      </c>
      <c r="B173" s="17"/>
      <c r="C173" s="85">
        <f>SUM(C171:C172)</f>
        <v>2400000</v>
      </c>
      <c r="D173" s="85">
        <f>SUM(D171:D172)</f>
        <v>2415054</v>
      </c>
      <c r="E173" s="85">
        <f>SUM(E171:E172)</f>
        <v>2309996</v>
      </c>
    </row>
    <row r="174" spans="1:5" s="10" customFormat="1" ht="15.75" hidden="1">
      <c r="A174" s="89" t="s">
        <v>334</v>
      </c>
      <c r="B174" s="17">
        <v>3</v>
      </c>
      <c r="C174" s="85"/>
      <c r="D174" s="85"/>
      <c r="E174" s="85"/>
    </row>
    <row r="175" spans="1:5" s="10" customFormat="1" ht="15.75" hidden="1">
      <c r="A175" s="89"/>
      <c r="B175" s="17"/>
      <c r="C175" s="85"/>
      <c r="D175" s="85"/>
      <c r="E175" s="85"/>
    </row>
    <row r="176" spans="1:5" s="10" customFormat="1" ht="15.75" hidden="1">
      <c r="A176" s="61" t="s">
        <v>335</v>
      </c>
      <c r="B176" s="17"/>
      <c r="C176" s="85">
        <f>SUM(C174:C175)</f>
        <v>0</v>
      </c>
      <c r="D176" s="85">
        <f>SUM(D174:D175)</f>
        <v>0</v>
      </c>
      <c r="E176" s="85">
        <f>SUM(E174:E175)</f>
        <v>0</v>
      </c>
    </row>
    <row r="177" spans="1:5" s="10" customFormat="1" ht="15.75" hidden="1">
      <c r="A177" s="89" t="s">
        <v>336</v>
      </c>
      <c r="B177" s="17">
        <v>2</v>
      </c>
      <c r="C177" s="85"/>
      <c r="D177" s="85"/>
      <c r="E177" s="85"/>
    </row>
    <row r="178" spans="1:5" s="10" customFormat="1" ht="15.75" hidden="1">
      <c r="A178" s="89" t="s">
        <v>337</v>
      </c>
      <c r="B178" s="17">
        <v>2</v>
      </c>
      <c r="C178" s="85"/>
      <c r="D178" s="85"/>
      <c r="E178" s="85"/>
    </row>
    <row r="179" spans="1:5" s="10" customFormat="1" ht="15.75" hidden="1">
      <c r="A179" s="89" t="s">
        <v>151</v>
      </c>
      <c r="B179" s="17">
        <v>2</v>
      </c>
      <c r="C179" s="85"/>
      <c r="D179" s="85"/>
      <c r="E179" s="85"/>
    </row>
    <row r="180" spans="1:5" s="10" customFormat="1" ht="15.75" hidden="1">
      <c r="A180" s="89" t="s">
        <v>152</v>
      </c>
      <c r="B180" s="17">
        <v>2</v>
      </c>
      <c r="C180" s="85"/>
      <c r="D180" s="85"/>
      <c r="E180" s="85"/>
    </row>
    <row r="181" spans="1:5" s="10" customFormat="1" ht="15.75" hidden="1">
      <c r="A181" s="89" t="s">
        <v>153</v>
      </c>
      <c r="B181" s="17">
        <v>2</v>
      </c>
      <c r="C181" s="85"/>
      <c r="D181" s="85"/>
      <c r="E181" s="85"/>
    </row>
    <row r="182" spans="1:5" s="10" customFormat="1" ht="47.25" hidden="1">
      <c r="A182" s="89" t="s">
        <v>338</v>
      </c>
      <c r="B182" s="17">
        <v>2</v>
      </c>
      <c r="C182" s="85"/>
      <c r="D182" s="85"/>
      <c r="E182" s="85"/>
    </row>
    <row r="183" spans="1:5" s="10" customFormat="1" ht="15.75" hidden="1">
      <c r="A183" s="89" t="s">
        <v>339</v>
      </c>
      <c r="B183" s="17">
        <v>2</v>
      </c>
      <c r="C183" s="85"/>
      <c r="D183" s="85"/>
      <c r="E183" s="85"/>
    </row>
    <row r="184" spans="1:5" s="10" customFormat="1" ht="15.75" hidden="1">
      <c r="A184" s="61" t="s">
        <v>576</v>
      </c>
      <c r="B184" s="17">
        <v>2</v>
      </c>
      <c r="C184" s="85"/>
      <c r="D184" s="85"/>
      <c r="E184" s="85"/>
    </row>
    <row r="185" spans="1:5" s="10" customFormat="1" ht="15.75">
      <c r="A185" s="89" t="s">
        <v>634</v>
      </c>
      <c r="B185" s="17">
        <v>2</v>
      </c>
      <c r="C185" s="85">
        <v>80000</v>
      </c>
      <c r="D185" s="85">
        <v>80000</v>
      </c>
      <c r="E185" s="85">
        <v>0</v>
      </c>
    </row>
    <row r="186" spans="1:5" s="10" customFormat="1" ht="15.75">
      <c r="A186" s="89" t="s">
        <v>340</v>
      </c>
      <c r="B186" s="17">
        <v>2</v>
      </c>
      <c r="C186" s="85">
        <v>300000</v>
      </c>
      <c r="D186" s="85">
        <v>300000</v>
      </c>
      <c r="E186" s="85">
        <v>11126</v>
      </c>
    </row>
    <row r="187" spans="1:5" s="10" customFormat="1" ht="31.5">
      <c r="A187" s="89" t="s">
        <v>341</v>
      </c>
      <c r="B187" s="17"/>
      <c r="C187" s="85">
        <f>SUM(C184:C186)</f>
        <v>380000</v>
      </c>
      <c r="D187" s="85">
        <f>SUM(D184:D186)</f>
        <v>380000</v>
      </c>
      <c r="E187" s="85">
        <f>SUM(E184:E186)</f>
        <v>11126</v>
      </c>
    </row>
    <row r="188" spans="1:5" s="10" customFormat="1" ht="15.75">
      <c r="A188" s="61" t="s">
        <v>342</v>
      </c>
      <c r="B188" s="17"/>
      <c r="C188" s="85">
        <f>SUM(C184:C186)</f>
        <v>380000</v>
      </c>
      <c r="D188" s="85">
        <f>SUM(D184:D186)</f>
        <v>380000</v>
      </c>
      <c r="E188" s="85">
        <f>SUM(E184:E186)</f>
        <v>11126</v>
      </c>
    </row>
    <row r="189" spans="1:5" s="10" customFormat="1" ht="15.75">
      <c r="A189" s="40" t="s">
        <v>324</v>
      </c>
      <c r="B189" s="103"/>
      <c r="C189" s="87">
        <f>SUM(C190:C190:C192)</f>
        <v>14180000</v>
      </c>
      <c r="D189" s="87">
        <f>SUM(D190:D190:D192)</f>
        <v>19372718</v>
      </c>
      <c r="E189" s="87">
        <f>SUM(E190:E190:E192)</f>
        <v>18129002</v>
      </c>
    </row>
    <row r="190" spans="1:5" s="10" customFormat="1" ht="15.75">
      <c r="A190" s="89" t="s">
        <v>421</v>
      </c>
      <c r="B190" s="101">
        <v>1</v>
      </c>
      <c r="C190" s="85">
        <f>SUMIF($B$162:$B$189,"1",C$162:C$189)</f>
        <v>0</v>
      </c>
      <c r="D190" s="85">
        <f>SUMIF($B$162:$B$189,"1",D$162:D$189)</f>
        <v>0</v>
      </c>
      <c r="E190" s="85">
        <f>SUMIF($B$162:$B$189,"1",E$162:E$189)</f>
        <v>0</v>
      </c>
    </row>
    <row r="191" spans="1:5" s="10" customFormat="1" ht="15.75">
      <c r="A191" s="89" t="s">
        <v>247</v>
      </c>
      <c r="B191" s="101">
        <v>2</v>
      </c>
      <c r="C191" s="85">
        <f>SUMIF($B$162:$B$189,"2",C$162:C$189)</f>
        <v>2780000</v>
      </c>
      <c r="D191" s="85">
        <f>SUMIF($B$162:$B$189,"2",D$162:D$189)</f>
        <v>2795054</v>
      </c>
      <c r="E191" s="85">
        <f>SUMIF($B$162:$B$189,"2",E$162:E$189)</f>
        <v>2321122</v>
      </c>
    </row>
    <row r="192" spans="1:5" s="10" customFormat="1" ht="15.75">
      <c r="A192" s="89" t="s">
        <v>127</v>
      </c>
      <c r="B192" s="101">
        <v>3</v>
      </c>
      <c r="C192" s="85">
        <f>SUMIF($B$162:$B$189,"3",C$162:C$189)</f>
        <v>11400000</v>
      </c>
      <c r="D192" s="85">
        <f>SUMIF($B$162:$B$189,"3",D$162:D$189)</f>
        <v>16577664</v>
      </c>
      <c r="E192" s="85">
        <f>SUMIF($B$162:$B$189,"3",E$162:E$189)</f>
        <v>15807880</v>
      </c>
    </row>
    <row r="193" spans="1:5" s="10" customFormat="1" ht="15.75">
      <c r="A193" s="65" t="s">
        <v>347</v>
      </c>
      <c r="B193" s="17"/>
      <c r="C193" s="87"/>
      <c r="D193" s="87"/>
      <c r="E193" s="87"/>
    </row>
    <row r="194" spans="1:5" s="10" customFormat="1" ht="15.75" hidden="1">
      <c r="A194" s="89" t="s">
        <v>604</v>
      </c>
      <c r="B194" s="17">
        <v>2</v>
      </c>
      <c r="C194" s="87"/>
      <c r="D194" s="87"/>
      <c r="E194" s="87"/>
    </row>
    <row r="195" spans="1:5" s="10" customFormat="1" ht="15.75">
      <c r="A195" s="61" t="s">
        <v>588</v>
      </c>
      <c r="B195" s="17">
        <v>2</v>
      </c>
      <c r="C195" s="85">
        <v>150000</v>
      </c>
      <c r="D195" s="85">
        <v>150000</v>
      </c>
      <c r="E195" s="85">
        <v>0</v>
      </c>
    </row>
    <row r="196" spans="1:5" s="10" customFormat="1" ht="15.75" hidden="1">
      <c r="A196" s="89" t="s">
        <v>574</v>
      </c>
      <c r="B196" s="17">
        <v>2</v>
      </c>
      <c r="C196" s="87"/>
      <c r="D196" s="87"/>
      <c r="E196" s="87"/>
    </row>
    <row r="197" spans="1:5" s="10" customFormat="1" ht="15.75">
      <c r="A197" s="89" t="s">
        <v>343</v>
      </c>
      <c r="B197" s="17"/>
      <c r="C197" s="85">
        <f>SUM(C194:C196)</f>
        <v>150000</v>
      </c>
      <c r="D197" s="85">
        <f>SUM(D194:D196)</f>
        <v>150000</v>
      </c>
      <c r="E197" s="85">
        <f>SUM(E194:E196)</f>
        <v>0</v>
      </c>
    </row>
    <row r="198" spans="1:5" s="10" customFormat="1" ht="31.5">
      <c r="A198" s="89" t="s">
        <v>344</v>
      </c>
      <c r="B198" s="17"/>
      <c r="C198" s="85">
        <f>SUM(C199:C201)</f>
        <v>581944</v>
      </c>
      <c r="D198" s="85">
        <f>SUM(D199:D201)</f>
        <v>2287686</v>
      </c>
      <c r="E198" s="85">
        <f>SUM(E199:E201)</f>
        <v>1995563</v>
      </c>
    </row>
    <row r="199" spans="1:5" s="10" customFormat="1" ht="15.75">
      <c r="A199" s="126" t="s">
        <v>483</v>
      </c>
      <c r="B199" s="17">
        <v>2</v>
      </c>
      <c r="C199" s="85">
        <v>110000</v>
      </c>
      <c r="D199" s="85">
        <v>110000</v>
      </c>
      <c r="E199" s="85">
        <v>94720</v>
      </c>
    </row>
    <row r="200" spans="1:5" s="10" customFormat="1" ht="15.75">
      <c r="A200" s="126" t="s">
        <v>556</v>
      </c>
      <c r="B200" s="17">
        <v>2</v>
      </c>
      <c r="C200" s="85">
        <v>471944</v>
      </c>
      <c r="D200" s="85">
        <v>2177686</v>
      </c>
      <c r="E200" s="85">
        <v>1900843</v>
      </c>
    </row>
    <row r="201" spans="1:5" s="10" customFormat="1" ht="15.75" hidden="1">
      <c r="A201" s="126" t="s">
        <v>557</v>
      </c>
      <c r="B201" s="17">
        <v>2</v>
      </c>
      <c r="C201" s="85"/>
      <c r="D201" s="85"/>
      <c r="E201" s="85"/>
    </row>
    <row r="202" spans="1:5" s="10" customFormat="1" ht="31.5" hidden="1">
      <c r="A202" s="89" t="s">
        <v>345</v>
      </c>
      <c r="B202" s="17">
        <v>2</v>
      </c>
      <c r="C202" s="85"/>
      <c r="D202" s="85"/>
      <c r="E202" s="85"/>
    </row>
    <row r="203" spans="1:5" s="10" customFormat="1" ht="15.75" hidden="1">
      <c r="A203" s="89"/>
      <c r="B203" s="17"/>
      <c r="C203" s="85"/>
      <c r="D203" s="85"/>
      <c r="E203" s="85"/>
    </row>
    <row r="204" spans="1:5" s="10" customFormat="1" ht="15.75">
      <c r="A204" s="89" t="s">
        <v>484</v>
      </c>
      <c r="B204" s="17">
        <v>2</v>
      </c>
      <c r="C204" s="85">
        <v>150000</v>
      </c>
      <c r="D204" s="85">
        <v>169490</v>
      </c>
      <c r="E204" s="85">
        <v>169490</v>
      </c>
    </row>
    <row r="205" spans="1:5" s="10" customFormat="1" ht="15.75">
      <c r="A205" s="89" t="s">
        <v>485</v>
      </c>
      <c r="B205" s="17">
        <v>2</v>
      </c>
      <c r="C205" s="85">
        <v>100000</v>
      </c>
      <c r="D205" s="85">
        <v>435179</v>
      </c>
      <c r="E205" s="85">
        <v>435179</v>
      </c>
    </row>
    <row r="206" spans="1:5" s="10" customFormat="1" ht="15.75" hidden="1">
      <c r="A206" s="89" t="s">
        <v>558</v>
      </c>
      <c r="B206" s="17">
        <v>2</v>
      </c>
      <c r="C206" s="85"/>
      <c r="D206" s="85"/>
      <c r="E206" s="85"/>
    </row>
    <row r="207" spans="1:5" s="10" customFormat="1" ht="31.5" hidden="1">
      <c r="A207" s="61" t="s">
        <v>610</v>
      </c>
      <c r="B207" s="17">
        <v>2</v>
      </c>
      <c r="C207" s="85"/>
      <c r="D207" s="85"/>
      <c r="E207" s="85"/>
    </row>
    <row r="208" spans="1:5" s="10" customFormat="1" ht="15.75">
      <c r="A208" s="61" t="s">
        <v>346</v>
      </c>
      <c r="B208" s="17"/>
      <c r="C208" s="85">
        <f>SUM(C199:C206)</f>
        <v>831944</v>
      </c>
      <c r="D208" s="85">
        <f>SUM(D199:D206)</f>
        <v>2892355</v>
      </c>
      <c r="E208" s="85">
        <f>SUM(E199:E206)</f>
        <v>2600232</v>
      </c>
    </row>
    <row r="209" spans="1:5" s="10" customFormat="1" ht="15.75" hidden="1">
      <c r="A209" s="89" t="s">
        <v>121</v>
      </c>
      <c r="B209" s="17"/>
      <c r="C209" s="85"/>
      <c r="D209" s="85"/>
      <c r="E209" s="85"/>
    </row>
    <row r="210" spans="1:5" s="10" customFormat="1" ht="15.75" hidden="1">
      <c r="A210" s="89" t="s">
        <v>121</v>
      </c>
      <c r="B210" s="17"/>
      <c r="C210" s="85"/>
      <c r="D210" s="85"/>
      <c r="E210" s="85"/>
    </row>
    <row r="211" spans="1:5" s="10" customFormat="1" ht="15.75" hidden="1">
      <c r="A211" s="89" t="s">
        <v>348</v>
      </c>
      <c r="B211" s="17"/>
      <c r="C211" s="85">
        <f>SUM(C209:C210)</f>
        <v>0</v>
      </c>
      <c r="D211" s="85">
        <f>SUM(D209:D210)</f>
        <v>0</v>
      </c>
      <c r="E211" s="85">
        <f>SUM(E209:E210)</f>
        <v>0</v>
      </c>
    </row>
    <row r="212" spans="1:5" s="10" customFormat="1" ht="15.75">
      <c r="A212" s="89" t="s">
        <v>487</v>
      </c>
      <c r="B212" s="17">
        <v>2</v>
      </c>
      <c r="C212" s="85">
        <v>0</v>
      </c>
      <c r="D212" s="85">
        <v>90000</v>
      </c>
      <c r="E212" s="85">
        <v>73682</v>
      </c>
    </row>
    <row r="213" spans="1:5" s="10" customFormat="1" ht="15.75" hidden="1">
      <c r="A213" s="89" t="s">
        <v>486</v>
      </c>
      <c r="B213" s="17">
        <v>2</v>
      </c>
      <c r="C213" s="85"/>
      <c r="D213" s="85"/>
      <c r="E213" s="85"/>
    </row>
    <row r="214" spans="1:5" s="10" customFormat="1" ht="15.75">
      <c r="A214" s="89" t="s">
        <v>651</v>
      </c>
      <c r="B214" s="17">
        <v>2</v>
      </c>
      <c r="C214" s="85">
        <v>0</v>
      </c>
      <c r="D214" s="85">
        <v>71665</v>
      </c>
      <c r="E214" s="85">
        <v>65311</v>
      </c>
    </row>
    <row r="215" spans="1:5" s="10" customFormat="1" ht="15.75">
      <c r="A215" s="89" t="s">
        <v>349</v>
      </c>
      <c r="B215" s="17"/>
      <c r="C215" s="85">
        <f>SUM(C212:C214)</f>
        <v>0</v>
      </c>
      <c r="D215" s="85">
        <f>SUM(D212:D214)</f>
        <v>161665</v>
      </c>
      <c r="E215" s="85">
        <f>SUM(E212:E214)</f>
        <v>138993</v>
      </c>
    </row>
    <row r="216" spans="1:5" s="10" customFormat="1" ht="15.75">
      <c r="A216" s="61" t="s">
        <v>350</v>
      </c>
      <c r="B216" s="17"/>
      <c r="C216" s="85">
        <f>C211+C215</f>
        <v>0</v>
      </c>
      <c r="D216" s="85">
        <f>D211+D215</f>
        <v>161665</v>
      </c>
      <c r="E216" s="85">
        <f>E211+E215</f>
        <v>138993</v>
      </c>
    </row>
    <row r="217" spans="1:5" s="10" customFormat="1" ht="15.75" hidden="1">
      <c r="A217" s="89" t="s">
        <v>351</v>
      </c>
      <c r="B217" s="17">
        <v>2</v>
      </c>
      <c r="C217" s="85"/>
      <c r="D217" s="85"/>
      <c r="E217" s="85"/>
    </row>
    <row r="218" spans="1:5" s="10" customFormat="1" ht="31.5">
      <c r="A218" s="89" t="s">
        <v>352</v>
      </c>
      <c r="B218" s="17">
        <v>2</v>
      </c>
      <c r="C218" s="85">
        <v>2801849</v>
      </c>
      <c r="D218" s="85">
        <v>2801849</v>
      </c>
      <c r="E218" s="85">
        <v>1879138</v>
      </c>
    </row>
    <row r="219" spans="1:5" s="10" customFormat="1" ht="31.5" hidden="1">
      <c r="A219" s="89" t="s">
        <v>353</v>
      </c>
      <c r="B219" s="17">
        <v>2</v>
      </c>
      <c r="C219" s="85"/>
      <c r="D219" s="85"/>
      <c r="E219" s="85"/>
    </row>
    <row r="220" spans="1:5" s="10" customFormat="1" ht="15.75" hidden="1">
      <c r="A220" s="89" t="s">
        <v>355</v>
      </c>
      <c r="B220" s="17">
        <v>2</v>
      </c>
      <c r="C220" s="85"/>
      <c r="D220" s="85"/>
      <c r="E220" s="85"/>
    </row>
    <row r="221" spans="1:5" s="10" customFormat="1" ht="31.5" hidden="1">
      <c r="A221" s="89" t="s">
        <v>354</v>
      </c>
      <c r="B221" s="17">
        <v>2</v>
      </c>
      <c r="C221" s="85"/>
      <c r="D221" s="85"/>
      <c r="E221" s="85"/>
    </row>
    <row r="222" spans="1:5" s="10" customFormat="1" ht="15.75" hidden="1">
      <c r="A222" s="89" t="s">
        <v>356</v>
      </c>
      <c r="B222" s="17">
        <v>2</v>
      </c>
      <c r="C222" s="85"/>
      <c r="D222" s="85"/>
      <c r="E222" s="85"/>
    </row>
    <row r="223" spans="1:5" s="10" customFormat="1" ht="15.75" hidden="1">
      <c r="A223" s="89" t="s">
        <v>121</v>
      </c>
      <c r="B223" s="17">
        <v>2</v>
      </c>
      <c r="C223" s="85"/>
      <c r="D223" s="85"/>
      <c r="E223" s="85"/>
    </row>
    <row r="224" spans="1:5" s="10" customFormat="1" ht="15.75" hidden="1">
      <c r="A224" s="89" t="s">
        <v>121</v>
      </c>
      <c r="B224" s="17">
        <v>2</v>
      </c>
      <c r="C224" s="85"/>
      <c r="D224" s="85"/>
      <c r="E224" s="85"/>
    </row>
    <row r="225" spans="1:5" s="10" customFormat="1" ht="15.75" hidden="1">
      <c r="A225" s="89" t="s">
        <v>121</v>
      </c>
      <c r="B225" s="17">
        <v>2</v>
      </c>
      <c r="C225" s="85"/>
      <c r="D225" s="85"/>
      <c r="E225" s="85"/>
    </row>
    <row r="226" spans="1:5" s="10" customFormat="1" ht="15.75" hidden="1">
      <c r="A226" s="89" t="s">
        <v>121</v>
      </c>
      <c r="B226" s="17">
        <v>2</v>
      </c>
      <c r="C226" s="85"/>
      <c r="D226" s="85"/>
      <c r="E226" s="85"/>
    </row>
    <row r="227" spans="1:5" s="10" customFormat="1" ht="15.75" hidden="1">
      <c r="A227" s="89" t="s">
        <v>357</v>
      </c>
      <c r="B227" s="17"/>
      <c r="C227" s="85">
        <f>SUM(C223:C226)</f>
        <v>0</v>
      </c>
      <c r="D227" s="85">
        <f>SUM(D223:D226)</f>
        <v>0</v>
      </c>
      <c r="E227" s="85">
        <f>SUM(E223:E226)</f>
        <v>0</v>
      </c>
    </row>
    <row r="228" spans="1:5" s="10" customFormat="1" ht="15.75">
      <c r="A228" s="61" t="s">
        <v>358</v>
      </c>
      <c r="B228" s="17"/>
      <c r="C228" s="85">
        <f>SUM(C217:C222)+C227</f>
        <v>2801849</v>
      </c>
      <c r="D228" s="85">
        <f>SUM(D217:D222)+D227</f>
        <v>2801849</v>
      </c>
      <c r="E228" s="85">
        <f>SUM(E217:E222)+E227</f>
        <v>1879138</v>
      </c>
    </row>
    <row r="229" spans="1:5" s="10" customFormat="1" ht="15.75">
      <c r="A229" s="89" t="s">
        <v>388</v>
      </c>
      <c r="B229" s="17">
        <v>2</v>
      </c>
      <c r="C229" s="85">
        <v>2832244</v>
      </c>
      <c r="D229" s="85">
        <v>3189808</v>
      </c>
      <c r="E229" s="85">
        <v>3186387</v>
      </c>
    </row>
    <row r="230" spans="1:5" s="10" customFormat="1" ht="15.75" hidden="1">
      <c r="A230" s="89" t="s">
        <v>359</v>
      </c>
      <c r="B230" s="17">
        <v>2</v>
      </c>
      <c r="C230" s="85"/>
      <c r="D230" s="85"/>
      <c r="E230" s="85"/>
    </row>
    <row r="231" spans="1:5" s="10" customFormat="1" ht="15.75" hidden="1">
      <c r="A231" s="89" t="s">
        <v>360</v>
      </c>
      <c r="B231" s="17">
        <v>2</v>
      </c>
      <c r="C231" s="85"/>
      <c r="D231" s="85"/>
      <c r="E231" s="85"/>
    </row>
    <row r="232" spans="1:5" s="10" customFormat="1" ht="15.75">
      <c r="A232" s="61" t="s">
        <v>361</v>
      </c>
      <c r="B232" s="17"/>
      <c r="C232" s="85">
        <f>SUM(C229:C231)</f>
        <v>2832244</v>
      </c>
      <c r="D232" s="85">
        <f>SUM(D229:D231)</f>
        <v>3189808</v>
      </c>
      <c r="E232" s="85">
        <f>SUM(E229:E231)</f>
        <v>3186387</v>
      </c>
    </row>
    <row r="233" spans="1:5" s="10" customFormat="1" ht="15.75">
      <c r="A233" s="61" t="s">
        <v>362</v>
      </c>
      <c r="B233" s="17">
        <v>2</v>
      </c>
      <c r="C233" s="85">
        <v>1555857</v>
      </c>
      <c r="D233" s="85">
        <v>1764781</v>
      </c>
      <c r="E233" s="85">
        <v>1499794</v>
      </c>
    </row>
    <row r="234" spans="1:5" s="10" customFormat="1" ht="15.75" hidden="1">
      <c r="A234" s="61" t="s">
        <v>363</v>
      </c>
      <c r="B234" s="17"/>
      <c r="C234" s="85"/>
      <c r="D234" s="85"/>
      <c r="E234" s="85"/>
    </row>
    <row r="235" spans="1:5" s="10" customFormat="1" ht="15.75" hidden="1">
      <c r="A235" s="89" t="s">
        <v>559</v>
      </c>
      <c r="B235" s="17">
        <v>2</v>
      </c>
      <c r="C235" s="85"/>
      <c r="D235" s="85"/>
      <c r="E235" s="85"/>
    </row>
    <row r="236" spans="1:5" s="10" customFormat="1" ht="31.5">
      <c r="A236" s="89" t="s">
        <v>560</v>
      </c>
      <c r="B236" s="17">
        <v>2</v>
      </c>
      <c r="C236" s="85">
        <v>5000</v>
      </c>
      <c r="D236" s="85">
        <v>5000</v>
      </c>
      <c r="E236" s="85">
        <v>27</v>
      </c>
    </row>
    <row r="237" spans="1:5" s="10" customFormat="1" ht="31.5">
      <c r="A237" s="61" t="s">
        <v>561</v>
      </c>
      <c r="B237" s="17"/>
      <c r="C237" s="85">
        <f>SUM(C235:C236)</f>
        <v>5000</v>
      </c>
      <c r="D237" s="85">
        <f>SUM(D235:D236)</f>
        <v>5000</v>
      </c>
      <c r="E237" s="85">
        <f>SUM(E235:E236)</f>
        <v>27</v>
      </c>
    </row>
    <row r="238" spans="1:5" s="10" customFormat="1" ht="15.75" hidden="1">
      <c r="A238" s="89" t="s">
        <v>562</v>
      </c>
      <c r="B238" s="17">
        <v>2</v>
      </c>
      <c r="C238" s="85"/>
      <c r="D238" s="85"/>
      <c r="E238" s="85"/>
    </row>
    <row r="239" spans="1:5" s="10" customFormat="1" ht="15.75" hidden="1">
      <c r="A239" s="89" t="s">
        <v>563</v>
      </c>
      <c r="B239" s="17">
        <v>2</v>
      </c>
      <c r="C239" s="85"/>
      <c r="D239" s="85"/>
      <c r="E239" s="85"/>
    </row>
    <row r="240" spans="1:5" s="10" customFormat="1" ht="15.75" hidden="1">
      <c r="A240" s="61" t="s">
        <v>365</v>
      </c>
      <c r="B240" s="106"/>
      <c r="C240" s="85">
        <f>SUM(C238:C239)</f>
        <v>0</v>
      </c>
      <c r="D240" s="85">
        <f>SUM(D238:D239)</f>
        <v>0</v>
      </c>
      <c r="E240" s="85">
        <f>SUM(E238:E239)</f>
        <v>0</v>
      </c>
    </row>
    <row r="241" spans="1:5" s="10" customFormat="1" ht="15.75" hidden="1">
      <c r="A241" s="89" t="s">
        <v>462</v>
      </c>
      <c r="B241" s="106">
        <v>2</v>
      </c>
      <c r="C241" s="85"/>
      <c r="D241" s="85"/>
      <c r="E241" s="85"/>
    </row>
    <row r="242" spans="1:5" s="10" customFormat="1" ht="63" hidden="1">
      <c r="A242" s="89" t="s">
        <v>366</v>
      </c>
      <c r="B242" s="106"/>
      <c r="C242" s="85"/>
      <c r="D242" s="85"/>
      <c r="E242" s="85"/>
    </row>
    <row r="243" spans="1:5" s="10" customFormat="1" ht="31.5" hidden="1">
      <c r="A243" s="89" t="s">
        <v>368</v>
      </c>
      <c r="B243" s="106">
        <v>2</v>
      </c>
      <c r="C243" s="85"/>
      <c r="D243" s="85"/>
      <c r="E243" s="85"/>
    </row>
    <row r="244" spans="1:5" s="10" customFormat="1" ht="15.75">
      <c r="A244" s="89" t="s">
        <v>369</v>
      </c>
      <c r="B244" s="106">
        <v>2</v>
      </c>
      <c r="C244" s="85">
        <v>0</v>
      </c>
      <c r="D244" s="85">
        <v>254659</v>
      </c>
      <c r="E244" s="85">
        <v>254659</v>
      </c>
    </row>
    <row r="245" spans="1:5" s="10" customFormat="1" ht="15.75">
      <c r="A245" s="89" t="s">
        <v>367</v>
      </c>
      <c r="B245" s="106"/>
      <c r="C245" s="85">
        <f>SUM(C243:C244)</f>
        <v>0</v>
      </c>
      <c r="D245" s="85">
        <f>SUM(D243:D244)</f>
        <v>254659</v>
      </c>
      <c r="E245" s="85">
        <f>SUM(E243:E244)</f>
        <v>254659</v>
      </c>
    </row>
    <row r="246" spans="1:5" s="10" customFormat="1" ht="15.75" hidden="1">
      <c r="A246" s="89" t="s">
        <v>646</v>
      </c>
      <c r="B246" s="106">
        <v>2</v>
      </c>
      <c r="C246" s="85"/>
      <c r="D246" s="85"/>
      <c r="E246" s="85"/>
    </row>
    <row r="247" spans="1:5" s="10" customFormat="1" ht="15.75" hidden="1">
      <c r="A247" s="89" t="s">
        <v>652</v>
      </c>
      <c r="B247" s="106">
        <v>2</v>
      </c>
      <c r="C247" s="85"/>
      <c r="D247" s="85"/>
      <c r="E247" s="85"/>
    </row>
    <row r="248" spans="1:5" s="10" customFormat="1" ht="15.75">
      <c r="A248" s="89" t="s">
        <v>650</v>
      </c>
      <c r="B248" s="106">
        <v>2</v>
      </c>
      <c r="C248" s="85">
        <v>0</v>
      </c>
      <c r="D248" s="85">
        <v>16068</v>
      </c>
      <c r="E248" s="85">
        <v>16068</v>
      </c>
    </row>
    <row r="249" spans="1:5" s="10" customFormat="1" ht="15.75">
      <c r="A249" s="89" t="s">
        <v>645</v>
      </c>
      <c r="B249" s="106">
        <v>2</v>
      </c>
      <c r="C249" s="85">
        <v>0</v>
      </c>
      <c r="D249" s="85">
        <v>535</v>
      </c>
      <c r="E249" s="85">
        <v>535</v>
      </c>
    </row>
    <row r="250" spans="1:5" s="10" customFormat="1" ht="22.5" customHeight="1">
      <c r="A250" s="89" t="s">
        <v>370</v>
      </c>
      <c r="B250" s="106"/>
      <c r="C250" s="85">
        <f>SUM(C246:C249)</f>
        <v>0</v>
      </c>
      <c r="D250" s="85">
        <f>SUM(D246:D249)</f>
        <v>16603</v>
      </c>
      <c r="E250" s="85">
        <f>SUM(E246:E249)</f>
        <v>16603</v>
      </c>
    </row>
    <row r="251" spans="1:5" s="10" customFormat="1" ht="15.75">
      <c r="A251" s="61" t="s">
        <v>461</v>
      </c>
      <c r="B251" s="106"/>
      <c r="C251" s="85">
        <f>SUM(C242)+C245+C250</f>
        <v>0</v>
      </c>
      <c r="D251" s="85">
        <f>SUM(D242)+D245+D250</f>
        <v>271262</v>
      </c>
      <c r="E251" s="85">
        <f>SUM(E242)+E245+E250</f>
        <v>271262</v>
      </c>
    </row>
    <row r="252" spans="1:5" s="10" customFormat="1" ht="15.75">
      <c r="A252" s="40" t="s">
        <v>347</v>
      </c>
      <c r="B252" s="103"/>
      <c r="C252" s="87">
        <f>SUM(C253:C253:C255)</f>
        <v>8176894</v>
      </c>
      <c r="D252" s="87">
        <f>SUM(D253:D253:D255)</f>
        <v>11236720</v>
      </c>
      <c r="E252" s="87">
        <f>SUM(E253:E253:E255)</f>
        <v>9575833</v>
      </c>
    </row>
    <row r="253" spans="1:5" s="10" customFormat="1" ht="15.75">
      <c r="A253" s="89" t="s">
        <v>421</v>
      </c>
      <c r="B253" s="101">
        <v>1</v>
      </c>
      <c r="C253" s="85">
        <f>SUMIF($B$193:$B$252,"1",C$193:C$252)</f>
        <v>0</v>
      </c>
      <c r="D253" s="85">
        <f>SUMIF($B$193:$B$252,"1",D$193:D$252)</f>
        <v>0</v>
      </c>
      <c r="E253" s="85">
        <f>SUMIF($B$193:$B$252,"1",E$193:E$252)</f>
        <v>0</v>
      </c>
    </row>
    <row r="254" spans="1:5" s="10" customFormat="1" ht="15.75">
      <c r="A254" s="89" t="s">
        <v>247</v>
      </c>
      <c r="B254" s="101">
        <v>2</v>
      </c>
      <c r="C254" s="85">
        <f>SUMIF($B$193:$B$252,"2",C$193:C$252)</f>
        <v>8176894</v>
      </c>
      <c r="D254" s="85">
        <f>SUMIF($B$193:$B$252,"2",D$193:D$252)</f>
        <v>11236720</v>
      </c>
      <c r="E254" s="85">
        <f>SUMIF($B$193:$B$252,"2",E$193:E$252)</f>
        <v>9575833</v>
      </c>
    </row>
    <row r="255" spans="1:5" s="10" customFormat="1" ht="15.75">
      <c r="A255" s="89" t="s">
        <v>127</v>
      </c>
      <c r="B255" s="101">
        <v>3</v>
      </c>
      <c r="C255" s="85">
        <f>SUMIF($B$193:$B$252,"3",C$193:C$252)</f>
        <v>0</v>
      </c>
      <c r="D255" s="85">
        <f>SUMIF($B$193:$B$252,"3",D$193:D$252)</f>
        <v>0</v>
      </c>
      <c r="E255" s="85">
        <f>SUMIF($B$193:$B$252,"3",E$193:E$252)</f>
        <v>0</v>
      </c>
    </row>
    <row r="256" spans="1:5" s="10" customFormat="1" ht="15.75" hidden="1">
      <c r="A256" s="65" t="s">
        <v>371</v>
      </c>
      <c r="B256" s="17"/>
      <c r="C256" s="87"/>
      <c r="D256" s="87"/>
      <c r="E256" s="87"/>
    </row>
    <row r="257" spans="1:5" s="10" customFormat="1" ht="15.75" hidden="1">
      <c r="A257" s="89" t="s">
        <v>120</v>
      </c>
      <c r="B257" s="106"/>
      <c r="C257" s="85"/>
      <c r="D257" s="85"/>
      <c r="E257" s="85"/>
    </row>
    <row r="258" spans="1:5" s="10" customFormat="1" ht="15.75" hidden="1">
      <c r="A258" s="61" t="s">
        <v>372</v>
      </c>
      <c r="B258" s="106"/>
      <c r="C258" s="85">
        <f>SUM(C257)</f>
        <v>0</v>
      </c>
      <c r="D258" s="85">
        <f>SUM(D257)</f>
        <v>0</v>
      </c>
      <c r="E258" s="85">
        <f>SUM(E257)</f>
        <v>0</v>
      </c>
    </row>
    <row r="259" spans="1:5" s="10" customFormat="1" ht="15.75" hidden="1">
      <c r="A259" s="89" t="s">
        <v>373</v>
      </c>
      <c r="B259" s="106">
        <v>2</v>
      </c>
      <c r="C259" s="85"/>
      <c r="D259" s="85"/>
      <c r="E259" s="85"/>
    </row>
    <row r="260" spans="1:5" s="10" customFormat="1" ht="15.75" hidden="1">
      <c r="A260" s="89" t="s">
        <v>121</v>
      </c>
      <c r="B260" s="106">
        <v>2</v>
      </c>
      <c r="C260" s="85"/>
      <c r="D260" s="85"/>
      <c r="E260" s="85"/>
    </row>
    <row r="261" spans="1:5" s="10" customFormat="1" ht="15.75" hidden="1">
      <c r="A261" s="89" t="s">
        <v>121</v>
      </c>
      <c r="B261" s="106">
        <v>2</v>
      </c>
      <c r="C261" s="85"/>
      <c r="D261" s="85"/>
      <c r="E261" s="85"/>
    </row>
    <row r="262" spans="1:5" s="10" customFormat="1" ht="31.5" hidden="1">
      <c r="A262" s="89" t="s">
        <v>375</v>
      </c>
      <c r="B262" s="106"/>
      <c r="C262" s="85">
        <f>SUM(C260:C261)</f>
        <v>0</v>
      </c>
      <c r="D262" s="85">
        <f>SUM(D260:D261)</f>
        <v>0</v>
      </c>
      <c r="E262" s="85">
        <f>SUM(E260:E261)</f>
        <v>0</v>
      </c>
    </row>
    <row r="263" spans="1:5" s="10" customFormat="1" ht="15.75" hidden="1">
      <c r="A263" s="61" t="s">
        <v>374</v>
      </c>
      <c r="B263" s="106"/>
      <c r="C263" s="85">
        <f>C259+C262</f>
        <v>0</v>
      </c>
      <c r="D263" s="85">
        <f>D259+D262</f>
        <v>0</v>
      </c>
      <c r="E263" s="85">
        <f>E259+E262</f>
        <v>0</v>
      </c>
    </row>
    <row r="264" spans="1:5" s="10" customFormat="1" ht="15.75" hidden="1">
      <c r="A264" s="89" t="s">
        <v>120</v>
      </c>
      <c r="B264" s="106">
        <v>2</v>
      </c>
      <c r="C264" s="85"/>
      <c r="D264" s="85"/>
      <c r="E264" s="85"/>
    </row>
    <row r="265" spans="1:5" s="10" customFormat="1" ht="15.75" hidden="1">
      <c r="A265" s="89" t="s">
        <v>120</v>
      </c>
      <c r="B265" s="106">
        <v>2</v>
      </c>
      <c r="C265" s="85"/>
      <c r="D265" s="85"/>
      <c r="E265" s="85"/>
    </row>
    <row r="266" spans="1:5" s="10" customFormat="1" ht="15.75" hidden="1">
      <c r="A266" s="89" t="s">
        <v>120</v>
      </c>
      <c r="B266" s="106">
        <v>2</v>
      </c>
      <c r="C266" s="85"/>
      <c r="D266" s="85"/>
      <c r="E266" s="85"/>
    </row>
    <row r="267" spans="1:5" s="10" customFormat="1" ht="15.75" hidden="1">
      <c r="A267" s="61" t="s">
        <v>376</v>
      </c>
      <c r="B267" s="106"/>
      <c r="C267" s="85">
        <f>SUM(C264:C266)</f>
        <v>0</v>
      </c>
      <c r="D267" s="85">
        <f>SUM(D264:D266)</f>
        <v>0</v>
      </c>
      <c r="E267" s="85">
        <f>SUM(E264:E266)</f>
        <v>0</v>
      </c>
    </row>
    <row r="268" spans="1:5" s="10" customFormat="1" ht="15.75" hidden="1">
      <c r="A268" s="89" t="s">
        <v>377</v>
      </c>
      <c r="B268" s="106">
        <v>2</v>
      </c>
      <c r="C268" s="85"/>
      <c r="D268" s="85"/>
      <c r="E268" s="85"/>
    </row>
    <row r="269" spans="1:5" s="10" customFormat="1" ht="15.75" hidden="1">
      <c r="A269" s="89" t="s">
        <v>378</v>
      </c>
      <c r="B269" s="106">
        <v>2</v>
      </c>
      <c r="C269" s="85"/>
      <c r="D269" s="85"/>
      <c r="E269" s="85"/>
    </row>
    <row r="270" spans="1:5" s="10" customFormat="1" ht="15.75" hidden="1">
      <c r="A270" s="61" t="s">
        <v>379</v>
      </c>
      <c r="B270" s="106"/>
      <c r="C270" s="85">
        <f>SUM(C268:C269)</f>
        <v>0</v>
      </c>
      <c r="D270" s="85">
        <f>SUM(D268:D269)</f>
        <v>0</v>
      </c>
      <c r="E270" s="85">
        <f>SUM(E268:E269)</f>
        <v>0</v>
      </c>
    </row>
    <row r="271" spans="1:5" s="10" customFormat="1" ht="15.75" hidden="1">
      <c r="A271" s="61" t="s">
        <v>380</v>
      </c>
      <c r="B271" s="106">
        <v>2</v>
      </c>
      <c r="C271" s="85"/>
      <c r="D271" s="85"/>
      <c r="E271" s="85"/>
    </row>
    <row r="272" spans="1:5" s="10" customFormat="1" ht="15.75" hidden="1">
      <c r="A272" s="40" t="s">
        <v>371</v>
      </c>
      <c r="B272" s="103"/>
      <c r="C272" s="87">
        <f>SUM(C273:C273:C275)</f>
        <v>0</v>
      </c>
      <c r="D272" s="87">
        <f>SUM(D273:D273:D275)</f>
        <v>0</v>
      </c>
      <c r="E272" s="87">
        <f>SUM(E273:E273:E275)</f>
        <v>0</v>
      </c>
    </row>
    <row r="273" spans="1:5" s="10" customFormat="1" ht="15.75" hidden="1">
      <c r="A273" s="89" t="s">
        <v>421</v>
      </c>
      <c r="B273" s="101">
        <v>1</v>
      </c>
      <c r="C273" s="85">
        <f>SUMIF($B$256:$B$272,"1",C$256:C$272)</f>
        <v>0</v>
      </c>
      <c r="D273" s="85">
        <f>SUMIF($B$256:$B$272,"1",D$256:D$272)</f>
        <v>0</v>
      </c>
      <c r="E273" s="85">
        <f>SUMIF($B$256:$B$272,"1",E$256:E$272)</f>
        <v>0</v>
      </c>
    </row>
    <row r="274" spans="1:5" s="10" customFormat="1" ht="15.75" hidden="1">
      <c r="A274" s="89" t="s">
        <v>247</v>
      </c>
      <c r="B274" s="101">
        <v>2</v>
      </c>
      <c r="C274" s="85">
        <f>SUMIF($B$256:$B$272,"2",C$256:C$272)</f>
        <v>0</v>
      </c>
      <c r="D274" s="85">
        <f>SUMIF($B$256:$B$272,"2",D$256:D$272)</f>
        <v>0</v>
      </c>
      <c r="E274" s="85">
        <f>SUMIF($B$256:$B$272,"2",E$256:E$272)</f>
        <v>0</v>
      </c>
    </row>
    <row r="275" spans="1:5" s="10" customFormat="1" ht="15.75" hidden="1">
      <c r="A275" s="89" t="s">
        <v>127</v>
      </c>
      <c r="B275" s="101">
        <v>3</v>
      </c>
      <c r="C275" s="85">
        <f>SUMIF($B$256:$B$272,"3",C$256:C$272)</f>
        <v>0</v>
      </c>
      <c r="D275" s="85">
        <f>SUMIF($B$256:$B$272,"3",D$256:D$272)</f>
        <v>0</v>
      </c>
      <c r="E275" s="85">
        <f>SUMIF($B$256:$B$272,"3",E$256:E$272)</f>
        <v>0</v>
      </c>
    </row>
    <row r="276" spans="1:5" s="10" customFormat="1" ht="15.75">
      <c r="A276" s="65" t="s">
        <v>384</v>
      </c>
      <c r="B276" s="17"/>
      <c r="C276" s="87"/>
      <c r="D276" s="87"/>
      <c r="E276" s="87"/>
    </row>
    <row r="277" spans="1:5" s="10" customFormat="1" ht="15.75" hidden="1">
      <c r="A277" s="61"/>
      <c r="B277" s="17"/>
      <c r="C277" s="85"/>
      <c r="D277" s="85"/>
      <c r="E277" s="85"/>
    </row>
    <row r="278" spans="1:5" s="10" customFormat="1" ht="31.5" hidden="1">
      <c r="A278" s="61" t="s">
        <v>383</v>
      </c>
      <c r="B278" s="17"/>
      <c r="C278" s="85"/>
      <c r="D278" s="85"/>
      <c r="E278" s="85"/>
    </row>
    <row r="279" spans="1:5" s="10" customFormat="1" ht="15.75">
      <c r="A279" s="89" t="s">
        <v>488</v>
      </c>
      <c r="B279" s="17">
        <v>2</v>
      </c>
      <c r="C279" s="85">
        <v>191789</v>
      </c>
      <c r="D279" s="85">
        <v>344389</v>
      </c>
      <c r="E279" s="85">
        <v>219537</v>
      </c>
    </row>
    <row r="280" spans="1:5" s="10" customFormat="1" ht="47.25">
      <c r="A280" s="61" t="s">
        <v>463</v>
      </c>
      <c r="B280" s="17"/>
      <c r="C280" s="85">
        <f>SUM(C279)</f>
        <v>191789</v>
      </c>
      <c r="D280" s="85">
        <f>SUM(D279)</f>
        <v>344389</v>
      </c>
      <c r="E280" s="85">
        <f>SUM(E279)</f>
        <v>219537</v>
      </c>
    </row>
    <row r="281" spans="1:5" s="10" customFormat="1" ht="15.75" hidden="1">
      <c r="A281" s="61"/>
      <c r="B281" s="17"/>
      <c r="C281" s="85"/>
      <c r="D281" s="85"/>
      <c r="E281" s="85"/>
    </row>
    <row r="282" spans="1:5" s="10" customFormat="1" ht="15.75" hidden="1">
      <c r="A282" s="61" t="s">
        <v>647</v>
      </c>
      <c r="B282" s="17">
        <v>2</v>
      </c>
      <c r="C282" s="85"/>
      <c r="D282" s="85"/>
      <c r="E282" s="85"/>
    </row>
    <row r="283" spans="1:5" s="10" customFormat="1" ht="15.75" hidden="1">
      <c r="A283" s="61" t="s">
        <v>567</v>
      </c>
      <c r="B283" s="17">
        <v>2</v>
      </c>
      <c r="C283" s="85"/>
      <c r="D283" s="85"/>
      <c r="E283" s="85"/>
    </row>
    <row r="284" spans="1:5" s="10" customFormat="1" ht="15.75" hidden="1">
      <c r="A284" s="61" t="s">
        <v>464</v>
      </c>
      <c r="B284" s="17"/>
      <c r="C284" s="85">
        <f>SUM(C281:C283)</f>
        <v>0</v>
      </c>
      <c r="D284" s="85">
        <f>SUM(D281:D283)</f>
        <v>0</v>
      </c>
      <c r="E284" s="85">
        <f>SUM(E281:E283)</f>
        <v>0</v>
      </c>
    </row>
    <row r="285" spans="1:5" s="10" customFormat="1" ht="15.75">
      <c r="A285" s="40" t="s">
        <v>384</v>
      </c>
      <c r="B285" s="103"/>
      <c r="C285" s="87">
        <f>SUM(C286:C286:C288)</f>
        <v>191789</v>
      </c>
      <c r="D285" s="87">
        <f>SUM(D286:D286:D288)</f>
        <v>344389</v>
      </c>
      <c r="E285" s="87">
        <f>SUM(E286:E286:E288)</f>
        <v>219537</v>
      </c>
    </row>
    <row r="286" spans="1:5" s="10" customFormat="1" ht="15.75">
      <c r="A286" s="89" t="s">
        <v>421</v>
      </c>
      <c r="B286" s="101">
        <v>1</v>
      </c>
      <c r="C286" s="85">
        <f>SUMIF($B$276:$B$285,"1",C$276:C$285)</f>
        <v>0</v>
      </c>
      <c r="D286" s="85">
        <f>SUMIF($B$276:$B$285,"1",D$276:D$285)</f>
        <v>0</v>
      </c>
      <c r="E286" s="85">
        <f>SUMIF($B$276:$B$285,"1",E$276:E$285)</f>
        <v>0</v>
      </c>
    </row>
    <row r="287" spans="1:5" s="10" customFormat="1" ht="15.75">
      <c r="A287" s="89" t="s">
        <v>247</v>
      </c>
      <c r="B287" s="101">
        <v>2</v>
      </c>
      <c r="C287" s="85">
        <f>SUMIF($B$276:$B$285,"2",C$276:C$285)</f>
        <v>191789</v>
      </c>
      <c r="D287" s="85">
        <f>SUMIF($B$276:$B$285,"2",D$276:D$285)</f>
        <v>344389</v>
      </c>
      <c r="E287" s="85">
        <f>SUMIF($B$276:$B$285,"2",E$276:E$285)</f>
        <v>219537</v>
      </c>
    </row>
    <row r="288" spans="1:5" s="10" customFormat="1" ht="15.75">
      <c r="A288" s="89" t="s">
        <v>127</v>
      </c>
      <c r="B288" s="101">
        <v>3</v>
      </c>
      <c r="C288" s="85">
        <f>SUMIF($B$276:$B$285,"3",C$276:C$285)</f>
        <v>0</v>
      </c>
      <c r="D288" s="85">
        <f>SUMIF($B$276:$B$285,"3",D$276:D$285)</f>
        <v>0</v>
      </c>
      <c r="E288" s="85">
        <f>SUMIF($B$276:$B$285,"3",E$276:E$285)</f>
        <v>0</v>
      </c>
    </row>
    <row r="289" spans="1:5" s="10" customFormat="1" ht="15.75">
      <c r="A289" s="65" t="s">
        <v>385</v>
      </c>
      <c r="B289" s="17"/>
      <c r="C289" s="87"/>
      <c r="D289" s="87"/>
      <c r="E289" s="87"/>
    </row>
    <row r="290" spans="1:5" s="10" customFormat="1" ht="15.75" hidden="1">
      <c r="A290" s="65"/>
      <c r="B290" s="17"/>
      <c r="C290" s="87"/>
      <c r="D290" s="87"/>
      <c r="E290" s="87"/>
    </row>
    <row r="291" spans="1:5" s="10" customFormat="1" ht="15.75" hidden="1">
      <c r="A291" s="65"/>
      <c r="B291" s="17"/>
      <c r="C291" s="87"/>
      <c r="D291" s="87"/>
      <c r="E291" s="87"/>
    </row>
    <row r="292" spans="1:5" s="10" customFormat="1" ht="15.75" hidden="1">
      <c r="A292" s="61"/>
      <c r="B292" s="17"/>
      <c r="C292" s="85"/>
      <c r="D292" s="85"/>
      <c r="E292" s="85"/>
    </row>
    <row r="293" spans="1:5" s="10" customFormat="1" ht="31.5" hidden="1">
      <c r="A293" s="61" t="s">
        <v>386</v>
      </c>
      <c r="B293" s="17"/>
      <c r="C293" s="85"/>
      <c r="D293" s="85"/>
      <c r="E293" s="85"/>
    </row>
    <row r="294" spans="1:5" s="10" customFormat="1" ht="15.75">
      <c r="A294" s="89" t="s">
        <v>489</v>
      </c>
      <c r="B294" s="17">
        <v>2</v>
      </c>
      <c r="C294" s="85">
        <v>188200</v>
      </c>
      <c r="D294" s="85">
        <v>188200</v>
      </c>
      <c r="E294" s="85">
        <v>0</v>
      </c>
    </row>
    <row r="295" spans="1:5" s="10" customFormat="1" ht="47.25">
      <c r="A295" s="61" t="s">
        <v>465</v>
      </c>
      <c r="B295" s="17"/>
      <c r="C295" s="85">
        <f>SUM(C294)</f>
        <v>188200</v>
      </c>
      <c r="D295" s="85">
        <f>SUM(D294)</f>
        <v>188200</v>
      </c>
      <c r="E295" s="85">
        <f>SUM(E294)</f>
        <v>0</v>
      </c>
    </row>
    <row r="296" spans="1:5" s="10" customFormat="1" ht="31.5">
      <c r="A296" s="89" t="s">
        <v>728</v>
      </c>
      <c r="B296" s="17">
        <v>2</v>
      </c>
      <c r="C296" s="85">
        <v>0</v>
      </c>
      <c r="D296" s="85">
        <v>450000</v>
      </c>
      <c r="E296" s="85">
        <v>0</v>
      </c>
    </row>
    <row r="297" spans="1:5" s="10" customFormat="1" ht="15.75" hidden="1">
      <c r="A297" s="61"/>
      <c r="B297" s="17"/>
      <c r="C297" s="85"/>
      <c r="D297" s="85"/>
      <c r="E297" s="85"/>
    </row>
    <row r="298" spans="1:5" s="10" customFormat="1" ht="15.75" hidden="1">
      <c r="A298" s="61"/>
      <c r="B298" s="17"/>
      <c r="C298" s="85"/>
      <c r="D298" s="85"/>
      <c r="E298" s="85"/>
    </row>
    <row r="299" spans="1:5" s="10" customFormat="1" ht="31.5">
      <c r="A299" s="61" t="s">
        <v>466</v>
      </c>
      <c r="B299" s="17"/>
      <c r="C299" s="85">
        <f>SUM(C296:C298)</f>
        <v>0</v>
      </c>
      <c r="D299" s="85">
        <f>SUM(D296:D298)</f>
        <v>450000</v>
      </c>
      <c r="E299" s="85">
        <f>SUM(E296:E298)</f>
        <v>0</v>
      </c>
    </row>
    <row r="300" spans="1:5" s="10" customFormat="1" ht="31.5">
      <c r="A300" s="40" t="s">
        <v>385</v>
      </c>
      <c r="B300" s="103"/>
      <c r="C300" s="87">
        <f>SUM(C301:C301:C303)</f>
        <v>188200</v>
      </c>
      <c r="D300" s="87">
        <f>SUM(D301:D301:D303)</f>
        <v>638200</v>
      </c>
      <c r="E300" s="87">
        <f>SUM(E301:E301:E303)</f>
        <v>0</v>
      </c>
    </row>
    <row r="301" spans="1:5" s="10" customFormat="1" ht="15.75">
      <c r="A301" s="89" t="s">
        <v>421</v>
      </c>
      <c r="B301" s="101">
        <v>1</v>
      </c>
      <c r="C301" s="85">
        <f>SUMIF($B$289:$B$300,"1",C$289:C$300)</f>
        <v>0</v>
      </c>
      <c r="D301" s="85">
        <f>SUMIF($B$289:$B$300,"1",D$289:D$300)</f>
        <v>0</v>
      </c>
      <c r="E301" s="85">
        <f>SUMIF($B$289:$B$300,"1",E$289:E$300)</f>
        <v>0</v>
      </c>
    </row>
    <row r="302" spans="1:5" s="10" customFormat="1" ht="15.75">
      <c r="A302" s="89" t="s">
        <v>247</v>
      </c>
      <c r="B302" s="101">
        <v>2</v>
      </c>
      <c r="C302" s="85">
        <f>SUMIF($B$289:$B$300,"2",C$289:C$300)</f>
        <v>188200</v>
      </c>
      <c r="D302" s="85">
        <f>SUMIF($B$289:$B$300,"2",D$289:D$300)</f>
        <v>638200</v>
      </c>
      <c r="E302" s="85">
        <f>SUMIF($B$289:$B$300,"2",E$289:E$300)</f>
        <v>0</v>
      </c>
    </row>
    <row r="303" spans="1:5" s="10" customFormat="1" ht="15.75">
      <c r="A303" s="89" t="s">
        <v>127</v>
      </c>
      <c r="B303" s="101">
        <v>3</v>
      </c>
      <c r="C303" s="85">
        <f>SUMIF($B$289:$B$300,"3",C$289:C$300)</f>
        <v>0</v>
      </c>
      <c r="D303" s="85">
        <f>SUMIF($B$289:$B$300,"3",D$289:D$300)</f>
        <v>0</v>
      </c>
      <c r="E303" s="85">
        <f>SUMIF($B$289:$B$300,"3",E$289:E$300)</f>
        <v>0</v>
      </c>
    </row>
    <row r="304" spans="1:5" s="10" customFormat="1" ht="49.5">
      <c r="A304" s="66" t="s">
        <v>508</v>
      </c>
      <c r="B304" s="104"/>
      <c r="C304" s="86"/>
      <c r="D304" s="86"/>
      <c r="E304" s="86"/>
    </row>
    <row r="305" spans="1:5" s="10" customFormat="1" ht="16.5">
      <c r="A305" s="65" t="s">
        <v>168</v>
      </c>
      <c r="B305" s="104"/>
      <c r="C305" s="86"/>
      <c r="D305" s="86"/>
      <c r="E305" s="86"/>
    </row>
    <row r="306" spans="1:5" s="10" customFormat="1" ht="31.5">
      <c r="A306" s="61" t="s">
        <v>233</v>
      </c>
      <c r="B306" s="104">
        <v>2</v>
      </c>
      <c r="C306" s="88">
        <v>31038041</v>
      </c>
      <c r="D306" s="88">
        <v>31038041</v>
      </c>
      <c r="E306" s="88">
        <v>31038041</v>
      </c>
    </row>
    <row r="307" spans="1:5" s="10" customFormat="1" ht="15.75" hidden="1">
      <c r="A307" s="61" t="s">
        <v>467</v>
      </c>
      <c r="B307" s="103">
        <v>2</v>
      </c>
      <c r="C307" s="88"/>
      <c r="D307" s="88"/>
      <c r="E307" s="88"/>
    </row>
    <row r="308" spans="1:5" s="10" customFormat="1" ht="31.5">
      <c r="A308" s="40" t="s">
        <v>168</v>
      </c>
      <c r="B308" s="103"/>
      <c r="C308" s="87">
        <f>SUM(C309:C311)</f>
        <v>31038041</v>
      </c>
      <c r="D308" s="87">
        <f>SUM(D309:D311)</f>
        <v>31038041</v>
      </c>
      <c r="E308" s="87">
        <f>SUM(E309:E311)</f>
        <v>31038041</v>
      </c>
    </row>
    <row r="309" spans="1:5" s="10" customFormat="1" ht="15.75">
      <c r="A309" s="89" t="s">
        <v>421</v>
      </c>
      <c r="B309" s="101">
        <v>1</v>
      </c>
      <c r="C309" s="85">
        <f>SUMIF($B$305:$B$308,"1",C$305:C$308)</f>
        <v>0</v>
      </c>
      <c r="D309" s="85">
        <f>SUMIF($B$305:$B$308,"1",D$305:D$308)</f>
        <v>0</v>
      </c>
      <c r="E309" s="85">
        <f>SUMIF($B$305:$B$308,"1",E$305:E$308)</f>
        <v>0</v>
      </c>
    </row>
    <row r="310" spans="1:5" s="10" customFormat="1" ht="15.75">
      <c r="A310" s="89" t="s">
        <v>247</v>
      </c>
      <c r="B310" s="101">
        <v>2</v>
      </c>
      <c r="C310" s="85">
        <f>SUMIF($B$305:$B$308,"2",C$305:C$308)</f>
        <v>31038041</v>
      </c>
      <c r="D310" s="85">
        <f>SUMIF($B$305:$B$308,"2",D$305:D$308)</f>
        <v>31038041</v>
      </c>
      <c r="E310" s="85">
        <f>SUMIF($B$305:$B$308,"2",E$305:E$308)</f>
        <v>31038041</v>
      </c>
    </row>
    <row r="311" spans="1:5" s="10" customFormat="1" ht="15.75">
      <c r="A311" s="89" t="s">
        <v>127</v>
      </c>
      <c r="B311" s="101">
        <v>3</v>
      </c>
      <c r="C311" s="85">
        <f>SUMIF($B$305:$B$308,"3",C$305:C$308)</f>
        <v>0</v>
      </c>
      <c r="D311" s="85">
        <f>SUMIF($B$305:$B$308,"3",D$305:D$308)</f>
        <v>0</v>
      </c>
      <c r="E311" s="85">
        <f>SUMIF($B$305:$B$308,"3",E$305:E$308)</f>
        <v>0</v>
      </c>
    </row>
    <row r="312" spans="1:5" s="10" customFormat="1" ht="15.75" hidden="1">
      <c r="A312" s="65" t="s">
        <v>169</v>
      </c>
      <c r="B312" s="101"/>
      <c r="C312" s="85"/>
      <c r="D312" s="85"/>
      <c r="E312" s="85"/>
    </row>
    <row r="313" spans="1:5" s="10" customFormat="1" ht="16.5" hidden="1">
      <c r="A313" s="61" t="s">
        <v>233</v>
      </c>
      <c r="B313" s="104">
        <v>2</v>
      </c>
      <c r="C313" s="85"/>
      <c r="D313" s="85"/>
      <c r="E313" s="85"/>
    </row>
    <row r="314" spans="1:5" s="10" customFormat="1" ht="15.75" hidden="1">
      <c r="A314" s="61" t="s">
        <v>467</v>
      </c>
      <c r="B314" s="103">
        <v>2</v>
      </c>
      <c r="C314" s="88"/>
      <c r="D314" s="88"/>
      <c r="E314" s="88"/>
    </row>
    <row r="315" spans="1:5" s="10" customFormat="1" ht="15.75" hidden="1">
      <c r="A315" s="40" t="s">
        <v>169</v>
      </c>
      <c r="B315" s="103"/>
      <c r="C315" s="87">
        <f>SUM(C316:C318)</f>
        <v>0</v>
      </c>
      <c r="D315" s="87">
        <f>SUM(D316:D318)</f>
        <v>0</v>
      </c>
      <c r="E315" s="87">
        <f>SUM(E316:E318)</f>
        <v>0</v>
      </c>
    </row>
    <row r="316" spans="1:5" s="10" customFormat="1" ht="15.75" hidden="1">
      <c r="A316" s="89" t="s">
        <v>421</v>
      </c>
      <c r="B316" s="101">
        <v>1</v>
      </c>
      <c r="C316" s="85">
        <f>SUMIF($B$312:$B$315,"1",C$312:C$315)</f>
        <v>0</v>
      </c>
      <c r="D316" s="85">
        <f>SUMIF($B$312:$B$315,"1",D$312:D$315)</f>
        <v>0</v>
      </c>
      <c r="E316" s="85">
        <f>SUMIF($B$312:$B$315,"1",E$312:E$315)</f>
        <v>0</v>
      </c>
    </row>
    <row r="317" spans="1:5" s="10" customFormat="1" ht="15.75" hidden="1">
      <c r="A317" s="89" t="s">
        <v>247</v>
      </c>
      <c r="B317" s="101">
        <v>2</v>
      </c>
      <c r="C317" s="85">
        <f>SUMIF($B$312:$B$315,"2",C$312:C$315)</f>
        <v>0</v>
      </c>
      <c r="D317" s="85">
        <f>SUMIF($B$312:$B$315,"2",D$312:D$315)</f>
        <v>0</v>
      </c>
      <c r="E317" s="85">
        <f>SUMIF($B$312:$B$315,"2",E$312:E$315)</f>
        <v>0</v>
      </c>
    </row>
    <row r="318" spans="1:5" s="10" customFormat="1" ht="15.75" hidden="1">
      <c r="A318" s="89" t="s">
        <v>127</v>
      </c>
      <c r="B318" s="101">
        <v>3</v>
      </c>
      <c r="C318" s="85">
        <f>SUMIF($B$312:$B$315,"3",C$312:C$315)</f>
        <v>0</v>
      </c>
      <c r="D318" s="85">
        <f>SUMIF($B$312:$B$315,"3",D$312:D$315)</f>
        <v>0</v>
      </c>
      <c r="E318" s="85">
        <f>SUMIF($B$312:$B$315,"3",E$312:E$315)</f>
        <v>0</v>
      </c>
    </row>
    <row r="319" spans="1:5" s="10" customFormat="1" ht="49.5">
      <c r="A319" s="66" t="s">
        <v>89</v>
      </c>
      <c r="B319" s="104"/>
      <c r="C319" s="86"/>
      <c r="D319" s="86"/>
      <c r="E319" s="86"/>
    </row>
    <row r="320" spans="1:5" s="10" customFormat="1" ht="15.75">
      <c r="A320" s="65" t="s">
        <v>166</v>
      </c>
      <c r="B320" s="103"/>
      <c r="C320" s="88"/>
      <c r="D320" s="88"/>
      <c r="E320" s="88"/>
    </row>
    <row r="321" spans="1:5" s="10" customFormat="1" ht="15.75" hidden="1">
      <c r="A321" s="61" t="s">
        <v>232</v>
      </c>
      <c r="B321" s="103"/>
      <c r="C321" s="88"/>
      <c r="D321" s="88"/>
      <c r="E321" s="88"/>
    </row>
    <row r="322" spans="1:5" s="10" customFormat="1" ht="31.5" hidden="1">
      <c r="A322" s="89" t="s">
        <v>468</v>
      </c>
      <c r="B322" s="103"/>
      <c r="C322" s="88"/>
      <c r="D322" s="88"/>
      <c r="E322" s="88"/>
    </row>
    <row r="323" spans="1:5" s="10" customFormat="1" ht="31.5" hidden="1">
      <c r="A323" s="89" t="s">
        <v>244</v>
      </c>
      <c r="B323" s="103"/>
      <c r="C323" s="88"/>
      <c r="D323" s="88"/>
      <c r="E323" s="88"/>
    </row>
    <row r="324" spans="1:5" s="10" customFormat="1" ht="31.5" hidden="1">
      <c r="A324" s="89" t="s">
        <v>469</v>
      </c>
      <c r="B324" s="103"/>
      <c r="C324" s="88"/>
      <c r="D324" s="88"/>
      <c r="E324" s="88"/>
    </row>
    <row r="325" spans="1:5" s="10" customFormat="1" ht="31.5">
      <c r="A325" s="89" t="s">
        <v>243</v>
      </c>
      <c r="B325" s="103">
        <v>2</v>
      </c>
      <c r="C325" s="88">
        <v>0</v>
      </c>
      <c r="D325" s="88">
        <v>6670707</v>
      </c>
      <c r="E325" s="88">
        <v>6670707</v>
      </c>
    </row>
    <row r="326" spans="1:5" s="10" customFormat="1" ht="15.75" hidden="1">
      <c r="A326" s="89" t="s">
        <v>242</v>
      </c>
      <c r="B326" s="103"/>
      <c r="C326" s="88"/>
      <c r="D326" s="88"/>
      <c r="E326" s="88"/>
    </row>
    <row r="327" spans="1:5" s="10" customFormat="1" ht="15.75" hidden="1">
      <c r="A327" s="61" t="s">
        <v>234</v>
      </c>
      <c r="B327" s="103"/>
      <c r="C327" s="88"/>
      <c r="D327" s="88"/>
      <c r="E327" s="88"/>
    </row>
    <row r="328" spans="1:5" s="10" customFormat="1" ht="31.5" hidden="1">
      <c r="A328" s="61" t="s">
        <v>235</v>
      </c>
      <c r="B328" s="103"/>
      <c r="C328" s="88"/>
      <c r="D328" s="88"/>
      <c r="E328" s="88"/>
    </row>
    <row r="329" spans="1:5" s="10" customFormat="1" ht="31.5">
      <c r="A329" s="40" t="s">
        <v>166</v>
      </c>
      <c r="B329" s="103"/>
      <c r="C329" s="87">
        <f>SUM(C330:C332)</f>
        <v>0</v>
      </c>
      <c r="D329" s="87">
        <f>SUM(D330:D332)</f>
        <v>6670707</v>
      </c>
      <c r="E329" s="87">
        <f>SUM(E330:E332)</f>
        <v>6670707</v>
      </c>
    </row>
    <row r="330" spans="1:5" s="10" customFormat="1" ht="15.75">
      <c r="A330" s="89" t="s">
        <v>421</v>
      </c>
      <c r="B330" s="101">
        <v>1</v>
      </c>
      <c r="C330" s="85">
        <f>SUMIF($B$320:$B$329,"1",C$320:C$329)</f>
        <v>0</v>
      </c>
      <c r="D330" s="85">
        <f>SUMIF($B$320:$B$329,"1",D$320:D$329)</f>
        <v>0</v>
      </c>
      <c r="E330" s="85">
        <f>SUMIF($B$320:$B$329,"1",E$320:E$329)</f>
        <v>0</v>
      </c>
    </row>
    <row r="331" spans="1:5" s="10" customFormat="1" ht="15.75">
      <c r="A331" s="89" t="s">
        <v>247</v>
      </c>
      <c r="B331" s="101">
        <v>2</v>
      </c>
      <c r="C331" s="85">
        <f>SUMIF($B$320:$B$329,"2",C$320:C$329)</f>
        <v>0</v>
      </c>
      <c r="D331" s="85">
        <f>SUMIF($B$320:$B$329,"2",D$320:D$329)</f>
        <v>6670707</v>
      </c>
      <c r="E331" s="85">
        <f>SUMIF($B$320:$B$329,"2",E$320:E$329)</f>
        <v>6670707</v>
      </c>
    </row>
    <row r="332" spans="1:5" s="10" customFormat="1" ht="15.75">
      <c r="A332" s="89" t="s">
        <v>127</v>
      </c>
      <c r="B332" s="101">
        <v>3</v>
      </c>
      <c r="C332" s="85">
        <f>SUMIF($B$320:$B$329,"3",C$320:C$329)</f>
        <v>0</v>
      </c>
      <c r="D332" s="85">
        <f>SUMIF($B$320:$B$329,"3",D$320:D$329)</f>
        <v>0</v>
      </c>
      <c r="E332" s="85">
        <f>SUMIF($B$320:$B$329,"3",E$320:E$329)</f>
        <v>0</v>
      </c>
    </row>
    <row r="333" spans="1:5" s="10" customFormat="1" ht="15.75" hidden="1">
      <c r="A333" s="65" t="s">
        <v>167</v>
      </c>
      <c r="B333" s="103"/>
      <c r="C333" s="88"/>
      <c r="D333" s="88"/>
      <c r="E333" s="88"/>
    </row>
    <row r="334" spans="1:5" s="10" customFormat="1" ht="15.75" hidden="1">
      <c r="A334" s="61" t="s">
        <v>232</v>
      </c>
      <c r="B334" s="103"/>
      <c r="C334" s="88"/>
      <c r="D334" s="88"/>
      <c r="E334" s="88"/>
    </row>
    <row r="335" spans="1:5" s="10" customFormat="1" ht="31.5" hidden="1">
      <c r="A335" s="89" t="s">
        <v>468</v>
      </c>
      <c r="B335" s="103"/>
      <c r="C335" s="88"/>
      <c r="D335" s="88"/>
      <c r="E335" s="88"/>
    </row>
    <row r="336" spans="1:5" s="10" customFormat="1" ht="31.5" hidden="1">
      <c r="A336" s="89" t="s">
        <v>244</v>
      </c>
      <c r="B336" s="103"/>
      <c r="C336" s="88"/>
      <c r="D336" s="88"/>
      <c r="E336" s="88"/>
    </row>
    <row r="337" spans="1:5" s="10" customFormat="1" ht="31.5" hidden="1">
      <c r="A337" s="89" t="s">
        <v>469</v>
      </c>
      <c r="B337" s="103">
        <v>2</v>
      </c>
      <c r="C337" s="85"/>
      <c r="D337" s="85"/>
      <c r="E337" s="85"/>
    </row>
    <row r="338" spans="1:5" s="10" customFormat="1" ht="15.75" hidden="1">
      <c r="A338" s="89" t="s">
        <v>243</v>
      </c>
      <c r="B338" s="103"/>
      <c r="C338" s="88"/>
      <c r="D338" s="88"/>
      <c r="E338" s="88"/>
    </row>
    <row r="339" spans="1:5" s="10" customFormat="1" ht="15.75" hidden="1">
      <c r="A339" s="89" t="s">
        <v>242</v>
      </c>
      <c r="B339" s="103"/>
      <c r="C339" s="88"/>
      <c r="D339" s="88"/>
      <c r="E339" s="88"/>
    </row>
    <row r="340" spans="1:5" s="10" customFormat="1" ht="15.75" hidden="1">
      <c r="A340" s="61" t="s">
        <v>234</v>
      </c>
      <c r="B340" s="103"/>
      <c r="C340" s="88"/>
      <c r="D340" s="88"/>
      <c r="E340" s="88"/>
    </row>
    <row r="341" spans="1:5" s="10" customFormat="1" ht="31.5" hidden="1">
      <c r="A341" s="61" t="s">
        <v>235</v>
      </c>
      <c r="B341" s="103"/>
      <c r="C341" s="88"/>
      <c r="D341" s="88"/>
      <c r="E341" s="88"/>
    </row>
    <row r="342" spans="1:5" s="10" customFormat="1" ht="15.75" hidden="1">
      <c r="A342" s="40" t="s">
        <v>167</v>
      </c>
      <c r="B342" s="103"/>
      <c r="C342" s="87">
        <f>SUM(C343:C345)</f>
        <v>0</v>
      </c>
      <c r="D342" s="87">
        <f>SUM(D343:D345)</f>
        <v>0</v>
      </c>
      <c r="E342" s="87">
        <f>SUM(E343:E345)</f>
        <v>0</v>
      </c>
    </row>
    <row r="343" spans="1:5" s="10" customFormat="1" ht="15.75" hidden="1">
      <c r="A343" s="89" t="s">
        <v>421</v>
      </c>
      <c r="B343" s="101">
        <v>1</v>
      </c>
      <c r="C343" s="85">
        <f>SUMIF($B$333:$B$342,"1",C$333:C$342)</f>
        <v>0</v>
      </c>
      <c r="D343" s="85">
        <f>SUMIF($B$333:$B$342,"1",D$333:D$342)</f>
        <v>0</v>
      </c>
      <c r="E343" s="85">
        <f>SUMIF($B$333:$B$342,"1",E$333:E$342)</f>
        <v>0</v>
      </c>
    </row>
    <row r="344" spans="1:5" s="10" customFormat="1" ht="15.75" hidden="1">
      <c r="A344" s="89" t="s">
        <v>247</v>
      </c>
      <c r="B344" s="101">
        <v>2</v>
      </c>
      <c r="C344" s="85">
        <f>SUMIF($B$333:$B$342,"2",C$333:C$342)</f>
        <v>0</v>
      </c>
      <c r="D344" s="85">
        <f>SUMIF($B$333:$B$342,"2",D$333:D$342)</f>
        <v>0</v>
      </c>
      <c r="E344" s="85">
        <f>SUMIF($B$333:$B$342,"2",E$333:E$342)</f>
        <v>0</v>
      </c>
    </row>
    <row r="345" spans="1:5" s="10" customFormat="1" ht="15.75" hidden="1">
      <c r="A345" s="89" t="s">
        <v>127</v>
      </c>
      <c r="B345" s="101">
        <v>3</v>
      </c>
      <c r="C345" s="85">
        <f>SUMIF($B$333:$B$342,"3",C$333:C$342)</f>
        <v>0</v>
      </c>
      <c r="D345" s="85">
        <f>SUMIF($B$333:$B$342,"3",D$333:D$342)</f>
        <v>0</v>
      </c>
      <c r="E345" s="85">
        <f>SUMIF($B$333:$B$342,"3",E$333:E$342)</f>
        <v>0</v>
      </c>
    </row>
    <row r="346" spans="1:5" s="10" customFormat="1" ht="16.5">
      <c r="A346" s="66" t="s">
        <v>90</v>
      </c>
      <c r="B346" s="104"/>
      <c r="C346" s="107">
        <f>C114+C158+C189+C252++C272+C285+C300+C308+C315+C329+C342</f>
        <v>251998008</v>
      </c>
      <c r="D346" s="107">
        <f>D114+D158+D189+D252++D272+D285+D300+D308+D315+D329+D342</f>
        <v>542943596</v>
      </c>
      <c r="E346" s="107">
        <f>E114+E158+E189+E252++E272+E285+E300+E308+E315+E329+E342</f>
        <v>282751836</v>
      </c>
    </row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</sheetData>
  <sheetProtection/>
  <mergeCells count="2">
    <mergeCell ref="A1:E1"/>
    <mergeCell ref="A2:E2"/>
  </mergeCells>
  <printOptions horizontalCentered="1"/>
  <pageMargins left="0.7086614173228347" right="0.2362204724409449" top="0.3937007874015748" bottom="0.4724409448818898" header="0.1968503937007874" footer="0.31496062992125984"/>
  <pageSetup fitToHeight="3" fitToWidth="1" horizontalDpi="600" verticalDpi="600" orientation="portrait" paperSize="9" scale="77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99"/>
  <sheetViews>
    <sheetView zoomScalePageLayoutView="0" workbookViewId="0" topLeftCell="A144">
      <selection activeCell="A30" sqref="A30:IV30"/>
    </sheetView>
  </sheetViews>
  <sheetFormatPr defaultColWidth="9.140625" defaultRowHeight="15"/>
  <cols>
    <col min="1" max="1" width="54.7109375" style="3" customWidth="1"/>
    <col min="2" max="2" width="5.7109375" style="128" customWidth="1"/>
    <col min="3" max="3" width="13.140625" style="128" customWidth="1"/>
    <col min="4" max="4" width="13.140625" style="156" customWidth="1"/>
    <col min="5" max="5" width="13.140625" style="3" customWidth="1"/>
    <col min="6" max="6" width="10.140625" style="3" bestFit="1" customWidth="1"/>
    <col min="7" max="16384" width="9.140625" style="3" customWidth="1"/>
  </cols>
  <sheetData>
    <row r="1" spans="1:5" ht="15.75" customHeight="1">
      <c r="A1" s="325" t="s">
        <v>664</v>
      </c>
      <c r="B1" s="325"/>
      <c r="C1" s="325"/>
      <c r="D1" s="325"/>
      <c r="E1" s="325"/>
    </row>
    <row r="2" spans="1:5" ht="15.75">
      <c r="A2" s="326" t="s">
        <v>543</v>
      </c>
      <c r="B2" s="326"/>
      <c r="C2" s="326"/>
      <c r="D2" s="326"/>
      <c r="E2" s="326"/>
    </row>
    <row r="3" ht="15.75">
      <c r="A3" s="124"/>
    </row>
    <row r="4" spans="1:5" s="10" customFormat="1" ht="31.5">
      <c r="A4" s="17" t="s">
        <v>9</v>
      </c>
      <c r="B4" s="17" t="s">
        <v>143</v>
      </c>
      <c r="C4" s="37" t="s">
        <v>4</v>
      </c>
      <c r="D4" s="37" t="s">
        <v>789</v>
      </c>
      <c r="E4" s="37" t="s">
        <v>790</v>
      </c>
    </row>
    <row r="5" spans="1:5" s="10" customFormat="1" ht="16.5">
      <c r="A5" s="66" t="s">
        <v>88</v>
      </c>
      <c r="B5" s="104"/>
      <c r="C5" s="85"/>
      <c r="D5" s="85"/>
      <c r="E5" s="85"/>
    </row>
    <row r="6" spans="1:5" s="10" customFormat="1" ht="15.75">
      <c r="A6" s="65" t="s">
        <v>81</v>
      </c>
      <c r="B6" s="103"/>
      <c r="C6" s="85"/>
      <c r="D6" s="85"/>
      <c r="E6" s="85"/>
    </row>
    <row r="7" spans="1:5" s="10" customFormat="1" ht="15.75">
      <c r="A7" s="40" t="s">
        <v>174</v>
      </c>
      <c r="B7" s="103"/>
      <c r="C7" s="87">
        <f>SUM(C8:C10)</f>
        <v>36832546</v>
      </c>
      <c r="D7" s="87">
        <f>SUM(D8:D10)</f>
        <v>40493216</v>
      </c>
      <c r="E7" s="87">
        <f>SUM(E8:E10)</f>
        <v>35434171</v>
      </c>
    </row>
    <row r="8" spans="1:5" s="10" customFormat="1" ht="15.75">
      <c r="A8" s="89" t="s">
        <v>421</v>
      </c>
      <c r="B8" s="101">
        <v>1</v>
      </c>
      <c r="C8" s="85">
        <f>'COFOG Önk.'!C67</f>
        <v>0</v>
      </c>
      <c r="D8" s="85">
        <f>'COFOG Önk.'!D67</f>
        <v>0</v>
      </c>
      <c r="E8" s="85">
        <f>'COFOG Önk.'!E67</f>
        <v>0</v>
      </c>
    </row>
    <row r="9" spans="1:5" s="10" customFormat="1" ht="15.75">
      <c r="A9" s="89" t="s">
        <v>247</v>
      </c>
      <c r="B9" s="101">
        <v>2</v>
      </c>
      <c r="C9" s="85">
        <f>'COFOG Önk.'!C68</f>
        <v>35472546</v>
      </c>
      <c r="D9" s="85">
        <f>'COFOG Önk.'!D68</f>
        <v>39141668</v>
      </c>
      <c r="E9" s="85">
        <f>'COFOG Önk.'!E68</f>
        <v>34126171</v>
      </c>
    </row>
    <row r="10" spans="1:5" s="10" customFormat="1" ht="15.75">
      <c r="A10" s="89" t="s">
        <v>127</v>
      </c>
      <c r="B10" s="101">
        <v>3</v>
      </c>
      <c r="C10" s="85">
        <f>'COFOG Önk.'!C69</f>
        <v>1360000</v>
      </c>
      <c r="D10" s="85">
        <f>'COFOG Önk.'!D69</f>
        <v>1351548</v>
      </c>
      <c r="E10" s="85">
        <f>'COFOG Önk.'!E69</f>
        <v>1308000</v>
      </c>
    </row>
    <row r="11" spans="1:5" s="10" customFormat="1" ht="31.5">
      <c r="A11" s="40" t="s">
        <v>176</v>
      </c>
      <c r="B11" s="103"/>
      <c r="C11" s="87">
        <f>SUM(C12:C14)</f>
        <v>5742649</v>
      </c>
      <c r="D11" s="87">
        <f>SUM(D12:D14)</f>
        <v>6330645</v>
      </c>
      <c r="E11" s="87">
        <f>SUM(E12:E14)</f>
        <v>5756128</v>
      </c>
    </row>
    <row r="12" spans="1:5" s="10" customFormat="1" ht="15.75">
      <c r="A12" s="89" t="s">
        <v>421</v>
      </c>
      <c r="B12" s="101">
        <v>1</v>
      </c>
      <c r="C12" s="85">
        <f>'COFOG Önk.'!F67</f>
        <v>0</v>
      </c>
      <c r="D12" s="85">
        <f>'COFOG Önk.'!G67</f>
        <v>0</v>
      </c>
      <c r="E12" s="85">
        <f>'COFOG Önk.'!H67</f>
        <v>0</v>
      </c>
    </row>
    <row r="13" spans="1:5" s="10" customFormat="1" ht="15.75">
      <c r="A13" s="89" t="s">
        <v>247</v>
      </c>
      <c r="B13" s="101">
        <v>2</v>
      </c>
      <c r="C13" s="85">
        <f>'COFOG Önk.'!F68</f>
        <v>5443649</v>
      </c>
      <c r="D13" s="85">
        <f>'COFOG Önk.'!G68</f>
        <v>6031645</v>
      </c>
      <c r="E13" s="85">
        <f>'COFOG Önk.'!H68</f>
        <v>5512009</v>
      </c>
    </row>
    <row r="14" spans="1:5" s="10" customFormat="1" ht="15.75">
      <c r="A14" s="89" t="s">
        <v>127</v>
      </c>
      <c r="B14" s="101">
        <v>3</v>
      </c>
      <c r="C14" s="85">
        <f>'COFOG Önk.'!F69</f>
        <v>299000</v>
      </c>
      <c r="D14" s="85">
        <f>'COFOG Önk.'!G69</f>
        <v>299000</v>
      </c>
      <c r="E14" s="85">
        <f>'COFOG Önk.'!H69</f>
        <v>244119</v>
      </c>
    </row>
    <row r="15" spans="1:5" s="10" customFormat="1" ht="15.75">
      <c r="A15" s="40" t="s">
        <v>177</v>
      </c>
      <c r="B15" s="103"/>
      <c r="C15" s="87">
        <f>SUM(C16:C18)</f>
        <v>36984977</v>
      </c>
      <c r="D15" s="87">
        <f>SUM(D16:D18)</f>
        <v>100897106</v>
      </c>
      <c r="E15" s="87">
        <f>SUM(E16:E18)</f>
        <v>34603824</v>
      </c>
    </row>
    <row r="16" spans="1:5" s="10" customFormat="1" ht="15.75">
      <c r="A16" s="89" t="s">
        <v>421</v>
      </c>
      <c r="B16" s="101">
        <v>1</v>
      </c>
      <c r="C16" s="85">
        <f>'COFOG Önk.'!I67</f>
        <v>0</v>
      </c>
      <c r="D16" s="85">
        <f>'COFOG Önk.'!J67</f>
        <v>0</v>
      </c>
      <c r="E16" s="85">
        <f>'COFOG Önk.'!K67</f>
        <v>0</v>
      </c>
    </row>
    <row r="17" spans="1:5" s="10" customFormat="1" ht="15.75">
      <c r="A17" s="89" t="s">
        <v>247</v>
      </c>
      <c r="B17" s="101">
        <v>2</v>
      </c>
      <c r="C17" s="85">
        <f>'COFOG Önk.'!I68</f>
        <v>36984977</v>
      </c>
      <c r="D17" s="85">
        <f>'COFOG Önk.'!J68</f>
        <v>100897106</v>
      </c>
      <c r="E17" s="85">
        <f>'COFOG Önk.'!K68</f>
        <v>34603824</v>
      </c>
    </row>
    <row r="18" spans="1:5" s="10" customFormat="1" ht="15.75">
      <c r="A18" s="89" t="s">
        <v>127</v>
      </c>
      <c r="B18" s="101">
        <v>3</v>
      </c>
      <c r="C18" s="85">
        <f>'COFOG Önk.'!I69</f>
        <v>0</v>
      </c>
      <c r="D18" s="85">
        <f>'COFOG Önk.'!J69</f>
        <v>0</v>
      </c>
      <c r="E18" s="85">
        <f>'COFOG Önk.'!K69</f>
        <v>0</v>
      </c>
    </row>
    <row r="19" spans="1:5" s="10" customFormat="1" ht="15.75">
      <c r="A19" s="65" t="s">
        <v>178</v>
      </c>
      <c r="B19" s="103"/>
      <c r="C19" s="85"/>
      <c r="D19" s="85"/>
      <c r="E19" s="85"/>
    </row>
    <row r="20" spans="1:5" s="10" customFormat="1" ht="31.5">
      <c r="A20" s="89" t="s">
        <v>182</v>
      </c>
      <c r="B20" s="103"/>
      <c r="C20" s="85">
        <f>SUM(C21:C22)</f>
        <v>0</v>
      </c>
      <c r="D20" s="85">
        <f>SUM(D21:D22)</f>
        <v>270500</v>
      </c>
      <c r="E20" s="85">
        <f>SUM(E21:E22)</f>
        <v>270500</v>
      </c>
    </row>
    <row r="21" spans="1:5" s="10" customFormat="1" ht="47.25">
      <c r="A21" s="89" t="s">
        <v>190</v>
      </c>
      <c r="B21" s="103">
        <v>2</v>
      </c>
      <c r="C21" s="85">
        <v>0</v>
      </c>
      <c r="D21" s="85">
        <v>270500</v>
      </c>
      <c r="E21" s="85">
        <v>270500</v>
      </c>
    </row>
    <row r="22" spans="1:5" s="10" customFormat="1" ht="15.75" hidden="1">
      <c r="A22" s="89" t="s">
        <v>191</v>
      </c>
      <c r="B22" s="103">
        <v>2</v>
      </c>
      <c r="C22" s="85"/>
      <c r="D22" s="85"/>
      <c r="E22" s="85"/>
    </row>
    <row r="23" spans="1:5" s="10" customFormat="1" ht="15.75">
      <c r="A23" s="61" t="s">
        <v>179</v>
      </c>
      <c r="B23" s="103"/>
      <c r="C23" s="85">
        <f>SUM(C20:C20)</f>
        <v>0</v>
      </c>
      <c r="D23" s="85">
        <f>SUM(D20:D20)</f>
        <v>270500</v>
      </c>
      <c r="E23" s="85">
        <f>SUM(E20:E20)</f>
        <v>270500</v>
      </c>
    </row>
    <row r="24" spans="1:5" s="10" customFormat="1" ht="15.75" hidden="1">
      <c r="A24" s="61" t="s">
        <v>192</v>
      </c>
      <c r="B24" s="103"/>
      <c r="C24" s="85"/>
      <c r="D24" s="85"/>
      <c r="E24" s="85"/>
    </row>
    <row r="25" spans="1:5" s="10" customFormat="1" ht="63" hidden="1">
      <c r="A25" s="108" t="s">
        <v>187</v>
      </c>
      <c r="B25" s="103">
        <v>2</v>
      </c>
      <c r="C25" s="85"/>
      <c r="D25" s="85"/>
      <c r="E25" s="85"/>
    </row>
    <row r="26" spans="1:5" s="10" customFormat="1" ht="63" hidden="1">
      <c r="A26" s="108" t="s">
        <v>187</v>
      </c>
      <c r="B26" s="103">
        <v>3</v>
      </c>
      <c r="C26" s="85"/>
      <c r="D26" s="85"/>
      <c r="E26" s="85"/>
    </row>
    <row r="27" spans="1:5" s="10" customFormat="1" ht="15.75" hidden="1">
      <c r="A27" s="61" t="s">
        <v>186</v>
      </c>
      <c r="B27" s="103"/>
      <c r="C27" s="85">
        <f>SUM(C25:C26)</f>
        <v>0</v>
      </c>
      <c r="D27" s="85">
        <f>SUM(D25:D26)</f>
        <v>0</v>
      </c>
      <c r="E27" s="85">
        <f>SUM(E25:E26)</f>
        <v>0</v>
      </c>
    </row>
    <row r="28" spans="1:5" s="10" customFormat="1" ht="31.5" hidden="1">
      <c r="A28" s="89" t="s">
        <v>183</v>
      </c>
      <c r="B28" s="103"/>
      <c r="C28" s="85">
        <f>SUM(C29:C29)</f>
        <v>0</v>
      </c>
      <c r="D28" s="85">
        <f>SUM(D29:D29)</f>
        <v>0</v>
      </c>
      <c r="E28" s="85">
        <f>SUM(E29:E29)</f>
        <v>0</v>
      </c>
    </row>
    <row r="29" spans="1:5" s="10" customFormat="1" ht="15.75" hidden="1">
      <c r="A29" s="89" t="s">
        <v>453</v>
      </c>
      <c r="B29" s="103"/>
      <c r="C29" s="85"/>
      <c r="D29" s="85"/>
      <c r="E29" s="85"/>
    </row>
    <row r="30" spans="1:5" s="10" customFormat="1" ht="15.75" hidden="1">
      <c r="A30" s="89" t="s">
        <v>184</v>
      </c>
      <c r="B30" s="103">
        <v>2</v>
      </c>
      <c r="C30" s="85"/>
      <c r="D30" s="85"/>
      <c r="E30" s="85"/>
    </row>
    <row r="31" spans="1:5" s="10" customFormat="1" ht="31.5" hidden="1">
      <c r="A31" s="89" t="s">
        <v>185</v>
      </c>
      <c r="B31" s="103">
        <v>2</v>
      </c>
      <c r="C31" s="85"/>
      <c r="D31" s="85"/>
      <c r="E31" s="85"/>
    </row>
    <row r="32" spans="1:5" s="10" customFormat="1" ht="15.75">
      <c r="A32" s="89" t="s">
        <v>429</v>
      </c>
      <c r="B32" s="103"/>
      <c r="C32" s="85">
        <f>C33+C49</f>
        <v>7445600</v>
      </c>
      <c r="D32" s="85">
        <f>D33+D49</f>
        <v>8032600</v>
      </c>
      <c r="E32" s="85">
        <f>E33+E49</f>
        <v>7319845</v>
      </c>
    </row>
    <row r="33" spans="1:5" s="10" customFormat="1" ht="15.75">
      <c r="A33" s="89" t="s">
        <v>430</v>
      </c>
      <c r="B33" s="103"/>
      <c r="C33" s="85">
        <f>SUM(C34:C48)</f>
        <v>7445600</v>
      </c>
      <c r="D33" s="85">
        <f>SUM(D34:D48)</f>
        <v>8032600</v>
      </c>
      <c r="E33" s="85">
        <f>SUM(E34:E48)</f>
        <v>7319845</v>
      </c>
    </row>
    <row r="34" spans="1:5" s="10" customFormat="1" ht="31.5">
      <c r="A34" s="89" t="s">
        <v>431</v>
      </c>
      <c r="B34" s="103">
        <v>2</v>
      </c>
      <c r="C34" s="85">
        <v>150000</v>
      </c>
      <c r="D34" s="85">
        <v>800000</v>
      </c>
      <c r="E34" s="85">
        <v>549545</v>
      </c>
    </row>
    <row r="35" spans="1:5" s="10" customFormat="1" ht="47.25">
      <c r="A35" s="89" t="s">
        <v>432</v>
      </c>
      <c r="B35" s="103">
        <v>2</v>
      </c>
      <c r="C35" s="85">
        <v>2587600</v>
      </c>
      <c r="D35" s="85">
        <v>1887600</v>
      </c>
      <c r="E35" s="85">
        <v>1865300</v>
      </c>
    </row>
    <row r="36" spans="1:5" s="10" customFormat="1" ht="15.75" hidden="1">
      <c r="A36" s="61" t="s">
        <v>577</v>
      </c>
      <c r="B36" s="103">
        <v>2</v>
      </c>
      <c r="C36" s="85"/>
      <c r="D36" s="85"/>
      <c r="E36" s="85"/>
    </row>
    <row r="37" spans="1:5" s="10" customFormat="1" ht="31.5">
      <c r="A37" s="89" t="s">
        <v>538</v>
      </c>
      <c r="B37" s="103">
        <v>2</v>
      </c>
      <c r="C37" s="85">
        <v>2000000</v>
      </c>
      <c r="D37" s="85">
        <v>2700000</v>
      </c>
      <c r="E37" s="85">
        <v>2700000</v>
      </c>
    </row>
    <row r="38" spans="1:5" s="10" customFormat="1" ht="31.5" hidden="1">
      <c r="A38" s="89" t="s">
        <v>433</v>
      </c>
      <c r="B38" s="103">
        <v>2</v>
      </c>
      <c r="C38" s="85"/>
      <c r="D38" s="85"/>
      <c r="E38" s="85"/>
    </row>
    <row r="39" spans="1:5" s="10" customFormat="1" ht="31.5">
      <c r="A39" s="89" t="s">
        <v>434</v>
      </c>
      <c r="B39" s="103">
        <v>2</v>
      </c>
      <c r="C39" s="85">
        <v>600000</v>
      </c>
      <c r="D39" s="85">
        <v>300000</v>
      </c>
      <c r="E39" s="85">
        <v>300000</v>
      </c>
    </row>
    <row r="40" spans="1:5" s="10" customFormat="1" ht="31.5">
      <c r="A40" s="89" t="s">
        <v>435</v>
      </c>
      <c r="B40" s="103">
        <v>2</v>
      </c>
      <c r="C40" s="85">
        <v>350000</v>
      </c>
      <c r="D40" s="85">
        <v>180000</v>
      </c>
      <c r="E40" s="85">
        <v>140000</v>
      </c>
    </row>
    <row r="41" spans="1:5" s="10" customFormat="1" ht="15.75">
      <c r="A41" s="89" t="s">
        <v>436</v>
      </c>
      <c r="B41" s="103">
        <v>2</v>
      </c>
      <c r="C41" s="85">
        <v>600000</v>
      </c>
      <c r="D41" s="85">
        <v>0</v>
      </c>
      <c r="E41" s="85">
        <v>0</v>
      </c>
    </row>
    <row r="42" spans="1:5" s="10" customFormat="1" ht="15.75">
      <c r="A42" s="89" t="s">
        <v>437</v>
      </c>
      <c r="B42" s="103">
        <v>2</v>
      </c>
      <c r="C42" s="85">
        <v>0</v>
      </c>
      <c r="D42" s="85">
        <v>120000</v>
      </c>
      <c r="E42" s="85">
        <v>70000</v>
      </c>
    </row>
    <row r="43" spans="1:5" s="10" customFormat="1" ht="31.5">
      <c r="A43" s="89" t="s">
        <v>438</v>
      </c>
      <c r="B43" s="103">
        <v>2</v>
      </c>
      <c r="C43" s="85">
        <v>600000</v>
      </c>
      <c r="D43" s="85">
        <v>1560000</v>
      </c>
      <c r="E43" s="85">
        <v>1210000</v>
      </c>
    </row>
    <row r="44" spans="1:5" s="10" customFormat="1" ht="31.5">
      <c r="A44" s="89" t="s">
        <v>439</v>
      </c>
      <c r="B44" s="103">
        <v>2</v>
      </c>
      <c r="C44" s="85">
        <v>308000</v>
      </c>
      <c r="D44" s="85">
        <v>375000</v>
      </c>
      <c r="E44" s="85">
        <v>375000</v>
      </c>
    </row>
    <row r="45" spans="1:5" s="10" customFormat="1" ht="15.75" hidden="1">
      <c r="A45" s="89" t="s">
        <v>536</v>
      </c>
      <c r="B45" s="103">
        <v>2</v>
      </c>
      <c r="C45" s="85"/>
      <c r="D45" s="85"/>
      <c r="E45" s="85"/>
    </row>
    <row r="46" spans="1:5" s="10" customFormat="1" ht="15.75" hidden="1">
      <c r="A46" s="89" t="s">
        <v>440</v>
      </c>
      <c r="B46" s="103">
        <v>2</v>
      </c>
      <c r="C46" s="85"/>
      <c r="D46" s="85"/>
      <c r="E46" s="85"/>
    </row>
    <row r="47" spans="1:5" s="10" customFormat="1" ht="15.75">
      <c r="A47" s="89" t="s">
        <v>441</v>
      </c>
      <c r="B47" s="103">
        <v>2</v>
      </c>
      <c r="C47" s="85">
        <v>100000</v>
      </c>
      <c r="D47" s="85">
        <v>0</v>
      </c>
      <c r="E47" s="85">
        <v>0</v>
      </c>
    </row>
    <row r="48" spans="1:5" s="10" customFormat="1" ht="15.75">
      <c r="A48" s="89" t="s">
        <v>442</v>
      </c>
      <c r="B48" s="103">
        <v>2</v>
      </c>
      <c r="C48" s="85">
        <v>150000</v>
      </c>
      <c r="D48" s="85">
        <v>110000</v>
      </c>
      <c r="E48" s="85">
        <v>110000</v>
      </c>
    </row>
    <row r="49" spans="1:5" s="10" customFormat="1" ht="15.75" hidden="1">
      <c r="A49" s="89" t="s">
        <v>443</v>
      </c>
      <c r="B49" s="103"/>
      <c r="C49" s="85">
        <f>SUM(C50:C59)</f>
        <v>0</v>
      </c>
      <c r="D49" s="85">
        <f>SUM(D50:D59)</f>
        <v>0</v>
      </c>
      <c r="E49" s="85">
        <f>SUM(E50:E59)</f>
        <v>0</v>
      </c>
    </row>
    <row r="50" spans="1:5" s="10" customFormat="1" ht="15.75" hidden="1">
      <c r="A50" s="89" t="s">
        <v>444</v>
      </c>
      <c r="B50" s="103">
        <v>2</v>
      </c>
      <c r="C50" s="85"/>
      <c r="D50" s="85"/>
      <c r="E50" s="85"/>
    </row>
    <row r="51" spans="1:5" s="10" customFormat="1" ht="31.5" hidden="1">
      <c r="A51" s="89" t="s">
        <v>445</v>
      </c>
      <c r="B51" s="103">
        <v>2</v>
      </c>
      <c r="C51" s="85"/>
      <c r="D51" s="85"/>
      <c r="E51" s="85"/>
    </row>
    <row r="52" spans="1:5" s="10" customFormat="1" ht="47.25" hidden="1">
      <c r="A52" s="89" t="s">
        <v>446</v>
      </c>
      <c r="B52" s="103">
        <v>2</v>
      </c>
      <c r="C52" s="85"/>
      <c r="D52" s="85"/>
      <c r="E52" s="85"/>
    </row>
    <row r="53" spans="1:5" s="10" customFormat="1" ht="15.75" hidden="1">
      <c r="A53" s="89" t="s">
        <v>447</v>
      </c>
      <c r="B53" s="103">
        <v>2</v>
      </c>
      <c r="C53" s="85"/>
      <c r="D53" s="85"/>
      <c r="E53" s="85"/>
    </row>
    <row r="54" spans="1:5" s="10" customFormat="1" ht="15.75" hidden="1">
      <c r="A54" s="89" t="s">
        <v>448</v>
      </c>
      <c r="B54" s="103">
        <v>2</v>
      </c>
      <c r="C54" s="85"/>
      <c r="D54" s="85"/>
      <c r="E54" s="85"/>
    </row>
    <row r="55" spans="1:5" s="10" customFormat="1" ht="15.75" hidden="1">
      <c r="A55" s="89" t="s">
        <v>449</v>
      </c>
      <c r="B55" s="103">
        <v>2</v>
      </c>
      <c r="C55" s="85"/>
      <c r="D55" s="85"/>
      <c r="E55" s="85"/>
    </row>
    <row r="56" spans="1:5" s="10" customFormat="1" ht="15.75" hidden="1">
      <c r="A56" s="89" t="s">
        <v>450</v>
      </c>
      <c r="B56" s="103">
        <v>2</v>
      </c>
      <c r="C56" s="85"/>
      <c r="D56" s="85"/>
      <c r="E56" s="85"/>
    </row>
    <row r="57" spans="1:5" s="10" customFormat="1" ht="15.75" hidden="1">
      <c r="A57" s="89" t="s">
        <v>537</v>
      </c>
      <c r="B57" s="103">
        <v>2</v>
      </c>
      <c r="C57" s="85"/>
      <c r="D57" s="85"/>
      <c r="E57" s="85"/>
    </row>
    <row r="58" spans="1:5" s="10" customFormat="1" ht="15.75" hidden="1">
      <c r="A58" s="89" t="s">
        <v>451</v>
      </c>
      <c r="B58" s="103">
        <v>2</v>
      </c>
      <c r="C58" s="85"/>
      <c r="D58" s="85"/>
      <c r="E58" s="85"/>
    </row>
    <row r="59" spans="1:5" s="10" customFormat="1" ht="15.75" hidden="1">
      <c r="A59" s="89" t="s">
        <v>452</v>
      </c>
      <c r="B59" s="103">
        <v>2</v>
      </c>
      <c r="C59" s="85"/>
      <c r="D59" s="85"/>
      <c r="E59" s="85"/>
    </row>
    <row r="60" spans="1:5" s="10" customFormat="1" ht="15.75">
      <c r="A60" s="61" t="s">
        <v>181</v>
      </c>
      <c r="B60" s="103"/>
      <c r="C60" s="85">
        <f>SUM(C30:C32)+SUM(C28:C28)</f>
        <v>7445600</v>
      </c>
      <c r="D60" s="85">
        <f>SUM(D30:D32)+SUM(D28:D28)</f>
        <v>8032600</v>
      </c>
      <c r="E60" s="85">
        <f>SUM(E30:E32)+SUM(E28:E28)</f>
        <v>7319845</v>
      </c>
    </row>
    <row r="61" spans="1:5" s="10" customFormat="1" ht="15.75">
      <c r="A61" s="40" t="s">
        <v>178</v>
      </c>
      <c r="B61" s="103"/>
      <c r="C61" s="87">
        <f>SUM(C62:C64)</f>
        <v>7445600</v>
      </c>
      <c r="D61" s="87">
        <f>SUM(D62:D64)</f>
        <v>8303100</v>
      </c>
      <c r="E61" s="87">
        <f>SUM(E62:E64)</f>
        <v>7590345</v>
      </c>
    </row>
    <row r="62" spans="1:5" s="10" customFormat="1" ht="15.75">
      <c r="A62" s="89" t="s">
        <v>421</v>
      </c>
      <c r="B62" s="101">
        <v>1</v>
      </c>
      <c r="C62" s="85">
        <f>SUMIF($B$19:$B$61,"1",C$19:C$61)</f>
        <v>0</v>
      </c>
      <c r="D62" s="85">
        <f>SUMIF($B$19:$B$61,"1",D$19:D$61)</f>
        <v>0</v>
      </c>
      <c r="E62" s="85">
        <f>SUMIF($B$19:$B$61,"1",E$19:E$61)</f>
        <v>0</v>
      </c>
    </row>
    <row r="63" spans="1:5" s="10" customFormat="1" ht="15.75">
      <c r="A63" s="89" t="s">
        <v>247</v>
      </c>
      <c r="B63" s="101">
        <v>2</v>
      </c>
      <c r="C63" s="85">
        <f>SUMIF($B$19:$B$61,"2",C$19:C$61)</f>
        <v>7445600</v>
      </c>
      <c r="D63" s="85">
        <f>SUMIF($B$19:$B$61,"2",D$19:D$61)</f>
        <v>8303100</v>
      </c>
      <c r="E63" s="85">
        <f>SUMIF($B$19:$B$61,"2",E$19:E$61)</f>
        <v>7590345</v>
      </c>
    </row>
    <row r="64" spans="1:5" s="10" customFormat="1" ht="15.75">
      <c r="A64" s="89" t="s">
        <v>127</v>
      </c>
      <c r="B64" s="101">
        <v>3</v>
      </c>
      <c r="C64" s="85">
        <f>SUMIF($B$19:$B$61,"3",C$19:C$61)</f>
        <v>0</v>
      </c>
      <c r="D64" s="85">
        <f>SUMIF($B$19:$B$61,"3",D$19:D$61)</f>
        <v>0</v>
      </c>
      <c r="E64" s="85">
        <f>SUMIF($B$19:$B$61,"3",E$19:E$61)</f>
        <v>0</v>
      </c>
    </row>
    <row r="65" spans="1:5" s="10" customFormat="1" ht="15.75">
      <c r="A65" s="64" t="s">
        <v>248</v>
      </c>
      <c r="B65" s="17"/>
      <c r="C65" s="85"/>
      <c r="D65" s="85"/>
      <c r="E65" s="85"/>
    </row>
    <row r="66" spans="1:5" s="10" customFormat="1" ht="15.75" hidden="1">
      <c r="A66" s="61" t="s">
        <v>195</v>
      </c>
      <c r="B66" s="17"/>
      <c r="C66" s="85"/>
      <c r="D66" s="85"/>
      <c r="E66" s="85"/>
    </row>
    <row r="67" spans="1:5" s="10" customFormat="1" ht="31.5">
      <c r="A67" s="61" t="s">
        <v>454</v>
      </c>
      <c r="B67" s="17">
        <v>2</v>
      </c>
      <c r="C67" s="85">
        <v>0</v>
      </c>
      <c r="D67" s="85">
        <v>354296</v>
      </c>
      <c r="E67" s="85">
        <v>354296</v>
      </c>
    </row>
    <row r="68" spans="1:5" s="10" customFormat="1" ht="31.5" hidden="1">
      <c r="A68" s="61" t="s">
        <v>639</v>
      </c>
      <c r="B68" s="17">
        <v>2</v>
      </c>
      <c r="C68" s="85"/>
      <c r="D68" s="85"/>
      <c r="E68" s="85"/>
    </row>
    <row r="69" spans="1:5" s="10" customFormat="1" ht="31.5" hidden="1">
      <c r="A69" s="61" t="s">
        <v>455</v>
      </c>
      <c r="B69" s="17"/>
      <c r="C69" s="85"/>
      <c r="D69" s="85"/>
      <c r="E69" s="85"/>
    </row>
    <row r="70" spans="1:5" s="10" customFormat="1" ht="15.75" hidden="1">
      <c r="A70" s="61" t="s">
        <v>456</v>
      </c>
      <c r="B70" s="17"/>
      <c r="C70" s="85"/>
      <c r="D70" s="85"/>
      <c r="E70" s="85"/>
    </row>
    <row r="71" spans="1:5" s="10" customFormat="1" ht="15.75" hidden="1">
      <c r="A71" s="61"/>
      <c r="B71" s="17"/>
      <c r="C71" s="85"/>
      <c r="D71" s="85"/>
      <c r="E71" s="85"/>
    </row>
    <row r="72" spans="1:5" s="10" customFormat="1" ht="31.5" hidden="1">
      <c r="A72" s="61" t="s">
        <v>193</v>
      </c>
      <c r="B72" s="17"/>
      <c r="C72" s="85"/>
      <c r="D72" s="85"/>
      <c r="E72" s="85"/>
    </row>
    <row r="73" spans="1:5" s="10" customFormat="1" ht="15.75" hidden="1">
      <c r="A73" s="61"/>
      <c r="B73" s="17"/>
      <c r="C73" s="85"/>
      <c r="D73" s="85"/>
      <c r="E73" s="85"/>
    </row>
    <row r="74" spans="1:5" s="10" customFormat="1" ht="31.5" hidden="1">
      <c r="A74" s="61" t="s">
        <v>194</v>
      </c>
      <c r="B74" s="17"/>
      <c r="C74" s="85"/>
      <c r="D74" s="85"/>
      <c r="E74" s="85"/>
    </row>
    <row r="75" spans="1:5" s="10" customFormat="1" ht="15.75" hidden="1">
      <c r="A75" s="61"/>
      <c r="B75" s="17"/>
      <c r="C75" s="85"/>
      <c r="D75" s="85"/>
      <c r="E75" s="85"/>
    </row>
    <row r="76" spans="1:5" s="10" customFormat="1" ht="31.5" hidden="1">
      <c r="A76" s="61" t="s">
        <v>197</v>
      </c>
      <c r="B76" s="17"/>
      <c r="C76" s="85"/>
      <c r="D76" s="85"/>
      <c r="E76" s="85"/>
    </row>
    <row r="77" spans="1:5" s="10" customFormat="1" ht="15.75">
      <c r="A77" s="89" t="s">
        <v>147</v>
      </c>
      <c r="B77" s="103">
        <v>2</v>
      </c>
      <c r="C77" s="85">
        <v>300000</v>
      </c>
      <c r="D77" s="85">
        <v>300000</v>
      </c>
      <c r="E77" s="85">
        <v>300000</v>
      </c>
    </row>
    <row r="78" spans="1:5" s="10" customFormat="1" ht="15.75" hidden="1">
      <c r="A78" s="129" t="s">
        <v>121</v>
      </c>
      <c r="B78" s="17"/>
      <c r="C78" s="85"/>
      <c r="D78" s="85"/>
      <c r="E78" s="85"/>
    </row>
    <row r="79" spans="1:5" s="10" customFormat="1" ht="15.75">
      <c r="A79" s="89" t="s">
        <v>146</v>
      </c>
      <c r="B79" s="17"/>
      <c r="C79" s="85">
        <f>SUM(C77:C78)</f>
        <v>300000</v>
      </c>
      <c r="D79" s="85">
        <f>SUM(D77:D78)</f>
        <v>300000</v>
      </c>
      <c r="E79" s="85">
        <f>SUM(E77:E78)</f>
        <v>300000</v>
      </c>
    </row>
    <row r="80" spans="1:5" s="10" customFormat="1" ht="31.5">
      <c r="A80" s="89" t="s">
        <v>786</v>
      </c>
      <c r="B80" s="17">
        <v>2</v>
      </c>
      <c r="C80" s="85">
        <v>0</v>
      </c>
      <c r="D80" s="85">
        <v>164705</v>
      </c>
      <c r="E80" s="85">
        <v>164705</v>
      </c>
    </row>
    <row r="81" spans="1:5" s="10" customFormat="1" ht="31.5">
      <c r="A81" s="89" t="s">
        <v>791</v>
      </c>
      <c r="B81" s="17"/>
      <c r="C81" s="85">
        <f>SUM(C80)</f>
        <v>0</v>
      </c>
      <c r="D81" s="85">
        <f>SUM(D80)</f>
        <v>164705</v>
      </c>
      <c r="E81" s="85">
        <f>SUM(E80)</f>
        <v>164705</v>
      </c>
    </row>
    <row r="82" spans="1:5" s="10" customFormat="1" ht="15.75" hidden="1">
      <c r="A82" s="89" t="s">
        <v>132</v>
      </c>
      <c r="B82" s="17">
        <v>2</v>
      </c>
      <c r="C82" s="85"/>
      <c r="D82" s="85"/>
      <c r="E82" s="85"/>
    </row>
    <row r="83" spans="1:5" s="10" customFormat="1" ht="15.75" hidden="1">
      <c r="A83" s="129" t="s">
        <v>473</v>
      </c>
      <c r="B83" s="103">
        <v>2</v>
      </c>
      <c r="C83" s="85"/>
      <c r="D83" s="85"/>
      <c r="E83" s="85"/>
    </row>
    <row r="84" spans="1:5" s="10" customFormat="1" ht="15.75">
      <c r="A84" s="129" t="s">
        <v>676</v>
      </c>
      <c r="B84" s="103">
        <v>2</v>
      </c>
      <c r="C84" s="85">
        <v>22937</v>
      </c>
      <c r="D84" s="85">
        <v>22937</v>
      </c>
      <c r="E84" s="85">
        <v>22937</v>
      </c>
    </row>
    <row r="85" spans="1:5" s="10" customFormat="1" ht="15.75" hidden="1">
      <c r="A85" s="129" t="s">
        <v>474</v>
      </c>
      <c r="B85" s="103">
        <v>2</v>
      </c>
      <c r="C85" s="85"/>
      <c r="D85" s="85"/>
      <c r="E85" s="85"/>
    </row>
    <row r="86" spans="1:5" s="10" customFormat="1" ht="15.75">
      <c r="A86" s="129" t="s">
        <v>677</v>
      </c>
      <c r="B86" s="103">
        <v>2</v>
      </c>
      <c r="C86" s="85">
        <v>44221</v>
      </c>
      <c r="D86" s="85">
        <v>44221</v>
      </c>
      <c r="E86" s="85">
        <v>44221</v>
      </c>
    </row>
    <row r="87" spans="1:5" s="10" customFormat="1" ht="15.75" hidden="1">
      <c r="A87" s="129" t="s">
        <v>475</v>
      </c>
      <c r="B87" s="103">
        <v>2</v>
      </c>
      <c r="C87" s="85"/>
      <c r="D87" s="85"/>
      <c r="E87" s="85"/>
    </row>
    <row r="88" spans="1:5" s="10" customFormat="1" ht="15.75">
      <c r="A88" s="129" t="s">
        <v>678</v>
      </c>
      <c r="B88" s="103">
        <v>2</v>
      </c>
      <c r="C88" s="85">
        <v>325902</v>
      </c>
      <c r="D88" s="85">
        <v>325902</v>
      </c>
      <c r="E88" s="85">
        <v>325902</v>
      </c>
    </row>
    <row r="89" spans="1:5" s="10" customFormat="1" ht="15.75" hidden="1">
      <c r="A89" s="129" t="s">
        <v>121</v>
      </c>
      <c r="B89" s="17"/>
      <c r="C89" s="85"/>
      <c r="D89" s="85"/>
      <c r="E89" s="85"/>
    </row>
    <row r="90" spans="1:5" s="10" customFormat="1" ht="15.75">
      <c r="A90" s="129" t="s">
        <v>586</v>
      </c>
      <c r="B90" s="17">
        <v>2</v>
      </c>
      <c r="C90" s="85">
        <v>225827</v>
      </c>
      <c r="D90" s="85">
        <v>225827</v>
      </c>
      <c r="E90" s="85">
        <v>225827</v>
      </c>
    </row>
    <row r="91" spans="1:5" s="10" customFormat="1" ht="31.5">
      <c r="A91" s="89" t="s">
        <v>198</v>
      </c>
      <c r="B91" s="17"/>
      <c r="C91" s="85">
        <f>SUM(C82:C90)</f>
        <v>618887</v>
      </c>
      <c r="D91" s="85">
        <f>SUM(D82:D90)</f>
        <v>618887</v>
      </c>
      <c r="E91" s="85">
        <f>SUM(E82:E90)</f>
        <v>618887</v>
      </c>
    </row>
    <row r="92" spans="1:5" s="10" customFormat="1" ht="15.75">
      <c r="A92" s="129" t="s">
        <v>671</v>
      </c>
      <c r="B92" s="103">
        <v>2</v>
      </c>
      <c r="C92" s="85">
        <v>4251093</v>
      </c>
      <c r="D92" s="85">
        <v>4251093</v>
      </c>
      <c r="E92" s="85">
        <v>4251093</v>
      </c>
    </row>
    <row r="93" spans="1:5" s="10" customFormat="1" ht="15.75">
      <c r="A93" s="129" t="s">
        <v>672</v>
      </c>
      <c r="B93" s="103">
        <v>2</v>
      </c>
      <c r="C93" s="85">
        <v>23993567</v>
      </c>
      <c r="D93" s="85">
        <v>23309566</v>
      </c>
      <c r="E93" s="85">
        <v>23309566</v>
      </c>
    </row>
    <row r="94" spans="1:5" s="10" customFormat="1" ht="15.75">
      <c r="A94" s="129" t="s">
        <v>675</v>
      </c>
      <c r="B94" s="103">
        <v>2</v>
      </c>
      <c r="C94" s="85">
        <v>657815</v>
      </c>
      <c r="D94" s="85">
        <v>657815</v>
      </c>
      <c r="E94" s="85">
        <v>657815</v>
      </c>
    </row>
    <row r="95" spans="1:5" s="10" customFormat="1" ht="15.75">
      <c r="A95" s="129" t="s">
        <v>674</v>
      </c>
      <c r="B95" s="103">
        <v>2</v>
      </c>
      <c r="C95" s="85">
        <v>16270783</v>
      </c>
      <c r="D95" s="85">
        <v>14100987</v>
      </c>
      <c r="E95" s="85">
        <v>14100987</v>
      </c>
    </row>
    <row r="96" spans="1:5" s="10" customFormat="1" ht="15.75">
      <c r="A96" s="141" t="s">
        <v>735</v>
      </c>
      <c r="B96" s="103">
        <v>2</v>
      </c>
      <c r="C96" s="85">
        <v>0</v>
      </c>
      <c r="D96" s="85">
        <v>21728</v>
      </c>
      <c r="E96" s="85">
        <v>21728</v>
      </c>
    </row>
    <row r="97" spans="1:5" s="10" customFormat="1" ht="15.75" hidden="1">
      <c r="A97" s="141" t="s">
        <v>658</v>
      </c>
      <c r="B97" s="103">
        <v>2</v>
      </c>
      <c r="C97" s="85"/>
      <c r="D97" s="85"/>
      <c r="E97" s="85"/>
    </row>
    <row r="98" spans="1:5" s="10" customFormat="1" ht="15.75" hidden="1">
      <c r="A98" s="141" t="s">
        <v>659</v>
      </c>
      <c r="B98" s="103">
        <v>2</v>
      </c>
      <c r="C98" s="85"/>
      <c r="D98" s="85"/>
      <c r="E98" s="85"/>
    </row>
    <row r="99" spans="1:5" s="10" customFormat="1" ht="15.75" hidden="1">
      <c r="A99" s="141" t="s">
        <v>656</v>
      </c>
      <c r="B99" s="103">
        <v>2</v>
      </c>
      <c r="C99" s="85"/>
      <c r="D99" s="85"/>
      <c r="E99" s="85"/>
    </row>
    <row r="100" spans="1:5" s="10" customFormat="1" ht="15.75">
      <c r="A100" s="129" t="s">
        <v>673</v>
      </c>
      <c r="B100" s="103">
        <v>2</v>
      </c>
      <c r="C100" s="85">
        <v>9300000</v>
      </c>
      <c r="D100" s="85">
        <v>9300000</v>
      </c>
      <c r="E100" s="85">
        <v>9300000</v>
      </c>
    </row>
    <row r="101" spans="1:5" s="10" customFormat="1" ht="15.75" hidden="1">
      <c r="A101" s="129" t="s">
        <v>539</v>
      </c>
      <c r="B101" s="17">
        <v>2</v>
      </c>
      <c r="C101" s="85"/>
      <c r="D101" s="85"/>
      <c r="E101" s="85"/>
    </row>
    <row r="102" spans="1:5" s="10" customFormat="1" ht="15.75" hidden="1">
      <c r="A102" s="129" t="s">
        <v>539</v>
      </c>
      <c r="B102" s="17">
        <v>2</v>
      </c>
      <c r="C102" s="85"/>
      <c r="D102" s="85"/>
      <c r="E102" s="85"/>
    </row>
    <row r="103" spans="1:5" s="10" customFormat="1" ht="15.75" hidden="1">
      <c r="A103" s="129" t="s">
        <v>539</v>
      </c>
      <c r="B103" s="17">
        <v>2</v>
      </c>
      <c r="C103" s="85"/>
      <c r="D103" s="85"/>
      <c r="E103" s="85"/>
    </row>
    <row r="104" spans="1:5" s="10" customFormat="1" ht="15.75" hidden="1">
      <c r="A104" s="129" t="s">
        <v>608</v>
      </c>
      <c r="B104" s="17">
        <v>2</v>
      </c>
      <c r="C104" s="85"/>
      <c r="D104" s="85"/>
      <c r="E104" s="85"/>
    </row>
    <row r="105" spans="1:5" s="10" customFormat="1" ht="15.75" hidden="1">
      <c r="A105" s="129" t="s">
        <v>609</v>
      </c>
      <c r="B105" s="17">
        <v>2</v>
      </c>
      <c r="C105" s="85"/>
      <c r="D105" s="85"/>
      <c r="E105" s="85"/>
    </row>
    <row r="106" spans="1:5" s="10" customFormat="1" ht="15.75">
      <c r="A106" s="129" t="s">
        <v>736</v>
      </c>
      <c r="B106" s="17">
        <v>2</v>
      </c>
      <c r="C106" s="85">
        <v>0</v>
      </c>
      <c r="D106" s="85">
        <v>590403</v>
      </c>
      <c r="E106" s="85">
        <v>590403</v>
      </c>
    </row>
    <row r="107" spans="1:5" s="10" customFormat="1" ht="15.75" hidden="1">
      <c r="A107" s="129" t="s">
        <v>540</v>
      </c>
      <c r="B107" s="17">
        <v>2</v>
      </c>
      <c r="C107" s="85"/>
      <c r="D107" s="85"/>
      <c r="E107" s="85"/>
    </row>
    <row r="108" spans="1:5" s="10" customFormat="1" ht="15.75" hidden="1">
      <c r="A108" s="129" t="s">
        <v>121</v>
      </c>
      <c r="B108" s="17"/>
      <c r="C108" s="85"/>
      <c r="D108" s="85"/>
      <c r="E108" s="85"/>
    </row>
    <row r="109" spans="1:5" s="10" customFormat="1" ht="15.75">
      <c r="A109" s="89" t="s">
        <v>199</v>
      </c>
      <c r="B109" s="17"/>
      <c r="C109" s="85">
        <f>SUM(C92:C108)</f>
        <v>54473258</v>
      </c>
      <c r="D109" s="85">
        <f>SUM(D92:D108)</f>
        <v>52231592</v>
      </c>
      <c r="E109" s="85">
        <f>SUM(E92:E108)</f>
        <v>52231592</v>
      </c>
    </row>
    <row r="110" spans="1:5" s="10" customFormat="1" ht="31.5">
      <c r="A110" s="61" t="s">
        <v>196</v>
      </c>
      <c r="B110" s="17"/>
      <c r="C110" s="85">
        <f>C79+C91+C109+C81</f>
        <v>55392145</v>
      </c>
      <c r="D110" s="85">
        <f>D79+D91+D109+D81</f>
        <v>53315184</v>
      </c>
      <c r="E110" s="85">
        <f>E79+E91+E109+E81</f>
        <v>53315184</v>
      </c>
    </row>
    <row r="111" spans="1:5" s="10" customFormat="1" ht="15.75" hidden="1">
      <c r="A111" s="61"/>
      <c r="B111" s="103"/>
      <c r="C111" s="85"/>
      <c r="D111" s="85"/>
      <c r="E111" s="85"/>
    </row>
    <row r="112" spans="1:5" s="10" customFormat="1" ht="31.5" hidden="1">
      <c r="A112" s="61" t="s">
        <v>206</v>
      </c>
      <c r="B112" s="103"/>
      <c r="C112" s="85"/>
      <c r="D112" s="85"/>
      <c r="E112" s="85"/>
    </row>
    <row r="113" spans="1:5" s="10" customFormat="1" ht="15.75">
      <c r="A113" s="89" t="s">
        <v>502</v>
      </c>
      <c r="B113" s="103">
        <v>2</v>
      </c>
      <c r="C113" s="85">
        <v>500000</v>
      </c>
      <c r="D113" s="85">
        <v>500000</v>
      </c>
      <c r="E113" s="85">
        <v>152600</v>
      </c>
    </row>
    <row r="114" spans="1:5" s="10" customFormat="1" ht="47.25">
      <c r="A114" s="61" t="s">
        <v>207</v>
      </c>
      <c r="B114" s="103"/>
      <c r="C114" s="85">
        <f>SUM(C113)</f>
        <v>500000</v>
      </c>
      <c r="D114" s="85">
        <f>SUM(D113)</f>
        <v>500000</v>
      </c>
      <c r="E114" s="85">
        <f>SUM(E113)</f>
        <v>152600</v>
      </c>
    </row>
    <row r="115" spans="1:5" s="10" customFormat="1" ht="15.75" hidden="1">
      <c r="A115" s="61" t="s">
        <v>208</v>
      </c>
      <c r="B115" s="103"/>
      <c r="C115" s="85"/>
      <c r="D115" s="85"/>
      <c r="E115" s="85"/>
    </row>
    <row r="116" spans="1:5" s="10" customFormat="1" ht="15.75" hidden="1">
      <c r="A116" s="61" t="s">
        <v>209</v>
      </c>
      <c r="B116" s="103"/>
      <c r="C116" s="85"/>
      <c r="D116" s="85"/>
      <c r="E116" s="85"/>
    </row>
    <row r="117" spans="1:5" s="10" customFormat="1" ht="15.75" hidden="1">
      <c r="A117" s="89" t="s">
        <v>504</v>
      </c>
      <c r="B117" s="103">
        <v>2</v>
      </c>
      <c r="C117" s="85"/>
      <c r="D117" s="85"/>
      <c r="E117" s="85"/>
    </row>
    <row r="118" spans="1:5" s="10" customFormat="1" ht="15.75" hidden="1">
      <c r="A118" s="89" t="s">
        <v>541</v>
      </c>
      <c r="B118" s="103">
        <v>2</v>
      </c>
      <c r="C118" s="85"/>
      <c r="D118" s="85"/>
      <c r="E118" s="85"/>
    </row>
    <row r="119" spans="1:5" s="10" customFormat="1" ht="15.75" hidden="1">
      <c r="A119" s="89" t="s">
        <v>503</v>
      </c>
      <c r="B119" s="103">
        <v>2</v>
      </c>
      <c r="C119" s="85"/>
      <c r="D119" s="85"/>
      <c r="E119" s="85"/>
    </row>
    <row r="120" spans="1:5" s="10" customFormat="1" ht="15.75" hidden="1">
      <c r="A120" s="89" t="s">
        <v>623</v>
      </c>
      <c r="B120" s="103">
        <v>2</v>
      </c>
      <c r="C120" s="85"/>
      <c r="D120" s="85"/>
      <c r="E120" s="85"/>
    </row>
    <row r="121" spans="1:5" s="10" customFormat="1" ht="15.75" hidden="1">
      <c r="A121" s="89" t="s">
        <v>620</v>
      </c>
      <c r="B121" s="103">
        <v>2</v>
      </c>
      <c r="C121" s="85"/>
      <c r="D121" s="85"/>
      <c r="E121" s="85"/>
    </row>
    <row r="122" spans="1:5" s="10" customFormat="1" ht="15.75" hidden="1">
      <c r="A122" s="130" t="s">
        <v>542</v>
      </c>
      <c r="B122" s="103">
        <v>2</v>
      </c>
      <c r="C122" s="85"/>
      <c r="D122" s="85"/>
      <c r="E122" s="85"/>
    </row>
    <row r="123" spans="1:5" s="10" customFormat="1" ht="15.75" hidden="1">
      <c r="A123" s="61"/>
      <c r="B123" s="103">
        <v>2</v>
      </c>
      <c r="C123" s="85"/>
      <c r="D123" s="85"/>
      <c r="E123" s="85"/>
    </row>
    <row r="124" spans="1:5" s="10" customFormat="1" ht="15.75">
      <c r="A124" s="61" t="s">
        <v>711</v>
      </c>
      <c r="B124" s="103">
        <v>2</v>
      </c>
      <c r="C124" s="85">
        <v>1000000</v>
      </c>
      <c r="D124" s="85">
        <v>1000000</v>
      </c>
      <c r="E124" s="85">
        <v>1000000</v>
      </c>
    </row>
    <row r="125" spans="1:5" s="10" customFormat="1" ht="15.75" hidden="1">
      <c r="A125" s="61" t="s">
        <v>583</v>
      </c>
      <c r="B125" s="103">
        <v>2</v>
      </c>
      <c r="C125" s="85">
        <v>0</v>
      </c>
      <c r="D125" s="85">
        <v>0</v>
      </c>
      <c r="E125" s="85">
        <v>0</v>
      </c>
    </row>
    <row r="126" spans="1:5" s="10" customFormat="1" ht="15.75">
      <c r="A126" s="61" t="s">
        <v>607</v>
      </c>
      <c r="B126" s="103">
        <v>2</v>
      </c>
      <c r="C126" s="85">
        <v>150000</v>
      </c>
      <c r="D126" s="85">
        <v>150000</v>
      </c>
      <c r="E126" s="85">
        <v>0</v>
      </c>
    </row>
    <row r="127" spans="1:5" s="10" customFormat="1" ht="15.75">
      <c r="A127" s="129" t="s">
        <v>210</v>
      </c>
      <c r="B127" s="103"/>
      <c r="C127" s="85">
        <f>SUM(C120:C126)</f>
        <v>1150000</v>
      </c>
      <c r="D127" s="85">
        <f>SUM(D120:D126)</f>
        <v>1150000</v>
      </c>
      <c r="E127" s="85">
        <f>SUM(E120:E126)</f>
        <v>1000000</v>
      </c>
    </row>
    <row r="128" spans="1:5" s="10" customFormat="1" ht="15.75" hidden="1">
      <c r="A128" s="89" t="s">
        <v>145</v>
      </c>
      <c r="B128" s="103">
        <v>2</v>
      </c>
      <c r="C128" s="85"/>
      <c r="D128" s="85"/>
      <c r="E128" s="85"/>
    </row>
    <row r="129" spans="1:5" s="10" customFormat="1" ht="15.75" hidden="1">
      <c r="A129" s="89"/>
      <c r="B129" s="103"/>
      <c r="C129" s="85"/>
      <c r="D129" s="85"/>
      <c r="E129" s="85"/>
    </row>
    <row r="130" spans="1:5" s="10" customFormat="1" ht="15.75" hidden="1">
      <c r="A130" s="129" t="s">
        <v>144</v>
      </c>
      <c r="B130" s="103"/>
      <c r="C130" s="85">
        <f>SUM(C128:C129)</f>
        <v>0</v>
      </c>
      <c r="D130" s="85">
        <f>SUM(D128:D129)</f>
        <v>0</v>
      </c>
      <c r="E130" s="85">
        <f>SUM(E128:E129)</f>
        <v>0</v>
      </c>
    </row>
    <row r="131" spans="1:5" s="10" customFormat="1" ht="15.75" hidden="1">
      <c r="A131" s="89"/>
      <c r="B131" s="103"/>
      <c r="C131" s="85"/>
      <c r="D131" s="85"/>
      <c r="E131" s="85"/>
    </row>
    <row r="132" spans="1:5" s="10" customFormat="1" ht="15.75">
      <c r="A132" s="89" t="s">
        <v>505</v>
      </c>
      <c r="B132" s="103">
        <v>2</v>
      </c>
      <c r="C132" s="85">
        <v>58800</v>
      </c>
      <c r="D132" s="85">
        <v>58800</v>
      </c>
      <c r="E132" s="85">
        <v>58800</v>
      </c>
    </row>
    <row r="133" spans="1:5" s="10" customFormat="1" ht="15.75">
      <c r="A133" s="89" t="s">
        <v>779</v>
      </c>
      <c r="B133" s="103">
        <v>2</v>
      </c>
      <c r="C133" s="85">
        <v>0</v>
      </c>
      <c r="D133" s="85">
        <v>1315700</v>
      </c>
      <c r="E133" s="85">
        <v>1315700</v>
      </c>
    </row>
    <row r="134" spans="1:5" s="10" customFormat="1" ht="15.75">
      <c r="A134" s="129" t="s">
        <v>211</v>
      </c>
      <c r="B134" s="103"/>
      <c r="C134" s="85">
        <f>SUM(C131:C133)</f>
        <v>58800</v>
      </c>
      <c r="D134" s="85">
        <f>SUM(D131:D133)</f>
        <v>1374500</v>
      </c>
      <c r="E134" s="85">
        <f>SUM(E131:E133)</f>
        <v>1374500</v>
      </c>
    </row>
    <row r="135" spans="1:5" s="10" customFormat="1" ht="15.75" hidden="1">
      <c r="A135" s="61" t="s">
        <v>592</v>
      </c>
      <c r="B135" s="103">
        <v>2</v>
      </c>
      <c r="C135" s="85"/>
      <c r="D135" s="85"/>
      <c r="E135" s="85"/>
    </row>
    <row r="136" spans="1:5" s="10" customFormat="1" ht="15.75" hidden="1">
      <c r="A136" s="61" t="s">
        <v>593</v>
      </c>
      <c r="B136" s="103"/>
      <c r="C136" s="85"/>
      <c r="D136" s="85"/>
      <c r="E136" s="85"/>
    </row>
    <row r="137" spans="1:5" s="10" customFormat="1" ht="31.5">
      <c r="A137" s="61" t="s">
        <v>458</v>
      </c>
      <c r="B137" s="103"/>
      <c r="C137" s="85">
        <f>C127+C130+C134+C136</f>
        <v>1208800</v>
      </c>
      <c r="D137" s="85">
        <f>D127+D130+D134+D136</f>
        <v>2524500</v>
      </c>
      <c r="E137" s="85">
        <f>E127+E130+E134+E136</f>
        <v>2374500</v>
      </c>
    </row>
    <row r="138" spans="1:5" s="10" customFormat="1" ht="15.75">
      <c r="A138" s="89" t="s">
        <v>230</v>
      </c>
      <c r="B138" s="103">
        <v>2</v>
      </c>
      <c r="C138" s="85">
        <v>185966</v>
      </c>
      <c r="D138" s="85">
        <v>9196318</v>
      </c>
      <c r="E138" s="85">
        <v>0</v>
      </c>
    </row>
    <row r="139" spans="1:5" s="10" customFormat="1" ht="15.75" hidden="1">
      <c r="A139" s="89" t="s">
        <v>231</v>
      </c>
      <c r="B139" s="103">
        <v>2</v>
      </c>
      <c r="C139" s="85"/>
      <c r="D139" s="85"/>
      <c r="E139" s="85"/>
    </row>
    <row r="140" spans="1:5" s="10" customFormat="1" ht="24.75" customHeight="1" hidden="1">
      <c r="A140" s="61" t="s">
        <v>632</v>
      </c>
      <c r="B140" s="103"/>
      <c r="C140" s="85"/>
      <c r="D140" s="85"/>
      <c r="E140" s="85"/>
    </row>
    <row r="141" spans="1:5" s="10" customFormat="1" ht="15.75">
      <c r="A141" s="61" t="s">
        <v>457</v>
      </c>
      <c r="B141" s="103"/>
      <c r="C141" s="85">
        <f>SUM(C138:C139)</f>
        <v>185966</v>
      </c>
      <c r="D141" s="85">
        <f>SUM(D138:D139)</f>
        <v>9196318</v>
      </c>
      <c r="E141" s="85">
        <f>SUM(E138:E139)</f>
        <v>0</v>
      </c>
    </row>
    <row r="142" spans="1:5" s="10" customFormat="1" ht="15.75">
      <c r="A142" s="63" t="s">
        <v>248</v>
      </c>
      <c r="B142" s="103"/>
      <c r="C142" s="87">
        <f>SUM(C143:C143:C145)</f>
        <v>57286911</v>
      </c>
      <c r="D142" s="87">
        <f>SUM(D143:D143:D145)</f>
        <v>65890298</v>
      </c>
      <c r="E142" s="87">
        <f>SUM(E143:E143:E145)</f>
        <v>56196580</v>
      </c>
    </row>
    <row r="143" spans="1:5" s="10" customFormat="1" ht="15.75">
      <c r="A143" s="89" t="s">
        <v>421</v>
      </c>
      <c r="B143" s="101">
        <v>1</v>
      </c>
      <c r="C143" s="85">
        <f>SUMIF($B$65:$B$142,"1",C$65:C$142)</f>
        <v>0</v>
      </c>
      <c r="D143" s="85">
        <f>SUMIF($B$65:$B$142,"1",D$65:D$142)</f>
        <v>0</v>
      </c>
      <c r="E143" s="85">
        <f>SUMIF($B$65:$B$142,"1",E$65:E$142)</f>
        <v>0</v>
      </c>
    </row>
    <row r="144" spans="1:5" s="10" customFormat="1" ht="15.75">
      <c r="A144" s="89" t="s">
        <v>247</v>
      </c>
      <c r="B144" s="101">
        <v>2</v>
      </c>
      <c r="C144" s="85">
        <f>SUMIF($B$65:$B$142,"2",C$65:C$142)</f>
        <v>57286911</v>
      </c>
      <c r="D144" s="85">
        <f>SUMIF($B$65:$B$142,"2",D$65:D$142)</f>
        <v>65890298</v>
      </c>
      <c r="E144" s="85">
        <f>SUMIF($B$65:$B$142,"2",E$65:E$142)</f>
        <v>56196580</v>
      </c>
    </row>
    <row r="145" spans="1:5" s="10" customFormat="1" ht="15.75">
      <c r="A145" s="89" t="s">
        <v>127</v>
      </c>
      <c r="B145" s="101">
        <v>3</v>
      </c>
      <c r="C145" s="85">
        <f>SUMIF($B$65:$B$142,"3",C$65:C$142)</f>
        <v>0</v>
      </c>
      <c r="D145" s="85">
        <f>SUMIF($B$65:$B$142,"3",D$65:D$142)</f>
        <v>0</v>
      </c>
      <c r="E145" s="85">
        <f>SUMIF($B$65:$B$142,"3",E$65:E$142)</f>
        <v>0</v>
      </c>
    </row>
    <row r="146" spans="1:5" ht="15.75">
      <c r="A146" s="65" t="s">
        <v>86</v>
      </c>
      <c r="B146" s="103"/>
      <c r="C146" s="85"/>
      <c r="D146" s="85"/>
      <c r="E146" s="85"/>
    </row>
    <row r="147" spans="1:5" ht="15.75">
      <c r="A147" s="40" t="s">
        <v>249</v>
      </c>
      <c r="B147" s="103"/>
      <c r="C147" s="87">
        <f>SUM(C148:C150)</f>
        <v>2294670</v>
      </c>
      <c r="D147" s="87">
        <f>SUM(D148:D150)</f>
        <v>210398817</v>
      </c>
      <c r="E147" s="87">
        <f>SUM(E148:E150)</f>
        <v>10420339</v>
      </c>
    </row>
    <row r="148" spans="1:5" ht="15.75">
      <c r="A148" s="89" t="s">
        <v>421</v>
      </c>
      <c r="B148" s="101">
        <v>1</v>
      </c>
      <c r="C148" s="85">
        <f>Felh!J50</f>
        <v>0</v>
      </c>
      <c r="D148" s="85">
        <f>Felh!K50</f>
        <v>0</v>
      </c>
      <c r="E148" s="85">
        <f>Felh!L50</f>
        <v>0</v>
      </c>
    </row>
    <row r="149" spans="1:5" ht="15.75">
      <c r="A149" s="89" t="s">
        <v>247</v>
      </c>
      <c r="B149" s="101">
        <v>2</v>
      </c>
      <c r="C149" s="85">
        <f>Felh!J51</f>
        <v>2294670</v>
      </c>
      <c r="D149" s="85">
        <f>Felh!K51</f>
        <v>210398817</v>
      </c>
      <c r="E149" s="85">
        <f>Felh!L51</f>
        <v>10420339</v>
      </c>
    </row>
    <row r="150" spans="1:5" ht="15.75">
      <c r="A150" s="89" t="s">
        <v>127</v>
      </c>
      <c r="B150" s="101">
        <v>3</v>
      </c>
      <c r="C150" s="85">
        <f>Felh!J52</f>
        <v>0</v>
      </c>
      <c r="D150" s="85">
        <f>Felh!K52</f>
        <v>0</v>
      </c>
      <c r="E150" s="85">
        <f>Felh!L52</f>
        <v>0</v>
      </c>
    </row>
    <row r="151" spans="1:5" ht="15.75">
      <c r="A151" s="40" t="s">
        <v>250</v>
      </c>
      <c r="B151" s="103"/>
      <c r="C151" s="87">
        <f>SUM(C152:C154)</f>
        <v>27732261</v>
      </c>
      <c r="D151" s="87">
        <f>SUM(D152:D154)</f>
        <v>25841982</v>
      </c>
      <c r="E151" s="87">
        <f>SUM(E152:E154)</f>
        <v>21061077</v>
      </c>
    </row>
    <row r="152" spans="1:5" ht="15.75">
      <c r="A152" s="89" t="s">
        <v>421</v>
      </c>
      <c r="B152" s="101">
        <v>1</v>
      </c>
      <c r="C152" s="85">
        <f>Felh!J81</f>
        <v>0</v>
      </c>
      <c r="D152" s="85">
        <f>Felh!K81</f>
        <v>0</v>
      </c>
      <c r="E152" s="85">
        <f>Felh!L81</f>
        <v>0</v>
      </c>
    </row>
    <row r="153" spans="1:5" ht="15.75">
      <c r="A153" s="89" t="s">
        <v>247</v>
      </c>
      <c r="B153" s="101">
        <v>2</v>
      </c>
      <c r="C153" s="85">
        <f>Felh!J82</f>
        <v>27732261</v>
      </c>
      <c r="D153" s="85">
        <f>Felh!K82</f>
        <v>25841982</v>
      </c>
      <c r="E153" s="85">
        <f>Felh!L82</f>
        <v>21061077</v>
      </c>
    </row>
    <row r="154" spans="1:5" ht="15.75">
      <c r="A154" s="89" t="s">
        <v>127</v>
      </c>
      <c r="B154" s="101">
        <v>3</v>
      </c>
      <c r="C154" s="85">
        <f>Felh!J83</f>
        <v>0</v>
      </c>
      <c r="D154" s="85">
        <f>Felh!K83</f>
        <v>0</v>
      </c>
      <c r="E154" s="85">
        <f>Felh!L83</f>
        <v>0</v>
      </c>
    </row>
    <row r="155" spans="1:5" ht="15.75">
      <c r="A155" s="40" t="s">
        <v>251</v>
      </c>
      <c r="B155" s="103"/>
      <c r="C155" s="87">
        <f>SUM(C156:C158)</f>
        <v>198459</v>
      </c>
      <c r="D155" s="87">
        <f>SUM(D156:D158)</f>
        <v>198459</v>
      </c>
      <c r="E155" s="87">
        <f>SUM(E156:E158)</f>
        <v>191717</v>
      </c>
    </row>
    <row r="156" spans="1:5" ht="15.75">
      <c r="A156" s="89" t="s">
        <v>421</v>
      </c>
      <c r="B156" s="101">
        <v>1</v>
      </c>
      <c r="C156" s="85">
        <f>Felh!J102</f>
        <v>0</v>
      </c>
      <c r="D156" s="85">
        <f>Felh!K102</f>
        <v>0</v>
      </c>
      <c r="E156" s="85">
        <f>Felh!L102</f>
        <v>0</v>
      </c>
    </row>
    <row r="157" spans="1:5" ht="15.75">
      <c r="A157" s="89" t="s">
        <v>247</v>
      </c>
      <c r="B157" s="101">
        <v>2</v>
      </c>
      <c r="C157" s="85">
        <f>Felh!J103</f>
        <v>198459</v>
      </c>
      <c r="D157" s="85">
        <f>Felh!K103</f>
        <v>198459</v>
      </c>
      <c r="E157" s="85">
        <f>Felh!L103</f>
        <v>191717</v>
      </c>
    </row>
    <row r="158" spans="1:5" ht="15.75">
      <c r="A158" s="89" t="s">
        <v>127</v>
      </c>
      <c r="B158" s="101">
        <v>3</v>
      </c>
      <c r="C158" s="85">
        <f>Felh!J104</f>
        <v>0</v>
      </c>
      <c r="D158" s="85">
        <f>Felh!K104</f>
        <v>0</v>
      </c>
      <c r="E158" s="85">
        <f>Felh!L104</f>
        <v>0</v>
      </c>
    </row>
    <row r="159" spans="1:5" ht="16.5">
      <c r="A159" s="67" t="s">
        <v>252</v>
      </c>
      <c r="B159" s="104"/>
      <c r="C159" s="85"/>
      <c r="D159" s="85"/>
      <c r="E159" s="85"/>
    </row>
    <row r="160" spans="1:5" ht="15.75">
      <c r="A160" s="65" t="s">
        <v>129</v>
      </c>
      <c r="B160" s="103"/>
      <c r="C160" s="15"/>
      <c r="D160" s="15"/>
      <c r="E160" s="15"/>
    </row>
    <row r="161" spans="1:5" ht="15.75" hidden="1">
      <c r="A161" s="61" t="s">
        <v>237</v>
      </c>
      <c r="B161" s="103"/>
      <c r="C161" s="15"/>
      <c r="D161" s="15"/>
      <c r="E161" s="15"/>
    </row>
    <row r="162" spans="1:5" ht="31.5" hidden="1">
      <c r="A162" s="89" t="s">
        <v>470</v>
      </c>
      <c r="B162" s="103"/>
      <c r="C162" s="15"/>
      <c r="D162" s="15"/>
      <c r="E162" s="15"/>
    </row>
    <row r="163" spans="1:5" ht="31.5" hidden="1">
      <c r="A163" s="89" t="s">
        <v>239</v>
      </c>
      <c r="B163" s="103"/>
      <c r="C163" s="15"/>
      <c r="D163" s="15"/>
      <c r="E163" s="15"/>
    </row>
    <row r="164" spans="1:5" ht="31.5" hidden="1">
      <c r="A164" s="89" t="s">
        <v>471</v>
      </c>
      <c r="B164" s="103"/>
      <c r="C164" s="15"/>
      <c r="D164" s="15"/>
      <c r="E164" s="15"/>
    </row>
    <row r="165" spans="1:5" ht="31.5">
      <c r="A165" s="89" t="s">
        <v>240</v>
      </c>
      <c r="B165" s="103">
        <v>2</v>
      </c>
      <c r="C165" s="15">
        <v>5935169</v>
      </c>
      <c r="D165" s="15">
        <v>11788148</v>
      </c>
      <c r="E165" s="15">
        <v>5935169</v>
      </c>
    </row>
    <row r="166" spans="1:5" ht="31.5">
      <c r="A166" s="89" t="s">
        <v>780</v>
      </c>
      <c r="B166" s="103">
        <v>2</v>
      </c>
      <c r="C166" s="15">
        <v>0</v>
      </c>
      <c r="D166" s="15">
        <v>817728</v>
      </c>
      <c r="E166" s="15">
        <v>817728</v>
      </c>
    </row>
    <row r="167" spans="1:5" s="10" customFormat="1" ht="15.75">
      <c r="A167" s="61" t="s">
        <v>413</v>
      </c>
      <c r="B167" s="103"/>
      <c r="C167" s="88">
        <f>SUM(C168:C174)</f>
        <v>71544766</v>
      </c>
      <c r="D167" s="88">
        <f>SUM(D168:D174)</f>
        <v>71984097</v>
      </c>
      <c r="E167" s="88">
        <f>SUM(E168:E174)</f>
        <v>71805362</v>
      </c>
    </row>
    <row r="168" spans="1:5" s="10" customFormat="1" ht="31.5">
      <c r="A168" s="89" t="s">
        <v>667</v>
      </c>
      <c r="B168" s="103">
        <v>2</v>
      </c>
      <c r="C168" s="88">
        <v>60181200</v>
      </c>
      <c r="D168" s="88">
        <v>60181200</v>
      </c>
      <c r="E168" s="88">
        <v>60181200</v>
      </c>
    </row>
    <row r="169" spans="1:5" s="10" customFormat="1" ht="15.75" hidden="1">
      <c r="A169" s="89" t="s">
        <v>641</v>
      </c>
      <c r="B169" s="103">
        <v>2</v>
      </c>
      <c r="C169" s="88"/>
      <c r="D169" s="88"/>
      <c r="E169" s="88"/>
    </row>
    <row r="170" spans="1:5" s="10" customFormat="1" ht="31.5">
      <c r="A170" s="89" t="s">
        <v>545</v>
      </c>
      <c r="B170" s="103">
        <v>2</v>
      </c>
      <c r="C170" s="88">
        <v>9506916</v>
      </c>
      <c r="D170" s="88">
        <v>9706916</v>
      </c>
      <c r="E170" s="88">
        <v>9706916</v>
      </c>
    </row>
    <row r="171" spans="1:5" ht="15.75">
      <c r="A171" s="89" t="s">
        <v>734</v>
      </c>
      <c r="B171" s="103">
        <v>2</v>
      </c>
      <c r="C171" s="15">
        <v>0</v>
      </c>
      <c r="D171" s="15">
        <v>239331</v>
      </c>
      <c r="E171" s="15">
        <v>239331</v>
      </c>
    </row>
    <row r="172" spans="1:5" ht="15.75" hidden="1">
      <c r="A172" s="89" t="s">
        <v>657</v>
      </c>
      <c r="B172" s="103">
        <v>2</v>
      </c>
      <c r="C172" s="15"/>
      <c r="D172" s="15"/>
      <c r="E172" s="15"/>
    </row>
    <row r="173" spans="1:5" ht="15.75">
      <c r="A173" s="89" t="s">
        <v>686</v>
      </c>
      <c r="B173" s="103">
        <v>2</v>
      </c>
      <c r="C173" s="15">
        <v>525600</v>
      </c>
      <c r="D173" s="15">
        <v>525600</v>
      </c>
      <c r="E173" s="15">
        <v>525600</v>
      </c>
    </row>
    <row r="174" spans="1:5" ht="31.5">
      <c r="A174" s="89" t="s">
        <v>687</v>
      </c>
      <c r="B174" s="103">
        <v>2</v>
      </c>
      <c r="C174" s="15">
        <v>1331050</v>
      </c>
      <c r="D174" s="15">
        <v>1331050</v>
      </c>
      <c r="E174" s="15">
        <v>1152315</v>
      </c>
    </row>
    <row r="175" spans="1:6" ht="31.5">
      <c r="A175" s="89" t="s">
        <v>241</v>
      </c>
      <c r="B175" s="103"/>
      <c r="C175" s="15">
        <f>SUM(C167)</f>
        <v>71544766</v>
      </c>
      <c r="D175" s="15">
        <f>SUM(D167)</f>
        <v>71984097</v>
      </c>
      <c r="E175" s="15">
        <f>SUM(E167)</f>
        <v>71805362</v>
      </c>
      <c r="F175" s="10"/>
    </row>
    <row r="176" spans="1:5" ht="31.5" hidden="1">
      <c r="A176" s="89" t="s">
        <v>472</v>
      </c>
      <c r="B176" s="103"/>
      <c r="C176" s="15"/>
      <c r="D176" s="15"/>
      <c r="E176" s="15"/>
    </row>
    <row r="177" spans="1:5" ht="15.75" hidden="1">
      <c r="A177" s="89" t="s">
        <v>245</v>
      </c>
      <c r="B177" s="103"/>
      <c r="C177" s="15"/>
      <c r="D177" s="15"/>
      <c r="E177" s="15"/>
    </row>
    <row r="178" spans="1:5" ht="15.75" hidden="1">
      <c r="A178" s="61" t="s">
        <v>246</v>
      </c>
      <c r="B178" s="103"/>
      <c r="C178" s="15"/>
      <c r="D178" s="15"/>
      <c r="E178" s="15"/>
    </row>
    <row r="179" spans="1:5" ht="31.5" hidden="1">
      <c r="A179" s="61" t="s">
        <v>238</v>
      </c>
      <c r="B179" s="103"/>
      <c r="C179" s="15"/>
      <c r="D179" s="15"/>
      <c r="E179" s="15"/>
    </row>
    <row r="180" spans="1:5" ht="15.75">
      <c r="A180" s="40" t="s">
        <v>129</v>
      </c>
      <c r="B180" s="103"/>
      <c r="C180" s="87">
        <f>SUM(C181:C183)</f>
        <v>77479935</v>
      </c>
      <c r="D180" s="87">
        <f>SUM(D181:D183)</f>
        <v>84589973</v>
      </c>
      <c r="E180" s="87">
        <f>SUM(E181:E183)</f>
        <v>78558259</v>
      </c>
    </row>
    <row r="181" spans="1:5" ht="15.75">
      <c r="A181" s="89" t="s">
        <v>421</v>
      </c>
      <c r="B181" s="101">
        <v>1</v>
      </c>
      <c r="C181" s="85">
        <f>SUMIF($B$160:$B$180,"1",C$160:C$180)</f>
        <v>0</v>
      </c>
      <c r="D181" s="85">
        <f>SUMIF($B$160:$B$180,"1",D$160:D$180)</f>
        <v>0</v>
      </c>
      <c r="E181" s="85">
        <f>SUMIF($B$160:$B$180,"1",E$160:E$180)</f>
        <v>0</v>
      </c>
    </row>
    <row r="182" spans="1:5" ht="15.75">
      <c r="A182" s="89" t="s">
        <v>247</v>
      </c>
      <c r="B182" s="101">
        <v>2</v>
      </c>
      <c r="C182" s="85">
        <f>SUMIF($B$160:$B$180,"2",C$160:C$180)</f>
        <v>77479935</v>
      </c>
      <c r="D182" s="85">
        <f>SUMIF($B$160:$B$180,"2",D$160:D$180)</f>
        <v>84589973</v>
      </c>
      <c r="E182" s="85">
        <f>SUMIF($B$160:$B$180,"2",E$160:E$180)</f>
        <v>78558259</v>
      </c>
    </row>
    <row r="183" spans="1:5" ht="15.75">
      <c r="A183" s="89" t="s">
        <v>127</v>
      </c>
      <c r="B183" s="101">
        <v>3</v>
      </c>
      <c r="C183" s="85">
        <f>SUMIF($B$160:$B$180,"3",C$160:C$180)</f>
        <v>0</v>
      </c>
      <c r="D183" s="85">
        <f>SUMIF($B$160:$B$180,"3",D$160:D$180)</f>
        <v>0</v>
      </c>
      <c r="E183" s="85">
        <f>SUMIF($B$160:$B$180,"3",E$160:E$180)</f>
        <v>0</v>
      </c>
    </row>
    <row r="184" spans="1:5" ht="15.75" hidden="1">
      <c r="A184" s="65" t="s">
        <v>130</v>
      </c>
      <c r="B184" s="103"/>
      <c r="C184" s="15"/>
      <c r="D184" s="15"/>
      <c r="E184" s="15"/>
    </row>
    <row r="185" spans="1:5" ht="15.75" hidden="1">
      <c r="A185" s="61" t="s">
        <v>237</v>
      </c>
      <c r="B185" s="103"/>
      <c r="C185" s="15"/>
      <c r="D185" s="15"/>
      <c r="E185" s="15"/>
    </row>
    <row r="186" spans="1:5" ht="31.5" hidden="1">
      <c r="A186" s="89" t="s">
        <v>470</v>
      </c>
      <c r="B186" s="103"/>
      <c r="C186" s="15"/>
      <c r="D186" s="15"/>
      <c r="E186" s="15"/>
    </row>
    <row r="187" spans="1:5" ht="31.5" hidden="1">
      <c r="A187" s="89" t="s">
        <v>239</v>
      </c>
      <c r="B187" s="103"/>
      <c r="C187" s="15"/>
      <c r="D187" s="15"/>
      <c r="E187" s="15"/>
    </row>
    <row r="188" spans="1:5" ht="31.5" hidden="1">
      <c r="A188" s="89" t="s">
        <v>471</v>
      </c>
      <c r="B188" s="103"/>
      <c r="C188" s="15"/>
      <c r="D188" s="15"/>
      <c r="E188" s="15"/>
    </row>
    <row r="189" spans="1:5" ht="31.5" hidden="1">
      <c r="A189" s="89" t="s">
        <v>240</v>
      </c>
      <c r="B189" s="103"/>
      <c r="C189" s="15"/>
      <c r="D189" s="15"/>
      <c r="E189" s="15"/>
    </row>
    <row r="190" spans="1:5" ht="15.75" hidden="1">
      <c r="A190" s="89" t="s">
        <v>241</v>
      </c>
      <c r="B190" s="103"/>
      <c r="C190" s="15"/>
      <c r="D190" s="15"/>
      <c r="E190" s="15"/>
    </row>
    <row r="191" spans="1:5" ht="31.5" hidden="1">
      <c r="A191" s="89" t="s">
        <v>472</v>
      </c>
      <c r="B191" s="103"/>
      <c r="C191" s="15"/>
      <c r="D191" s="15"/>
      <c r="E191" s="15"/>
    </row>
    <row r="192" spans="1:5" ht="15.75" hidden="1">
      <c r="A192" s="89" t="s">
        <v>245</v>
      </c>
      <c r="B192" s="103"/>
      <c r="C192" s="15"/>
      <c r="D192" s="15"/>
      <c r="E192" s="15"/>
    </row>
    <row r="193" spans="1:5" ht="15.75" hidden="1">
      <c r="A193" s="61" t="s">
        <v>246</v>
      </c>
      <c r="B193" s="103"/>
      <c r="C193" s="15"/>
      <c r="D193" s="15"/>
      <c r="E193" s="15"/>
    </row>
    <row r="194" spans="1:5" ht="31.5" hidden="1">
      <c r="A194" s="61" t="s">
        <v>238</v>
      </c>
      <c r="B194" s="103"/>
      <c r="C194" s="15"/>
      <c r="D194" s="15"/>
      <c r="E194" s="15"/>
    </row>
    <row r="195" spans="1:5" ht="15.75" hidden="1">
      <c r="A195" s="40" t="s">
        <v>253</v>
      </c>
      <c r="B195" s="103"/>
      <c r="C195" s="87">
        <f>SUM(C196:C198)</f>
        <v>0</v>
      </c>
      <c r="D195" s="87">
        <f>SUM(D196:D198)</f>
        <v>0</v>
      </c>
      <c r="E195" s="87">
        <f>SUM(E196:E198)</f>
        <v>0</v>
      </c>
    </row>
    <row r="196" spans="1:5" ht="15.75" hidden="1">
      <c r="A196" s="89" t="s">
        <v>421</v>
      </c>
      <c r="B196" s="101">
        <v>1</v>
      </c>
      <c r="C196" s="85">
        <f>SUMIF($B$184:$B$195,"1",C$184:C$195)</f>
        <v>0</v>
      </c>
      <c r="D196" s="85">
        <f>SUMIF($B$184:$B$195,"1",D$184:D$195)</f>
        <v>0</v>
      </c>
      <c r="E196" s="85">
        <f>SUMIF($B$184:$B$195,"1",E$184:E$195)</f>
        <v>0</v>
      </c>
    </row>
    <row r="197" spans="1:5" ht="15.75" hidden="1">
      <c r="A197" s="89" t="s">
        <v>247</v>
      </c>
      <c r="B197" s="101">
        <v>2</v>
      </c>
      <c r="C197" s="85">
        <f>SUMIF($B$184:$B$195,"2",C$184:C$195)</f>
        <v>0</v>
      </c>
      <c r="D197" s="85">
        <f>SUMIF($B$184:$B$195,"2",D$184:D$195)</f>
        <v>0</v>
      </c>
      <c r="E197" s="85">
        <f>SUMIF($B$184:$B$195,"2",E$184:E$195)</f>
        <v>0</v>
      </c>
    </row>
    <row r="198" spans="1:5" ht="15.75" hidden="1">
      <c r="A198" s="89" t="s">
        <v>127</v>
      </c>
      <c r="B198" s="101">
        <v>3</v>
      </c>
      <c r="C198" s="85">
        <f>SUMIF($B$184:$B$195,"3",C$184:C$195)</f>
        <v>0</v>
      </c>
      <c r="D198" s="85">
        <f>SUMIF($B$184:$B$195,"3",D$184:D$195)</f>
        <v>0</v>
      </c>
      <c r="E198" s="85">
        <f>SUMIF($B$184:$B$195,"3",E$184:E$195)</f>
        <v>0</v>
      </c>
    </row>
    <row r="199" spans="1:5" ht="16.5">
      <c r="A199" s="66" t="s">
        <v>131</v>
      </c>
      <c r="B199" s="104"/>
      <c r="C199" s="18">
        <f>C7+C11+C15+C61+C142+C147+C151+C155+C180+C195</f>
        <v>251998008</v>
      </c>
      <c r="D199" s="18">
        <f>D7+D11+D15+D61+D142+D147+D151+D155+D180+D195</f>
        <v>542943596</v>
      </c>
      <c r="E199" s="18">
        <f>E7+E11+E15+E61+E142+E147+E151+E155+E180+E195</f>
        <v>249812440</v>
      </c>
    </row>
    <row r="276" ht="15.75"/>
    <row r="277" ht="15.75"/>
    <row r="278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25" ht="15.75"/>
    <row r="426" ht="15.75"/>
  </sheetData>
  <sheetProtection/>
  <mergeCells count="2">
    <mergeCell ref="A1:E1"/>
    <mergeCell ref="A2:E2"/>
  </mergeCells>
  <printOptions horizontalCentered="1"/>
  <pageMargins left="0.7086614173228347" right="0.7086614173228347" top="0.3937007874015748" bottom="0.5118110236220472" header="0.31496062992125984" footer="0.31496062992125984"/>
  <pageSetup fitToHeight="2" fitToWidth="1" horizontalDpi="600" verticalDpi="600" orientation="portrait" paperSize="9" scale="82" r:id="rId3"/>
  <headerFooter>
    <oddFooter>&amp;C&amp;P. oldal, összesen: &amp;N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69"/>
  <sheetViews>
    <sheetView zoomScalePageLayoutView="0" workbookViewId="0" topLeftCell="A1">
      <pane xSplit="2" ySplit="5" topLeftCell="I50" activePane="bottomRight" state="frozen"/>
      <selection pane="topLeft" activeCell="B17" sqref="B17:N17"/>
      <selection pane="topRight" activeCell="B17" sqref="B17:N17"/>
      <selection pane="bottomLeft" activeCell="B17" sqref="B17:N17"/>
      <selection pane="bottomRight" activeCell="R9" sqref="R9"/>
    </sheetView>
  </sheetViews>
  <sheetFormatPr defaultColWidth="9.140625" defaultRowHeight="15"/>
  <cols>
    <col min="1" max="1" width="53.8515625" style="3" customWidth="1"/>
    <col min="2" max="2" width="5.7109375" style="3" customWidth="1"/>
    <col min="3" max="17" width="12.140625" style="3" customWidth="1"/>
    <col min="18" max="16384" width="9.140625" style="3" customWidth="1"/>
  </cols>
  <sheetData>
    <row r="1" spans="1:17" ht="15.75">
      <c r="A1" s="326" t="s">
        <v>664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1:17" ht="15.75">
      <c r="A2" s="326" t="s">
        <v>579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</row>
    <row r="4" spans="1:17" ht="15.75" customHeight="1">
      <c r="A4" s="314" t="s">
        <v>278</v>
      </c>
      <c r="B4" s="327" t="s">
        <v>143</v>
      </c>
      <c r="C4" s="327" t="s">
        <v>122</v>
      </c>
      <c r="D4" s="327"/>
      <c r="E4" s="327"/>
      <c r="F4" s="327" t="s">
        <v>123</v>
      </c>
      <c r="G4" s="327"/>
      <c r="H4" s="327"/>
      <c r="I4" s="327" t="s">
        <v>28</v>
      </c>
      <c r="J4" s="327"/>
      <c r="K4" s="327"/>
      <c r="L4" s="327" t="s">
        <v>15</v>
      </c>
      <c r="M4" s="327"/>
      <c r="N4" s="327"/>
      <c r="O4" s="327" t="s">
        <v>5</v>
      </c>
      <c r="P4" s="327"/>
      <c r="Q4" s="327"/>
    </row>
    <row r="5" spans="1:17" ht="15.75">
      <c r="A5" s="314"/>
      <c r="B5" s="327"/>
      <c r="C5" s="37" t="s">
        <v>175</v>
      </c>
      <c r="D5" s="37" t="s">
        <v>789</v>
      </c>
      <c r="E5" s="37" t="s">
        <v>790</v>
      </c>
      <c r="F5" s="37" t="s">
        <v>175</v>
      </c>
      <c r="G5" s="37" t="s">
        <v>789</v>
      </c>
      <c r="H5" s="37" t="s">
        <v>790</v>
      </c>
      <c r="I5" s="37" t="s">
        <v>175</v>
      </c>
      <c r="J5" s="37" t="s">
        <v>789</v>
      </c>
      <c r="K5" s="37" t="s">
        <v>790</v>
      </c>
      <c r="L5" s="37" t="s">
        <v>175</v>
      </c>
      <c r="M5" s="37" t="s">
        <v>789</v>
      </c>
      <c r="N5" s="37" t="s">
        <v>790</v>
      </c>
      <c r="O5" s="37" t="s">
        <v>175</v>
      </c>
      <c r="P5" s="37" t="s">
        <v>789</v>
      </c>
      <c r="Q5" s="37" t="s">
        <v>790</v>
      </c>
    </row>
    <row r="6" spans="1:17" ht="31.5">
      <c r="A6" s="131" t="s">
        <v>254</v>
      </c>
      <c r="B6" s="4">
        <v>2</v>
      </c>
      <c r="C6" s="132">
        <v>7100000</v>
      </c>
      <c r="D6" s="132">
        <v>7100000</v>
      </c>
      <c r="E6" s="132">
        <v>7057691</v>
      </c>
      <c r="F6" s="132">
        <v>1430000</v>
      </c>
      <c r="G6" s="132">
        <v>1430000</v>
      </c>
      <c r="H6" s="132">
        <v>1430000</v>
      </c>
      <c r="I6" s="132">
        <v>4100000</v>
      </c>
      <c r="J6" s="132">
        <v>3787240</v>
      </c>
      <c r="K6" s="132">
        <f>2824362-K9</f>
        <v>2580267</v>
      </c>
      <c r="L6" s="132">
        <v>837000</v>
      </c>
      <c r="M6" s="132">
        <v>752554</v>
      </c>
      <c r="N6" s="132">
        <f>122194-N9</f>
        <v>56289</v>
      </c>
      <c r="O6" s="132">
        <f aca="true" t="shared" si="0" ref="O6:O37">C6+F6+I6+L6</f>
        <v>13467000</v>
      </c>
      <c r="P6" s="132">
        <f aca="true" t="shared" si="1" ref="P6:P37">D6+G6+J6+M6</f>
        <v>13069794</v>
      </c>
      <c r="Q6" s="132">
        <f aca="true" t="shared" si="2" ref="Q6:Q37">E6+H6+K6+N6</f>
        <v>11124247</v>
      </c>
    </row>
    <row r="7" spans="1:17" ht="31.5" hidden="1">
      <c r="A7" s="131" t="s">
        <v>618</v>
      </c>
      <c r="B7" s="4">
        <v>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>
        <f t="shared" si="0"/>
        <v>0</v>
      </c>
      <c r="P7" s="132">
        <f t="shared" si="1"/>
        <v>0</v>
      </c>
      <c r="Q7" s="132">
        <f t="shared" si="2"/>
        <v>0</v>
      </c>
    </row>
    <row r="8" spans="1:17" ht="47.25">
      <c r="A8" s="131" t="s">
        <v>529</v>
      </c>
      <c r="B8" s="4">
        <v>3</v>
      </c>
      <c r="C8" s="132">
        <v>1260000</v>
      </c>
      <c r="D8" s="132">
        <v>1260000</v>
      </c>
      <c r="E8" s="132">
        <v>1260000</v>
      </c>
      <c r="F8" s="132">
        <v>249000</v>
      </c>
      <c r="G8" s="132">
        <v>249000</v>
      </c>
      <c r="H8" s="132">
        <v>223509</v>
      </c>
      <c r="I8" s="132"/>
      <c r="J8" s="132"/>
      <c r="K8" s="132"/>
      <c r="L8" s="132"/>
      <c r="M8" s="132"/>
      <c r="N8" s="132"/>
      <c r="O8" s="132">
        <f t="shared" si="0"/>
        <v>1509000</v>
      </c>
      <c r="P8" s="132">
        <f t="shared" si="1"/>
        <v>1509000</v>
      </c>
      <c r="Q8" s="132">
        <f t="shared" si="2"/>
        <v>1483509</v>
      </c>
    </row>
    <row r="9" spans="1:17" ht="47.25">
      <c r="A9" s="131" t="s">
        <v>594</v>
      </c>
      <c r="B9" s="4">
        <v>2</v>
      </c>
      <c r="C9" s="132"/>
      <c r="D9" s="132"/>
      <c r="E9" s="132"/>
      <c r="F9" s="132"/>
      <c r="G9" s="132"/>
      <c r="H9" s="132"/>
      <c r="I9" s="132">
        <v>1007874</v>
      </c>
      <c r="J9" s="132">
        <v>878185</v>
      </c>
      <c r="K9" s="132">
        <v>244095</v>
      </c>
      <c r="L9" s="132">
        <v>272126</v>
      </c>
      <c r="M9" s="132">
        <v>237110</v>
      </c>
      <c r="N9" s="132">
        <v>65905</v>
      </c>
      <c r="O9" s="132">
        <f t="shared" si="0"/>
        <v>1280000</v>
      </c>
      <c r="P9" s="132">
        <f t="shared" si="1"/>
        <v>1115295</v>
      </c>
      <c r="Q9" s="132">
        <f t="shared" si="2"/>
        <v>310000</v>
      </c>
    </row>
    <row r="10" spans="1:17" ht="15.75">
      <c r="A10" s="131" t="s">
        <v>490</v>
      </c>
      <c r="B10" s="4">
        <v>3</v>
      </c>
      <c r="C10" s="132">
        <v>100000</v>
      </c>
      <c r="D10" s="132">
        <v>91548</v>
      </c>
      <c r="E10" s="132">
        <v>48000</v>
      </c>
      <c r="F10" s="132">
        <v>50000</v>
      </c>
      <c r="G10" s="132">
        <v>50000</v>
      </c>
      <c r="H10" s="132">
        <v>20610</v>
      </c>
      <c r="I10" s="132"/>
      <c r="J10" s="132"/>
      <c r="K10" s="132"/>
      <c r="L10" s="132"/>
      <c r="M10" s="132"/>
      <c r="N10" s="132"/>
      <c r="O10" s="132">
        <f t="shared" si="0"/>
        <v>150000</v>
      </c>
      <c r="P10" s="132">
        <f t="shared" si="1"/>
        <v>141548</v>
      </c>
      <c r="Q10" s="132">
        <f t="shared" si="2"/>
        <v>68610</v>
      </c>
    </row>
    <row r="11" spans="1:17" ht="15.75">
      <c r="A11" s="131" t="s">
        <v>255</v>
      </c>
      <c r="B11" s="4">
        <v>2</v>
      </c>
      <c r="C11" s="132"/>
      <c r="D11" s="132"/>
      <c r="E11" s="132"/>
      <c r="F11" s="132"/>
      <c r="G11" s="132"/>
      <c r="H11" s="132"/>
      <c r="I11" s="132">
        <v>800000</v>
      </c>
      <c r="J11" s="132">
        <v>678150</v>
      </c>
      <c r="K11" s="132">
        <v>21692</v>
      </c>
      <c r="L11" s="132">
        <v>216000</v>
      </c>
      <c r="M11" s="132">
        <v>183100</v>
      </c>
      <c r="N11" s="132">
        <v>0</v>
      </c>
      <c r="O11" s="132">
        <f t="shared" si="0"/>
        <v>1016000</v>
      </c>
      <c r="P11" s="132">
        <f t="shared" si="1"/>
        <v>861250</v>
      </c>
      <c r="Q11" s="132">
        <f t="shared" si="2"/>
        <v>21692</v>
      </c>
    </row>
    <row r="12" spans="1:17" ht="31.5">
      <c r="A12" s="131" t="s">
        <v>256</v>
      </c>
      <c r="B12" s="4">
        <v>2</v>
      </c>
      <c r="C12" s="132"/>
      <c r="D12" s="132"/>
      <c r="E12" s="132"/>
      <c r="F12" s="132"/>
      <c r="G12" s="132"/>
      <c r="H12" s="132"/>
      <c r="I12" s="132">
        <v>200000</v>
      </c>
      <c r="J12" s="132">
        <v>200000</v>
      </c>
      <c r="K12" s="132">
        <v>67877</v>
      </c>
      <c r="L12" s="132">
        <v>54000</v>
      </c>
      <c r="M12" s="132">
        <v>54000</v>
      </c>
      <c r="N12" s="132">
        <v>6990</v>
      </c>
      <c r="O12" s="132">
        <f t="shared" si="0"/>
        <v>254000</v>
      </c>
      <c r="P12" s="132">
        <f t="shared" si="1"/>
        <v>254000</v>
      </c>
      <c r="Q12" s="132">
        <f t="shared" si="2"/>
        <v>74867</v>
      </c>
    </row>
    <row r="13" spans="1:17" ht="15.75">
      <c r="A13" s="131" t="s">
        <v>649</v>
      </c>
      <c r="B13" s="4">
        <v>2</v>
      </c>
      <c r="C13" s="132"/>
      <c r="D13" s="132"/>
      <c r="E13" s="132"/>
      <c r="F13" s="132"/>
      <c r="G13" s="132"/>
      <c r="H13" s="132"/>
      <c r="I13" s="132">
        <v>10000</v>
      </c>
      <c r="J13" s="132">
        <v>10000</v>
      </c>
      <c r="K13" s="132">
        <v>0</v>
      </c>
      <c r="L13" s="132">
        <v>2700</v>
      </c>
      <c r="M13" s="132">
        <v>2700</v>
      </c>
      <c r="N13" s="132">
        <v>0</v>
      </c>
      <c r="O13" s="132">
        <f t="shared" si="0"/>
        <v>12700</v>
      </c>
      <c r="P13" s="132">
        <f t="shared" si="1"/>
        <v>12700</v>
      </c>
      <c r="Q13" s="132">
        <f t="shared" si="2"/>
        <v>0</v>
      </c>
    </row>
    <row r="14" spans="1:17" ht="15.75">
      <c r="A14" s="131" t="s">
        <v>257</v>
      </c>
      <c r="B14" s="4">
        <v>2</v>
      </c>
      <c r="C14" s="132"/>
      <c r="D14" s="132"/>
      <c r="E14" s="132"/>
      <c r="F14" s="132"/>
      <c r="G14" s="132"/>
      <c r="H14" s="132"/>
      <c r="I14" s="132">
        <v>250000</v>
      </c>
      <c r="J14" s="132">
        <v>252985</v>
      </c>
      <c r="K14" s="132">
        <v>252985</v>
      </c>
      <c r="L14" s="132">
        <v>67500</v>
      </c>
      <c r="M14" s="132">
        <v>68300</v>
      </c>
      <c r="N14" s="132">
        <v>68300</v>
      </c>
      <c r="O14" s="132">
        <f t="shared" si="0"/>
        <v>317500</v>
      </c>
      <c r="P14" s="132">
        <f t="shared" si="1"/>
        <v>321285</v>
      </c>
      <c r="Q14" s="132">
        <f t="shared" si="2"/>
        <v>321285</v>
      </c>
    </row>
    <row r="15" spans="1:17" ht="15.75" hidden="1">
      <c r="A15" s="131" t="s">
        <v>258</v>
      </c>
      <c r="B15" s="4">
        <v>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>
        <f t="shared" si="0"/>
        <v>0</v>
      </c>
      <c r="P15" s="132">
        <f t="shared" si="1"/>
        <v>0</v>
      </c>
      <c r="Q15" s="132">
        <f t="shared" si="2"/>
        <v>0</v>
      </c>
    </row>
    <row r="16" spans="1:17" ht="15.75" hidden="1">
      <c r="A16" s="131" t="s">
        <v>259</v>
      </c>
      <c r="B16" s="4">
        <v>2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>
        <f t="shared" si="0"/>
        <v>0</v>
      </c>
      <c r="P16" s="132">
        <f t="shared" si="1"/>
        <v>0</v>
      </c>
      <c r="Q16" s="132">
        <f t="shared" si="2"/>
        <v>0</v>
      </c>
    </row>
    <row r="17" spans="1:17" ht="31.5">
      <c r="A17" s="131" t="s">
        <v>688</v>
      </c>
      <c r="B17" s="4">
        <v>2</v>
      </c>
      <c r="C17" s="132">
        <v>809846</v>
      </c>
      <c r="D17" s="132">
        <v>809846</v>
      </c>
      <c r="E17" s="132">
        <v>809846</v>
      </c>
      <c r="F17" s="132">
        <v>81942</v>
      </c>
      <c r="G17" s="132">
        <v>81942</v>
      </c>
      <c r="H17" s="132">
        <v>81942</v>
      </c>
      <c r="I17" s="132"/>
      <c r="J17" s="132"/>
      <c r="K17" s="132"/>
      <c r="L17" s="132"/>
      <c r="M17" s="132"/>
      <c r="N17" s="132"/>
      <c r="O17" s="132">
        <f t="shared" si="0"/>
        <v>891788</v>
      </c>
      <c r="P17" s="132">
        <f t="shared" si="1"/>
        <v>891788</v>
      </c>
      <c r="Q17" s="132">
        <f t="shared" si="2"/>
        <v>891788</v>
      </c>
    </row>
    <row r="18" spans="1:17" ht="31.5" hidden="1">
      <c r="A18" s="131" t="s">
        <v>619</v>
      </c>
      <c r="B18" s="4">
        <v>3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f t="shared" si="0"/>
        <v>0</v>
      </c>
      <c r="P18" s="132">
        <f t="shared" si="1"/>
        <v>0</v>
      </c>
      <c r="Q18" s="132">
        <f t="shared" si="2"/>
        <v>0</v>
      </c>
    </row>
    <row r="19" spans="1:17" ht="31.5" hidden="1">
      <c r="A19" s="131" t="s">
        <v>619</v>
      </c>
      <c r="B19" s="4">
        <v>4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>
        <f t="shared" si="0"/>
        <v>0</v>
      </c>
      <c r="P19" s="132">
        <f t="shared" si="1"/>
        <v>0</v>
      </c>
      <c r="Q19" s="132">
        <f t="shared" si="2"/>
        <v>0</v>
      </c>
    </row>
    <row r="20" spans="1:17" ht="31.5" hidden="1">
      <c r="A20" s="131" t="s">
        <v>619</v>
      </c>
      <c r="B20" s="4">
        <v>5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>
        <f t="shared" si="0"/>
        <v>0</v>
      </c>
      <c r="P20" s="132">
        <f t="shared" si="1"/>
        <v>0</v>
      </c>
      <c r="Q20" s="132">
        <f t="shared" si="2"/>
        <v>0</v>
      </c>
    </row>
    <row r="21" spans="1:17" ht="15.75">
      <c r="A21" s="131" t="s">
        <v>640</v>
      </c>
      <c r="B21" s="4">
        <v>2</v>
      </c>
      <c r="C21" s="132">
        <v>0</v>
      </c>
      <c r="D21" s="132">
        <v>1278659</v>
      </c>
      <c r="E21" s="132">
        <v>728631</v>
      </c>
      <c r="F21" s="132">
        <v>0</v>
      </c>
      <c r="G21" s="132">
        <v>124669</v>
      </c>
      <c r="H21" s="132">
        <v>70458</v>
      </c>
      <c r="I21" s="132"/>
      <c r="J21" s="132"/>
      <c r="K21" s="132"/>
      <c r="L21" s="132"/>
      <c r="M21" s="132"/>
      <c r="N21" s="132"/>
      <c r="O21" s="132">
        <f t="shared" si="0"/>
        <v>0</v>
      </c>
      <c r="P21" s="132">
        <f t="shared" si="1"/>
        <v>1403328</v>
      </c>
      <c r="Q21" s="132">
        <f t="shared" si="2"/>
        <v>799089</v>
      </c>
    </row>
    <row r="22" spans="1:17" ht="31.5">
      <c r="A22" s="131" t="s">
        <v>683</v>
      </c>
      <c r="B22" s="4">
        <v>2</v>
      </c>
      <c r="C22" s="132">
        <v>3743925</v>
      </c>
      <c r="D22" s="132">
        <v>3743925</v>
      </c>
      <c r="E22" s="132">
        <v>3492965</v>
      </c>
      <c r="F22" s="132">
        <v>380632</v>
      </c>
      <c r="G22" s="132">
        <v>380632</v>
      </c>
      <c r="H22" s="132">
        <v>355151</v>
      </c>
      <c r="I22" s="132"/>
      <c r="J22" s="132"/>
      <c r="K22" s="132"/>
      <c r="L22" s="132"/>
      <c r="M22" s="132"/>
      <c r="N22" s="132"/>
      <c r="O22" s="132">
        <f t="shared" si="0"/>
        <v>4124557</v>
      </c>
      <c r="P22" s="132">
        <f t="shared" si="1"/>
        <v>4124557</v>
      </c>
      <c r="Q22" s="132">
        <f t="shared" si="2"/>
        <v>3848116</v>
      </c>
    </row>
    <row r="23" spans="1:17" ht="31.5">
      <c r="A23" s="131" t="s">
        <v>684</v>
      </c>
      <c r="B23" s="4">
        <v>2</v>
      </c>
      <c r="C23" s="132">
        <v>11231775</v>
      </c>
      <c r="D23" s="132">
        <v>11231775</v>
      </c>
      <c r="E23" s="132">
        <v>9002141</v>
      </c>
      <c r="F23" s="132">
        <v>1095075</v>
      </c>
      <c r="G23" s="132">
        <v>1095075</v>
      </c>
      <c r="H23" s="132">
        <v>987975</v>
      </c>
      <c r="I23" s="132">
        <v>1185591</v>
      </c>
      <c r="J23" s="132">
        <v>2385591</v>
      </c>
      <c r="K23" s="132">
        <v>1943918</v>
      </c>
      <c r="L23" s="132">
        <v>320109</v>
      </c>
      <c r="M23" s="132">
        <v>644109</v>
      </c>
      <c r="N23" s="132">
        <v>508977</v>
      </c>
      <c r="O23" s="132">
        <f t="shared" si="0"/>
        <v>13832550</v>
      </c>
      <c r="P23" s="132">
        <f t="shared" si="1"/>
        <v>15356550</v>
      </c>
      <c r="Q23" s="132">
        <f t="shared" si="2"/>
        <v>12443011</v>
      </c>
    </row>
    <row r="24" spans="1:17" ht="15.75">
      <c r="A24" s="131" t="s">
        <v>260</v>
      </c>
      <c r="B24" s="4">
        <v>2</v>
      </c>
      <c r="C24" s="132"/>
      <c r="D24" s="132"/>
      <c r="E24" s="132"/>
      <c r="F24" s="132"/>
      <c r="G24" s="132"/>
      <c r="H24" s="132"/>
      <c r="I24" s="132">
        <v>500000</v>
      </c>
      <c r="J24" s="132">
        <v>3463400</v>
      </c>
      <c r="K24" s="132">
        <v>3198400</v>
      </c>
      <c r="L24" s="132">
        <v>135000</v>
      </c>
      <c r="M24" s="132">
        <v>935118</v>
      </c>
      <c r="N24" s="132">
        <v>809568</v>
      </c>
      <c r="O24" s="132">
        <f t="shared" si="0"/>
        <v>635000</v>
      </c>
      <c r="P24" s="132">
        <f t="shared" si="1"/>
        <v>4398518</v>
      </c>
      <c r="Q24" s="132">
        <f t="shared" si="2"/>
        <v>4007968</v>
      </c>
    </row>
    <row r="25" spans="1:17" ht="31.5" hidden="1">
      <c r="A25" s="131" t="s">
        <v>491</v>
      </c>
      <c r="B25" s="4">
        <v>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>
        <f t="shared" si="0"/>
        <v>0</v>
      </c>
      <c r="P25" s="132">
        <f t="shared" si="1"/>
        <v>0</v>
      </c>
      <c r="Q25" s="132">
        <f t="shared" si="2"/>
        <v>0</v>
      </c>
    </row>
    <row r="26" spans="1:17" ht="15.75" hidden="1">
      <c r="A26" s="131" t="s">
        <v>534</v>
      </c>
      <c r="B26" s="4">
        <v>2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>
        <f t="shared" si="0"/>
        <v>0</v>
      </c>
      <c r="P26" s="132">
        <f t="shared" si="1"/>
        <v>0</v>
      </c>
      <c r="Q26" s="132">
        <f t="shared" si="2"/>
        <v>0</v>
      </c>
    </row>
    <row r="27" spans="1:17" ht="31.5">
      <c r="A27" s="131" t="s">
        <v>261</v>
      </c>
      <c r="B27" s="4">
        <v>2</v>
      </c>
      <c r="C27" s="132"/>
      <c r="D27" s="132"/>
      <c r="E27" s="132"/>
      <c r="F27" s="132"/>
      <c r="G27" s="132"/>
      <c r="H27" s="132"/>
      <c r="I27" s="132">
        <v>500000</v>
      </c>
      <c r="J27" s="132">
        <v>100000</v>
      </c>
      <c r="K27" s="132">
        <v>0</v>
      </c>
      <c r="L27" s="132">
        <v>135000</v>
      </c>
      <c r="M27" s="132">
        <v>27000</v>
      </c>
      <c r="N27" s="132">
        <v>0</v>
      </c>
      <c r="O27" s="132">
        <f t="shared" si="0"/>
        <v>635000</v>
      </c>
      <c r="P27" s="132">
        <f t="shared" si="1"/>
        <v>127000</v>
      </c>
      <c r="Q27" s="132">
        <f t="shared" si="2"/>
        <v>0</v>
      </c>
    </row>
    <row r="28" spans="1:17" ht="31.5">
      <c r="A28" s="131" t="s">
        <v>262</v>
      </c>
      <c r="B28" s="4">
        <v>2</v>
      </c>
      <c r="C28" s="132"/>
      <c r="D28" s="132"/>
      <c r="E28" s="132"/>
      <c r="F28" s="132"/>
      <c r="G28" s="132"/>
      <c r="H28" s="132"/>
      <c r="I28" s="132">
        <v>400000</v>
      </c>
      <c r="J28" s="132">
        <v>36580</v>
      </c>
      <c r="K28" s="132">
        <v>26900</v>
      </c>
      <c r="L28" s="132">
        <v>108000</v>
      </c>
      <c r="M28" s="132">
        <v>9876</v>
      </c>
      <c r="N28" s="132">
        <v>7264</v>
      </c>
      <c r="O28" s="132">
        <f t="shared" si="0"/>
        <v>508000</v>
      </c>
      <c r="P28" s="132">
        <f t="shared" si="1"/>
        <v>46456</v>
      </c>
      <c r="Q28" s="132">
        <f t="shared" si="2"/>
        <v>34164</v>
      </c>
    </row>
    <row r="29" spans="1:17" ht="31.5">
      <c r="A29" s="7" t="s">
        <v>796</v>
      </c>
      <c r="B29" s="4">
        <v>2</v>
      </c>
      <c r="C29" s="132"/>
      <c r="D29" s="132"/>
      <c r="E29" s="132"/>
      <c r="F29" s="132"/>
      <c r="G29" s="132"/>
      <c r="H29" s="132"/>
      <c r="I29" s="132">
        <v>0</v>
      </c>
      <c r="J29" s="132">
        <v>383420</v>
      </c>
      <c r="K29" s="132">
        <v>383420</v>
      </c>
      <c r="L29" s="132">
        <v>0</v>
      </c>
      <c r="M29" s="132">
        <v>103524</v>
      </c>
      <c r="N29" s="132">
        <v>103524</v>
      </c>
      <c r="O29" s="132">
        <f t="shared" si="0"/>
        <v>0</v>
      </c>
      <c r="P29" s="132">
        <f t="shared" si="1"/>
        <v>486944</v>
      </c>
      <c r="Q29" s="132">
        <f t="shared" si="2"/>
        <v>486944</v>
      </c>
    </row>
    <row r="30" spans="1:17" ht="15.75" hidden="1">
      <c r="A30" s="131" t="s">
        <v>263</v>
      </c>
      <c r="B30" s="4">
        <v>2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>
        <f t="shared" si="0"/>
        <v>0</v>
      </c>
      <c r="P30" s="132">
        <f t="shared" si="1"/>
        <v>0</v>
      </c>
      <c r="Q30" s="132">
        <f t="shared" si="2"/>
        <v>0</v>
      </c>
    </row>
    <row r="31" spans="1:17" ht="31.5">
      <c r="A31" s="131" t="s">
        <v>730</v>
      </c>
      <c r="B31" s="4">
        <v>2</v>
      </c>
      <c r="C31" s="132"/>
      <c r="D31" s="132"/>
      <c r="E31" s="132"/>
      <c r="F31" s="132"/>
      <c r="G31" s="132"/>
      <c r="H31" s="132"/>
      <c r="I31" s="132">
        <v>0</v>
      </c>
      <c r="J31" s="132">
        <v>340407</v>
      </c>
      <c r="K31" s="132">
        <v>0</v>
      </c>
      <c r="L31" s="132"/>
      <c r="M31" s="132"/>
      <c r="N31" s="132"/>
      <c r="O31" s="132">
        <f t="shared" si="0"/>
        <v>0</v>
      </c>
      <c r="P31" s="132">
        <f t="shared" si="1"/>
        <v>340407</v>
      </c>
      <c r="Q31" s="132">
        <f t="shared" si="2"/>
        <v>0</v>
      </c>
    </row>
    <row r="32" spans="1:17" ht="15.75" hidden="1">
      <c r="A32" s="131" t="s">
        <v>263</v>
      </c>
      <c r="B32" s="4">
        <v>2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>
        <f t="shared" si="0"/>
        <v>0</v>
      </c>
      <c r="P32" s="132">
        <f t="shared" si="1"/>
        <v>0</v>
      </c>
      <c r="Q32" s="132">
        <f t="shared" si="2"/>
        <v>0</v>
      </c>
    </row>
    <row r="33" spans="1:17" ht="15.75">
      <c r="A33" s="131" t="s">
        <v>784</v>
      </c>
      <c r="B33" s="4">
        <v>2</v>
      </c>
      <c r="C33" s="132"/>
      <c r="D33" s="132"/>
      <c r="E33" s="132"/>
      <c r="F33" s="132"/>
      <c r="G33" s="132"/>
      <c r="H33" s="132"/>
      <c r="I33" s="132">
        <v>0</v>
      </c>
      <c r="J33" s="132">
        <v>157480</v>
      </c>
      <c r="K33" s="132">
        <v>157480</v>
      </c>
      <c r="L33" s="132">
        <v>0</v>
      </c>
      <c r="M33" s="132">
        <v>42520</v>
      </c>
      <c r="N33" s="132">
        <v>42520</v>
      </c>
      <c r="O33" s="132">
        <f t="shared" si="0"/>
        <v>0</v>
      </c>
      <c r="P33" s="132">
        <f t="shared" si="1"/>
        <v>200000</v>
      </c>
      <c r="Q33" s="132">
        <f t="shared" si="2"/>
        <v>200000</v>
      </c>
    </row>
    <row r="34" spans="1:17" ht="15.75">
      <c r="A34" s="131" t="s">
        <v>264</v>
      </c>
      <c r="B34" s="4">
        <v>2</v>
      </c>
      <c r="C34" s="132"/>
      <c r="D34" s="132"/>
      <c r="E34" s="132"/>
      <c r="F34" s="132"/>
      <c r="G34" s="132"/>
      <c r="H34" s="132"/>
      <c r="I34" s="132">
        <v>440000</v>
      </c>
      <c r="J34" s="132">
        <v>440000</v>
      </c>
      <c r="K34" s="132">
        <v>431824</v>
      </c>
      <c r="L34" s="132">
        <v>118800</v>
      </c>
      <c r="M34" s="132">
        <v>118800</v>
      </c>
      <c r="N34" s="132">
        <v>101997</v>
      </c>
      <c r="O34" s="132">
        <f t="shared" si="0"/>
        <v>558800</v>
      </c>
      <c r="P34" s="132">
        <f t="shared" si="1"/>
        <v>558800</v>
      </c>
      <c r="Q34" s="132">
        <f t="shared" si="2"/>
        <v>533821</v>
      </c>
    </row>
    <row r="35" spans="1:17" ht="15.75">
      <c r="A35" s="131" t="s">
        <v>265</v>
      </c>
      <c r="B35" s="4">
        <v>2</v>
      </c>
      <c r="C35" s="132"/>
      <c r="D35" s="132"/>
      <c r="E35" s="132"/>
      <c r="F35" s="132"/>
      <c r="G35" s="132"/>
      <c r="H35" s="132"/>
      <c r="I35" s="132">
        <v>4200000</v>
      </c>
      <c r="J35" s="132">
        <v>3948634</v>
      </c>
      <c r="K35" s="132">
        <v>3330339</v>
      </c>
      <c r="L35" s="132">
        <v>1134000</v>
      </c>
      <c r="M35" s="132">
        <v>1082331</v>
      </c>
      <c r="N35" s="132">
        <v>843617</v>
      </c>
      <c r="O35" s="132">
        <f t="shared" si="0"/>
        <v>5334000</v>
      </c>
      <c r="P35" s="132">
        <f t="shared" si="1"/>
        <v>5030965</v>
      </c>
      <c r="Q35" s="132">
        <f t="shared" si="2"/>
        <v>4173956</v>
      </c>
    </row>
    <row r="36" spans="1:17" ht="15.75">
      <c r="A36" s="131" t="s">
        <v>266</v>
      </c>
      <c r="B36" s="4">
        <v>2</v>
      </c>
      <c r="C36" s="132">
        <v>6654000</v>
      </c>
      <c r="D36" s="132">
        <v>6943961</v>
      </c>
      <c r="E36" s="132">
        <v>6446769</v>
      </c>
      <c r="F36" s="132">
        <v>1378000</v>
      </c>
      <c r="G36" s="132">
        <v>1434547</v>
      </c>
      <c r="H36" s="132">
        <v>1409767</v>
      </c>
      <c r="I36" s="132">
        <v>4500000</v>
      </c>
      <c r="J36" s="132">
        <v>3243450</v>
      </c>
      <c r="K36" s="132">
        <v>2632716</v>
      </c>
      <c r="L36" s="132">
        <v>1215000</v>
      </c>
      <c r="M36" s="132">
        <v>875731</v>
      </c>
      <c r="N36" s="132">
        <v>491810</v>
      </c>
      <c r="O36" s="132">
        <f t="shared" si="0"/>
        <v>13747000</v>
      </c>
      <c r="P36" s="132">
        <f t="shared" si="1"/>
        <v>12497689</v>
      </c>
      <c r="Q36" s="132">
        <f t="shared" si="2"/>
        <v>10981062</v>
      </c>
    </row>
    <row r="37" spans="1:17" ht="15.75">
      <c r="A37" s="131" t="s">
        <v>571</v>
      </c>
      <c r="B37" s="4">
        <v>2</v>
      </c>
      <c r="C37" s="132">
        <v>0</v>
      </c>
      <c r="D37" s="132">
        <v>1687050</v>
      </c>
      <c r="E37" s="132">
        <v>1460537</v>
      </c>
      <c r="F37" s="132">
        <v>0</v>
      </c>
      <c r="G37" s="132">
        <v>328975</v>
      </c>
      <c r="H37" s="132">
        <v>281638</v>
      </c>
      <c r="I37" s="132"/>
      <c r="J37" s="132"/>
      <c r="K37" s="132"/>
      <c r="L37" s="132"/>
      <c r="M37" s="132"/>
      <c r="N37" s="132"/>
      <c r="O37" s="132">
        <f t="shared" si="0"/>
        <v>0</v>
      </c>
      <c r="P37" s="132">
        <f t="shared" si="1"/>
        <v>2016025</v>
      </c>
      <c r="Q37" s="132">
        <f t="shared" si="2"/>
        <v>1742175</v>
      </c>
    </row>
    <row r="38" spans="1:17" ht="15.75">
      <c r="A38" s="131" t="s">
        <v>774</v>
      </c>
      <c r="B38" s="4">
        <v>2</v>
      </c>
      <c r="C38" s="132">
        <v>0</v>
      </c>
      <c r="D38" s="132">
        <v>345000</v>
      </c>
      <c r="E38" s="132">
        <v>345000</v>
      </c>
      <c r="F38" s="132">
        <v>0</v>
      </c>
      <c r="G38" s="132">
        <v>67275</v>
      </c>
      <c r="H38" s="132">
        <v>67275</v>
      </c>
      <c r="I38" s="132"/>
      <c r="J38" s="132"/>
      <c r="K38" s="132"/>
      <c r="L38" s="132"/>
      <c r="M38" s="132"/>
      <c r="N38" s="132"/>
      <c r="O38" s="132">
        <f aca="true" t="shared" si="3" ref="O38:O69">C38+F38+I38+L38</f>
        <v>0</v>
      </c>
      <c r="P38" s="132">
        <f aca="true" t="shared" si="4" ref="P38:P69">D38+G38+J38+M38</f>
        <v>412275</v>
      </c>
      <c r="Q38" s="132">
        <f aca="true" t="shared" si="5" ref="Q38:Q69">E38+H38+K38+N38</f>
        <v>412275</v>
      </c>
    </row>
    <row r="39" spans="1:17" ht="15.75">
      <c r="A39" s="7" t="s">
        <v>782</v>
      </c>
      <c r="B39" s="4">
        <v>2</v>
      </c>
      <c r="C39" s="132"/>
      <c r="D39" s="132"/>
      <c r="E39" s="132"/>
      <c r="F39" s="132"/>
      <c r="G39" s="132"/>
      <c r="H39" s="132"/>
      <c r="I39" s="132">
        <v>0</v>
      </c>
      <c r="J39" s="132">
        <v>248425</v>
      </c>
      <c r="K39" s="132">
        <v>174375</v>
      </c>
      <c r="L39" s="132">
        <v>0</v>
      </c>
      <c r="M39" s="132">
        <v>67075</v>
      </c>
      <c r="N39" s="132">
        <v>40905</v>
      </c>
      <c r="O39" s="132">
        <f t="shared" si="3"/>
        <v>0</v>
      </c>
      <c r="P39" s="132">
        <f t="shared" si="4"/>
        <v>315500</v>
      </c>
      <c r="Q39" s="132">
        <f t="shared" si="5"/>
        <v>215280</v>
      </c>
    </row>
    <row r="40" spans="1:17" ht="15.75">
      <c r="A40" s="131" t="s">
        <v>267</v>
      </c>
      <c r="B40" s="4">
        <v>2</v>
      </c>
      <c r="C40" s="132"/>
      <c r="D40" s="132"/>
      <c r="E40" s="132"/>
      <c r="F40" s="132"/>
      <c r="G40" s="132"/>
      <c r="H40" s="132"/>
      <c r="I40" s="132">
        <v>78740</v>
      </c>
      <c r="J40" s="132">
        <v>78740</v>
      </c>
      <c r="K40" s="132">
        <v>69877</v>
      </c>
      <c r="L40" s="132">
        <v>21260</v>
      </c>
      <c r="M40" s="132">
        <v>21260</v>
      </c>
      <c r="N40" s="132">
        <v>2061</v>
      </c>
      <c r="O40" s="132">
        <f t="shared" si="3"/>
        <v>100000</v>
      </c>
      <c r="P40" s="132">
        <f t="shared" si="4"/>
        <v>100000</v>
      </c>
      <c r="Q40" s="132">
        <f t="shared" si="5"/>
        <v>71938</v>
      </c>
    </row>
    <row r="41" spans="1:17" ht="15.75" hidden="1">
      <c r="A41" s="131" t="s">
        <v>268</v>
      </c>
      <c r="B41" s="4">
        <v>2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>
        <f t="shared" si="3"/>
        <v>0</v>
      </c>
      <c r="P41" s="132">
        <f t="shared" si="4"/>
        <v>0</v>
      </c>
      <c r="Q41" s="132">
        <f t="shared" si="5"/>
        <v>0</v>
      </c>
    </row>
    <row r="42" spans="1:17" ht="31.5" hidden="1">
      <c r="A42" s="131" t="s">
        <v>269</v>
      </c>
      <c r="B42" s="4">
        <v>2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>
        <f t="shared" si="3"/>
        <v>0</v>
      </c>
      <c r="P42" s="132">
        <f t="shared" si="4"/>
        <v>0</v>
      </c>
      <c r="Q42" s="132">
        <f t="shared" si="5"/>
        <v>0</v>
      </c>
    </row>
    <row r="43" spans="1:17" ht="15.75">
      <c r="A43" s="131" t="s">
        <v>270</v>
      </c>
      <c r="B43" s="4">
        <v>2</v>
      </c>
      <c r="C43" s="132"/>
      <c r="D43" s="132"/>
      <c r="E43" s="132"/>
      <c r="F43" s="132"/>
      <c r="G43" s="132"/>
      <c r="H43" s="132"/>
      <c r="I43" s="132">
        <v>236220</v>
      </c>
      <c r="J43" s="132">
        <v>236220</v>
      </c>
      <c r="K43" s="132">
        <v>187401</v>
      </c>
      <c r="L43" s="132">
        <v>63780</v>
      </c>
      <c r="M43" s="132">
        <v>63780</v>
      </c>
      <c r="N43" s="132">
        <v>45515</v>
      </c>
      <c r="O43" s="132">
        <f t="shared" si="3"/>
        <v>300000</v>
      </c>
      <c r="P43" s="132">
        <f t="shared" si="4"/>
        <v>300000</v>
      </c>
      <c r="Q43" s="132">
        <f t="shared" si="5"/>
        <v>232916</v>
      </c>
    </row>
    <row r="44" spans="1:17" ht="15.75">
      <c r="A44" s="131" t="s">
        <v>271</v>
      </c>
      <c r="B44" s="4">
        <v>2</v>
      </c>
      <c r="C44" s="132"/>
      <c r="D44" s="132"/>
      <c r="E44" s="132"/>
      <c r="F44" s="132"/>
      <c r="G44" s="132"/>
      <c r="H44" s="132"/>
      <c r="I44" s="132">
        <v>100000</v>
      </c>
      <c r="J44" s="132">
        <v>100000</v>
      </c>
      <c r="K44" s="132">
        <v>13860</v>
      </c>
      <c r="L44" s="132"/>
      <c r="M44" s="132"/>
      <c r="N44" s="132"/>
      <c r="O44" s="132">
        <f t="shared" si="3"/>
        <v>100000</v>
      </c>
      <c r="P44" s="132">
        <f t="shared" si="4"/>
        <v>100000</v>
      </c>
      <c r="Q44" s="132">
        <f t="shared" si="5"/>
        <v>13860</v>
      </c>
    </row>
    <row r="45" spans="1:17" ht="15.75">
      <c r="A45" s="131" t="s">
        <v>272</v>
      </c>
      <c r="B45" s="4">
        <v>2</v>
      </c>
      <c r="C45" s="132">
        <v>3247000</v>
      </c>
      <c r="D45" s="132">
        <v>3247000</v>
      </c>
      <c r="E45" s="132">
        <v>3178639</v>
      </c>
      <c r="F45" s="132">
        <v>690000</v>
      </c>
      <c r="G45" s="132">
        <v>690000</v>
      </c>
      <c r="H45" s="132">
        <v>652167</v>
      </c>
      <c r="I45" s="132">
        <v>910000</v>
      </c>
      <c r="J45" s="132">
        <v>910000</v>
      </c>
      <c r="K45" s="132">
        <v>519638</v>
      </c>
      <c r="L45" s="132">
        <v>222750</v>
      </c>
      <c r="M45" s="132">
        <v>222750</v>
      </c>
      <c r="N45" s="132">
        <v>66750</v>
      </c>
      <c r="O45" s="132">
        <f t="shared" si="3"/>
        <v>5069750</v>
      </c>
      <c r="P45" s="132">
        <f t="shared" si="4"/>
        <v>5069750</v>
      </c>
      <c r="Q45" s="132">
        <f t="shared" si="5"/>
        <v>4417194</v>
      </c>
    </row>
    <row r="46" spans="1:17" ht="31.5" hidden="1">
      <c r="A46" s="131" t="s">
        <v>273</v>
      </c>
      <c r="B46" s="4">
        <v>2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>
        <f t="shared" si="3"/>
        <v>0</v>
      </c>
      <c r="P46" s="132">
        <f t="shared" si="4"/>
        <v>0</v>
      </c>
      <c r="Q46" s="132">
        <f t="shared" si="5"/>
        <v>0</v>
      </c>
    </row>
    <row r="47" spans="1:17" ht="31.5">
      <c r="A47" s="131" t="s">
        <v>530</v>
      </c>
      <c r="B47" s="4">
        <v>2</v>
      </c>
      <c r="C47" s="132"/>
      <c r="D47" s="132"/>
      <c r="E47" s="132"/>
      <c r="F47" s="132"/>
      <c r="G47" s="132"/>
      <c r="H47" s="132"/>
      <c r="I47" s="132">
        <v>350000</v>
      </c>
      <c r="J47" s="132">
        <v>374063</v>
      </c>
      <c r="K47" s="132">
        <v>374063</v>
      </c>
      <c r="L47" s="132">
        <v>94500</v>
      </c>
      <c r="M47" s="132">
        <v>94500</v>
      </c>
      <c r="N47" s="132">
        <v>85681</v>
      </c>
      <c r="O47" s="132">
        <f t="shared" si="3"/>
        <v>444500</v>
      </c>
      <c r="P47" s="132">
        <f t="shared" si="4"/>
        <v>468563</v>
      </c>
      <c r="Q47" s="132">
        <f t="shared" si="5"/>
        <v>459744</v>
      </c>
    </row>
    <row r="48" spans="1:17" ht="15.75">
      <c r="A48" s="131" t="s">
        <v>274</v>
      </c>
      <c r="B48" s="4">
        <v>2</v>
      </c>
      <c r="C48" s="132"/>
      <c r="D48" s="132"/>
      <c r="E48" s="132"/>
      <c r="F48" s="132"/>
      <c r="G48" s="132"/>
      <c r="H48" s="132"/>
      <c r="I48" s="132">
        <v>350000</v>
      </c>
      <c r="J48" s="132">
        <v>351973</v>
      </c>
      <c r="K48" s="132">
        <v>351973</v>
      </c>
      <c r="L48" s="132">
        <v>94500</v>
      </c>
      <c r="M48" s="132">
        <v>94500</v>
      </c>
      <c r="N48" s="132">
        <v>87564</v>
      </c>
      <c r="O48" s="132">
        <f t="shared" si="3"/>
        <v>444500</v>
      </c>
      <c r="P48" s="132">
        <f t="shared" si="4"/>
        <v>446473</v>
      </c>
      <c r="Q48" s="132">
        <f t="shared" si="5"/>
        <v>439537</v>
      </c>
    </row>
    <row r="49" spans="1:17" ht="15.75" hidden="1">
      <c r="A49" s="131" t="s">
        <v>275</v>
      </c>
      <c r="B49" s="4">
        <v>2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>
        <f t="shared" si="3"/>
        <v>0</v>
      </c>
      <c r="P49" s="132">
        <f t="shared" si="4"/>
        <v>0</v>
      </c>
      <c r="Q49" s="132">
        <f t="shared" si="5"/>
        <v>0</v>
      </c>
    </row>
    <row r="50" spans="1:17" ht="31.5">
      <c r="A50" s="131" t="s">
        <v>276</v>
      </c>
      <c r="B50" s="4">
        <v>2</v>
      </c>
      <c r="C50" s="132">
        <v>1986000</v>
      </c>
      <c r="D50" s="132">
        <v>1986000</v>
      </c>
      <c r="E50" s="132">
        <v>835500</v>
      </c>
      <c r="F50" s="132">
        <v>388000</v>
      </c>
      <c r="G50" s="132">
        <v>388000</v>
      </c>
      <c r="H50" s="132">
        <v>165106</v>
      </c>
      <c r="I50" s="132">
        <v>3000000</v>
      </c>
      <c r="J50" s="132">
        <v>3327900</v>
      </c>
      <c r="K50" s="192">
        <v>1521278</v>
      </c>
      <c r="L50" s="132">
        <v>810000</v>
      </c>
      <c r="M50" s="132">
        <v>919100</v>
      </c>
      <c r="N50" s="132">
        <v>250272</v>
      </c>
      <c r="O50" s="132">
        <f t="shared" si="3"/>
        <v>6184000</v>
      </c>
      <c r="P50" s="132">
        <f t="shared" si="4"/>
        <v>6621000</v>
      </c>
      <c r="Q50" s="132">
        <f t="shared" si="5"/>
        <v>2772156</v>
      </c>
    </row>
    <row r="51" spans="1:17" ht="15.75">
      <c r="A51" s="131" t="s">
        <v>492</v>
      </c>
      <c r="B51" s="4">
        <v>2</v>
      </c>
      <c r="C51" s="132">
        <v>700000</v>
      </c>
      <c r="D51" s="132">
        <v>708452</v>
      </c>
      <c r="E51" s="132">
        <v>708452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>
        <f t="shared" si="3"/>
        <v>700000</v>
      </c>
      <c r="P51" s="132">
        <f t="shared" si="4"/>
        <v>708452</v>
      </c>
      <c r="Q51" s="132">
        <f t="shared" si="5"/>
        <v>708452</v>
      </c>
    </row>
    <row r="52" spans="1:17" ht="15.75" hidden="1">
      <c r="A52" s="133" t="s">
        <v>531</v>
      </c>
      <c r="B52" s="4">
        <v>2</v>
      </c>
      <c r="C52" s="132">
        <v>0</v>
      </c>
      <c r="D52" s="132">
        <v>0</v>
      </c>
      <c r="E52" s="132"/>
      <c r="F52" s="132">
        <v>0</v>
      </c>
      <c r="G52" s="132">
        <v>0</v>
      </c>
      <c r="H52" s="132"/>
      <c r="I52" s="132">
        <v>0</v>
      </c>
      <c r="J52" s="132">
        <v>0</v>
      </c>
      <c r="K52" s="132"/>
      <c r="L52" s="132">
        <v>0</v>
      </c>
      <c r="M52" s="132">
        <v>0</v>
      </c>
      <c r="N52" s="132"/>
      <c r="O52" s="132">
        <f t="shared" si="3"/>
        <v>0</v>
      </c>
      <c r="P52" s="132">
        <f t="shared" si="4"/>
        <v>0</v>
      </c>
      <c r="Q52" s="132">
        <f t="shared" si="5"/>
        <v>0</v>
      </c>
    </row>
    <row r="53" spans="1:17" ht="31.5">
      <c r="A53" s="131" t="s">
        <v>493</v>
      </c>
      <c r="B53" s="4">
        <v>2</v>
      </c>
      <c r="C53" s="132"/>
      <c r="D53" s="132"/>
      <c r="E53" s="132"/>
      <c r="F53" s="132"/>
      <c r="G53" s="132"/>
      <c r="H53" s="132"/>
      <c r="I53" s="132">
        <v>164567</v>
      </c>
      <c r="J53" s="132">
        <v>164567</v>
      </c>
      <c r="K53" s="132">
        <v>0</v>
      </c>
      <c r="L53" s="132">
        <v>44433</v>
      </c>
      <c r="M53" s="132">
        <v>44433</v>
      </c>
      <c r="N53" s="132"/>
      <c r="O53" s="132">
        <f t="shared" si="3"/>
        <v>209000</v>
      </c>
      <c r="P53" s="132">
        <f t="shared" si="4"/>
        <v>209000</v>
      </c>
      <c r="Q53" s="132">
        <f t="shared" si="5"/>
        <v>0</v>
      </c>
    </row>
    <row r="54" spans="1:17" ht="15.75">
      <c r="A54" s="131" t="s">
        <v>733</v>
      </c>
      <c r="B54" s="4">
        <v>2</v>
      </c>
      <c r="C54" s="132">
        <v>0</v>
      </c>
      <c r="D54" s="132">
        <v>60000</v>
      </c>
      <c r="E54" s="132">
        <v>60000</v>
      </c>
      <c r="F54" s="132">
        <v>0</v>
      </c>
      <c r="G54" s="132">
        <v>10530</v>
      </c>
      <c r="H54" s="132">
        <v>10530</v>
      </c>
      <c r="I54" s="132">
        <v>0</v>
      </c>
      <c r="J54" s="132">
        <v>1921787</v>
      </c>
      <c r="K54" s="132">
        <v>1716727</v>
      </c>
      <c r="L54" s="132">
        <v>0</v>
      </c>
      <c r="M54" s="132">
        <v>518882</v>
      </c>
      <c r="N54" s="132">
        <v>264912</v>
      </c>
      <c r="O54" s="132">
        <f t="shared" si="3"/>
        <v>0</v>
      </c>
      <c r="P54" s="132">
        <f t="shared" si="4"/>
        <v>2511199</v>
      </c>
      <c r="Q54" s="132">
        <f t="shared" si="5"/>
        <v>2052169</v>
      </c>
    </row>
    <row r="55" spans="1:17" ht="15.75">
      <c r="A55" s="131" t="s">
        <v>535</v>
      </c>
      <c r="B55" s="4">
        <v>2</v>
      </c>
      <c r="C55" s="132"/>
      <c r="D55" s="132"/>
      <c r="E55" s="132"/>
      <c r="F55" s="132"/>
      <c r="G55" s="132"/>
      <c r="H55" s="132"/>
      <c r="I55" s="132">
        <v>507968</v>
      </c>
      <c r="J55" s="132">
        <v>372873</v>
      </c>
      <c r="K55" s="132">
        <v>320451</v>
      </c>
      <c r="L55" s="132">
        <v>137152</v>
      </c>
      <c r="M55" s="132">
        <v>100677</v>
      </c>
      <c r="N55" s="132">
        <v>86523</v>
      </c>
      <c r="O55" s="132">
        <f t="shared" si="3"/>
        <v>645120</v>
      </c>
      <c r="P55" s="132">
        <f t="shared" si="4"/>
        <v>473550</v>
      </c>
      <c r="Q55" s="132">
        <f t="shared" si="5"/>
        <v>406974</v>
      </c>
    </row>
    <row r="56" spans="1:17" ht="15.75">
      <c r="A56" s="7" t="s">
        <v>783</v>
      </c>
      <c r="B56" s="4">
        <v>2</v>
      </c>
      <c r="C56" s="132"/>
      <c r="D56" s="132"/>
      <c r="E56" s="132"/>
      <c r="F56" s="132"/>
      <c r="G56" s="132"/>
      <c r="H56" s="132"/>
      <c r="I56" s="132">
        <v>0</v>
      </c>
      <c r="J56" s="132">
        <v>759000</v>
      </c>
      <c r="K56" s="132">
        <v>690000</v>
      </c>
      <c r="L56" s="132">
        <v>0</v>
      </c>
      <c r="M56" s="132">
        <v>204930</v>
      </c>
      <c r="N56" s="132">
        <v>186300</v>
      </c>
      <c r="O56" s="132">
        <f t="shared" si="3"/>
        <v>0</v>
      </c>
      <c r="P56" s="132">
        <f t="shared" si="4"/>
        <v>963930</v>
      </c>
      <c r="Q56" s="132">
        <f t="shared" si="5"/>
        <v>876300</v>
      </c>
    </row>
    <row r="57" spans="1:17" ht="15.75">
      <c r="A57" s="165" t="s">
        <v>795</v>
      </c>
      <c r="B57" s="4">
        <v>2</v>
      </c>
      <c r="C57" s="132"/>
      <c r="D57" s="132"/>
      <c r="E57" s="132"/>
      <c r="F57" s="132"/>
      <c r="G57" s="132"/>
      <c r="H57" s="132"/>
      <c r="I57" s="132">
        <v>0</v>
      </c>
      <c r="J57" s="132">
        <v>633071</v>
      </c>
      <c r="K57" s="132">
        <v>0</v>
      </c>
      <c r="L57" s="132">
        <v>0</v>
      </c>
      <c r="M57" s="132">
        <v>170929</v>
      </c>
      <c r="N57" s="132">
        <v>0</v>
      </c>
      <c r="O57" s="132">
        <f t="shared" si="3"/>
        <v>0</v>
      </c>
      <c r="P57" s="132">
        <f t="shared" si="4"/>
        <v>804000</v>
      </c>
      <c r="Q57" s="132">
        <f t="shared" si="5"/>
        <v>0</v>
      </c>
    </row>
    <row r="58" spans="1:17" ht="15.75">
      <c r="A58" s="131" t="s">
        <v>277</v>
      </c>
      <c r="B58" s="4">
        <v>2</v>
      </c>
      <c r="C58" s="132"/>
      <c r="D58" s="132"/>
      <c r="E58" s="132"/>
      <c r="F58" s="132"/>
      <c r="G58" s="132"/>
      <c r="H58" s="132"/>
      <c r="I58" s="132">
        <v>4357913</v>
      </c>
      <c r="J58" s="132">
        <v>4639460</v>
      </c>
      <c r="K58" s="132">
        <v>4371673</v>
      </c>
      <c r="L58" s="132">
        <v>1176637</v>
      </c>
      <c r="M58" s="132">
        <v>1252654</v>
      </c>
      <c r="N58" s="132">
        <v>1180351</v>
      </c>
      <c r="O58" s="132">
        <f t="shared" si="3"/>
        <v>5534550</v>
      </c>
      <c r="P58" s="132">
        <f t="shared" si="4"/>
        <v>5892114</v>
      </c>
      <c r="Q58" s="132">
        <f t="shared" si="5"/>
        <v>5552024</v>
      </c>
    </row>
    <row r="59" spans="1:17" ht="31.5">
      <c r="A59" s="131" t="s">
        <v>731</v>
      </c>
      <c r="B59" s="4">
        <v>2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>
        <v>0</v>
      </c>
      <c r="M59" s="132">
        <v>56005405</v>
      </c>
      <c r="N59" s="132">
        <v>2219780</v>
      </c>
      <c r="O59" s="132">
        <f t="shared" si="3"/>
        <v>0</v>
      </c>
      <c r="P59" s="132">
        <f t="shared" si="4"/>
        <v>56005405</v>
      </c>
      <c r="Q59" s="132">
        <f t="shared" si="5"/>
        <v>2219780</v>
      </c>
    </row>
    <row r="60" spans="1:17" ht="15.75">
      <c r="A60" s="131" t="s">
        <v>532</v>
      </c>
      <c r="B60" s="4">
        <v>2</v>
      </c>
      <c r="C60" s="132"/>
      <c r="D60" s="132"/>
      <c r="E60" s="132"/>
      <c r="F60" s="132"/>
      <c r="G60" s="132"/>
      <c r="H60" s="132"/>
      <c r="I60" s="132"/>
      <c r="J60" s="132"/>
      <c r="K60" s="132"/>
      <c r="L60" s="85">
        <v>1555857</v>
      </c>
      <c r="M60" s="85">
        <v>1555857</v>
      </c>
      <c r="N60" s="85">
        <v>1397220</v>
      </c>
      <c r="O60" s="132">
        <f t="shared" si="3"/>
        <v>1555857</v>
      </c>
      <c r="P60" s="132">
        <f t="shared" si="4"/>
        <v>1555857</v>
      </c>
      <c r="Q60" s="132">
        <f t="shared" si="5"/>
        <v>1397220</v>
      </c>
    </row>
    <row r="61" spans="1:17" ht="31.5" hidden="1">
      <c r="A61" s="131" t="s">
        <v>533</v>
      </c>
      <c r="B61" s="4">
        <v>2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>
        <f t="shared" si="3"/>
        <v>0</v>
      </c>
      <c r="P61" s="132">
        <f t="shared" si="4"/>
        <v>0</v>
      </c>
      <c r="Q61" s="132">
        <f t="shared" si="5"/>
        <v>0</v>
      </c>
    </row>
    <row r="62" spans="1:17" ht="15.75">
      <c r="A62" s="131" t="s">
        <v>150</v>
      </c>
      <c r="B62" s="4"/>
      <c r="C62" s="132"/>
      <c r="D62" s="132"/>
      <c r="E62" s="132"/>
      <c r="F62" s="132"/>
      <c r="G62" s="132"/>
      <c r="H62" s="132"/>
      <c r="I62" s="132">
        <f>SUM(I63:I65)</f>
        <v>8836104</v>
      </c>
      <c r="J62" s="132">
        <f>SUM(J63:J65)</f>
        <v>66473505</v>
      </c>
      <c r="K62" s="132">
        <f>SUM(K63:K65)</f>
        <v>9020595</v>
      </c>
      <c r="L62" s="132"/>
      <c r="M62" s="132"/>
      <c r="N62" s="132"/>
      <c r="O62" s="132">
        <f t="shared" si="3"/>
        <v>8836104</v>
      </c>
      <c r="P62" s="132">
        <f t="shared" si="4"/>
        <v>66473505</v>
      </c>
      <c r="Q62" s="132">
        <f t="shared" si="5"/>
        <v>9020595</v>
      </c>
    </row>
    <row r="63" spans="1:17" ht="15.75">
      <c r="A63" s="89" t="s">
        <v>421</v>
      </c>
      <c r="B63" s="4">
        <v>1</v>
      </c>
      <c r="C63" s="132"/>
      <c r="D63" s="132"/>
      <c r="E63" s="132"/>
      <c r="F63" s="132"/>
      <c r="G63" s="132"/>
      <c r="H63" s="132"/>
      <c r="I63" s="85">
        <f>SUMIF($B$6:$B$62,"1",L$6:L$62)</f>
        <v>0</v>
      </c>
      <c r="J63" s="85">
        <f>SUMIF($B$6:$B$62,"1",M$6:M$62)</f>
        <v>0</v>
      </c>
      <c r="K63" s="85">
        <f>SUMIF($B$6:$B$62,"1",N$6:N$62)</f>
        <v>0</v>
      </c>
      <c r="L63" s="132"/>
      <c r="M63" s="132"/>
      <c r="N63" s="132"/>
      <c r="O63" s="132">
        <f t="shared" si="3"/>
        <v>0</v>
      </c>
      <c r="P63" s="132">
        <f t="shared" si="4"/>
        <v>0</v>
      </c>
      <c r="Q63" s="132">
        <f t="shared" si="5"/>
        <v>0</v>
      </c>
    </row>
    <row r="64" spans="1:17" ht="15.75">
      <c r="A64" s="89" t="s">
        <v>247</v>
      </c>
      <c r="B64" s="4">
        <v>2</v>
      </c>
      <c r="C64" s="132"/>
      <c r="D64" s="132"/>
      <c r="E64" s="132"/>
      <c r="F64" s="132"/>
      <c r="G64" s="132"/>
      <c r="H64" s="132"/>
      <c r="I64" s="85">
        <f>SUMIF($B$6:$B$62,"2",L$6:L$62)</f>
        <v>8836104</v>
      </c>
      <c r="J64" s="85">
        <f>SUMIF($B$6:$B$62,"2",M$6:M$62)</f>
        <v>66473505</v>
      </c>
      <c r="K64" s="85">
        <f>SUMIF($B$6:$B$62,"2",N$6:N$62)</f>
        <v>9020595</v>
      </c>
      <c r="L64" s="132"/>
      <c r="M64" s="132"/>
      <c r="N64" s="132"/>
      <c r="O64" s="132">
        <f t="shared" si="3"/>
        <v>8836104</v>
      </c>
      <c r="P64" s="132">
        <f t="shared" si="4"/>
        <v>66473505</v>
      </c>
      <c r="Q64" s="132">
        <f t="shared" si="5"/>
        <v>9020595</v>
      </c>
    </row>
    <row r="65" spans="1:17" ht="15.75">
      <c r="A65" s="89" t="s">
        <v>127</v>
      </c>
      <c r="B65" s="4">
        <v>3</v>
      </c>
      <c r="C65" s="132"/>
      <c r="D65" s="132"/>
      <c r="E65" s="132"/>
      <c r="F65" s="132"/>
      <c r="G65" s="132"/>
      <c r="H65" s="132"/>
      <c r="I65" s="85">
        <f>SUMIF($B$6:$B$62,"3",L$6:L$62)</f>
        <v>0</v>
      </c>
      <c r="J65" s="85">
        <f>SUMIF($B$6:$B$62,"3",M$6:M$62)</f>
        <v>0</v>
      </c>
      <c r="K65" s="85">
        <f>SUMIF($B$6:$B$62,"3",N$6:N$62)</f>
        <v>0</v>
      </c>
      <c r="L65" s="132"/>
      <c r="M65" s="132"/>
      <c r="N65" s="132"/>
      <c r="O65" s="132">
        <f t="shared" si="3"/>
        <v>0</v>
      </c>
      <c r="P65" s="132">
        <f t="shared" si="4"/>
        <v>0</v>
      </c>
      <c r="Q65" s="132">
        <f t="shared" si="5"/>
        <v>0</v>
      </c>
    </row>
    <row r="66" spans="1:17" ht="15.75">
      <c r="A66" s="148" t="s">
        <v>428</v>
      </c>
      <c r="B66" s="4"/>
      <c r="C66" s="134">
        <f aca="true" t="shared" si="6" ref="C66:K66">SUM(C67:C69)</f>
        <v>36832546</v>
      </c>
      <c r="D66" s="134">
        <f t="shared" si="6"/>
        <v>40493216</v>
      </c>
      <c r="E66" s="134">
        <f t="shared" si="6"/>
        <v>35434171</v>
      </c>
      <c r="F66" s="134">
        <f t="shared" si="6"/>
        <v>5742649</v>
      </c>
      <c r="G66" s="134">
        <f t="shared" si="6"/>
        <v>6330645</v>
      </c>
      <c r="H66" s="134">
        <f t="shared" si="6"/>
        <v>5756128</v>
      </c>
      <c r="I66" s="134">
        <f t="shared" si="6"/>
        <v>36984977</v>
      </c>
      <c r="J66" s="134">
        <f t="shared" si="6"/>
        <v>100897106</v>
      </c>
      <c r="K66" s="134">
        <f t="shared" si="6"/>
        <v>34603824</v>
      </c>
      <c r="L66" s="134"/>
      <c r="M66" s="134"/>
      <c r="N66" s="134"/>
      <c r="O66" s="134">
        <f t="shared" si="3"/>
        <v>79560172</v>
      </c>
      <c r="P66" s="134">
        <f t="shared" si="4"/>
        <v>147720967</v>
      </c>
      <c r="Q66" s="134">
        <f t="shared" si="5"/>
        <v>75794123</v>
      </c>
    </row>
    <row r="67" spans="1:17" ht="15.75">
      <c r="A67" s="89" t="s">
        <v>421</v>
      </c>
      <c r="B67" s="4">
        <v>1</v>
      </c>
      <c r="C67" s="85">
        <f aca="true" t="shared" si="7" ref="C67:K67">SUMIF($B$6:$B$66,"1",C$6:C$66)</f>
        <v>0</v>
      </c>
      <c r="D67" s="85">
        <f t="shared" si="7"/>
        <v>0</v>
      </c>
      <c r="E67" s="85">
        <f t="shared" si="7"/>
        <v>0</v>
      </c>
      <c r="F67" s="85">
        <f t="shared" si="7"/>
        <v>0</v>
      </c>
      <c r="G67" s="85">
        <f t="shared" si="7"/>
        <v>0</v>
      </c>
      <c r="H67" s="85">
        <f t="shared" si="7"/>
        <v>0</v>
      </c>
      <c r="I67" s="85">
        <f t="shared" si="7"/>
        <v>0</v>
      </c>
      <c r="J67" s="85">
        <f t="shared" si="7"/>
        <v>0</v>
      </c>
      <c r="K67" s="85">
        <f t="shared" si="7"/>
        <v>0</v>
      </c>
      <c r="L67" s="132"/>
      <c r="M67" s="132"/>
      <c r="N67" s="132"/>
      <c r="O67" s="132">
        <f t="shared" si="3"/>
        <v>0</v>
      </c>
      <c r="P67" s="132">
        <f t="shared" si="4"/>
        <v>0</v>
      </c>
      <c r="Q67" s="132">
        <f t="shared" si="5"/>
        <v>0</v>
      </c>
    </row>
    <row r="68" spans="1:17" ht="15.75">
      <c r="A68" s="89" t="s">
        <v>247</v>
      </c>
      <c r="B68" s="4">
        <v>2</v>
      </c>
      <c r="C68" s="85">
        <f aca="true" t="shared" si="8" ref="C68:K68">SUMIF($B$6:$B$66,"2",C$6:C$66)</f>
        <v>35472546</v>
      </c>
      <c r="D68" s="85">
        <f t="shared" si="8"/>
        <v>39141668</v>
      </c>
      <c r="E68" s="85">
        <f t="shared" si="8"/>
        <v>34126171</v>
      </c>
      <c r="F68" s="85">
        <f t="shared" si="8"/>
        <v>5443649</v>
      </c>
      <c r="G68" s="85">
        <f t="shared" si="8"/>
        <v>6031645</v>
      </c>
      <c r="H68" s="85">
        <f t="shared" si="8"/>
        <v>5512009</v>
      </c>
      <c r="I68" s="85">
        <f t="shared" si="8"/>
        <v>36984977</v>
      </c>
      <c r="J68" s="85">
        <f t="shared" si="8"/>
        <v>100897106</v>
      </c>
      <c r="K68" s="85">
        <f t="shared" si="8"/>
        <v>34603824</v>
      </c>
      <c r="L68" s="132"/>
      <c r="M68" s="132"/>
      <c r="N68" s="132"/>
      <c r="O68" s="132">
        <f t="shared" si="3"/>
        <v>77901172</v>
      </c>
      <c r="P68" s="132">
        <f t="shared" si="4"/>
        <v>146070419</v>
      </c>
      <c r="Q68" s="132">
        <f t="shared" si="5"/>
        <v>74242004</v>
      </c>
    </row>
    <row r="69" spans="1:17" ht="15.75">
      <c r="A69" s="89" t="s">
        <v>127</v>
      </c>
      <c r="B69" s="4">
        <v>3</v>
      </c>
      <c r="C69" s="85">
        <f aca="true" t="shared" si="9" ref="C69:K69">SUMIF($B$6:$B$66,"3",C$6:C$66)</f>
        <v>1360000</v>
      </c>
      <c r="D69" s="85">
        <f t="shared" si="9"/>
        <v>1351548</v>
      </c>
      <c r="E69" s="85">
        <f t="shared" si="9"/>
        <v>1308000</v>
      </c>
      <c r="F69" s="85">
        <f t="shared" si="9"/>
        <v>299000</v>
      </c>
      <c r="G69" s="85">
        <f t="shared" si="9"/>
        <v>299000</v>
      </c>
      <c r="H69" s="85">
        <f t="shared" si="9"/>
        <v>244119</v>
      </c>
      <c r="I69" s="85">
        <f t="shared" si="9"/>
        <v>0</v>
      </c>
      <c r="J69" s="85">
        <f t="shared" si="9"/>
        <v>0</v>
      </c>
      <c r="K69" s="85">
        <f t="shared" si="9"/>
        <v>0</v>
      </c>
      <c r="L69" s="132"/>
      <c r="M69" s="132"/>
      <c r="N69" s="132"/>
      <c r="O69" s="132">
        <f t="shared" si="3"/>
        <v>1659000</v>
      </c>
      <c r="P69" s="132">
        <f t="shared" si="4"/>
        <v>1650548</v>
      </c>
      <c r="Q69" s="132">
        <f t="shared" si="5"/>
        <v>1552119</v>
      </c>
    </row>
  </sheetData>
  <sheetProtection/>
  <mergeCells count="9">
    <mergeCell ref="C4:E4"/>
    <mergeCell ref="F4:H4"/>
    <mergeCell ref="I4:K4"/>
    <mergeCell ref="L4:N4"/>
    <mergeCell ref="A1:Q1"/>
    <mergeCell ref="A2:Q2"/>
    <mergeCell ref="A4:A5"/>
    <mergeCell ref="B4:B5"/>
    <mergeCell ref="O4:Q4"/>
  </mergeCells>
  <printOptions horizontalCentered="1"/>
  <pageMargins left="0.2362204724409449" right="0.15748031496062992" top="0.4330708661417323" bottom="0.7480314960629921" header="0.31496062992125984" footer="0.31496062992125984"/>
  <pageSetup fitToHeight="1" fitToWidth="1" horizontalDpi="300" verticalDpi="300" orientation="landscape" paperSize="9" scale="44" r:id="rId1"/>
  <headerFooter>
    <oddFooter>&amp;C&amp;P. oldal, összesen: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201"/>
  <sheetViews>
    <sheetView zoomScalePageLayoutView="0" workbookViewId="0" topLeftCell="A146">
      <selection activeCell="A182" sqref="A182:IV200"/>
    </sheetView>
  </sheetViews>
  <sheetFormatPr defaultColWidth="9.140625" defaultRowHeight="15"/>
  <cols>
    <col min="1" max="1" width="52.421875" style="112" customWidth="1"/>
    <col min="2" max="2" width="5.7109375" style="16" customWidth="1"/>
    <col min="3" max="5" width="12.140625" style="16" customWidth="1"/>
    <col min="6" max="6" width="9.140625" style="16" customWidth="1"/>
    <col min="7" max="16384" width="9.140625" style="16" customWidth="1"/>
  </cols>
  <sheetData>
    <row r="1" spans="1:5" ht="15.75">
      <c r="A1" s="331" t="s">
        <v>411</v>
      </c>
      <c r="B1" s="331"/>
      <c r="C1" s="331"/>
      <c r="D1" s="331"/>
      <c r="E1" s="331"/>
    </row>
    <row r="2" spans="1:5" ht="15.75">
      <c r="A2" s="332" t="s">
        <v>696</v>
      </c>
      <c r="B2" s="332"/>
      <c r="C2" s="332"/>
      <c r="D2" s="332"/>
      <c r="E2" s="332"/>
    </row>
    <row r="3" spans="1:3" ht="15.75">
      <c r="A3" s="111"/>
      <c r="B3" s="42"/>
      <c r="C3" s="42"/>
    </row>
    <row r="4" spans="1:5" s="11" customFormat="1" ht="31.5">
      <c r="A4" s="4" t="s">
        <v>9</v>
      </c>
      <c r="B4" s="90" t="s">
        <v>143</v>
      </c>
      <c r="C4" s="37" t="s">
        <v>4</v>
      </c>
      <c r="D4" s="37" t="s">
        <v>789</v>
      </c>
      <c r="E4" s="37" t="s">
        <v>790</v>
      </c>
    </row>
    <row r="5" spans="1:5" s="10" customFormat="1" ht="16.5">
      <c r="A5" s="66" t="s">
        <v>87</v>
      </c>
      <c r="B5" s="105"/>
      <c r="C5" s="85"/>
      <c r="D5" s="85"/>
      <c r="E5" s="85"/>
    </row>
    <row r="6" spans="1:5" s="10" customFormat="1" ht="31.5">
      <c r="A6" s="65" t="s">
        <v>279</v>
      </c>
      <c r="B6" s="17"/>
      <c r="C6" s="85"/>
      <c r="D6" s="85"/>
      <c r="E6" s="85"/>
    </row>
    <row r="7" spans="1:5" s="10" customFormat="1" ht="15.75" hidden="1">
      <c r="A7" s="61"/>
      <c r="B7" s="17"/>
      <c r="C7" s="85"/>
      <c r="D7" s="85"/>
      <c r="E7" s="85"/>
    </row>
    <row r="8" spans="1:5" s="10" customFormat="1" ht="15.75" hidden="1">
      <c r="A8" s="61" t="s">
        <v>301</v>
      </c>
      <c r="B8" s="17"/>
      <c r="C8" s="85"/>
      <c r="D8" s="85"/>
      <c r="E8" s="85"/>
    </row>
    <row r="9" spans="1:5" s="10" customFormat="1" ht="15.75" hidden="1">
      <c r="A9" s="61"/>
      <c r="B9" s="17"/>
      <c r="C9" s="85"/>
      <c r="D9" s="85"/>
      <c r="E9" s="85"/>
    </row>
    <row r="10" spans="1:5" s="10" customFormat="1" ht="31.5" hidden="1">
      <c r="A10" s="61" t="s">
        <v>304</v>
      </c>
      <c r="B10" s="17"/>
      <c r="C10" s="85"/>
      <c r="D10" s="85"/>
      <c r="E10" s="85"/>
    </row>
    <row r="11" spans="1:5" s="10" customFormat="1" ht="15.75" hidden="1">
      <c r="A11" s="61"/>
      <c r="B11" s="17"/>
      <c r="C11" s="85"/>
      <c r="D11" s="85"/>
      <c r="E11" s="85"/>
    </row>
    <row r="12" spans="1:5" s="10" customFormat="1" ht="31.5" hidden="1">
      <c r="A12" s="61" t="s">
        <v>303</v>
      </c>
      <c r="B12" s="17"/>
      <c r="C12" s="85"/>
      <c r="D12" s="85"/>
      <c r="E12" s="85"/>
    </row>
    <row r="13" spans="1:5" s="10" customFormat="1" ht="15.75" hidden="1">
      <c r="A13" s="61"/>
      <c r="B13" s="17"/>
      <c r="C13" s="85"/>
      <c r="D13" s="85"/>
      <c r="E13" s="85"/>
    </row>
    <row r="14" spans="1:5" s="10" customFormat="1" ht="31.5" hidden="1">
      <c r="A14" s="61" t="s">
        <v>302</v>
      </c>
      <c r="B14" s="17"/>
      <c r="C14" s="85"/>
      <c r="D14" s="85"/>
      <c r="E14" s="85"/>
    </row>
    <row r="15" spans="1:5" s="10" customFormat="1" ht="15.75" hidden="1">
      <c r="A15" s="89"/>
      <c r="B15" s="101"/>
      <c r="C15" s="85"/>
      <c r="D15" s="85"/>
      <c r="E15" s="85"/>
    </row>
    <row r="16" spans="1:5" s="10" customFormat="1" ht="31.5" hidden="1">
      <c r="A16" s="89" t="s">
        <v>723</v>
      </c>
      <c r="B16" s="101">
        <v>2</v>
      </c>
      <c r="C16" s="85">
        <v>0</v>
      </c>
      <c r="D16" s="85">
        <v>0</v>
      </c>
      <c r="E16" s="85">
        <v>0</v>
      </c>
    </row>
    <row r="17" spans="1:5" s="10" customFormat="1" ht="15.75" hidden="1">
      <c r="A17" s="89" t="s">
        <v>587</v>
      </c>
      <c r="B17" s="101">
        <v>2</v>
      </c>
      <c r="C17" s="85"/>
      <c r="D17" s="85"/>
      <c r="E17" s="85"/>
    </row>
    <row r="18" spans="1:5" s="10" customFormat="1" ht="15.75" hidden="1">
      <c r="A18" s="89" t="s">
        <v>121</v>
      </c>
      <c r="B18" s="101">
        <v>2</v>
      </c>
      <c r="C18" s="85"/>
      <c r="D18" s="85"/>
      <c r="E18" s="85"/>
    </row>
    <row r="19" spans="1:5" s="10" customFormat="1" ht="15.75" hidden="1">
      <c r="A19" s="109" t="s">
        <v>412</v>
      </c>
      <c r="B19" s="101"/>
      <c r="C19" s="85">
        <f>SUM(C16:C18)</f>
        <v>0</v>
      </c>
      <c r="D19" s="85">
        <f>SUM(D16:D18)</f>
        <v>0</v>
      </c>
      <c r="E19" s="85">
        <f>SUM(E16:E18)</f>
        <v>0</v>
      </c>
    </row>
    <row r="20" spans="1:5" s="10" customFormat="1" ht="15.75" hidden="1">
      <c r="A20" s="89" t="s">
        <v>160</v>
      </c>
      <c r="B20" s="101">
        <v>2</v>
      </c>
      <c r="C20" s="85"/>
      <c r="D20" s="85"/>
      <c r="E20" s="85"/>
    </row>
    <row r="21" spans="1:5" s="10" customFormat="1" ht="15.75" hidden="1">
      <c r="A21" s="89" t="s">
        <v>121</v>
      </c>
      <c r="B21" s="101"/>
      <c r="C21" s="85"/>
      <c r="D21" s="85"/>
      <c r="E21" s="85"/>
    </row>
    <row r="22" spans="1:5" s="10" customFormat="1" ht="15.75" hidden="1">
      <c r="A22" s="109" t="s">
        <v>163</v>
      </c>
      <c r="B22" s="101"/>
      <c r="C22" s="85">
        <f>SUM(C20:C21)</f>
        <v>0</v>
      </c>
      <c r="D22" s="85">
        <f>SUM(D20:D21)</f>
        <v>0</v>
      </c>
      <c r="E22" s="85">
        <f>SUM(E20:E21)</f>
        <v>0</v>
      </c>
    </row>
    <row r="23" spans="1:5" s="10" customFormat="1" ht="47.25">
      <c r="A23" s="89" t="s">
        <v>723</v>
      </c>
      <c r="B23" s="101">
        <v>2</v>
      </c>
      <c r="C23" s="85">
        <v>0</v>
      </c>
      <c r="D23" s="85">
        <v>4569083</v>
      </c>
      <c r="E23" s="85">
        <v>4569083</v>
      </c>
    </row>
    <row r="24" spans="1:5" s="10" customFormat="1" ht="15.75">
      <c r="A24" s="109" t="s">
        <v>787</v>
      </c>
      <c r="B24" s="17"/>
      <c r="C24" s="85">
        <f>SUM(C23)</f>
        <v>0</v>
      </c>
      <c r="D24" s="85">
        <f>SUM(D23)</f>
        <v>4569083</v>
      </c>
      <c r="E24" s="85">
        <f>SUM(E23)</f>
        <v>4569083</v>
      </c>
    </row>
    <row r="25" spans="1:5" s="10" customFormat="1" ht="31.5">
      <c r="A25" s="110" t="s">
        <v>307</v>
      </c>
      <c r="B25" s="17"/>
      <c r="C25" s="85">
        <f>C19+C22+C24</f>
        <v>0</v>
      </c>
      <c r="D25" s="85">
        <f>D19+D22+D24</f>
        <v>4569083</v>
      </c>
      <c r="E25" s="85">
        <f>E19+E22+E24</f>
        <v>4569083</v>
      </c>
    </row>
    <row r="26" spans="1:5" s="10" customFormat="1" ht="31.5">
      <c r="A26" s="40" t="s">
        <v>279</v>
      </c>
      <c r="B26" s="103"/>
      <c r="C26" s="87">
        <f>SUM(C27:C27:C29)</f>
        <v>0</v>
      </c>
      <c r="D26" s="87">
        <f>SUM(D27:D27:D29)</f>
        <v>4569083</v>
      </c>
      <c r="E26" s="87">
        <f>SUM(E27:E27:E29)</f>
        <v>4569083</v>
      </c>
    </row>
    <row r="27" spans="1:5" s="10" customFormat="1" ht="15.75">
      <c r="A27" s="89" t="s">
        <v>421</v>
      </c>
      <c r="B27" s="101">
        <v>1</v>
      </c>
      <c r="C27" s="85">
        <f>SUMIF($B$6:$B$26,"1",C$6:C$26)</f>
        <v>0</v>
      </c>
      <c r="D27" s="85">
        <f>SUMIF($B$6:$B$26,"1",D$6:D$26)</f>
        <v>0</v>
      </c>
      <c r="E27" s="85">
        <f>SUMIF($B$6:$B$26,"1",E$6:E$26)</f>
        <v>0</v>
      </c>
    </row>
    <row r="28" spans="1:5" s="10" customFormat="1" ht="15.75">
      <c r="A28" s="89" t="s">
        <v>247</v>
      </c>
      <c r="B28" s="101">
        <v>2</v>
      </c>
      <c r="C28" s="85">
        <f>SUMIF($B$6:$B$26,"2",C$6:C$26)</f>
        <v>0</v>
      </c>
      <c r="D28" s="85">
        <f>SUMIF($B$6:$B$26,"2",D$6:D$26)</f>
        <v>4569083</v>
      </c>
      <c r="E28" s="85">
        <f>SUMIF($B$6:$B$26,"2",E$6:E$26)</f>
        <v>4569083</v>
      </c>
    </row>
    <row r="29" spans="1:5" s="10" customFormat="1" ht="15.75">
      <c r="A29" s="89" t="s">
        <v>127</v>
      </c>
      <c r="B29" s="101">
        <v>3</v>
      </c>
      <c r="C29" s="85">
        <f>SUMIF($B$6:$B$26,"3",C$6:C$26)</f>
        <v>0</v>
      </c>
      <c r="D29" s="85">
        <f>SUMIF($B$6:$B$26,"3",D$6:D$26)</f>
        <v>0</v>
      </c>
      <c r="E29" s="85">
        <f>SUMIF($B$6:$B$26,"3",E$6:E$26)</f>
        <v>0</v>
      </c>
    </row>
    <row r="30" spans="1:5" s="10" customFormat="1" ht="31.5" hidden="1">
      <c r="A30" s="65" t="s">
        <v>308</v>
      </c>
      <c r="B30" s="17"/>
      <c r="C30" s="87"/>
      <c r="D30" s="87"/>
      <c r="E30" s="87"/>
    </row>
    <row r="31" spans="1:5" s="10" customFormat="1" ht="15.75" hidden="1">
      <c r="A31" s="109" t="s">
        <v>315</v>
      </c>
      <c r="B31" s="17"/>
      <c r="C31" s="85">
        <v>0</v>
      </c>
      <c r="D31" s="85">
        <v>0</v>
      </c>
      <c r="E31" s="85">
        <v>0</v>
      </c>
    </row>
    <row r="32" spans="1:5" s="10" customFormat="1" ht="15.75" hidden="1">
      <c r="A32" s="89" t="s">
        <v>316</v>
      </c>
      <c r="B32" s="17"/>
      <c r="C32" s="85"/>
      <c r="D32" s="85"/>
      <c r="E32" s="85"/>
    </row>
    <row r="33" spans="1:5" s="10" customFormat="1" ht="15.75" hidden="1">
      <c r="A33" s="109" t="s">
        <v>317</v>
      </c>
      <c r="B33" s="17"/>
      <c r="C33" s="85">
        <f>SUM(C32:C32)</f>
        <v>0</v>
      </c>
      <c r="D33" s="85">
        <f>SUM(D32:D32)</f>
        <v>0</v>
      </c>
      <c r="E33" s="85">
        <f>SUM(E32:E32)</f>
        <v>0</v>
      </c>
    </row>
    <row r="34" spans="1:5" s="10" customFormat="1" ht="15.75" hidden="1">
      <c r="A34" s="110" t="s">
        <v>318</v>
      </c>
      <c r="B34" s="17"/>
      <c r="C34" s="85">
        <f>C31+C33</f>
        <v>0</v>
      </c>
      <c r="D34" s="85">
        <f>D31+D33</f>
        <v>0</v>
      </c>
      <c r="E34" s="85">
        <f>E31+E33</f>
        <v>0</v>
      </c>
    </row>
    <row r="35" spans="1:5" s="10" customFormat="1" ht="15.75" hidden="1">
      <c r="A35" s="61"/>
      <c r="B35" s="17"/>
      <c r="C35" s="85"/>
      <c r="D35" s="85"/>
      <c r="E35" s="85"/>
    </row>
    <row r="36" spans="1:5" s="10" customFormat="1" ht="31.5" hidden="1">
      <c r="A36" s="61" t="s">
        <v>319</v>
      </c>
      <c r="B36" s="17"/>
      <c r="C36" s="85"/>
      <c r="D36" s="85"/>
      <c r="E36" s="85"/>
    </row>
    <row r="37" spans="1:5" s="10" customFormat="1" ht="15.75" hidden="1">
      <c r="A37" s="61"/>
      <c r="B37" s="17"/>
      <c r="C37" s="85"/>
      <c r="D37" s="85"/>
      <c r="E37" s="85"/>
    </row>
    <row r="38" spans="1:5" s="10" customFormat="1" ht="31.5" hidden="1">
      <c r="A38" s="61" t="s">
        <v>320</v>
      </c>
      <c r="B38" s="17"/>
      <c r="C38" s="85"/>
      <c r="D38" s="85"/>
      <c r="E38" s="85"/>
    </row>
    <row r="39" spans="1:5" s="10" customFormat="1" ht="15.75" hidden="1">
      <c r="A39" s="61"/>
      <c r="B39" s="17"/>
      <c r="C39" s="85"/>
      <c r="D39" s="85"/>
      <c r="E39" s="85"/>
    </row>
    <row r="40" spans="1:5" s="10" customFormat="1" ht="31.5" hidden="1">
      <c r="A40" s="61" t="s">
        <v>321</v>
      </c>
      <c r="B40" s="17"/>
      <c r="C40" s="85"/>
      <c r="D40" s="85"/>
      <c r="E40" s="85"/>
    </row>
    <row r="41" spans="1:5" s="10" customFormat="1" ht="15.75" hidden="1">
      <c r="A41" s="61"/>
      <c r="B41" s="17"/>
      <c r="C41" s="85"/>
      <c r="D41" s="85"/>
      <c r="E41" s="85"/>
    </row>
    <row r="42" spans="1:5" s="10" customFormat="1" ht="31.5" hidden="1">
      <c r="A42" s="61" t="s">
        <v>322</v>
      </c>
      <c r="B42" s="17"/>
      <c r="C42" s="85"/>
      <c r="D42" s="85"/>
      <c r="E42" s="85"/>
    </row>
    <row r="43" spans="1:5" s="10" customFormat="1" ht="31.5" hidden="1">
      <c r="A43" s="40" t="s">
        <v>308</v>
      </c>
      <c r="B43" s="103"/>
      <c r="C43" s="87">
        <f>SUM(C44:C44:C46)</f>
        <v>0</v>
      </c>
      <c r="D43" s="87">
        <f>SUM(D44:D44:D46)</f>
        <v>0</v>
      </c>
      <c r="E43" s="87">
        <f>SUM(E44:E44:E46)</f>
        <v>0</v>
      </c>
    </row>
    <row r="44" spans="1:5" s="10" customFormat="1" ht="15.75" hidden="1">
      <c r="A44" s="89" t="s">
        <v>421</v>
      </c>
      <c r="B44" s="101">
        <v>1</v>
      </c>
      <c r="C44" s="85">
        <f>SUMIF($B$30:$B$43,"1",C$30:C$43)</f>
        <v>0</v>
      </c>
      <c r="D44" s="85">
        <f>SUMIF($B$30:$B$43,"1",D$30:D$43)</f>
        <v>0</v>
      </c>
      <c r="E44" s="85">
        <f>SUMIF($B$30:$B$43,"1",E$30:E$43)</f>
        <v>0</v>
      </c>
    </row>
    <row r="45" spans="1:5" s="10" customFormat="1" ht="15.75" hidden="1">
      <c r="A45" s="89" t="s">
        <v>247</v>
      </c>
      <c r="B45" s="101">
        <v>2</v>
      </c>
      <c r="C45" s="85">
        <f>SUMIF($B$30:$B$43,"2",C$30:C$43)</f>
        <v>0</v>
      </c>
      <c r="D45" s="85">
        <f>SUMIF($B$30:$B$43,"2",D$30:D$43)</f>
        <v>0</v>
      </c>
      <c r="E45" s="85">
        <f>SUMIF($B$30:$B$43,"2",E$30:E$43)</f>
        <v>0</v>
      </c>
    </row>
    <row r="46" spans="1:5" s="10" customFormat="1" ht="15.75" hidden="1">
      <c r="A46" s="89" t="s">
        <v>127</v>
      </c>
      <c r="B46" s="101">
        <v>3</v>
      </c>
      <c r="C46" s="85">
        <f>SUMIF($B$30:$B$43,"3",C$30:C$43)</f>
        <v>0</v>
      </c>
      <c r="D46" s="85">
        <f>SUMIF($B$30:$B$43,"3",D$30:D$43)</f>
        <v>0</v>
      </c>
      <c r="E46" s="85">
        <f>SUMIF($B$30:$B$43,"3",E$30:E$43)</f>
        <v>0</v>
      </c>
    </row>
    <row r="47" spans="1:5" s="10" customFormat="1" ht="15.75" hidden="1">
      <c r="A47" s="65" t="s">
        <v>324</v>
      </c>
      <c r="B47" s="17"/>
      <c r="C47" s="87"/>
      <c r="D47" s="87"/>
      <c r="E47" s="87"/>
    </row>
    <row r="48" spans="1:5" s="10" customFormat="1" ht="15.75" hidden="1">
      <c r="A48" s="61" t="s">
        <v>325</v>
      </c>
      <c r="B48" s="17"/>
      <c r="C48" s="85">
        <v>0</v>
      </c>
      <c r="D48" s="85">
        <v>0</v>
      </c>
      <c r="E48" s="85">
        <v>0</v>
      </c>
    </row>
    <row r="49" spans="1:5" s="10" customFormat="1" ht="15.75" hidden="1">
      <c r="A49" s="61" t="s">
        <v>327</v>
      </c>
      <c r="B49" s="17"/>
      <c r="C49" s="85">
        <v>0</v>
      </c>
      <c r="D49" s="85">
        <v>0</v>
      </c>
      <c r="E49" s="85">
        <v>0</v>
      </c>
    </row>
    <row r="50" spans="1:5" s="10" customFormat="1" ht="15.75" hidden="1">
      <c r="A50" s="61" t="s">
        <v>330</v>
      </c>
      <c r="B50" s="17"/>
      <c r="C50" s="85">
        <v>0</v>
      </c>
      <c r="D50" s="85">
        <v>0</v>
      </c>
      <c r="E50" s="85">
        <v>0</v>
      </c>
    </row>
    <row r="51" spans="1:5" s="10" customFormat="1" ht="15.75" hidden="1">
      <c r="A51" s="61" t="s">
        <v>333</v>
      </c>
      <c r="B51" s="17"/>
      <c r="C51" s="85">
        <v>0</v>
      </c>
      <c r="D51" s="85">
        <v>0</v>
      </c>
      <c r="E51" s="85">
        <v>0</v>
      </c>
    </row>
    <row r="52" spans="1:5" s="10" customFormat="1" ht="15.75" hidden="1">
      <c r="A52" s="61" t="s">
        <v>335</v>
      </c>
      <c r="B52" s="17"/>
      <c r="C52" s="85">
        <v>0</v>
      </c>
      <c r="D52" s="85">
        <v>0</v>
      </c>
      <c r="E52" s="85">
        <v>0</v>
      </c>
    </row>
    <row r="53" spans="1:5" s="10" customFormat="1" ht="15.75" hidden="1">
      <c r="A53" s="89" t="s">
        <v>336</v>
      </c>
      <c r="B53" s="17">
        <v>2</v>
      </c>
      <c r="C53" s="85"/>
      <c r="D53" s="85"/>
      <c r="E53" s="85"/>
    </row>
    <row r="54" spans="1:5" s="10" customFormat="1" ht="31.5" hidden="1">
      <c r="A54" s="89" t="s">
        <v>341</v>
      </c>
      <c r="B54" s="17">
        <v>2</v>
      </c>
      <c r="C54" s="85"/>
      <c r="D54" s="85"/>
      <c r="E54" s="85"/>
    </row>
    <row r="55" spans="1:5" s="10" customFormat="1" ht="15.75" hidden="1">
      <c r="A55" s="110" t="s">
        <v>342</v>
      </c>
      <c r="B55" s="17"/>
      <c r="C55" s="85">
        <f>SUM(C53:C53)+C54</f>
        <v>0</v>
      </c>
      <c r="D55" s="85">
        <f>SUM(D53:D53)+D54</f>
        <v>0</v>
      </c>
      <c r="E55" s="85">
        <f>SUM(E53:E53)+E54</f>
        <v>0</v>
      </c>
    </row>
    <row r="56" spans="1:5" s="10" customFormat="1" ht="15.75" hidden="1">
      <c r="A56" s="40" t="s">
        <v>324</v>
      </c>
      <c r="B56" s="103"/>
      <c r="C56" s="87">
        <f>SUM(C57:C57:C59)</f>
        <v>0</v>
      </c>
      <c r="D56" s="87">
        <f>SUM(D57:D57:D59)</f>
        <v>0</v>
      </c>
      <c r="E56" s="87">
        <f>SUM(E57:E57:E59)</f>
        <v>0</v>
      </c>
    </row>
    <row r="57" spans="1:5" s="10" customFormat="1" ht="15.75" hidden="1">
      <c r="A57" s="89" t="s">
        <v>421</v>
      </c>
      <c r="B57" s="101">
        <v>1</v>
      </c>
      <c r="C57" s="85">
        <f>SUMIF($B$47:$B$56,"1",C$47:C$56)</f>
        <v>0</v>
      </c>
      <c r="D57" s="85">
        <f>SUMIF($B$47:$B$56,"1",D$47:D$56)</f>
        <v>0</v>
      </c>
      <c r="E57" s="85">
        <f>SUMIF($B$47:$B$56,"1",E$47:E$56)</f>
        <v>0</v>
      </c>
    </row>
    <row r="58" spans="1:5" s="10" customFormat="1" ht="15.75" hidden="1">
      <c r="A58" s="89" t="s">
        <v>247</v>
      </c>
      <c r="B58" s="101">
        <v>2</v>
      </c>
      <c r="C58" s="85">
        <f>SUMIF($B$47:$B$56,"2",C$47:C$56)</f>
        <v>0</v>
      </c>
      <c r="D58" s="85">
        <f>SUMIF($B$47:$B$56,"2",D$47:D$56)</f>
        <v>0</v>
      </c>
      <c r="E58" s="85">
        <f>SUMIF($B$47:$B$56,"2",E$47:E$56)</f>
        <v>0</v>
      </c>
    </row>
    <row r="59" spans="1:5" s="10" customFormat="1" ht="15.75" hidden="1">
      <c r="A59" s="89" t="s">
        <v>127</v>
      </c>
      <c r="B59" s="101">
        <v>3</v>
      </c>
      <c r="C59" s="85">
        <f>SUMIF($B$47:$B$56,"3",C$47:C$56)</f>
        <v>0</v>
      </c>
      <c r="D59" s="85">
        <f>SUMIF($B$47:$B$56,"3",D$47:D$56)</f>
        <v>0</v>
      </c>
      <c r="E59" s="85">
        <f>SUMIF($B$47:$B$56,"3",E$47:E$56)</f>
        <v>0</v>
      </c>
    </row>
    <row r="60" spans="1:5" s="10" customFormat="1" ht="15.75" hidden="1">
      <c r="A60" s="65" t="s">
        <v>347</v>
      </c>
      <c r="B60" s="17"/>
      <c r="C60" s="87"/>
      <c r="D60" s="87"/>
      <c r="E60" s="87"/>
    </row>
    <row r="61" spans="1:5" s="10" customFormat="1" ht="15.75" hidden="1">
      <c r="A61" s="89"/>
      <c r="B61" s="17"/>
      <c r="C61" s="85"/>
      <c r="D61" s="85"/>
      <c r="E61" s="85"/>
    </row>
    <row r="62" spans="1:5" s="10" customFormat="1" ht="15.75" hidden="1">
      <c r="A62" s="89" t="s">
        <v>120</v>
      </c>
      <c r="B62" s="17"/>
      <c r="C62" s="87"/>
      <c r="D62" s="87"/>
      <c r="E62" s="87"/>
    </row>
    <row r="63" spans="1:5" s="10" customFormat="1" ht="15.75">
      <c r="A63" s="109" t="s">
        <v>343</v>
      </c>
      <c r="B63" s="17"/>
      <c r="C63" s="85">
        <f>SUM(C61:C62)</f>
        <v>0</v>
      </c>
      <c r="D63" s="85">
        <f>SUM(D61:D62)</f>
        <v>0</v>
      </c>
      <c r="E63" s="85">
        <f>SUM(E61:E62)</f>
        <v>0</v>
      </c>
    </row>
    <row r="64" spans="1:5" s="10" customFormat="1" ht="31.5">
      <c r="A64" s="89" t="s">
        <v>344</v>
      </c>
      <c r="B64" s="17">
        <v>2</v>
      </c>
      <c r="C64" s="85"/>
      <c r="D64" s="85"/>
      <c r="E64" s="85"/>
    </row>
    <row r="65" spans="1:5" s="10" customFormat="1" ht="15.75">
      <c r="A65" s="89" t="s">
        <v>506</v>
      </c>
      <c r="B65" s="17">
        <v>2</v>
      </c>
      <c r="C65" s="85">
        <v>60000</v>
      </c>
      <c r="D65" s="85">
        <v>123300</v>
      </c>
      <c r="E65" s="85">
        <v>123300</v>
      </c>
    </row>
    <row r="66" spans="1:5" s="10" customFormat="1" ht="15.75" hidden="1">
      <c r="A66" s="89" t="s">
        <v>120</v>
      </c>
      <c r="B66" s="17"/>
      <c r="C66" s="85"/>
      <c r="D66" s="85"/>
      <c r="E66" s="85"/>
    </row>
    <row r="67" spans="1:5" s="10" customFormat="1" ht="15.75">
      <c r="A67" s="110" t="s">
        <v>346</v>
      </c>
      <c r="B67" s="17"/>
      <c r="C67" s="85">
        <f>SUM(C64:C66)</f>
        <v>60000</v>
      </c>
      <c r="D67" s="85">
        <f>SUM(D64:D66)</f>
        <v>123300</v>
      </c>
      <c r="E67" s="85">
        <f>SUM(E64:E66)</f>
        <v>123300</v>
      </c>
    </row>
    <row r="68" spans="1:5" s="10" customFormat="1" ht="15.75" hidden="1">
      <c r="A68" s="89" t="s">
        <v>121</v>
      </c>
      <c r="B68" s="17"/>
      <c r="C68" s="85"/>
      <c r="D68" s="85"/>
      <c r="E68" s="85"/>
    </row>
    <row r="69" spans="1:5" s="10" customFormat="1" ht="15.75" hidden="1">
      <c r="A69" s="89" t="s">
        <v>121</v>
      </c>
      <c r="B69" s="17"/>
      <c r="C69" s="85"/>
      <c r="D69" s="85"/>
      <c r="E69" s="85"/>
    </row>
    <row r="70" spans="1:5" s="10" customFormat="1" ht="15.75" hidden="1">
      <c r="A70" s="109" t="s">
        <v>348</v>
      </c>
      <c r="B70" s="17"/>
      <c r="C70" s="85">
        <f>SUM(C68:C69)</f>
        <v>0</v>
      </c>
      <c r="D70" s="85">
        <f>SUM(D68:D69)</f>
        <v>0</v>
      </c>
      <c r="E70" s="85">
        <f>SUM(E68:E69)</f>
        <v>0</v>
      </c>
    </row>
    <row r="71" spans="1:5" s="10" customFormat="1" ht="15.75" hidden="1">
      <c r="A71" s="89" t="s">
        <v>121</v>
      </c>
      <c r="B71" s="17"/>
      <c r="C71" s="85"/>
      <c r="D71" s="85"/>
      <c r="E71" s="85"/>
    </row>
    <row r="72" spans="1:5" s="10" customFormat="1" ht="15.75" hidden="1">
      <c r="A72" s="89" t="s">
        <v>507</v>
      </c>
      <c r="B72" s="17">
        <v>2</v>
      </c>
      <c r="C72" s="85"/>
      <c r="D72" s="85"/>
      <c r="E72" s="85"/>
    </row>
    <row r="73" spans="1:5" s="10" customFormat="1" ht="15.75" hidden="1">
      <c r="A73" s="109" t="s">
        <v>349</v>
      </c>
      <c r="B73" s="17"/>
      <c r="C73" s="85">
        <f>SUM(C71:C72)</f>
        <v>0</v>
      </c>
      <c r="D73" s="85">
        <f>SUM(D71:D72)</f>
        <v>0</v>
      </c>
      <c r="E73" s="85">
        <f>SUM(E71:E72)</f>
        <v>0</v>
      </c>
    </row>
    <row r="74" spans="1:5" s="10" customFormat="1" ht="15.75" hidden="1">
      <c r="A74" s="61" t="s">
        <v>350</v>
      </c>
      <c r="B74" s="17"/>
      <c r="C74" s="85">
        <f>C70+C73</f>
        <v>0</v>
      </c>
      <c r="D74" s="85">
        <f>D70+D73</f>
        <v>0</v>
      </c>
      <c r="E74" s="85">
        <f>E70+E73</f>
        <v>0</v>
      </c>
    </row>
    <row r="75" spans="1:5" s="10" customFormat="1" ht="15.75" hidden="1">
      <c r="A75" s="89" t="s">
        <v>121</v>
      </c>
      <c r="B75" s="17">
        <v>2</v>
      </c>
      <c r="C75" s="85"/>
      <c r="D75" s="85"/>
      <c r="E75" s="85"/>
    </row>
    <row r="76" spans="1:5" s="10" customFormat="1" ht="15.75" hidden="1">
      <c r="A76" s="89" t="s">
        <v>121</v>
      </c>
      <c r="B76" s="17">
        <v>2</v>
      </c>
      <c r="C76" s="85"/>
      <c r="D76" s="85"/>
      <c r="E76" s="85"/>
    </row>
    <row r="77" spans="1:5" s="10" customFormat="1" ht="15.75" hidden="1">
      <c r="A77" s="61" t="s">
        <v>358</v>
      </c>
      <c r="B77" s="17"/>
      <c r="C77" s="85">
        <f>SUM(C75:C76)</f>
        <v>0</v>
      </c>
      <c r="D77" s="85">
        <f>SUM(D75:D76)</f>
        <v>0</v>
      </c>
      <c r="E77" s="85">
        <f>SUM(E75:E76)</f>
        <v>0</v>
      </c>
    </row>
    <row r="78" spans="1:5" s="10" customFormat="1" ht="15.75" hidden="1">
      <c r="A78" s="110" t="s">
        <v>361</v>
      </c>
      <c r="B78" s="17"/>
      <c r="C78" s="85"/>
      <c r="D78" s="85"/>
      <c r="E78" s="85"/>
    </row>
    <row r="79" spans="1:5" s="10" customFormat="1" ht="15.75" hidden="1">
      <c r="A79" s="61" t="s">
        <v>362</v>
      </c>
      <c r="B79" s="17"/>
      <c r="C79" s="85"/>
      <c r="D79" s="85"/>
      <c r="E79" s="85"/>
    </row>
    <row r="80" spans="1:5" s="10" customFormat="1" ht="15.75" hidden="1">
      <c r="A80" s="61" t="s">
        <v>363</v>
      </c>
      <c r="B80" s="17"/>
      <c r="C80" s="85"/>
      <c r="D80" s="85"/>
      <c r="E80" s="85"/>
    </row>
    <row r="81" spans="1:5" s="10" customFormat="1" ht="15.75" hidden="1">
      <c r="A81" s="89" t="s">
        <v>559</v>
      </c>
      <c r="B81" s="17">
        <v>2</v>
      </c>
      <c r="C81" s="85"/>
      <c r="D81" s="85"/>
      <c r="E81" s="85"/>
    </row>
    <row r="82" spans="1:5" s="10" customFormat="1" ht="31.5">
      <c r="A82" s="89" t="s">
        <v>560</v>
      </c>
      <c r="B82" s="17">
        <v>2</v>
      </c>
      <c r="C82" s="85">
        <v>0</v>
      </c>
      <c r="D82" s="85">
        <v>6</v>
      </c>
      <c r="E82" s="85">
        <v>6</v>
      </c>
    </row>
    <row r="83" spans="1:5" s="10" customFormat="1" ht="15.75">
      <c r="A83" s="61" t="s">
        <v>364</v>
      </c>
      <c r="B83" s="17"/>
      <c r="C83" s="85">
        <f>SUM(C81:C82)</f>
        <v>0</v>
      </c>
      <c r="D83" s="85">
        <f>SUM(D81:D82)</f>
        <v>6</v>
      </c>
      <c r="E83" s="85">
        <f>SUM(E81:E82)</f>
        <v>6</v>
      </c>
    </row>
    <row r="84" spans="1:5" s="10" customFormat="1" ht="15.75" hidden="1">
      <c r="A84" s="89" t="s">
        <v>563</v>
      </c>
      <c r="B84" s="17">
        <v>2</v>
      </c>
      <c r="C84" s="85"/>
      <c r="D84" s="85"/>
      <c r="E84" s="85"/>
    </row>
    <row r="85" spans="1:5" s="10" customFormat="1" ht="15.75" hidden="1">
      <c r="A85" s="61" t="s">
        <v>365</v>
      </c>
      <c r="B85" s="106"/>
      <c r="C85" s="85">
        <f>SUM(C84:C84)</f>
        <v>0</v>
      </c>
      <c r="D85" s="85">
        <f>SUM(D84:D84)</f>
        <v>0</v>
      </c>
      <c r="E85" s="85">
        <f>SUM(E84:E84)</f>
        <v>0</v>
      </c>
    </row>
    <row r="86" spans="1:5" s="10" customFormat="1" ht="15.75">
      <c r="A86" s="89" t="s">
        <v>462</v>
      </c>
      <c r="B86" s="106">
        <v>2</v>
      </c>
      <c r="C86" s="85">
        <v>0</v>
      </c>
      <c r="D86" s="85">
        <v>74894</v>
      </c>
      <c r="E86" s="85">
        <v>74894</v>
      </c>
    </row>
    <row r="87" spans="1:5" s="10" customFormat="1" ht="63" hidden="1">
      <c r="A87" s="89" t="s">
        <v>366</v>
      </c>
      <c r="B87" s="106">
        <v>2</v>
      </c>
      <c r="C87" s="85"/>
      <c r="D87" s="85"/>
      <c r="E87" s="85"/>
    </row>
    <row r="88" spans="1:5" s="10" customFormat="1" ht="31.5" hidden="1">
      <c r="A88" s="89" t="s">
        <v>368</v>
      </c>
      <c r="B88" s="106">
        <v>2</v>
      </c>
      <c r="C88" s="85"/>
      <c r="D88" s="85"/>
      <c r="E88" s="85"/>
    </row>
    <row r="89" spans="1:5" s="10" customFormat="1" ht="15.75" hidden="1">
      <c r="A89" s="89" t="s">
        <v>369</v>
      </c>
      <c r="B89" s="106">
        <v>2</v>
      </c>
      <c r="C89" s="85"/>
      <c r="D89" s="85"/>
      <c r="E89" s="85"/>
    </row>
    <row r="90" spans="1:5" s="10" customFormat="1" ht="15.75" hidden="1">
      <c r="A90" s="109" t="s">
        <v>367</v>
      </c>
      <c r="B90" s="106"/>
      <c r="C90" s="85">
        <f>SUM(C88:C89)</f>
        <v>0</v>
      </c>
      <c r="D90" s="85">
        <f>SUM(D88:D89)</f>
        <v>0</v>
      </c>
      <c r="E90" s="85">
        <f>SUM(E88:E89)</f>
        <v>0</v>
      </c>
    </row>
    <row r="91" spans="1:5" s="10" customFormat="1" ht="15.75" hidden="1">
      <c r="A91" s="89" t="s">
        <v>121</v>
      </c>
      <c r="B91" s="106"/>
      <c r="C91" s="85"/>
      <c r="D91" s="85"/>
      <c r="E91" s="85"/>
    </row>
    <row r="92" spans="1:5" s="10" customFormat="1" ht="15.75" hidden="1">
      <c r="A92" s="150" t="s">
        <v>663</v>
      </c>
      <c r="B92" s="106">
        <v>2</v>
      </c>
      <c r="C92" s="85"/>
      <c r="D92" s="85"/>
      <c r="E92" s="85"/>
    </row>
    <row r="93" spans="1:5" s="10" customFormat="1" ht="31.5" hidden="1">
      <c r="A93" s="109" t="s">
        <v>370</v>
      </c>
      <c r="B93" s="106"/>
      <c r="C93" s="85">
        <f>SUM(C91:C92)</f>
        <v>0</v>
      </c>
      <c r="D93" s="85">
        <f>SUM(D91:D92)</f>
        <v>0</v>
      </c>
      <c r="E93" s="85">
        <f>SUM(E91:E92)</f>
        <v>0</v>
      </c>
    </row>
    <row r="94" spans="1:5" s="10" customFormat="1" ht="15.75" hidden="1">
      <c r="A94" s="61" t="s">
        <v>461</v>
      </c>
      <c r="B94" s="106"/>
      <c r="C94" s="85">
        <f>SUM(C87)+C90+C93</f>
        <v>0</v>
      </c>
      <c r="D94" s="85">
        <f>SUM(D87)+D90+D93</f>
        <v>0</v>
      </c>
      <c r="E94" s="85">
        <f>SUM(E87)+E90+E93</f>
        <v>0</v>
      </c>
    </row>
    <row r="95" spans="1:5" s="10" customFormat="1" ht="15.75">
      <c r="A95" s="40" t="s">
        <v>347</v>
      </c>
      <c r="B95" s="103"/>
      <c r="C95" s="87">
        <f>SUM(C96:C96:C98)</f>
        <v>60000</v>
      </c>
      <c r="D95" s="87">
        <f>SUM(D96:D96:D98)</f>
        <v>198200</v>
      </c>
      <c r="E95" s="87">
        <f>SUM(E96:E96:E98)</f>
        <v>198200</v>
      </c>
    </row>
    <row r="96" spans="1:5" s="10" customFormat="1" ht="15.75">
      <c r="A96" s="89" t="s">
        <v>421</v>
      </c>
      <c r="B96" s="101">
        <v>1</v>
      </c>
      <c r="C96" s="85">
        <f>SUMIF($B$60:$B$95,"1",C$60:C$95)</f>
        <v>0</v>
      </c>
      <c r="D96" s="85">
        <f>SUMIF($B$60:$B$95,"1",D$60:D$95)</f>
        <v>0</v>
      </c>
      <c r="E96" s="85">
        <f>SUMIF($B$60:$B$95,"1",E$60:E$95)</f>
        <v>0</v>
      </c>
    </row>
    <row r="97" spans="1:5" s="10" customFormat="1" ht="15.75">
      <c r="A97" s="89" t="s">
        <v>247</v>
      </c>
      <c r="B97" s="101">
        <v>2</v>
      </c>
      <c r="C97" s="85">
        <f>SUMIF($B$60:$B$95,"2",C$60:C$95)</f>
        <v>60000</v>
      </c>
      <c r="D97" s="85">
        <f>SUMIF($B$60:$B$95,"2",D$60:D$95)</f>
        <v>198200</v>
      </c>
      <c r="E97" s="85">
        <f>SUMIF($B$60:$B$95,"2",E$60:E$95)</f>
        <v>198200</v>
      </c>
    </row>
    <row r="98" spans="1:5" s="10" customFormat="1" ht="15.75">
      <c r="A98" s="89" t="s">
        <v>127</v>
      </c>
      <c r="B98" s="101">
        <v>3</v>
      </c>
      <c r="C98" s="85">
        <f>SUMIF($B$60:$B$95,"3",C$60:C$95)</f>
        <v>0</v>
      </c>
      <c r="D98" s="85">
        <f>SUMIF($B$60:$B$95,"3",D$60:D$95)</f>
        <v>0</v>
      </c>
      <c r="E98" s="85">
        <f>SUMIF($B$60:$B$95,"3",E$60:E$95)</f>
        <v>0</v>
      </c>
    </row>
    <row r="99" spans="1:5" s="10" customFormat="1" ht="15.75" hidden="1">
      <c r="A99" s="65" t="s">
        <v>371</v>
      </c>
      <c r="B99" s="17"/>
      <c r="C99" s="87"/>
      <c r="D99" s="87"/>
      <c r="E99" s="87"/>
    </row>
    <row r="100" spans="1:5" s="10" customFormat="1" ht="15.75" hidden="1">
      <c r="A100" s="89" t="s">
        <v>120</v>
      </c>
      <c r="B100" s="106"/>
      <c r="C100" s="85"/>
      <c r="D100" s="85"/>
      <c r="E100" s="85"/>
    </row>
    <row r="101" spans="1:5" s="10" customFormat="1" ht="15.75" hidden="1">
      <c r="A101" s="110" t="s">
        <v>372</v>
      </c>
      <c r="B101" s="106"/>
      <c r="C101" s="85">
        <f>SUM(C100)</f>
        <v>0</v>
      </c>
      <c r="D101" s="85">
        <f>SUM(D100)</f>
        <v>0</v>
      </c>
      <c r="E101" s="85">
        <f>SUM(E100)</f>
        <v>0</v>
      </c>
    </row>
    <row r="102" spans="1:5" s="10" customFormat="1" ht="15.75" hidden="1">
      <c r="A102" s="61" t="s">
        <v>374</v>
      </c>
      <c r="B102" s="106"/>
      <c r="C102" s="85"/>
      <c r="D102" s="85"/>
      <c r="E102" s="85"/>
    </row>
    <row r="103" spans="1:5" s="10" customFormat="1" ht="15.75" hidden="1">
      <c r="A103" s="89" t="s">
        <v>120</v>
      </c>
      <c r="B103" s="106">
        <v>2</v>
      </c>
      <c r="C103" s="85"/>
      <c r="D103" s="85"/>
      <c r="E103" s="85"/>
    </row>
    <row r="104" spans="1:5" s="10" customFormat="1" ht="15.75" hidden="1">
      <c r="A104" s="89" t="s">
        <v>120</v>
      </c>
      <c r="B104" s="106">
        <v>2</v>
      </c>
      <c r="C104" s="85"/>
      <c r="D104" s="85"/>
      <c r="E104" s="85"/>
    </row>
    <row r="105" spans="1:5" s="10" customFormat="1" ht="15.75" hidden="1">
      <c r="A105" s="89" t="s">
        <v>584</v>
      </c>
      <c r="B105" s="106">
        <v>2</v>
      </c>
      <c r="C105" s="85"/>
      <c r="D105" s="85"/>
      <c r="E105" s="85"/>
    </row>
    <row r="106" spans="1:5" s="10" customFormat="1" ht="15.75" hidden="1">
      <c r="A106" s="110" t="s">
        <v>376</v>
      </c>
      <c r="B106" s="106"/>
      <c r="C106" s="85">
        <f>SUM(C103:C105)</f>
        <v>0</v>
      </c>
      <c r="D106" s="85">
        <f>SUM(D103:D105)</f>
        <v>0</v>
      </c>
      <c r="E106" s="85">
        <f>SUM(E103:E105)</f>
        <v>0</v>
      </c>
    </row>
    <row r="107" spans="1:5" s="10" customFormat="1" ht="15.75" hidden="1">
      <c r="A107" s="61" t="s">
        <v>379</v>
      </c>
      <c r="B107" s="106"/>
      <c r="C107" s="85"/>
      <c r="D107" s="85"/>
      <c r="E107" s="85"/>
    </row>
    <row r="108" spans="1:5" s="10" customFormat="1" ht="31.5" hidden="1">
      <c r="A108" s="61" t="s">
        <v>380</v>
      </c>
      <c r="B108" s="106">
        <v>2</v>
      </c>
      <c r="C108" s="85"/>
      <c r="D108" s="85"/>
      <c r="E108" s="85"/>
    </row>
    <row r="109" spans="1:5" s="10" customFormat="1" ht="15.75" hidden="1">
      <c r="A109" s="40" t="s">
        <v>371</v>
      </c>
      <c r="B109" s="103"/>
      <c r="C109" s="87">
        <f>SUM(C110:C110:C112)</f>
        <v>0</v>
      </c>
      <c r="D109" s="87">
        <f>SUM(D110:D110:D112)</f>
        <v>0</v>
      </c>
      <c r="E109" s="87">
        <f>SUM(E110:E110:E112)</f>
        <v>0</v>
      </c>
    </row>
    <row r="110" spans="1:5" s="10" customFormat="1" ht="15.75" hidden="1">
      <c r="A110" s="89" t="s">
        <v>421</v>
      </c>
      <c r="B110" s="101">
        <v>1</v>
      </c>
      <c r="C110" s="85">
        <f>SUMIF($B$99:$B$109,"1",C$99:C$109)</f>
        <v>0</v>
      </c>
      <c r="D110" s="85">
        <f>SUMIF($B$99:$B$109,"1",D$99:D$109)</f>
        <v>0</v>
      </c>
      <c r="E110" s="85">
        <f>SUMIF($B$99:$B$109,"1",E$99:E$109)</f>
        <v>0</v>
      </c>
    </row>
    <row r="111" spans="1:5" s="10" customFormat="1" ht="15.75" hidden="1">
      <c r="A111" s="89" t="s">
        <v>247</v>
      </c>
      <c r="B111" s="101">
        <v>2</v>
      </c>
      <c r="C111" s="85">
        <f>SUMIF($B$99:$B$109,"2",C$99:C$109)</f>
        <v>0</v>
      </c>
      <c r="D111" s="85">
        <f>SUMIF($B$99:$B$109,"2",D$99:D$109)</f>
        <v>0</v>
      </c>
      <c r="E111" s="85">
        <f>SUMIF($B$99:$B$109,"2",E$99:E$109)</f>
        <v>0</v>
      </c>
    </row>
    <row r="112" spans="1:5" s="10" customFormat="1" ht="15.75" hidden="1">
      <c r="A112" s="89" t="s">
        <v>127</v>
      </c>
      <c r="B112" s="101">
        <v>3</v>
      </c>
      <c r="C112" s="85">
        <f>SUMIF($B$99:$B$109,"3",C$99:C$109)</f>
        <v>0</v>
      </c>
      <c r="D112" s="85">
        <f>SUMIF($B$99:$B$109,"3",D$99:D$109)</f>
        <v>0</v>
      </c>
      <c r="E112" s="85">
        <f>SUMIF($B$99:$B$109,"3",E$99:E$109)</f>
        <v>0</v>
      </c>
    </row>
    <row r="113" spans="1:5" s="10" customFormat="1" ht="15.75" hidden="1">
      <c r="A113" s="65" t="s">
        <v>384</v>
      </c>
      <c r="B113" s="17"/>
      <c r="C113" s="87"/>
      <c r="D113" s="87"/>
      <c r="E113" s="87"/>
    </row>
    <row r="114" spans="1:5" s="10" customFormat="1" ht="15.75" hidden="1">
      <c r="A114" s="61"/>
      <c r="B114" s="17"/>
      <c r="C114" s="85"/>
      <c r="D114" s="85"/>
      <c r="E114" s="85"/>
    </row>
    <row r="115" spans="1:5" s="10" customFormat="1" ht="31.5" hidden="1">
      <c r="A115" s="61" t="s">
        <v>383</v>
      </c>
      <c r="B115" s="17"/>
      <c r="C115" s="85"/>
      <c r="D115" s="85"/>
      <c r="E115" s="85"/>
    </row>
    <row r="116" spans="1:5" s="10" customFormat="1" ht="15.75" hidden="1">
      <c r="A116" s="61"/>
      <c r="B116" s="17"/>
      <c r="C116" s="85"/>
      <c r="D116" s="85"/>
      <c r="E116" s="85"/>
    </row>
    <row r="117" spans="1:5" s="10" customFormat="1" ht="31.5" hidden="1">
      <c r="A117" s="61" t="s">
        <v>463</v>
      </c>
      <c r="B117" s="17"/>
      <c r="C117" s="85"/>
      <c r="D117" s="85"/>
      <c r="E117" s="85"/>
    </row>
    <row r="118" spans="1:5" s="10" customFormat="1" ht="15.75" hidden="1">
      <c r="A118" s="61"/>
      <c r="B118" s="17"/>
      <c r="C118" s="85"/>
      <c r="D118" s="85"/>
      <c r="E118" s="85"/>
    </row>
    <row r="119" spans="1:5" s="10" customFormat="1" ht="15.75" hidden="1">
      <c r="A119" s="61"/>
      <c r="B119" s="17"/>
      <c r="C119" s="85"/>
      <c r="D119" s="85"/>
      <c r="E119" s="85"/>
    </row>
    <row r="120" spans="1:5" s="10" customFormat="1" ht="15.75" hidden="1">
      <c r="A120" s="61"/>
      <c r="B120" s="17"/>
      <c r="C120" s="85"/>
      <c r="D120" s="85"/>
      <c r="E120" s="85"/>
    </row>
    <row r="121" spans="1:5" s="10" customFormat="1" ht="15.75" hidden="1">
      <c r="A121" s="61" t="s">
        <v>464</v>
      </c>
      <c r="B121" s="17"/>
      <c r="C121" s="85"/>
      <c r="D121" s="85"/>
      <c r="E121" s="85"/>
    </row>
    <row r="122" spans="1:5" s="10" customFormat="1" ht="15.75" hidden="1">
      <c r="A122" s="40" t="s">
        <v>384</v>
      </c>
      <c r="B122" s="103"/>
      <c r="C122" s="87">
        <f>SUM(C123:C123:C125)</f>
        <v>0</v>
      </c>
      <c r="D122" s="87">
        <f>SUM(D123:D123:D125)</f>
        <v>0</v>
      </c>
      <c r="E122" s="87">
        <f>SUM(E123:E123:E125)</f>
        <v>0</v>
      </c>
    </row>
    <row r="123" spans="1:5" s="10" customFormat="1" ht="15.75" hidden="1">
      <c r="A123" s="89" t="s">
        <v>421</v>
      </c>
      <c r="B123" s="101">
        <v>1</v>
      </c>
      <c r="C123" s="85">
        <f>SUMIF($B$113:$B$122,"1",C$113:C$122)</f>
        <v>0</v>
      </c>
      <c r="D123" s="85">
        <f>SUMIF($B$113:$B$122,"1",D$113:D$122)</f>
        <v>0</v>
      </c>
      <c r="E123" s="85">
        <f>SUMIF($B$113:$B$122,"1",E$113:E$122)</f>
        <v>0</v>
      </c>
    </row>
    <row r="124" spans="1:5" s="10" customFormat="1" ht="15.75" hidden="1">
      <c r="A124" s="89" t="s">
        <v>247</v>
      </c>
      <c r="B124" s="101">
        <v>2</v>
      </c>
      <c r="C124" s="85">
        <f>SUMIF($B$113:$B$122,"2",C$113:C$122)</f>
        <v>0</v>
      </c>
      <c r="D124" s="85">
        <f>SUMIF($B$113:$B$122,"2",D$113:D$122)</f>
        <v>0</v>
      </c>
      <c r="E124" s="85">
        <f>SUMIF($B$113:$B$122,"2",E$113:E$122)</f>
        <v>0</v>
      </c>
    </row>
    <row r="125" spans="1:5" s="10" customFormat="1" ht="15.75" hidden="1">
      <c r="A125" s="89" t="s">
        <v>127</v>
      </c>
      <c r="B125" s="101">
        <v>3</v>
      </c>
      <c r="C125" s="85">
        <f>SUMIF($B$113:$B$122,"3",C$113:C$122)</f>
        <v>0</v>
      </c>
      <c r="D125" s="85">
        <f>SUMIF($B$113:$B$122,"3",D$113:D$122)</f>
        <v>0</v>
      </c>
      <c r="E125" s="85">
        <f>SUMIF($B$113:$B$122,"3",E$113:E$122)</f>
        <v>0</v>
      </c>
    </row>
    <row r="126" spans="1:5" s="10" customFormat="1" ht="15.75" hidden="1">
      <c r="A126" s="65" t="s">
        <v>385</v>
      </c>
      <c r="B126" s="17"/>
      <c r="C126" s="87"/>
      <c r="D126" s="87"/>
      <c r="E126" s="87"/>
    </row>
    <row r="127" spans="1:5" s="10" customFormat="1" ht="15.75" hidden="1">
      <c r="A127" s="61"/>
      <c r="B127" s="17"/>
      <c r="C127" s="85"/>
      <c r="D127" s="85"/>
      <c r="E127" s="85"/>
    </row>
    <row r="128" spans="1:5" s="10" customFormat="1" ht="31.5" hidden="1">
      <c r="A128" s="61" t="s">
        <v>386</v>
      </c>
      <c r="B128" s="17"/>
      <c r="C128" s="85"/>
      <c r="D128" s="85"/>
      <c r="E128" s="85"/>
    </row>
    <row r="129" spans="1:5" s="10" customFormat="1" ht="15.75" hidden="1">
      <c r="A129" s="61"/>
      <c r="B129" s="17"/>
      <c r="C129" s="85"/>
      <c r="D129" s="85"/>
      <c r="E129" s="85"/>
    </row>
    <row r="130" spans="1:5" s="10" customFormat="1" ht="31.5" hidden="1">
      <c r="A130" s="61" t="s">
        <v>465</v>
      </c>
      <c r="B130" s="17"/>
      <c r="C130" s="85"/>
      <c r="D130" s="85"/>
      <c r="E130" s="85"/>
    </row>
    <row r="131" spans="1:5" s="10" customFormat="1" ht="15.75" hidden="1">
      <c r="A131" s="61"/>
      <c r="B131" s="17"/>
      <c r="C131" s="85"/>
      <c r="D131" s="85"/>
      <c r="E131" s="85"/>
    </row>
    <row r="132" spans="1:5" s="10" customFormat="1" ht="15.75" hidden="1">
      <c r="A132" s="61"/>
      <c r="B132" s="17"/>
      <c r="C132" s="85"/>
      <c r="D132" s="85"/>
      <c r="E132" s="85"/>
    </row>
    <row r="133" spans="1:5" s="10" customFormat="1" ht="15.75" hidden="1">
      <c r="A133" s="61"/>
      <c r="B133" s="17"/>
      <c r="C133" s="85"/>
      <c r="D133" s="85"/>
      <c r="E133" s="85"/>
    </row>
    <row r="134" spans="1:5" s="10" customFormat="1" ht="15.75" hidden="1">
      <c r="A134" s="61" t="s">
        <v>466</v>
      </c>
      <c r="B134" s="17"/>
      <c r="C134" s="85"/>
      <c r="D134" s="85"/>
      <c r="E134" s="85"/>
    </row>
    <row r="135" spans="1:5" s="10" customFormat="1" ht="15.75" hidden="1">
      <c r="A135" s="40" t="s">
        <v>385</v>
      </c>
      <c r="B135" s="103"/>
      <c r="C135" s="87">
        <f>SUM(C136:C136:C138)</f>
        <v>0</v>
      </c>
      <c r="D135" s="87">
        <f>SUM(D136:D136:D138)</f>
        <v>0</v>
      </c>
      <c r="E135" s="87">
        <f>SUM(E136:E136:E138)</f>
        <v>0</v>
      </c>
    </row>
    <row r="136" spans="1:5" s="10" customFormat="1" ht="15.75" hidden="1">
      <c r="A136" s="89" t="s">
        <v>421</v>
      </c>
      <c r="B136" s="101">
        <v>1</v>
      </c>
      <c r="C136" s="85">
        <f>SUMIF($B$126:$B$135,"1",C$126:C$135)</f>
        <v>0</v>
      </c>
      <c r="D136" s="85">
        <f>SUMIF($B$126:$B$135,"1",D$126:D$135)</f>
        <v>0</v>
      </c>
      <c r="E136" s="85">
        <f>SUMIF($B$126:$B$135,"1",E$126:E$135)</f>
        <v>0</v>
      </c>
    </row>
    <row r="137" spans="1:5" s="10" customFormat="1" ht="15.75" hidden="1">
      <c r="A137" s="89" t="s">
        <v>247</v>
      </c>
      <c r="B137" s="101">
        <v>2</v>
      </c>
      <c r="C137" s="85">
        <f>SUMIF($B$126:$B$135,"2",C$126:C$135)</f>
        <v>0</v>
      </c>
      <c r="D137" s="85">
        <f>SUMIF($B$126:$B$135,"2",D$126:D$135)</f>
        <v>0</v>
      </c>
      <c r="E137" s="85">
        <f>SUMIF($B$126:$B$135,"2",E$126:E$135)</f>
        <v>0</v>
      </c>
    </row>
    <row r="138" spans="1:5" s="10" customFormat="1" ht="15.75" hidden="1">
      <c r="A138" s="89" t="s">
        <v>127</v>
      </c>
      <c r="B138" s="101">
        <v>3</v>
      </c>
      <c r="C138" s="85">
        <f>SUMIF($B$126:$B$135,"3",C$126:C$135)</f>
        <v>0</v>
      </c>
      <c r="D138" s="85">
        <f>SUMIF($B$126:$B$135,"3",D$126:D$135)</f>
        <v>0</v>
      </c>
      <c r="E138" s="85">
        <f>SUMIF($B$126:$B$135,"3",E$126:E$135)</f>
        <v>0</v>
      </c>
    </row>
    <row r="139" spans="1:5" s="10" customFormat="1" ht="49.5">
      <c r="A139" s="66" t="s">
        <v>508</v>
      </c>
      <c r="B139" s="104"/>
      <c r="C139" s="86"/>
      <c r="D139" s="86"/>
      <c r="E139" s="86"/>
    </row>
    <row r="140" spans="1:5" s="10" customFormat="1" ht="16.5">
      <c r="A140" s="65" t="s">
        <v>168</v>
      </c>
      <c r="B140" s="104"/>
      <c r="C140" s="86"/>
      <c r="D140" s="86"/>
      <c r="E140" s="86"/>
    </row>
    <row r="141" spans="1:5" s="10" customFormat="1" ht="31.5">
      <c r="A141" s="61" t="s">
        <v>233</v>
      </c>
      <c r="B141" s="104">
        <v>2</v>
      </c>
      <c r="C141" s="88">
        <v>2500000</v>
      </c>
      <c r="D141" s="88">
        <v>3283536</v>
      </c>
      <c r="E141" s="88">
        <v>3283536</v>
      </c>
    </row>
    <row r="142" spans="1:5" s="10" customFormat="1" ht="15.75" hidden="1">
      <c r="A142" s="61" t="s">
        <v>467</v>
      </c>
      <c r="B142" s="103">
        <v>2</v>
      </c>
      <c r="C142" s="88"/>
      <c r="D142" s="88"/>
      <c r="E142" s="88"/>
    </row>
    <row r="143" spans="1:5" s="10" customFormat="1" ht="31.5">
      <c r="A143" s="40" t="s">
        <v>168</v>
      </c>
      <c r="B143" s="103"/>
      <c r="C143" s="87">
        <f>SUM(C144:C146)</f>
        <v>2500000</v>
      </c>
      <c r="D143" s="87">
        <f>SUM(D144:D146)</f>
        <v>3283536</v>
      </c>
      <c r="E143" s="87">
        <f>SUM(E144:E146)</f>
        <v>3283536</v>
      </c>
    </row>
    <row r="144" spans="1:5" s="10" customFormat="1" ht="15.75">
      <c r="A144" s="89" t="s">
        <v>421</v>
      </c>
      <c r="B144" s="101">
        <v>1</v>
      </c>
      <c r="C144" s="85">
        <f>SUMIF($B$140:$B$143,"1",C$140:C$143)</f>
        <v>0</v>
      </c>
      <c r="D144" s="85">
        <f>SUMIF($B$140:$B$143,"1",D$140:D$143)</f>
        <v>0</v>
      </c>
      <c r="E144" s="85">
        <f>SUMIF($B$140:$B$143,"1",E$140:E$143)</f>
        <v>0</v>
      </c>
    </row>
    <row r="145" spans="1:5" s="10" customFormat="1" ht="15.75">
      <c r="A145" s="89" t="s">
        <v>247</v>
      </c>
      <c r="B145" s="101">
        <v>2</v>
      </c>
      <c r="C145" s="85">
        <f>SUMIF($B$140:$B$143,"2",C$140:C$143)</f>
        <v>2500000</v>
      </c>
      <c r="D145" s="85">
        <f>SUMIF($B$140:$B$143,"2",D$140:D$143)</f>
        <v>3283536</v>
      </c>
      <c r="E145" s="85">
        <f>SUMIF($B$140:$B$143,"2",E$140:E$143)</f>
        <v>3283536</v>
      </c>
    </row>
    <row r="146" spans="1:5" s="10" customFormat="1" ht="15.75">
      <c r="A146" s="89" t="s">
        <v>127</v>
      </c>
      <c r="B146" s="101">
        <v>3</v>
      </c>
      <c r="C146" s="85">
        <f>SUMIF($B$140:$B$143,"3",C$140:C$143)</f>
        <v>0</v>
      </c>
      <c r="D146" s="85">
        <f>SUMIF($B$140:$B$143,"3",D$140:D$143)</f>
        <v>0</v>
      </c>
      <c r="E146" s="85">
        <f>SUMIF($B$140:$B$143,"3",E$140:E$143)</f>
        <v>0</v>
      </c>
    </row>
    <row r="147" spans="1:5" s="10" customFormat="1" ht="15.75" hidden="1">
      <c r="A147" s="65" t="s">
        <v>169</v>
      </c>
      <c r="B147" s="101"/>
      <c r="C147" s="85"/>
      <c r="D147" s="85"/>
      <c r="E147" s="85"/>
    </row>
    <row r="148" spans="1:5" s="10" customFormat="1" ht="31.5" hidden="1">
      <c r="A148" s="61" t="s">
        <v>233</v>
      </c>
      <c r="B148" s="104">
        <v>2</v>
      </c>
      <c r="C148" s="85"/>
      <c r="D148" s="85"/>
      <c r="E148" s="85"/>
    </row>
    <row r="149" spans="1:5" s="10" customFormat="1" ht="15.75" hidden="1">
      <c r="A149" s="61" t="s">
        <v>467</v>
      </c>
      <c r="B149" s="103">
        <v>2</v>
      </c>
      <c r="C149" s="88"/>
      <c r="D149" s="88"/>
      <c r="E149" s="88"/>
    </row>
    <row r="150" spans="1:5" s="10" customFormat="1" ht="15.75" hidden="1">
      <c r="A150" s="40" t="s">
        <v>169</v>
      </c>
      <c r="B150" s="103"/>
      <c r="C150" s="87">
        <f>SUM(C151:C153)</f>
        <v>0</v>
      </c>
      <c r="D150" s="87">
        <f>SUM(D151:D153)</f>
        <v>0</v>
      </c>
      <c r="E150" s="87">
        <f>SUM(E151:E153)</f>
        <v>0</v>
      </c>
    </row>
    <row r="151" spans="1:5" s="10" customFormat="1" ht="15.75" hidden="1">
      <c r="A151" s="89" t="s">
        <v>421</v>
      </c>
      <c r="B151" s="101">
        <v>1</v>
      </c>
      <c r="C151" s="85">
        <f>SUMIF($B$147:$B$150,"1",C$147:C$150)</f>
        <v>0</v>
      </c>
      <c r="D151" s="85">
        <f>SUMIF($B$147:$B$150,"1",D$147:D$150)</f>
        <v>0</v>
      </c>
      <c r="E151" s="85">
        <f>SUMIF($B$147:$B$150,"1",E$147:E$150)</f>
        <v>0</v>
      </c>
    </row>
    <row r="152" spans="1:5" s="10" customFormat="1" ht="15.75" hidden="1">
      <c r="A152" s="89" t="s">
        <v>247</v>
      </c>
      <c r="B152" s="101">
        <v>2</v>
      </c>
      <c r="C152" s="85">
        <f>SUMIF($B$147:$B$150,"2",C$147:C$150)</f>
        <v>0</v>
      </c>
      <c r="D152" s="85">
        <f>SUMIF($B$147:$B$150,"2",D$147:D$150)</f>
        <v>0</v>
      </c>
      <c r="E152" s="85">
        <f>SUMIF($B$147:$B$150,"2",E$147:E$150)</f>
        <v>0</v>
      </c>
    </row>
    <row r="153" spans="1:5" s="10" customFormat="1" ht="15.75" hidden="1">
      <c r="A153" s="89" t="s">
        <v>127</v>
      </c>
      <c r="B153" s="101">
        <v>3</v>
      </c>
      <c r="C153" s="85">
        <f>SUMIF($B$147:$B$150,"3",C$147:C$150)</f>
        <v>0</v>
      </c>
      <c r="D153" s="85">
        <f>SUMIF($B$147:$B$150,"3",D$147:D$150)</f>
        <v>0</v>
      </c>
      <c r="E153" s="85">
        <f>SUMIF($B$147:$B$150,"3",E$147:E$150)</f>
        <v>0</v>
      </c>
    </row>
    <row r="154" spans="1:5" s="10" customFormat="1" ht="49.5">
      <c r="A154" s="66" t="s">
        <v>89</v>
      </c>
      <c r="B154" s="104"/>
      <c r="C154" s="86"/>
      <c r="D154" s="86"/>
      <c r="E154" s="86"/>
    </row>
    <row r="155" spans="1:5" s="10" customFormat="1" ht="15.75">
      <c r="A155" s="65" t="s">
        <v>166</v>
      </c>
      <c r="B155" s="103"/>
      <c r="C155" s="88"/>
      <c r="D155" s="88"/>
      <c r="E155" s="88"/>
    </row>
    <row r="156" spans="1:5" s="10" customFormat="1" ht="15.75">
      <c r="A156" s="110" t="s">
        <v>413</v>
      </c>
      <c r="B156" s="103"/>
      <c r="C156" s="88">
        <f>SUM(C157:C163)</f>
        <v>71544766</v>
      </c>
      <c r="D156" s="88">
        <f>SUM(D157:D163)</f>
        <v>71984097</v>
      </c>
      <c r="E156" s="88">
        <f>SUM(E157:E163)</f>
        <v>71805362</v>
      </c>
    </row>
    <row r="157" spans="1:5" s="10" customFormat="1" ht="15" customHeight="1">
      <c r="A157" s="89" t="s">
        <v>633</v>
      </c>
      <c r="B157" s="103">
        <v>2</v>
      </c>
      <c r="C157" s="88">
        <v>60181200</v>
      </c>
      <c r="D157" s="88">
        <v>60181200</v>
      </c>
      <c r="E157" s="88">
        <v>60181200</v>
      </c>
    </row>
    <row r="158" spans="1:5" s="10" customFormat="1" ht="15.75" hidden="1">
      <c r="A158" s="89" t="s">
        <v>661</v>
      </c>
      <c r="B158" s="103">
        <v>2</v>
      </c>
      <c r="C158" s="88"/>
      <c r="D158" s="88"/>
      <c r="E158" s="88"/>
    </row>
    <row r="159" spans="1:5" s="10" customFormat="1" ht="15.75" hidden="1">
      <c r="A159" s="89" t="s">
        <v>660</v>
      </c>
      <c r="B159" s="103">
        <v>2</v>
      </c>
      <c r="C159" s="88"/>
      <c r="D159" s="88"/>
      <c r="E159" s="88"/>
    </row>
    <row r="160" spans="1:5" s="10" customFormat="1" ht="15.75">
      <c r="A160" s="61" t="s">
        <v>515</v>
      </c>
      <c r="B160" s="103">
        <v>2</v>
      </c>
      <c r="C160" s="88">
        <v>0</v>
      </c>
      <c r="D160" s="88">
        <v>239331</v>
      </c>
      <c r="E160" s="88">
        <v>239331</v>
      </c>
    </row>
    <row r="161" spans="1:5" s="10" customFormat="1" ht="15.75">
      <c r="A161" s="61" t="s">
        <v>686</v>
      </c>
      <c r="B161" s="103">
        <v>2</v>
      </c>
      <c r="C161" s="88">
        <v>525600</v>
      </c>
      <c r="D161" s="88">
        <v>525600</v>
      </c>
      <c r="E161" s="88">
        <v>525600</v>
      </c>
    </row>
    <row r="162" spans="1:5" s="10" customFormat="1" ht="15.75">
      <c r="A162" s="61" t="s">
        <v>622</v>
      </c>
      <c r="B162" s="103">
        <v>2</v>
      </c>
      <c r="C162" s="88">
        <v>1331050</v>
      </c>
      <c r="D162" s="88">
        <v>1331050</v>
      </c>
      <c r="E162" s="164">
        <v>1152315</v>
      </c>
    </row>
    <row r="163" spans="1:5" s="10" customFormat="1" ht="15.75">
      <c r="A163" s="89" t="s">
        <v>516</v>
      </c>
      <c r="B163" s="103">
        <v>2</v>
      </c>
      <c r="C163" s="88">
        <f>SUM(C164:C176)</f>
        <v>9506916</v>
      </c>
      <c r="D163" s="88">
        <f>SUM(D164:D176)</f>
        <v>9706916</v>
      </c>
      <c r="E163" s="88">
        <f>SUM(E164:E176)</f>
        <v>9706916</v>
      </c>
    </row>
    <row r="164" spans="1:5" s="10" customFormat="1" ht="15.75">
      <c r="A164" s="89" t="s">
        <v>517</v>
      </c>
      <c r="B164" s="103"/>
      <c r="C164" s="88">
        <v>500000</v>
      </c>
      <c r="D164" s="88">
        <v>500000</v>
      </c>
      <c r="E164" s="88">
        <v>500000</v>
      </c>
    </row>
    <row r="165" spans="1:5" s="10" customFormat="1" ht="15.75">
      <c r="A165" s="89" t="s">
        <v>517</v>
      </c>
      <c r="B165" s="103"/>
      <c r="C165" s="88">
        <v>3602765</v>
      </c>
      <c r="D165" s="88">
        <v>3602765</v>
      </c>
      <c r="E165" s="88">
        <v>3602765</v>
      </c>
    </row>
    <row r="166" spans="1:5" s="10" customFormat="1" ht="15.75">
      <c r="A166" s="89" t="s">
        <v>518</v>
      </c>
      <c r="B166" s="103"/>
      <c r="C166" s="88">
        <v>450346</v>
      </c>
      <c r="D166" s="88">
        <v>450346</v>
      </c>
      <c r="E166" s="88">
        <v>450346</v>
      </c>
    </row>
    <row r="167" spans="1:5" s="10" customFormat="1" ht="15.75">
      <c r="A167" s="89" t="s">
        <v>519</v>
      </c>
      <c r="B167" s="103"/>
      <c r="C167" s="88">
        <v>450346</v>
      </c>
      <c r="D167" s="88">
        <v>450346</v>
      </c>
      <c r="E167" s="88">
        <v>450346</v>
      </c>
    </row>
    <row r="168" spans="1:5" s="10" customFormat="1" ht="15.75">
      <c r="A168" s="89" t="s">
        <v>520</v>
      </c>
      <c r="B168" s="103"/>
      <c r="C168" s="88">
        <v>450346</v>
      </c>
      <c r="D168" s="88">
        <v>450346</v>
      </c>
      <c r="E168" s="88">
        <v>450346</v>
      </c>
    </row>
    <row r="169" spans="1:5" s="10" customFormat="1" ht="15.75">
      <c r="A169" s="89" t="s">
        <v>521</v>
      </c>
      <c r="B169" s="103"/>
      <c r="C169" s="88">
        <v>450346</v>
      </c>
      <c r="D169" s="88">
        <v>450346</v>
      </c>
      <c r="E169" s="88">
        <v>450346</v>
      </c>
    </row>
    <row r="170" spans="1:5" s="10" customFormat="1" ht="15.75">
      <c r="A170" s="89" t="s">
        <v>522</v>
      </c>
      <c r="B170" s="103"/>
      <c r="C170" s="88">
        <v>450346</v>
      </c>
      <c r="D170" s="88">
        <v>450346</v>
      </c>
      <c r="E170" s="88">
        <v>450346</v>
      </c>
    </row>
    <row r="171" spans="1:5" s="10" customFormat="1" ht="15.75">
      <c r="A171" s="89" t="s">
        <v>523</v>
      </c>
      <c r="B171" s="103"/>
      <c r="C171" s="88">
        <v>450346</v>
      </c>
      <c r="D171" s="88">
        <v>450346</v>
      </c>
      <c r="E171" s="88">
        <v>450346</v>
      </c>
    </row>
    <row r="172" spans="1:5" s="10" customFormat="1" ht="15.75">
      <c r="A172" s="89" t="s">
        <v>524</v>
      </c>
      <c r="B172" s="103"/>
      <c r="C172" s="88">
        <v>450346</v>
      </c>
      <c r="D172" s="88">
        <v>650346</v>
      </c>
      <c r="E172" s="88">
        <v>650346</v>
      </c>
    </row>
    <row r="173" spans="1:5" s="10" customFormat="1" ht="15.75">
      <c r="A173" s="89" t="s">
        <v>525</v>
      </c>
      <c r="B173" s="103"/>
      <c r="C173" s="88">
        <v>450346</v>
      </c>
      <c r="D173" s="88">
        <v>450346</v>
      </c>
      <c r="E173" s="88">
        <v>450346</v>
      </c>
    </row>
    <row r="174" spans="1:5" s="10" customFormat="1" ht="15.75">
      <c r="A174" s="89" t="s">
        <v>526</v>
      </c>
      <c r="B174" s="103"/>
      <c r="C174" s="88">
        <v>900691</v>
      </c>
      <c r="D174" s="88">
        <v>900691</v>
      </c>
      <c r="E174" s="88">
        <v>900691</v>
      </c>
    </row>
    <row r="175" spans="1:5" s="10" customFormat="1" ht="15.75">
      <c r="A175" s="89" t="s">
        <v>527</v>
      </c>
      <c r="B175" s="103"/>
      <c r="C175" s="88">
        <v>450346</v>
      </c>
      <c r="D175" s="88">
        <v>450346</v>
      </c>
      <c r="E175" s="88">
        <v>450346</v>
      </c>
    </row>
    <row r="176" spans="1:5" s="10" customFormat="1" ht="15.75">
      <c r="A176" s="89" t="s">
        <v>528</v>
      </c>
      <c r="B176" s="103"/>
      <c r="C176" s="88">
        <v>450346</v>
      </c>
      <c r="D176" s="88">
        <v>450346</v>
      </c>
      <c r="E176" s="88">
        <v>450346</v>
      </c>
    </row>
    <row r="177" spans="1:5" s="10" customFormat="1" ht="15.75">
      <c r="A177" s="110" t="s">
        <v>242</v>
      </c>
      <c r="B177" s="103"/>
      <c r="C177" s="88">
        <f>C156</f>
        <v>71544766</v>
      </c>
      <c r="D177" s="88">
        <f>D156</f>
        <v>71984097</v>
      </c>
      <c r="E177" s="88">
        <f>E156</f>
        <v>71805362</v>
      </c>
    </row>
    <row r="178" spans="1:5" s="10" customFormat="1" ht="31.5">
      <c r="A178" s="40" t="s">
        <v>166</v>
      </c>
      <c r="B178" s="103"/>
      <c r="C178" s="87">
        <f>SUM(C179:C181)</f>
        <v>71544766</v>
      </c>
      <c r="D178" s="87">
        <f>SUM(D179:D181)</f>
        <v>71984097</v>
      </c>
      <c r="E178" s="87">
        <f>SUM(E179:E181)</f>
        <v>71805362</v>
      </c>
    </row>
    <row r="179" spans="1:5" s="10" customFormat="1" ht="15.75">
      <c r="A179" s="89" t="s">
        <v>421</v>
      </c>
      <c r="B179" s="101">
        <v>1</v>
      </c>
      <c r="C179" s="85">
        <f>SUMIF($B$155:$B$178,"1",C$155:C$178)</f>
        <v>0</v>
      </c>
      <c r="D179" s="85">
        <f>SUMIF($B$155:$B$178,"1",D$155:D$178)</f>
        <v>0</v>
      </c>
      <c r="E179" s="85">
        <f>SUMIF($B$155:$B$178,"1",E$155:E$178)</f>
        <v>0</v>
      </c>
    </row>
    <row r="180" spans="1:5" s="10" customFormat="1" ht="15.75">
      <c r="A180" s="89" t="s">
        <v>247</v>
      </c>
      <c r="B180" s="101">
        <v>2</v>
      </c>
      <c r="C180" s="85">
        <f>SUMIF($B$155:$B$178,"2",C$155:C$178)</f>
        <v>71544766</v>
      </c>
      <c r="D180" s="85">
        <f>SUMIF($B$155:$B$178,"2",D$155:D$178)</f>
        <v>71984097</v>
      </c>
      <c r="E180" s="85">
        <f>SUMIF($B$155:$B$178,"2",E$155:E$178)</f>
        <v>71805362</v>
      </c>
    </row>
    <row r="181" spans="1:5" s="10" customFormat="1" ht="15.75">
      <c r="A181" s="89" t="s">
        <v>127</v>
      </c>
      <c r="B181" s="101">
        <v>3</v>
      </c>
      <c r="C181" s="85">
        <f>SUMIF($B$155:$B$178,"3",C$155:C$178)</f>
        <v>0</v>
      </c>
      <c r="D181" s="85">
        <f>SUMIF($B$155:$B$178,"3",D$155:D$178)</f>
        <v>0</v>
      </c>
      <c r="E181" s="85">
        <f>SUMIF($B$155:$B$178,"3",E$155:E$178)</f>
        <v>0</v>
      </c>
    </row>
    <row r="182" spans="1:5" s="10" customFormat="1" ht="15.75" hidden="1">
      <c r="A182" s="65" t="s">
        <v>167</v>
      </c>
      <c r="B182" s="103"/>
      <c r="C182" s="88"/>
      <c r="D182" s="88"/>
      <c r="E182" s="88"/>
    </row>
    <row r="183" spans="1:5" s="10" customFormat="1" ht="15.75" hidden="1">
      <c r="A183" s="89" t="s">
        <v>516</v>
      </c>
      <c r="B183" s="103"/>
      <c r="C183" s="88">
        <f>SUM(C184:C195)</f>
        <v>0</v>
      </c>
      <c r="D183" s="88">
        <f>SUM(D184:D195)</f>
        <v>0</v>
      </c>
      <c r="E183" s="88">
        <f>SUM(E184:E195)</f>
        <v>0</v>
      </c>
    </row>
    <row r="184" spans="1:5" s="10" customFormat="1" ht="15.75" hidden="1">
      <c r="A184" s="89" t="s">
        <v>517</v>
      </c>
      <c r="B184" s="103"/>
      <c r="C184" s="85"/>
      <c r="D184" s="85"/>
      <c r="E184" s="85"/>
    </row>
    <row r="185" spans="1:5" s="10" customFormat="1" ht="15.75" hidden="1">
      <c r="A185" s="89" t="s">
        <v>518</v>
      </c>
      <c r="B185" s="103"/>
      <c r="C185" s="85"/>
      <c r="D185" s="85"/>
      <c r="E185" s="85"/>
    </row>
    <row r="186" spans="1:5" s="10" customFormat="1" ht="15.75" hidden="1">
      <c r="A186" s="89" t="s">
        <v>519</v>
      </c>
      <c r="B186" s="103"/>
      <c r="C186" s="85"/>
      <c r="D186" s="85"/>
      <c r="E186" s="85"/>
    </row>
    <row r="187" spans="1:5" s="10" customFormat="1" ht="15.75" hidden="1">
      <c r="A187" s="89" t="s">
        <v>520</v>
      </c>
      <c r="B187" s="103"/>
      <c r="C187" s="85"/>
      <c r="D187" s="85"/>
      <c r="E187" s="85"/>
    </row>
    <row r="188" spans="1:5" s="10" customFormat="1" ht="15.75" hidden="1">
      <c r="A188" s="89" t="s">
        <v>521</v>
      </c>
      <c r="B188" s="103"/>
      <c r="C188" s="85"/>
      <c r="D188" s="85"/>
      <c r="E188" s="85"/>
    </row>
    <row r="189" spans="1:5" s="10" customFormat="1" ht="15.75" hidden="1">
      <c r="A189" s="89" t="s">
        <v>522</v>
      </c>
      <c r="B189" s="103"/>
      <c r="C189" s="85"/>
      <c r="D189" s="85"/>
      <c r="E189" s="85"/>
    </row>
    <row r="190" spans="1:5" s="10" customFormat="1" ht="15.75" hidden="1">
      <c r="A190" s="89" t="s">
        <v>523</v>
      </c>
      <c r="B190" s="103"/>
      <c r="C190" s="85"/>
      <c r="D190" s="85"/>
      <c r="E190" s="85"/>
    </row>
    <row r="191" spans="1:5" s="10" customFormat="1" ht="15.75" hidden="1">
      <c r="A191" s="89" t="s">
        <v>524</v>
      </c>
      <c r="B191" s="103"/>
      <c r="C191" s="85"/>
      <c r="D191" s="85"/>
      <c r="E191" s="85"/>
    </row>
    <row r="192" spans="1:5" s="10" customFormat="1" ht="15.75" hidden="1">
      <c r="A192" s="89" t="s">
        <v>525</v>
      </c>
      <c r="B192" s="103"/>
      <c r="C192" s="85"/>
      <c r="D192" s="85"/>
      <c r="E192" s="85"/>
    </row>
    <row r="193" spans="1:5" s="10" customFormat="1" ht="15.75" hidden="1">
      <c r="A193" s="89" t="s">
        <v>526</v>
      </c>
      <c r="B193" s="103"/>
      <c r="C193" s="85"/>
      <c r="D193" s="85"/>
      <c r="E193" s="85"/>
    </row>
    <row r="194" spans="1:5" s="10" customFormat="1" ht="15.75" hidden="1">
      <c r="A194" s="89" t="s">
        <v>527</v>
      </c>
      <c r="B194" s="103"/>
      <c r="C194" s="85"/>
      <c r="D194" s="85"/>
      <c r="E194" s="85"/>
    </row>
    <row r="195" spans="1:5" s="10" customFormat="1" ht="15.75" hidden="1">
      <c r="A195" s="89" t="s">
        <v>528</v>
      </c>
      <c r="B195" s="103"/>
      <c r="C195" s="85"/>
      <c r="D195" s="85"/>
      <c r="E195" s="85"/>
    </row>
    <row r="196" spans="1:5" s="10" customFormat="1" ht="15.75" hidden="1">
      <c r="A196" s="89" t="s">
        <v>242</v>
      </c>
      <c r="B196" s="103">
        <v>2</v>
      </c>
      <c r="C196" s="88">
        <f>C183</f>
        <v>0</v>
      </c>
      <c r="D196" s="88">
        <f>D183</f>
        <v>0</v>
      </c>
      <c r="E196" s="88">
        <f>E183</f>
        <v>0</v>
      </c>
    </row>
    <row r="197" spans="1:5" s="10" customFormat="1" ht="15.75" hidden="1">
      <c r="A197" s="40" t="s">
        <v>167</v>
      </c>
      <c r="B197" s="103"/>
      <c r="C197" s="87">
        <f>SUM(C198:C200)</f>
        <v>0</v>
      </c>
      <c r="D197" s="87">
        <f>SUM(D198:D200)</f>
        <v>0</v>
      </c>
      <c r="E197" s="87">
        <f>SUM(E198:E200)</f>
        <v>0</v>
      </c>
    </row>
    <row r="198" spans="1:5" s="10" customFormat="1" ht="15.75" hidden="1">
      <c r="A198" s="89" t="s">
        <v>421</v>
      </c>
      <c r="B198" s="101">
        <v>1</v>
      </c>
      <c r="C198" s="85">
        <f>SUMIF($B$182:$B$197,"1",C$182:C$197)</f>
        <v>0</v>
      </c>
      <c r="D198" s="85">
        <f>SUMIF($B$182:$B$197,"1",D$182:D$197)</f>
        <v>0</v>
      </c>
      <c r="E198" s="85">
        <f>SUMIF($B$182:$B$197,"1",E$182:E$197)</f>
        <v>0</v>
      </c>
    </row>
    <row r="199" spans="1:5" s="10" customFormat="1" ht="15.75" hidden="1">
      <c r="A199" s="89" t="s">
        <v>247</v>
      </c>
      <c r="B199" s="101">
        <v>2</v>
      </c>
      <c r="C199" s="85">
        <f>SUMIF($B$182:$B$197,"2",C$182:C$197)</f>
        <v>0</v>
      </c>
      <c r="D199" s="85">
        <f>SUMIF($B$182:$B$197,"2",D$182:D$197)</f>
        <v>0</v>
      </c>
      <c r="E199" s="85">
        <f>SUMIF($B$182:$B$197,"2",E$182:E$197)</f>
        <v>0</v>
      </c>
    </row>
    <row r="200" spans="1:5" s="10" customFormat="1" ht="15.75" hidden="1">
      <c r="A200" s="89" t="s">
        <v>127</v>
      </c>
      <c r="B200" s="101">
        <v>3</v>
      </c>
      <c r="C200" s="85">
        <f>SUMIF($B$182:$B$197,"3",C$182:C$197)</f>
        <v>0</v>
      </c>
      <c r="D200" s="85">
        <f>SUMIF($B$182:$B$197,"3",D$182:D$197)</f>
        <v>0</v>
      </c>
      <c r="E200" s="85">
        <f>SUMIF($B$182:$B$197,"3",E$182:E$197)</f>
        <v>0</v>
      </c>
    </row>
    <row r="201" spans="1:5" s="10" customFormat="1" ht="16.5">
      <c r="A201" s="66" t="s">
        <v>90</v>
      </c>
      <c r="B201" s="104"/>
      <c r="C201" s="107">
        <f>C26+C43+C56+C95++C109+C122+C135+C143+C150+C178+C197</f>
        <v>74104766</v>
      </c>
      <c r="D201" s="107">
        <f>D26+D43+D56+D95++D109+D122+D135+D143+D150+D178+D197</f>
        <v>80034916</v>
      </c>
      <c r="E201" s="107">
        <f>E26+E43+E56+E95++E109+E122+E135+E143+E150+E178+E197</f>
        <v>79856181</v>
      </c>
    </row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</sheetData>
  <sheetProtection/>
  <mergeCells count="2">
    <mergeCell ref="A1:E1"/>
    <mergeCell ref="A2:E2"/>
  </mergeCells>
  <printOptions horizontalCentered="1"/>
  <pageMargins left="0.5118110236220472" right="0.31496062992125984" top="0.5511811023622047" bottom="0.5511811023622047" header="0.31496062992125984" footer="0.31496062992125984"/>
  <pageSetup fitToHeight="1" fitToWidth="1" horizontalDpi="300" verticalDpi="300" orientation="portrait" paperSize="9" scale="72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0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40.140625" style="16" customWidth="1"/>
    <col min="2" max="2" width="5.7109375" style="102" customWidth="1"/>
    <col min="3" max="3" width="12.140625" style="102" customWidth="1"/>
    <col min="4" max="5" width="12.140625" style="16" customWidth="1"/>
    <col min="6" max="16384" width="9.140625" style="16" customWidth="1"/>
  </cols>
  <sheetData>
    <row r="1" spans="1:5" ht="15.75">
      <c r="A1" s="331" t="s">
        <v>411</v>
      </c>
      <c r="B1" s="331"/>
      <c r="C1" s="331"/>
      <c r="D1" s="331"/>
      <c r="E1" s="331"/>
    </row>
    <row r="2" spans="1:5" ht="15.75">
      <c r="A2" s="332" t="s">
        <v>695</v>
      </c>
      <c r="B2" s="332"/>
      <c r="C2" s="332"/>
      <c r="D2" s="332"/>
      <c r="E2" s="332"/>
    </row>
    <row r="3" ht="15.75">
      <c r="A3" s="42"/>
    </row>
    <row r="4" spans="1:5" s="10" customFormat="1" ht="31.5">
      <c r="A4" s="17" t="s">
        <v>9</v>
      </c>
      <c r="B4" s="17" t="s">
        <v>143</v>
      </c>
      <c r="C4" s="37" t="s">
        <v>4</v>
      </c>
      <c r="D4" s="37" t="s">
        <v>789</v>
      </c>
      <c r="E4" s="37" t="s">
        <v>790</v>
      </c>
    </row>
    <row r="5" spans="1:5" s="10" customFormat="1" ht="16.5">
      <c r="A5" s="66" t="s">
        <v>88</v>
      </c>
      <c r="B5" s="104"/>
      <c r="C5" s="85"/>
      <c r="D5" s="85"/>
      <c r="E5" s="85"/>
    </row>
    <row r="6" spans="1:5" s="10" customFormat="1" ht="31.5">
      <c r="A6" s="65" t="s">
        <v>81</v>
      </c>
      <c r="B6" s="103"/>
      <c r="C6" s="85"/>
      <c r="D6" s="85"/>
      <c r="E6" s="85"/>
    </row>
    <row r="7" spans="1:5" s="10" customFormat="1" ht="15.75">
      <c r="A7" s="65" t="s">
        <v>174</v>
      </c>
      <c r="B7" s="103"/>
      <c r="C7" s="85"/>
      <c r="D7" s="85"/>
      <c r="E7" s="85"/>
    </row>
    <row r="8" spans="1:5" s="10" customFormat="1" ht="63">
      <c r="A8" s="89" t="s">
        <v>254</v>
      </c>
      <c r="B8" s="101">
        <v>2</v>
      </c>
      <c r="C8" s="85">
        <v>48234757</v>
      </c>
      <c r="D8" s="85">
        <v>48806198</v>
      </c>
      <c r="E8" s="85">
        <v>47258850</v>
      </c>
    </row>
    <row r="9" spans="1:5" s="10" customFormat="1" ht="15.75">
      <c r="A9" s="61" t="s">
        <v>622</v>
      </c>
      <c r="B9" s="101">
        <v>2</v>
      </c>
      <c r="C9" s="85">
        <v>1456226</v>
      </c>
      <c r="D9" s="85">
        <v>1456226</v>
      </c>
      <c r="E9" s="85">
        <v>1404113</v>
      </c>
    </row>
    <row r="10" spans="1:5" s="10" customFormat="1" ht="31.5">
      <c r="A10" s="89" t="s">
        <v>416</v>
      </c>
      <c r="B10" s="101">
        <v>2</v>
      </c>
      <c r="C10" s="85">
        <v>2926659</v>
      </c>
      <c r="D10" s="85">
        <v>3120159</v>
      </c>
      <c r="E10" s="85">
        <v>3119509</v>
      </c>
    </row>
    <row r="11" spans="1:5" s="10" customFormat="1" ht="78.75">
      <c r="A11" s="89" t="s">
        <v>417</v>
      </c>
      <c r="B11" s="101">
        <v>2</v>
      </c>
      <c r="C11" s="85">
        <v>0</v>
      </c>
      <c r="D11" s="85">
        <v>3535355</v>
      </c>
      <c r="E11" s="85">
        <v>3535355</v>
      </c>
    </row>
    <row r="12" spans="1:5" s="10" customFormat="1" ht="31.5" hidden="1">
      <c r="A12" s="61" t="s">
        <v>662</v>
      </c>
      <c r="B12" s="101">
        <v>2</v>
      </c>
      <c r="C12" s="85"/>
      <c r="D12" s="85"/>
      <c r="E12" s="85"/>
    </row>
    <row r="13" spans="1:5" s="10" customFormat="1" ht="15.75">
      <c r="A13" s="40" t="s">
        <v>174</v>
      </c>
      <c r="B13" s="103"/>
      <c r="C13" s="87">
        <f>SUM(C14:C16)</f>
        <v>52617642</v>
      </c>
      <c r="D13" s="87">
        <f>SUM(D14:D16)</f>
        <v>56917938</v>
      </c>
      <c r="E13" s="87">
        <f>SUM(E14:E16)</f>
        <v>55317827</v>
      </c>
    </row>
    <row r="14" spans="1:5" s="10" customFormat="1" ht="15.75">
      <c r="A14" s="89" t="s">
        <v>421</v>
      </c>
      <c r="B14" s="101">
        <v>1</v>
      </c>
      <c r="C14" s="85">
        <f>SUMIF($B$7:$B$13,"1",C$7:C$13)</f>
        <v>0</v>
      </c>
      <c r="D14" s="85">
        <f>SUMIF($B$7:$B$13,"1",D$7:D$13)</f>
        <v>0</v>
      </c>
      <c r="E14" s="85">
        <f>SUMIF($B$7:$B$13,"1",E$7:E$13)</f>
        <v>0</v>
      </c>
    </row>
    <row r="15" spans="1:5" s="10" customFormat="1" ht="15.75">
      <c r="A15" s="89" t="s">
        <v>247</v>
      </c>
      <c r="B15" s="101">
        <v>2</v>
      </c>
      <c r="C15" s="85">
        <f>SUMIF($B$7:$B$13,"2",C$7:C$13)</f>
        <v>52617642</v>
      </c>
      <c r="D15" s="85">
        <f>SUMIF($B$7:$B$13,"2",D$7:D$13)</f>
        <v>56917938</v>
      </c>
      <c r="E15" s="85">
        <f>SUMIF($B$7:$B$13,"2",E$7:E$13)</f>
        <v>55317827</v>
      </c>
    </row>
    <row r="16" spans="1:5" s="10" customFormat="1" ht="15.75">
      <c r="A16" s="89" t="s">
        <v>127</v>
      </c>
      <c r="B16" s="101">
        <v>3</v>
      </c>
      <c r="C16" s="85">
        <f>SUMIF($B$7:$B$13,"3",C$7:C$13)</f>
        <v>0</v>
      </c>
      <c r="D16" s="85">
        <f>SUMIF($B$7:$B$13,"3",D$7:D$13)</f>
        <v>0</v>
      </c>
      <c r="E16" s="85">
        <f>SUMIF($B$7:$B$13,"3",E$7:E$13)</f>
        <v>0</v>
      </c>
    </row>
    <row r="17" spans="1:5" s="10" customFormat="1" ht="47.25">
      <c r="A17" s="65" t="s">
        <v>176</v>
      </c>
      <c r="B17" s="101"/>
      <c r="C17" s="85"/>
      <c r="D17" s="85"/>
      <c r="E17" s="85"/>
    </row>
    <row r="18" spans="1:5" s="10" customFormat="1" ht="63">
      <c r="A18" s="89" t="s">
        <v>254</v>
      </c>
      <c r="B18" s="101">
        <v>2</v>
      </c>
      <c r="C18" s="85">
        <v>9842467</v>
      </c>
      <c r="D18" s="85">
        <v>9895397</v>
      </c>
      <c r="E18" s="85">
        <v>9878576</v>
      </c>
    </row>
    <row r="19" spans="1:5" s="10" customFormat="1" ht="15.75">
      <c r="A19" s="61" t="s">
        <v>622</v>
      </c>
      <c r="B19" s="101">
        <v>2</v>
      </c>
      <c r="C19" s="85">
        <v>309374</v>
      </c>
      <c r="D19" s="85">
        <v>309374</v>
      </c>
      <c r="E19" s="85">
        <v>273802</v>
      </c>
    </row>
    <row r="20" spans="1:5" s="10" customFormat="1" ht="31.5">
      <c r="A20" s="89" t="s">
        <v>416</v>
      </c>
      <c r="B20" s="101">
        <v>2</v>
      </c>
      <c r="C20" s="85">
        <v>597333</v>
      </c>
      <c r="D20" s="85">
        <v>616993</v>
      </c>
      <c r="E20" s="85">
        <v>615945</v>
      </c>
    </row>
    <row r="21" spans="1:5" s="10" customFormat="1" ht="78.75">
      <c r="A21" s="89" t="s">
        <v>417</v>
      </c>
      <c r="B21" s="101">
        <v>2</v>
      </c>
      <c r="C21" s="85">
        <v>0</v>
      </c>
      <c r="D21" s="85">
        <v>733850</v>
      </c>
      <c r="E21" s="85">
        <v>733850</v>
      </c>
    </row>
    <row r="22" spans="1:5" s="10" customFormat="1" ht="31.5" hidden="1">
      <c r="A22" s="61" t="s">
        <v>662</v>
      </c>
      <c r="B22" s="101">
        <v>2</v>
      </c>
      <c r="C22" s="85"/>
      <c r="D22" s="85"/>
      <c r="E22" s="85"/>
    </row>
    <row r="23" spans="1:5" s="10" customFormat="1" ht="47.25">
      <c r="A23" s="40" t="s">
        <v>176</v>
      </c>
      <c r="B23" s="103"/>
      <c r="C23" s="87">
        <f>SUM(C24:C26)</f>
        <v>10749174</v>
      </c>
      <c r="D23" s="87">
        <f>SUM(D24:D26)</f>
        <v>11555614</v>
      </c>
      <c r="E23" s="87">
        <f>SUM(E24:E26)</f>
        <v>11502173</v>
      </c>
    </row>
    <row r="24" spans="1:5" s="10" customFormat="1" ht="15.75">
      <c r="A24" s="89" t="s">
        <v>421</v>
      </c>
      <c r="B24" s="101">
        <v>1</v>
      </c>
      <c r="C24" s="85">
        <f>SUMIF($B$17:$B$23,"1",C$17:C$23)</f>
        <v>0</v>
      </c>
      <c r="D24" s="85">
        <f>SUMIF($B$17:$B$23,"1",D$17:D$23)</f>
        <v>0</v>
      </c>
      <c r="E24" s="85">
        <f>SUMIF($B$17:$B$23,"1",E$17:E$23)</f>
        <v>0</v>
      </c>
    </row>
    <row r="25" spans="1:5" s="10" customFormat="1" ht="15.75">
      <c r="A25" s="89" t="s">
        <v>247</v>
      </c>
      <c r="B25" s="101">
        <v>2</v>
      </c>
      <c r="C25" s="85">
        <f>SUMIF($B$17:$B$23,"2",C$17:C$23)</f>
        <v>10749174</v>
      </c>
      <c r="D25" s="85">
        <f>SUMIF($B$17:$B$23,"2",D$17:D$23)</f>
        <v>11555614</v>
      </c>
      <c r="E25" s="85">
        <f>SUMIF($B$17:$B$23,"2",E$17:E$23)</f>
        <v>11502173</v>
      </c>
    </row>
    <row r="26" spans="1:5" s="10" customFormat="1" ht="15.75">
      <c r="A26" s="89" t="s">
        <v>127</v>
      </c>
      <c r="B26" s="101">
        <v>3</v>
      </c>
      <c r="C26" s="85">
        <f>SUMIF($B$17:$B$23,"3",C$17:C$23)</f>
        <v>0</v>
      </c>
      <c r="D26" s="85">
        <f>SUMIF($B$17:$B$23,"3",D$17:D$23)</f>
        <v>0</v>
      </c>
      <c r="E26" s="85">
        <f>SUMIF($B$17:$B$23,"3",E$17:E$23)</f>
        <v>0</v>
      </c>
    </row>
    <row r="27" spans="1:5" s="10" customFormat="1" ht="15.75">
      <c r="A27" s="65" t="s">
        <v>177</v>
      </c>
      <c r="B27" s="101"/>
      <c r="C27" s="85"/>
      <c r="D27" s="85"/>
      <c r="E27" s="85"/>
    </row>
    <row r="28" spans="1:5" s="10" customFormat="1" ht="63">
      <c r="A28" s="89" t="s">
        <v>254</v>
      </c>
      <c r="B28" s="101">
        <v>2</v>
      </c>
      <c r="C28" s="85">
        <v>9980000</v>
      </c>
      <c r="D28" s="85">
        <v>10138946</v>
      </c>
      <c r="E28" s="85">
        <v>7480908</v>
      </c>
    </row>
    <row r="29" spans="1:5" s="10" customFormat="1" ht="15.75">
      <c r="A29" s="61" t="s">
        <v>622</v>
      </c>
      <c r="B29" s="101">
        <v>2</v>
      </c>
      <c r="C29" s="85">
        <v>91050</v>
      </c>
      <c r="D29" s="85">
        <v>91050</v>
      </c>
      <c r="E29" s="85">
        <v>0</v>
      </c>
    </row>
    <row r="30" spans="1:5" s="10" customFormat="1" ht="31.5">
      <c r="A30" s="89" t="s">
        <v>416</v>
      </c>
      <c r="B30" s="101">
        <v>2</v>
      </c>
      <c r="C30" s="85">
        <v>222400</v>
      </c>
      <c r="D30" s="85">
        <v>262400</v>
      </c>
      <c r="E30" s="85">
        <v>254905</v>
      </c>
    </row>
    <row r="31" spans="1:5" s="10" customFormat="1" ht="78.75">
      <c r="A31" s="89" t="s">
        <v>417</v>
      </c>
      <c r="B31" s="101">
        <v>2</v>
      </c>
      <c r="C31" s="85">
        <v>0</v>
      </c>
      <c r="D31" s="85">
        <v>347816</v>
      </c>
      <c r="E31" s="85">
        <v>347816</v>
      </c>
    </row>
    <row r="32" spans="1:5" s="10" customFormat="1" ht="15.75">
      <c r="A32" s="40" t="s">
        <v>177</v>
      </c>
      <c r="B32" s="103"/>
      <c r="C32" s="87">
        <f>SUM(C33:C35)</f>
        <v>10293450</v>
      </c>
      <c r="D32" s="87">
        <f>SUM(D33:D35)</f>
        <v>10840212</v>
      </c>
      <c r="E32" s="87">
        <f>SUM(E33:E35)</f>
        <v>8083629</v>
      </c>
    </row>
    <row r="33" spans="1:5" s="10" customFormat="1" ht="15.75">
      <c r="A33" s="89" t="s">
        <v>421</v>
      </c>
      <c r="B33" s="101">
        <v>1</v>
      </c>
      <c r="C33" s="85">
        <f>SUMIF($B$27:$B$32,"1",C$27:C$32)</f>
        <v>0</v>
      </c>
      <c r="D33" s="85">
        <f>SUMIF($B$27:$B$32,"1",D$27:D$32)</f>
        <v>0</v>
      </c>
      <c r="E33" s="85">
        <f>SUMIF($B$27:$B$32,"1",E$27:E$32)</f>
        <v>0</v>
      </c>
    </row>
    <row r="34" spans="1:5" s="10" customFormat="1" ht="15.75">
      <c r="A34" s="89" t="s">
        <v>247</v>
      </c>
      <c r="B34" s="101">
        <v>2</v>
      </c>
      <c r="C34" s="85">
        <f>SUMIF($B$27:$B$32,"2",C$27:C$32)</f>
        <v>10293450</v>
      </c>
      <c r="D34" s="85">
        <f>SUMIF($B$27:$B$32,"2",D$27:D$32)</f>
        <v>10840212</v>
      </c>
      <c r="E34" s="85">
        <f>SUMIF($B$27:$B$32,"2",E$27:E$32)</f>
        <v>8083629</v>
      </c>
    </row>
    <row r="35" spans="1:5" s="10" customFormat="1" ht="15.75">
      <c r="A35" s="89" t="s">
        <v>127</v>
      </c>
      <c r="B35" s="101">
        <v>3</v>
      </c>
      <c r="C35" s="85">
        <f>SUMIF($B$27:$B$32,"3",C$27:C$32)</f>
        <v>0</v>
      </c>
      <c r="D35" s="85">
        <f>SUMIF($B$27:$B$32,"3",D$27:D$32)</f>
        <v>0</v>
      </c>
      <c r="E35" s="85">
        <f>SUMIF($B$27:$B$32,"3",E$27:E$32)</f>
        <v>0</v>
      </c>
    </row>
    <row r="36" spans="1:5" s="10" customFormat="1" ht="15.75" hidden="1">
      <c r="A36" s="65" t="s">
        <v>178</v>
      </c>
      <c r="B36" s="103"/>
      <c r="C36" s="85"/>
      <c r="D36" s="85"/>
      <c r="E36" s="85"/>
    </row>
    <row r="37" spans="1:5" s="10" customFormat="1" ht="15.75" hidden="1">
      <c r="A37" s="61" t="s">
        <v>179</v>
      </c>
      <c r="B37" s="103"/>
      <c r="C37" s="85">
        <v>0</v>
      </c>
      <c r="D37" s="85">
        <v>0</v>
      </c>
      <c r="E37" s="85">
        <v>0</v>
      </c>
    </row>
    <row r="38" spans="1:5" s="10" customFormat="1" ht="31.5" hidden="1">
      <c r="A38" s="61" t="s">
        <v>192</v>
      </c>
      <c r="B38" s="103"/>
      <c r="C38" s="85"/>
      <c r="D38" s="85"/>
      <c r="E38" s="85"/>
    </row>
    <row r="39" spans="1:5" s="10" customFormat="1" ht="31.5" hidden="1">
      <c r="A39" s="61" t="s">
        <v>180</v>
      </c>
      <c r="B39" s="103"/>
      <c r="C39" s="85">
        <v>0</v>
      </c>
      <c r="D39" s="85">
        <v>0</v>
      </c>
      <c r="E39" s="85">
        <v>0</v>
      </c>
    </row>
    <row r="40" spans="1:5" s="10" customFormat="1" ht="31.5" hidden="1">
      <c r="A40" s="61" t="s">
        <v>189</v>
      </c>
      <c r="B40" s="103"/>
      <c r="C40" s="85">
        <v>0</v>
      </c>
      <c r="D40" s="85">
        <v>0</v>
      </c>
      <c r="E40" s="85">
        <v>0</v>
      </c>
    </row>
    <row r="41" spans="1:5" s="10" customFormat="1" ht="15.75" hidden="1">
      <c r="A41" s="61" t="s">
        <v>188</v>
      </c>
      <c r="B41" s="103"/>
      <c r="C41" s="85">
        <v>0</v>
      </c>
      <c r="D41" s="85">
        <v>0</v>
      </c>
      <c r="E41" s="85">
        <v>0</v>
      </c>
    </row>
    <row r="42" spans="1:5" s="10" customFormat="1" ht="78.75" hidden="1">
      <c r="A42" s="108" t="s">
        <v>187</v>
      </c>
      <c r="B42" s="103">
        <v>2</v>
      </c>
      <c r="C42" s="85"/>
      <c r="D42" s="85"/>
      <c r="E42" s="85"/>
    </row>
    <row r="43" spans="1:5" s="10" customFormat="1" ht="31.5" hidden="1">
      <c r="A43" s="110" t="s">
        <v>186</v>
      </c>
      <c r="B43" s="103"/>
      <c r="C43" s="85">
        <f>SUM(C42:C42)</f>
        <v>0</v>
      </c>
      <c r="D43" s="85">
        <f>SUM(D42:D42)</f>
        <v>0</v>
      </c>
      <c r="E43" s="85">
        <f>SUM(E42:E42)</f>
        <v>0</v>
      </c>
    </row>
    <row r="44" spans="1:5" s="10" customFormat="1" ht="15.75" hidden="1">
      <c r="A44" s="61" t="s">
        <v>181</v>
      </c>
      <c r="B44" s="103"/>
      <c r="C44" s="85">
        <v>0</v>
      </c>
      <c r="D44" s="85">
        <v>0</v>
      </c>
      <c r="E44" s="85">
        <v>0</v>
      </c>
    </row>
    <row r="45" spans="1:5" s="10" customFormat="1" ht="15.75" hidden="1">
      <c r="A45" s="40" t="s">
        <v>178</v>
      </c>
      <c r="B45" s="103"/>
      <c r="C45" s="87">
        <f>SUM(C46:C48)</f>
        <v>0</v>
      </c>
      <c r="D45" s="87">
        <f>SUM(D46:D48)</f>
        <v>0</v>
      </c>
      <c r="E45" s="87">
        <f>SUM(E46:E48)</f>
        <v>0</v>
      </c>
    </row>
    <row r="46" spans="1:5" s="10" customFormat="1" ht="15.75" hidden="1">
      <c r="A46" s="89" t="s">
        <v>421</v>
      </c>
      <c r="B46" s="101">
        <v>1</v>
      </c>
      <c r="C46" s="85">
        <f>SUMIF($B$36:$B$45,"1",C$36:C$45)</f>
        <v>0</v>
      </c>
      <c r="D46" s="85">
        <f>SUMIF($B$36:$B$45,"1",D$36:D$45)</f>
        <v>0</v>
      </c>
      <c r="E46" s="85">
        <f>SUMIF($B$36:$B$45,"1",E$36:E$45)</f>
        <v>0</v>
      </c>
    </row>
    <row r="47" spans="1:5" s="10" customFormat="1" ht="15.75" hidden="1">
      <c r="A47" s="89" t="s">
        <v>247</v>
      </c>
      <c r="B47" s="101">
        <v>2</v>
      </c>
      <c r="C47" s="85">
        <f>SUMIF($B$36:$B$45,"2",C$36:C$45)</f>
        <v>0</v>
      </c>
      <c r="D47" s="85">
        <f>SUMIF($B$36:$B$45,"2",D$36:D$45)</f>
        <v>0</v>
      </c>
      <c r="E47" s="85">
        <f>SUMIF($B$36:$B$45,"2",E$36:E$45)</f>
        <v>0</v>
      </c>
    </row>
    <row r="48" spans="1:5" s="10" customFormat="1" ht="15.75" hidden="1">
      <c r="A48" s="89" t="s">
        <v>127</v>
      </c>
      <c r="B48" s="101">
        <v>3</v>
      </c>
      <c r="C48" s="85">
        <f>SUMIF($B$36:$B$45,"3",C$36:C$45)</f>
        <v>0</v>
      </c>
      <c r="D48" s="85">
        <f>SUMIF($B$36:$B$45,"3",D$36:D$45)</f>
        <v>0</v>
      </c>
      <c r="E48" s="85">
        <f>SUMIF($B$36:$B$45,"3",E$36:E$45)</f>
        <v>0</v>
      </c>
    </row>
    <row r="49" spans="1:5" s="10" customFormat="1" ht="15.75">
      <c r="A49" s="64" t="s">
        <v>248</v>
      </c>
      <c r="B49" s="17"/>
      <c r="C49" s="85"/>
      <c r="D49" s="85"/>
      <c r="E49" s="85"/>
    </row>
    <row r="50" spans="1:5" s="10" customFormat="1" ht="15.75" hidden="1">
      <c r="A50" s="61" t="s">
        <v>195</v>
      </c>
      <c r="B50" s="17"/>
      <c r="C50" s="85"/>
      <c r="D50" s="85"/>
      <c r="E50" s="85"/>
    </row>
    <row r="51" spans="1:5" s="10" customFormat="1" ht="31.5" hidden="1">
      <c r="A51" s="61" t="s">
        <v>454</v>
      </c>
      <c r="B51" s="17"/>
      <c r="C51" s="85"/>
      <c r="D51" s="85"/>
      <c r="E51" s="85"/>
    </row>
    <row r="52" spans="1:5" s="10" customFormat="1" ht="31.5" hidden="1">
      <c r="A52" s="61" t="s">
        <v>455</v>
      </c>
      <c r="B52" s="17"/>
      <c r="C52" s="85"/>
      <c r="D52" s="85"/>
      <c r="E52" s="85"/>
    </row>
    <row r="53" spans="1:5" s="10" customFormat="1" ht="15.75" hidden="1">
      <c r="A53" s="61" t="s">
        <v>456</v>
      </c>
      <c r="B53" s="17"/>
      <c r="C53" s="85"/>
      <c r="D53" s="85"/>
      <c r="E53" s="85"/>
    </row>
    <row r="54" spans="1:5" s="10" customFormat="1" ht="15.75" hidden="1">
      <c r="A54" s="61"/>
      <c r="B54" s="17"/>
      <c r="C54" s="85"/>
      <c r="D54" s="85"/>
      <c r="E54" s="85"/>
    </row>
    <row r="55" spans="1:5" s="10" customFormat="1" ht="47.25" hidden="1">
      <c r="A55" s="61" t="s">
        <v>193</v>
      </c>
      <c r="B55" s="17"/>
      <c r="C55" s="85"/>
      <c r="D55" s="85"/>
      <c r="E55" s="85"/>
    </row>
    <row r="56" spans="1:5" s="10" customFormat="1" ht="15.75" hidden="1">
      <c r="A56" s="61"/>
      <c r="B56" s="17"/>
      <c r="C56" s="85"/>
      <c r="D56" s="85"/>
      <c r="E56" s="85"/>
    </row>
    <row r="57" spans="1:5" s="10" customFormat="1" ht="47.25" hidden="1">
      <c r="A57" s="61" t="s">
        <v>194</v>
      </c>
      <c r="B57" s="17"/>
      <c r="C57" s="85"/>
      <c r="D57" s="85"/>
      <c r="E57" s="85"/>
    </row>
    <row r="58" spans="1:5" s="10" customFormat="1" ht="15.75" hidden="1">
      <c r="A58" s="61"/>
      <c r="B58" s="17"/>
      <c r="C58" s="85"/>
      <c r="D58" s="85"/>
      <c r="E58" s="85"/>
    </row>
    <row r="59" spans="1:5" s="10" customFormat="1" ht="47.25" hidden="1">
      <c r="A59" s="61" t="s">
        <v>197</v>
      </c>
      <c r="B59" s="17"/>
      <c r="C59" s="85"/>
      <c r="D59" s="85"/>
      <c r="E59" s="85"/>
    </row>
    <row r="60" spans="1:5" s="10" customFormat="1" ht="15.75" hidden="1">
      <c r="A60" s="89"/>
      <c r="B60" s="103"/>
      <c r="C60" s="85"/>
      <c r="D60" s="85"/>
      <c r="E60" s="85"/>
    </row>
    <row r="61" spans="1:5" s="10" customFormat="1" ht="31.5" hidden="1">
      <c r="A61" s="61" t="s">
        <v>196</v>
      </c>
      <c r="B61" s="17"/>
      <c r="C61" s="85"/>
      <c r="D61" s="85"/>
      <c r="E61" s="85"/>
    </row>
    <row r="62" spans="1:5" s="10" customFormat="1" ht="15.75" hidden="1">
      <c r="A62" s="61"/>
      <c r="B62" s="103"/>
      <c r="C62" s="85"/>
      <c r="D62" s="85"/>
      <c r="E62" s="85"/>
    </row>
    <row r="63" spans="1:5" s="10" customFormat="1" ht="47.25" hidden="1">
      <c r="A63" s="61" t="s">
        <v>206</v>
      </c>
      <c r="B63" s="103"/>
      <c r="C63" s="85"/>
      <c r="D63" s="85"/>
      <c r="E63" s="85"/>
    </row>
    <row r="64" spans="1:5" s="10" customFormat="1" ht="15.75" hidden="1">
      <c r="A64" s="61"/>
      <c r="B64" s="103"/>
      <c r="C64" s="85"/>
      <c r="D64" s="85"/>
      <c r="E64" s="85"/>
    </row>
    <row r="65" spans="1:5" s="10" customFormat="1" ht="47.25" hidden="1">
      <c r="A65" s="61" t="s">
        <v>207</v>
      </c>
      <c r="B65" s="103"/>
      <c r="C65" s="85"/>
      <c r="D65" s="85"/>
      <c r="E65" s="85"/>
    </row>
    <row r="66" spans="1:5" s="10" customFormat="1" ht="15.75" hidden="1">
      <c r="A66" s="61" t="s">
        <v>208</v>
      </c>
      <c r="B66" s="103"/>
      <c r="C66" s="85"/>
      <c r="D66" s="85"/>
      <c r="E66" s="85"/>
    </row>
    <row r="67" spans="1:5" s="10" customFormat="1" ht="15.75" hidden="1">
      <c r="A67" s="61" t="s">
        <v>209</v>
      </c>
      <c r="B67" s="103"/>
      <c r="C67" s="85"/>
      <c r="D67" s="85"/>
      <c r="E67" s="85"/>
    </row>
    <row r="68" spans="1:5" s="10" customFormat="1" ht="31.5">
      <c r="A68" s="61" t="s">
        <v>721</v>
      </c>
      <c r="B68" s="103">
        <v>2</v>
      </c>
      <c r="C68" s="85">
        <v>0</v>
      </c>
      <c r="D68" s="85">
        <v>55951</v>
      </c>
      <c r="E68" s="85">
        <v>55951</v>
      </c>
    </row>
    <row r="69" spans="1:5" s="10" customFormat="1" ht="47.25">
      <c r="A69" s="61" t="s">
        <v>458</v>
      </c>
      <c r="B69" s="103"/>
      <c r="C69" s="85">
        <f>SUM(C68)</f>
        <v>0</v>
      </c>
      <c r="D69" s="85">
        <f>SUM(D68)</f>
        <v>55951</v>
      </c>
      <c r="E69" s="85">
        <f>SUM(E68)</f>
        <v>55951</v>
      </c>
    </row>
    <row r="70" spans="1:5" s="10" customFormat="1" ht="15.75" hidden="1">
      <c r="A70" s="89" t="s">
        <v>230</v>
      </c>
      <c r="B70" s="103">
        <v>2</v>
      </c>
      <c r="C70" s="85"/>
      <c r="D70" s="85"/>
      <c r="E70" s="85"/>
    </row>
    <row r="71" spans="1:5" s="10" customFormat="1" ht="15.75" hidden="1">
      <c r="A71" s="89" t="s">
        <v>231</v>
      </c>
      <c r="B71" s="103">
        <v>2</v>
      </c>
      <c r="C71" s="85"/>
      <c r="D71" s="85"/>
      <c r="E71" s="85"/>
    </row>
    <row r="72" spans="1:5" s="10" customFormat="1" ht="15.75" hidden="1">
      <c r="A72" s="61" t="s">
        <v>457</v>
      </c>
      <c r="B72" s="103"/>
      <c r="C72" s="85">
        <f>SUM(C70:C71)</f>
        <v>0</v>
      </c>
      <c r="D72" s="85">
        <f>SUM(D70:D71)</f>
        <v>0</v>
      </c>
      <c r="E72" s="85">
        <f>SUM(E70:E71)</f>
        <v>0</v>
      </c>
    </row>
    <row r="73" spans="1:5" s="10" customFormat="1" ht="15.75">
      <c r="A73" s="63" t="s">
        <v>248</v>
      </c>
      <c r="B73" s="103"/>
      <c r="C73" s="87">
        <f>SUM(C74:C74:C76)</f>
        <v>0</v>
      </c>
      <c r="D73" s="87">
        <f>SUM(D74:D74:D76)</f>
        <v>55951</v>
      </c>
      <c r="E73" s="87">
        <f>SUM(E74:E74:E76)</f>
        <v>55951</v>
      </c>
    </row>
    <row r="74" spans="1:5" s="10" customFormat="1" ht="15.75">
      <c r="A74" s="89" t="s">
        <v>421</v>
      </c>
      <c r="B74" s="101">
        <v>1</v>
      </c>
      <c r="C74" s="85">
        <f>SUMIF($B$49:$B$73,"1",C$49:C$73)</f>
        <v>0</v>
      </c>
      <c r="D74" s="85">
        <f>SUMIF($B$49:$B$73,"1",D$49:D$73)</f>
        <v>0</v>
      </c>
      <c r="E74" s="85">
        <f>SUMIF($B$49:$B$73,"1",E$49:E$73)</f>
        <v>0</v>
      </c>
    </row>
    <row r="75" spans="1:5" s="10" customFormat="1" ht="15.75">
      <c r="A75" s="89" t="s">
        <v>247</v>
      </c>
      <c r="B75" s="101">
        <v>2</v>
      </c>
      <c r="C75" s="85">
        <f>SUMIF($B$49:$B$73,"2",C$49:C$73)</f>
        <v>0</v>
      </c>
      <c r="D75" s="85">
        <f>SUMIF($B$49:$B$73,"2",D$49:D$73)</f>
        <v>55951</v>
      </c>
      <c r="E75" s="85">
        <f>SUMIF($B$49:$B$73,"2",E$49:E$73)</f>
        <v>55951</v>
      </c>
    </row>
    <row r="76" spans="1:5" s="10" customFormat="1" ht="15.75">
      <c r="A76" s="89" t="s">
        <v>127</v>
      </c>
      <c r="B76" s="101">
        <v>3</v>
      </c>
      <c r="C76" s="85">
        <f>SUMIF($B$49:$B$73,"3",C$49:C$73)</f>
        <v>0</v>
      </c>
      <c r="D76" s="85">
        <f>SUMIF($B$49:$B$73,"3",D$49:D$73)</f>
        <v>0</v>
      </c>
      <c r="E76" s="85">
        <f>SUMIF($B$49:$B$73,"3",E$49:E$73)</f>
        <v>0</v>
      </c>
    </row>
    <row r="77" spans="1:5" ht="31.5">
      <c r="A77" s="65" t="s">
        <v>86</v>
      </c>
      <c r="B77" s="103"/>
      <c r="C77" s="85"/>
      <c r="D77" s="85"/>
      <c r="E77" s="85"/>
    </row>
    <row r="78" spans="1:5" ht="15.75">
      <c r="A78" s="40" t="s">
        <v>249</v>
      </c>
      <c r="B78" s="103"/>
      <c r="C78" s="87">
        <f>SUM(C79:C81)</f>
        <v>444500</v>
      </c>
      <c r="D78" s="87">
        <f>SUM(D79:D81)</f>
        <v>665201</v>
      </c>
      <c r="E78" s="87">
        <f>SUM(E79:E81)</f>
        <v>590762</v>
      </c>
    </row>
    <row r="79" spans="1:5" ht="15.75">
      <c r="A79" s="89" t="s">
        <v>421</v>
      </c>
      <c r="B79" s="101">
        <v>1</v>
      </c>
      <c r="C79" s="85">
        <f>Felh!J125</f>
        <v>0</v>
      </c>
      <c r="D79" s="85">
        <f>Felh!K125</f>
        <v>0</v>
      </c>
      <c r="E79" s="85">
        <f>Felh!L125</f>
        <v>0</v>
      </c>
    </row>
    <row r="80" spans="1:5" ht="15.75">
      <c r="A80" s="89" t="s">
        <v>247</v>
      </c>
      <c r="B80" s="101">
        <v>2</v>
      </c>
      <c r="C80" s="85">
        <f>Felh!J126</f>
        <v>444500</v>
      </c>
      <c r="D80" s="85">
        <f>Felh!K126</f>
        <v>665201</v>
      </c>
      <c r="E80" s="85">
        <f>Felh!L126</f>
        <v>590762</v>
      </c>
    </row>
    <row r="81" spans="1:5" ht="15.75">
      <c r="A81" s="89" t="s">
        <v>127</v>
      </c>
      <c r="B81" s="101">
        <v>3</v>
      </c>
      <c r="C81" s="85">
        <f>Felh!J127</f>
        <v>0</v>
      </c>
      <c r="D81" s="85">
        <f>Felh!K127</f>
        <v>0</v>
      </c>
      <c r="E81" s="85">
        <f>Felh!L127</f>
        <v>0</v>
      </c>
    </row>
    <row r="82" spans="1:5" ht="15.75" hidden="1">
      <c r="A82" s="40" t="s">
        <v>250</v>
      </c>
      <c r="B82" s="103"/>
      <c r="C82" s="87">
        <f>SUM(C83:C85)</f>
        <v>0</v>
      </c>
      <c r="D82" s="87">
        <f>SUM(D83:D85)</f>
        <v>0</v>
      </c>
      <c r="E82" s="87">
        <f>SUM(E83:E85)</f>
        <v>0</v>
      </c>
    </row>
    <row r="83" spans="1:5" ht="15.75" hidden="1">
      <c r="A83" s="89" t="s">
        <v>421</v>
      </c>
      <c r="B83" s="101">
        <v>1</v>
      </c>
      <c r="C83" s="85">
        <f>Felh!J139</f>
        <v>0</v>
      </c>
      <c r="D83" s="85">
        <f>Felh!K139</f>
        <v>0</v>
      </c>
      <c r="E83" s="85">
        <f>Felh!L139</f>
        <v>0</v>
      </c>
    </row>
    <row r="84" spans="1:5" ht="15.75" hidden="1">
      <c r="A84" s="89" t="s">
        <v>247</v>
      </c>
      <c r="B84" s="101">
        <v>2</v>
      </c>
      <c r="C84" s="85">
        <f>Felh!J140</f>
        <v>0</v>
      </c>
      <c r="D84" s="85">
        <f>Felh!K140</f>
        <v>0</v>
      </c>
      <c r="E84" s="85">
        <f>Felh!L140</f>
        <v>0</v>
      </c>
    </row>
    <row r="85" spans="1:5" ht="15.75" hidden="1">
      <c r="A85" s="89" t="s">
        <v>127</v>
      </c>
      <c r="B85" s="101">
        <v>3</v>
      </c>
      <c r="C85" s="85">
        <f>Felh!J141</f>
        <v>0</v>
      </c>
      <c r="D85" s="85">
        <f>Felh!K141</f>
        <v>0</v>
      </c>
      <c r="E85" s="85">
        <f>Felh!L141</f>
        <v>0</v>
      </c>
    </row>
    <row r="86" spans="1:5" ht="15.75" hidden="1">
      <c r="A86" s="40" t="s">
        <v>251</v>
      </c>
      <c r="B86" s="103"/>
      <c r="C86" s="87">
        <f>SUM(C87:C89)</f>
        <v>0</v>
      </c>
      <c r="D86" s="87">
        <f>SUM(D87:D89)</f>
        <v>0</v>
      </c>
      <c r="E86" s="87">
        <f>SUM(E87:E89)</f>
        <v>0</v>
      </c>
    </row>
    <row r="87" spans="1:5" ht="15.75" hidden="1">
      <c r="A87" s="89" t="s">
        <v>421</v>
      </c>
      <c r="B87" s="101">
        <v>1</v>
      </c>
      <c r="C87" s="85">
        <f>Felh!J159</f>
        <v>0</v>
      </c>
      <c r="D87" s="85">
        <f>Felh!K159</f>
        <v>0</v>
      </c>
      <c r="E87" s="85">
        <f>Felh!L159</f>
        <v>0</v>
      </c>
    </row>
    <row r="88" spans="1:5" ht="15.75" hidden="1">
      <c r="A88" s="89" t="s">
        <v>247</v>
      </c>
      <c r="B88" s="101">
        <v>2</v>
      </c>
      <c r="C88" s="85">
        <f>Felh!J160</f>
        <v>0</v>
      </c>
      <c r="D88" s="85">
        <f>Felh!K160</f>
        <v>0</v>
      </c>
      <c r="E88" s="85">
        <f>Felh!L160</f>
        <v>0</v>
      </c>
    </row>
    <row r="89" spans="1:5" ht="15.75" hidden="1">
      <c r="A89" s="89" t="s">
        <v>127</v>
      </c>
      <c r="B89" s="101">
        <v>3</v>
      </c>
      <c r="C89" s="85">
        <f>Felh!J161</f>
        <v>0</v>
      </c>
      <c r="D89" s="85">
        <f>Felh!K161</f>
        <v>0</v>
      </c>
      <c r="E89" s="85">
        <f>Felh!L161</f>
        <v>0</v>
      </c>
    </row>
    <row r="90" spans="1:5" ht="16.5" hidden="1">
      <c r="A90" s="67" t="s">
        <v>252</v>
      </c>
      <c r="B90" s="104"/>
      <c r="C90" s="85"/>
      <c r="D90" s="85"/>
      <c r="E90" s="85"/>
    </row>
    <row r="91" spans="1:5" ht="15.75" hidden="1">
      <c r="A91" s="65" t="s">
        <v>129</v>
      </c>
      <c r="B91" s="103"/>
      <c r="C91" s="15"/>
      <c r="D91" s="15"/>
      <c r="E91" s="15"/>
    </row>
    <row r="92" spans="1:5" ht="15.75" hidden="1">
      <c r="A92" s="40" t="s">
        <v>129</v>
      </c>
      <c r="B92" s="103"/>
      <c r="C92" s="87">
        <f>SUM(C93:C95)</f>
        <v>0</v>
      </c>
      <c r="D92" s="87">
        <f>SUM(D93:D95)</f>
        <v>0</v>
      </c>
      <c r="E92" s="87">
        <f>SUM(E93:E95)</f>
        <v>0</v>
      </c>
    </row>
    <row r="93" spans="1:5" ht="15.75" hidden="1">
      <c r="A93" s="89" t="s">
        <v>421</v>
      </c>
      <c r="B93" s="101">
        <v>1</v>
      </c>
      <c r="C93" s="85">
        <f>SUMIF($B$91:$B$92,"1",C$91:C$92)</f>
        <v>0</v>
      </c>
      <c r="D93" s="85">
        <f>SUMIF($B$91:$B$92,"1",D$91:D$92)</f>
        <v>0</v>
      </c>
      <c r="E93" s="85">
        <f>SUMIF($B$91:$B$92,"1",E$91:E$92)</f>
        <v>0</v>
      </c>
    </row>
    <row r="94" spans="1:5" ht="15.75" hidden="1">
      <c r="A94" s="89" t="s">
        <v>247</v>
      </c>
      <c r="B94" s="101">
        <v>2</v>
      </c>
      <c r="C94" s="85">
        <f>SUMIF($B$91:$B$92,"2",C$91:C$92)</f>
        <v>0</v>
      </c>
      <c r="D94" s="85">
        <f>SUMIF($B$91:$B$92,"2",D$91:D$92)</f>
        <v>0</v>
      </c>
      <c r="E94" s="85">
        <f>SUMIF($B$91:$B$92,"2",E$91:E$92)</f>
        <v>0</v>
      </c>
    </row>
    <row r="95" spans="1:5" ht="15.75" hidden="1">
      <c r="A95" s="89" t="s">
        <v>127</v>
      </c>
      <c r="B95" s="101">
        <v>3</v>
      </c>
      <c r="C95" s="85">
        <f>SUMIF($B$91:$B$92,"3",C$91:C$92)</f>
        <v>0</v>
      </c>
      <c r="D95" s="85">
        <f>SUMIF($B$91:$B$92,"3",D$91:D$92)</f>
        <v>0</v>
      </c>
      <c r="E95" s="85">
        <f>SUMIF($B$91:$B$92,"3",E$91:E$92)</f>
        <v>0</v>
      </c>
    </row>
    <row r="96" spans="1:5" ht="31.5" hidden="1">
      <c r="A96" s="65" t="s">
        <v>130</v>
      </c>
      <c r="B96" s="103"/>
      <c r="C96" s="15"/>
      <c r="D96" s="15"/>
      <c r="E96" s="15"/>
    </row>
    <row r="97" spans="1:5" ht="31.5" hidden="1">
      <c r="A97" s="40" t="s">
        <v>253</v>
      </c>
      <c r="B97" s="103"/>
      <c r="C97" s="87">
        <f>SUM(C98:C100)</f>
        <v>0</v>
      </c>
      <c r="D97" s="87">
        <f>SUM(D98:D100)</f>
        <v>0</v>
      </c>
      <c r="E97" s="87">
        <f>SUM(E98:E100)</f>
        <v>0</v>
      </c>
    </row>
    <row r="98" spans="1:5" ht="15.75" hidden="1">
      <c r="A98" s="89" t="s">
        <v>421</v>
      </c>
      <c r="B98" s="101">
        <v>1</v>
      </c>
      <c r="C98" s="85">
        <f>SUMIF($B$96:$B$97,"1",C$96:C$97)</f>
        <v>0</v>
      </c>
      <c r="D98" s="85">
        <f>SUMIF($B$96:$B$97,"1",D$96:D$97)</f>
        <v>0</v>
      </c>
      <c r="E98" s="85">
        <f>SUMIF($B$96:$B$97,"1",E$96:E$97)</f>
        <v>0</v>
      </c>
    </row>
    <row r="99" spans="1:5" ht="15.75" hidden="1">
      <c r="A99" s="89" t="s">
        <v>247</v>
      </c>
      <c r="B99" s="101">
        <v>2</v>
      </c>
      <c r="C99" s="85">
        <f>SUMIF($B$96:$B$97,"2",C$96:C$97)</f>
        <v>0</v>
      </c>
      <c r="D99" s="85">
        <f>SUMIF($B$96:$B$97,"2",D$96:D$97)</f>
        <v>0</v>
      </c>
      <c r="E99" s="85">
        <f>SUMIF($B$96:$B$97,"2",E$96:E$97)</f>
        <v>0</v>
      </c>
    </row>
    <row r="100" spans="1:5" ht="15.75" hidden="1">
      <c r="A100" s="89" t="s">
        <v>127</v>
      </c>
      <c r="B100" s="101">
        <v>3</v>
      </c>
      <c r="C100" s="85">
        <f>SUMIF($B$96:$B$97,"3",C$96:C$97)</f>
        <v>0</v>
      </c>
      <c r="D100" s="85">
        <f>SUMIF($B$96:$B$97,"3",D$96:D$97)</f>
        <v>0</v>
      </c>
      <c r="E100" s="85">
        <f>SUMIF($B$96:$B$97,"3",E$96:E$97)</f>
        <v>0</v>
      </c>
    </row>
    <row r="101" spans="1:5" ht="16.5">
      <c r="A101" s="66" t="s">
        <v>131</v>
      </c>
      <c r="B101" s="104"/>
      <c r="C101" s="18">
        <f>C13+C23+C32+C45+C73+C78+C82+C86+C92+C97</f>
        <v>74104766</v>
      </c>
      <c r="D101" s="18">
        <f>D13+D23+D32+D45+D73+D78+D82+D86+D92+D97</f>
        <v>80034916</v>
      </c>
      <c r="E101" s="18">
        <f>E13+E23+E32+E45+E73+E78+E82+E86+E92+E97</f>
        <v>75550342</v>
      </c>
    </row>
    <row r="102" spans="4:5" ht="15.75" hidden="1">
      <c r="D102" s="16">
        <v>79861822</v>
      </c>
      <c r="E102" s="16">
        <v>75550342</v>
      </c>
    </row>
    <row r="103" spans="4:5" ht="15.75" hidden="1">
      <c r="D103" s="163">
        <f>D101-D102</f>
        <v>173094</v>
      </c>
      <c r="E103" s="163">
        <f>E101-E102</f>
        <v>0</v>
      </c>
    </row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9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</sheetData>
  <sheetProtection/>
  <mergeCells count="2">
    <mergeCell ref="A1:E1"/>
    <mergeCell ref="A2:E2"/>
  </mergeCells>
  <printOptions horizontalCentered="1"/>
  <pageMargins left="0.5118110236220472" right="0.5118110236220472" top="0.7480314960629921" bottom="0.5511811023622047" header="0.31496062992125984" footer="0.31496062992125984"/>
  <pageSetup fitToHeight="1" fitToWidth="1" horizontalDpi="300" verticalDpi="300" orientation="portrait" paperSize="9" scale="75" r:id="rId3"/>
  <headerFooter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2"/>
  <sheetViews>
    <sheetView zoomScalePageLayoutView="0" workbookViewId="0" topLeftCell="A4">
      <selection activeCell="Z32" sqref="Z3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3.140625" style="0" customWidth="1"/>
    <col min="15" max="15" width="25.7109375" style="0" customWidth="1"/>
    <col min="16" max="27" width="13.140625" style="0" customWidth="1"/>
  </cols>
  <sheetData>
    <row r="1" spans="1:26" s="2" customFormat="1" ht="15.75">
      <c r="A1" s="310" t="s">
        <v>699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2:25" s="2" customFormat="1" ht="15" customHeight="1">
      <c r="B2" s="114"/>
      <c r="C2" s="114"/>
      <c r="D2" s="114"/>
      <c r="E2" s="114"/>
      <c r="F2" s="157"/>
      <c r="G2" s="161"/>
      <c r="H2" s="162"/>
      <c r="I2" s="157"/>
      <c r="J2" s="161"/>
      <c r="K2" s="162"/>
      <c r="L2" s="157"/>
      <c r="M2" s="161"/>
      <c r="N2" s="162"/>
      <c r="O2" s="143"/>
      <c r="P2" s="157"/>
      <c r="Q2" s="161"/>
      <c r="R2" s="162"/>
      <c r="S2" s="157"/>
      <c r="T2" s="161"/>
      <c r="U2" s="162"/>
      <c r="V2" s="157"/>
      <c r="W2" s="161"/>
      <c r="X2" s="162"/>
      <c r="Y2" s="157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49</v>
      </c>
      <c r="H3" s="1" t="s">
        <v>50</v>
      </c>
      <c r="I3" s="1" t="s">
        <v>51</v>
      </c>
      <c r="J3" s="1" t="s">
        <v>96</v>
      </c>
      <c r="K3" s="1" t="s">
        <v>97</v>
      </c>
      <c r="L3" s="1" t="s">
        <v>52</v>
      </c>
      <c r="M3" s="1" t="s">
        <v>98</v>
      </c>
      <c r="N3" s="1" t="s">
        <v>99</v>
      </c>
      <c r="O3" s="1" t="s">
        <v>100</v>
      </c>
      <c r="P3" s="1" t="s">
        <v>758</v>
      </c>
      <c r="Q3" s="1" t="s">
        <v>759</v>
      </c>
      <c r="R3" s="1" t="s">
        <v>760</v>
      </c>
      <c r="S3" s="1" t="s">
        <v>761</v>
      </c>
      <c r="T3" s="1" t="s">
        <v>765</v>
      </c>
      <c r="U3" s="1" t="s">
        <v>766</v>
      </c>
      <c r="V3" s="1" t="s">
        <v>767</v>
      </c>
      <c r="W3" s="1" t="s">
        <v>768</v>
      </c>
      <c r="X3" s="1" t="s">
        <v>769</v>
      </c>
      <c r="Y3" s="1" t="s">
        <v>770</v>
      </c>
      <c r="Z3" s="1" t="s">
        <v>771</v>
      </c>
      <c r="AA3" s="1" t="s">
        <v>772</v>
      </c>
    </row>
    <row r="4" spans="1:27" s="11" customFormat="1" ht="15.75">
      <c r="A4" s="1">
        <v>1</v>
      </c>
      <c r="B4" s="314" t="s">
        <v>9</v>
      </c>
      <c r="C4" s="315" t="s">
        <v>420</v>
      </c>
      <c r="D4" s="316"/>
      <c r="E4" s="317"/>
      <c r="F4" s="315" t="s">
        <v>125</v>
      </c>
      <c r="G4" s="316"/>
      <c r="H4" s="317"/>
      <c r="I4" s="315" t="s">
        <v>126</v>
      </c>
      <c r="J4" s="316"/>
      <c r="K4" s="317"/>
      <c r="L4" s="315" t="s">
        <v>5</v>
      </c>
      <c r="M4" s="316"/>
      <c r="N4" s="317"/>
      <c r="O4" s="314" t="s">
        <v>9</v>
      </c>
      <c r="P4" s="315" t="s">
        <v>420</v>
      </c>
      <c r="Q4" s="316"/>
      <c r="R4" s="317"/>
      <c r="S4" s="315" t="s">
        <v>125</v>
      </c>
      <c r="T4" s="316"/>
      <c r="U4" s="317"/>
      <c r="V4" s="315" t="s">
        <v>126</v>
      </c>
      <c r="W4" s="316"/>
      <c r="X4" s="317"/>
      <c r="Y4" s="314" t="s">
        <v>5</v>
      </c>
      <c r="Z4" s="314"/>
      <c r="AA4" s="314"/>
    </row>
    <row r="5" spans="1:27" s="11" customFormat="1" ht="15.75">
      <c r="A5" s="1">
        <v>2</v>
      </c>
      <c r="B5" s="314"/>
      <c r="C5" s="90" t="s">
        <v>4</v>
      </c>
      <c r="D5" s="37" t="s">
        <v>789</v>
      </c>
      <c r="E5" s="37" t="s">
        <v>790</v>
      </c>
      <c r="F5" s="90" t="s">
        <v>4</v>
      </c>
      <c r="G5" s="37" t="s">
        <v>789</v>
      </c>
      <c r="H5" s="37" t="s">
        <v>790</v>
      </c>
      <c r="I5" s="90" t="s">
        <v>4</v>
      </c>
      <c r="J5" s="37" t="s">
        <v>789</v>
      </c>
      <c r="K5" s="37" t="s">
        <v>790</v>
      </c>
      <c r="L5" s="90" t="s">
        <v>4</v>
      </c>
      <c r="M5" s="37" t="s">
        <v>789</v>
      </c>
      <c r="N5" s="37" t="s">
        <v>790</v>
      </c>
      <c r="O5" s="314"/>
      <c r="P5" s="90" t="s">
        <v>4</v>
      </c>
      <c r="Q5" s="37" t="s">
        <v>789</v>
      </c>
      <c r="R5" s="37" t="s">
        <v>790</v>
      </c>
      <c r="S5" s="90" t="s">
        <v>4</v>
      </c>
      <c r="T5" s="37" t="s">
        <v>789</v>
      </c>
      <c r="U5" s="37" t="s">
        <v>790</v>
      </c>
      <c r="V5" s="90" t="s">
        <v>4</v>
      </c>
      <c r="W5" s="37" t="s">
        <v>789</v>
      </c>
      <c r="X5" s="37" t="s">
        <v>790</v>
      </c>
      <c r="Y5" s="90" t="s">
        <v>4</v>
      </c>
      <c r="Z5" s="37" t="s">
        <v>789</v>
      </c>
      <c r="AA5" s="37" t="s">
        <v>790</v>
      </c>
    </row>
    <row r="6" spans="1:27" s="97" customFormat="1" ht="16.5">
      <c r="A6" s="1">
        <v>3</v>
      </c>
      <c r="B6" s="318" t="s">
        <v>46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20"/>
      <c r="O6" s="321" t="s">
        <v>137</v>
      </c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</row>
    <row r="7" spans="1:27" s="11" customFormat="1" ht="47.25">
      <c r="A7" s="1">
        <v>4</v>
      </c>
      <c r="B7" s="92" t="s">
        <v>300</v>
      </c>
      <c r="C7" s="5">
        <f>'Bevétel Hivatal'!C27</f>
        <v>0</v>
      </c>
      <c r="D7" s="5">
        <f>'Bevétel Hivatal'!D27</f>
        <v>0</v>
      </c>
      <c r="E7" s="5">
        <f>'Bevétel Hivatal'!E27</f>
        <v>0</v>
      </c>
      <c r="F7" s="5">
        <f>'Bevétel Hivatal'!C28</f>
        <v>0</v>
      </c>
      <c r="G7" s="5">
        <f>'Bevétel Hivatal'!D28</f>
        <v>4569083</v>
      </c>
      <c r="H7" s="5">
        <f>'Bevétel Hivatal'!E28</f>
        <v>4569083</v>
      </c>
      <c r="I7" s="5">
        <f>'Bevétel Hivatal'!C29</f>
        <v>0</v>
      </c>
      <c r="J7" s="5">
        <f>'Bevétel Hivatal'!D29</f>
        <v>0</v>
      </c>
      <c r="K7" s="5">
        <f>'Bevétel Hivatal'!E29</f>
        <v>0</v>
      </c>
      <c r="L7" s="5">
        <f aca="true" t="shared" si="0" ref="L7:N10">C7+F7+I7</f>
        <v>0</v>
      </c>
      <c r="M7" s="5">
        <f t="shared" si="0"/>
        <v>4569083</v>
      </c>
      <c r="N7" s="5">
        <f t="shared" si="0"/>
        <v>4569083</v>
      </c>
      <c r="O7" s="94" t="s">
        <v>40</v>
      </c>
      <c r="P7" s="5">
        <f>'Kiadás Hivatal'!C14</f>
        <v>0</v>
      </c>
      <c r="Q7" s="5">
        <f>'Kiadás Hivatal'!D14</f>
        <v>0</v>
      </c>
      <c r="R7" s="5">
        <f>'Kiadás Hivatal'!E14</f>
        <v>0</v>
      </c>
      <c r="S7" s="5">
        <f>'Kiadás Hivatal'!C15</f>
        <v>52617642</v>
      </c>
      <c r="T7" s="5">
        <f>'Kiadás Hivatal'!D15</f>
        <v>56917938</v>
      </c>
      <c r="U7" s="5">
        <f>'Kiadás Hivatal'!E15</f>
        <v>55317827</v>
      </c>
      <c r="V7" s="5">
        <f>'Kiadás Hivatal'!C16</f>
        <v>0</v>
      </c>
      <c r="W7" s="5">
        <f>'Kiadás Hivatal'!D16</f>
        <v>0</v>
      </c>
      <c r="X7" s="5">
        <f>'Kiadás Hivatal'!E16</f>
        <v>0</v>
      </c>
      <c r="Y7" s="5">
        <f aca="true" t="shared" si="1" ref="Y7:AA11">P7+S7+V7</f>
        <v>52617642</v>
      </c>
      <c r="Z7" s="5">
        <f t="shared" si="1"/>
        <v>56917938</v>
      </c>
      <c r="AA7" s="5">
        <f t="shared" si="1"/>
        <v>55317827</v>
      </c>
    </row>
    <row r="8" spans="1:27" s="11" customFormat="1" ht="45">
      <c r="A8" s="1">
        <v>5</v>
      </c>
      <c r="B8" s="92" t="s">
        <v>323</v>
      </c>
      <c r="C8" s="5">
        <f>'Bevétel Hivatal'!C57</f>
        <v>0</v>
      </c>
      <c r="D8" s="5">
        <f>'Bevétel Hivatal'!D57</f>
        <v>0</v>
      </c>
      <c r="E8" s="5">
        <f>'Bevétel Hivatal'!E57</f>
        <v>0</v>
      </c>
      <c r="F8" s="5">
        <f>'Bevétel Hivatal'!C58</f>
        <v>0</v>
      </c>
      <c r="G8" s="5">
        <f>'Bevétel Hivatal'!D58</f>
        <v>0</v>
      </c>
      <c r="H8" s="5">
        <f>'Bevétel Hivatal'!E58</f>
        <v>0</v>
      </c>
      <c r="I8" s="5">
        <f>'Bevétel Hivatal'!C59</f>
        <v>0</v>
      </c>
      <c r="J8" s="5">
        <f>'Bevétel Hivatal'!D59</f>
        <v>0</v>
      </c>
      <c r="K8" s="5">
        <f>'Bevétel Hivatal'!E59</f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94" t="s">
        <v>82</v>
      </c>
      <c r="P8" s="5">
        <f>'Kiadás Hivatal'!C24</f>
        <v>0</v>
      </c>
      <c r="Q8" s="5">
        <f>'Kiadás Hivatal'!D24</f>
        <v>0</v>
      </c>
      <c r="R8" s="5">
        <f>'Kiadás Hivatal'!E24</f>
        <v>0</v>
      </c>
      <c r="S8" s="5">
        <f>'Kiadás Hivatal'!C25</f>
        <v>10749174</v>
      </c>
      <c r="T8" s="5">
        <f>'Kiadás Hivatal'!D25</f>
        <v>11555614</v>
      </c>
      <c r="U8" s="5">
        <f>'Kiadás Hivatal'!E25</f>
        <v>11502173</v>
      </c>
      <c r="V8" s="5">
        <f>'Kiadás Hivatal'!C26</f>
        <v>0</v>
      </c>
      <c r="W8" s="5">
        <f>'Kiadás Hivatal'!D26</f>
        <v>0</v>
      </c>
      <c r="X8" s="5">
        <f>'Kiadás Hivatal'!E26</f>
        <v>0</v>
      </c>
      <c r="Y8" s="5">
        <f t="shared" si="1"/>
        <v>10749174</v>
      </c>
      <c r="Z8" s="5">
        <f t="shared" si="1"/>
        <v>11555614</v>
      </c>
      <c r="AA8" s="5">
        <f t="shared" si="1"/>
        <v>11502173</v>
      </c>
    </row>
    <row r="9" spans="1:27" s="11" customFormat="1" ht="15.75">
      <c r="A9" s="1">
        <v>6</v>
      </c>
      <c r="B9" s="92" t="s">
        <v>46</v>
      </c>
      <c r="C9" s="5">
        <f>'Bevétel Hivatal'!C96</f>
        <v>0</v>
      </c>
      <c r="D9" s="5">
        <f>'Bevétel Hivatal'!D96</f>
        <v>0</v>
      </c>
      <c r="E9" s="5">
        <f>'Bevétel Hivatal'!E96</f>
        <v>0</v>
      </c>
      <c r="F9" s="5">
        <f>'Bevétel Hivatal'!C97</f>
        <v>60000</v>
      </c>
      <c r="G9" s="5">
        <f>'Bevétel Hivatal'!D97</f>
        <v>198200</v>
      </c>
      <c r="H9" s="5">
        <f>'Bevétel Hivatal'!E97</f>
        <v>198200</v>
      </c>
      <c r="I9" s="5">
        <f>'Bevétel Hivatal'!C98</f>
        <v>0</v>
      </c>
      <c r="J9" s="5">
        <f>'Bevétel Hivatal'!D98</f>
        <v>0</v>
      </c>
      <c r="K9" s="5">
        <f>'Bevétel Hivatal'!E98</f>
        <v>0</v>
      </c>
      <c r="L9" s="5">
        <f t="shared" si="0"/>
        <v>60000</v>
      </c>
      <c r="M9" s="5">
        <f t="shared" si="0"/>
        <v>198200</v>
      </c>
      <c r="N9" s="5">
        <f t="shared" si="0"/>
        <v>198200</v>
      </c>
      <c r="O9" s="94" t="s">
        <v>83</v>
      </c>
      <c r="P9" s="5">
        <f>'Kiadás Hivatal'!C33</f>
        <v>0</v>
      </c>
      <c r="Q9" s="5">
        <f>'Kiadás Hivatal'!D33</f>
        <v>0</v>
      </c>
      <c r="R9" s="5">
        <f>'Kiadás Hivatal'!E33</f>
        <v>0</v>
      </c>
      <c r="S9" s="5">
        <f>'Kiadás Hivatal'!C34</f>
        <v>10293450</v>
      </c>
      <c r="T9" s="5">
        <f>'Kiadás Hivatal'!D34</f>
        <v>10840212</v>
      </c>
      <c r="U9" s="5">
        <f>'Kiadás Hivatal'!E34</f>
        <v>8083629</v>
      </c>
      <c r="V9" s="5">
        <f>'Kiadás Hivatal'!C35</f>
        <v>0</v>
      </c>
      <c r="W9" s="5">
        <f>'Kiadás Hivatal'!D35</f>
        <v>0</v>
      </c>
      <c r="X9" s="5">
        <f>'Kiadás Hivatal'!E35</f>
        <v>0</v>
      </c>
      <c r="Y9" s="5">
        <f t="shared" si="1"/>
        <v>10293450</v>
      </c>
      <c r="Z9" s="5">
        <f t="shared" si="1"/>
        <v>10840212</v>
      </c>
      <c r="AA9" s="5">
        <f t="shared" si="1"/>
        <v>8083629</v>
      </c>
    </row>
    <row r="10" spans="1:27" s="11" customFormat="1" ht="15.75">
      <c r="A10" s="1">
        <v>7</v>
      </c>
      <c r="B10" s="311" t="s">
        <v>381</v>
      </c>
      <c r="C10" s="312">
        <f>'Bevétel Hivatal'!C123</f>
        <v>0</v>
      </c>
      <c r="D10" s="312">
        <f>'Bevétel Hivatal'!D123</f>
        <v>0</v>
      </c>
      <c r="E10" s="312">
        <f>'Bevétel Hivatal'!E123</f>
        <v>0</v>
      </c>
      <c r="F10" s="312">
        <f>'Bevétel Hivatal'!C124</f>
        <v>0</v>
      </c>
      <c r="G10" s="312">
        <f>'Bevétel Hivatal'!D124</f>
        <v>0</v>
      </c>
      <c r="H10" s="312">
        <f>'Bevétel Hivatal'!E124</f>
        <v>0</v>
      </c>
      <c r="I10" s="312">
        <f>'Bevétel Hivatal'!C125</f>
        <v>0</v>
      </c>
      <c r="J10" s="312">
        <f>'Bevétel Hivatal'!D125</f>
        <v>0</v>
      </c>
      <c r="K10" s="312">
        <f>'Bevétel Hivatal'!E125</f>
        <v>0</v>
      </c>
      <c r="L10" s="312">
        <f t="shared" si="0"/>
        <v>0</v>
      </c>
      <c r="M10" s="312">
        <f t="shared" si="0"/>
        <v>0</v>
      </c>
      <c r="N10" s="312">
        <f t="shared" si="0"/>
        <v>0</v>
      </c>
      <c r="O10" s="94" t="s">
        <v>84</v>
      </c>
      <c r="P10" s="5">
        <f>'Kiadás Hivatal'!C46</f>
        <v>0</v>
      </c>
      <c r="Q10" s="5">
        <f>'Kiadás Hivatal'!D46</f>
        <v>0</v>
      </c>
      <c r="R10" s="5">
        <f>'Kiadás Hivatal'!E46</f>
        <v>0</v>
      </c>
      <c r="S10" s="5">
        <f>'Kiadás Hivatal'!C47</f>
        <v>0</v>
      </c>
      <c r="T10" s="5">
        <f>'Kiadás Hivatal'!D47</f>
        <v>0</v>
      </c>
      <c r="U10" s="5">
        <f>'Kiadás Hivatal'!E47</f>
        <v>0</v>
      </c>
      <c r="V10" s="5">
        <f>'Kiadás Hivatal'!C48</f>
        <v>0</v>
      </c>
      <c r="W10" s="5">
        <f>'Kiadás Hivatal'!D48</f>
        <v>0</v>
      </c>
      <c r="X10" s="5">
        <f>'Kiadás Hivatal'!E48</f>
        <v>0</v>
      </c>
      <c r="Y10" s="5">
        <f t="shared" si="1"/>
        <v>0</v>
      </c>
      <c r="Z10" s="5">
        <f t="shared" si="1"/>
        <v>0</v>
      </c>
      <c r="AA10" s="5">
        <f t="shared" si="1"/>
        <v>0</v>
      </c>
    </row>
    <row r="11" spans="1:27" s="11" customFormat="1" ht="30">
      <c r="A11" s="1">
        <v>8</v>
      </c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94" t="s">
        <v>85</v>
      </c>
      <c r="P11" s="5">
        <f>'Kiadás Hivatal'!C74</f>
        <v>0</v>
      </c>
      <c r="Q11" s="5">
        <f>'Kiadás Hivatal'!D74</f>
        <v>0</v>
      </c>
      <c r="R11" s="5">
        <f>'Kiadás Hivatal'!E74</f>
        <v>0</v>
      </c>
      <c r="S11" s="5">
        <f>'Kiadás Hivatal'!C75</f>
        <v>0</v>
      </c>
      <c r="T11" s="5">
        <f>'Kiadás Hivatal'!D75</f>
        <v>55951</v>
      </c>
      <c r="U11" s="5">
        <f>'Kiadás Hivatal'!E75</f>
        <v>55951</v>
      </c>
      <c r="V11" s="5">
        <f>'Kiadás Hivatal'!C76</f>
        <v>0</v>
      </c>
      <c r="W11" s="5">
        <f>'Kiadás Hivatal'!D76</f>
        <v>0</v>
      </c>
      <c r="X11" s="5">
        <f>'Kiadás Hivatal'!E76</f>
        <v>0</v>
      </c>
      <c r="Y11" s="5">
        <f t="shared" si="1"/>
        <v>0</v>
      </c>
      <c r="Z11" s="5">
        <f t="shared" si="1"/>
        <v>55951</v>
      </c>
      <c r="AA11" s="5">
        <f t="shared" si="1"/>
        <v>55951</v>
      </c>
    </row>
    <row r="12" spans="1:27" s="11" customFormat="1" ht="15.75">
      <c r="A12" s="1">
        <v>9</v>
      </c>
      <c r="B12" s="93" t="s">
        <v>87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60000</v>
      </c>
      <c r="G12" s="13">
        <f t="shared" si="2"/>
        <v>4767283</v>
      </c>
      <c r="H12" s="13">
        <f t="shared" si="2"/>
        <v>4767283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60000</v>
      </c>
      <c r="M12" s="13">
        <f t="shared" si="2"/>
        <v>4767283</v>
      </c>
      <c r="N12" s="13">
        <f t="shared" si="2"/>
        <v>4767283</v>
      </c>
      <c r="O12" s="93" t="s">
        <v>88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73660266</v>
      </c>
      <c r="T12" s="13">
        <f t="shared" si="3"/>
        <v>79369715</v>
      </c>
      <c r="U12" s="13">
        <f t="shared" si="3"/>
        <v>74959580</v>
      </c>
      <c r="V12" s="13">
        <f t="shared" si="3"/>
        <v>0</v>
      </c>
      <c r="W12" s="13">
        <f t="shared" si="3"/>
        <v>0</v>
      </c>
      <c r="X12" s="13">
        <f t="shared" si="3"/>
        <v>0</v>
      </c>
      <c r="Y12" s="13">
        <f t="shared" si="3"/>
        <v>73660266</v>
      </c>
      <c r="Z12" s="13">
        <f t="shared" si="3"/>
        <v>79369715</v>
      </c>
      <c r="AA12" s="13">
        <f t="shared" si="3"/>
        <v>74959580</v>
      </c>
    </row>
    <row r="13" spans="1:27" s="11" customFormat="1" ht="15.75">
      <c r="A13" s="1">
        <v>10</v>
      </c>
      <c r="B13" s="95" t="s">
        <v>142</v>
      </c>
      <c r="C13" s="96">
        <f aca="true" t="shared" si="4" ref="C13:N13">C12-P12</f>
        <v>0</v>
      </c>
      <c r="D13" s="96">
        <f t="shared" si="4"/>
        <v>0</v>
      </c>
      <c r="E13" s="96">
        <f t="shared" si="4"/>
        <v>0</v>
      </c>
      <c r="F13" s="96">
        <f t="shared" si="4"/>
        <v>-73600266</v>
      </c>
      <c r="G13" s="96">
        <f t="shared" si="4"/>
        <v>-74602432</v>
      </c>
      <c r="H13" s="96">
        <f t="shared" si="4"/>
        <v>-70192297</v>
      </c>
      <c r="I13" s="96">
        <f t="shared" si="4"/>
        <v>0</v>
      </c>
      <c r="J13" s="96">
        <f t="shared" si="4"/>
        <v>0</v>
      </c>
      <c r="K13" s="96">
        <f t="shared" si="4"/>
        <v>0</v>
      </c>
      <c r="L13" s="96">
        <f t="shared" si="4"/>
        <v>-73600266</v>
      </c>
      <c r="M13" s="96">
        <f t="shared" si="4"/>
        <v>-74602432</v>
      </c>
      <c r="N13" s="96">
        <f t="shared" si="4"/>
        <v>-70192297</v>
      </c>
      <c r="O13" s="313" t="s">
        <v>128</v>
      </c>
      <c r="P13" s="309">
        <f>'Kiadás Hivatal'!C93</f>
        <v>0</v>
      </c>
      <c r="Q13" s="309">
        <f>'Kiadás Hivatal'!D93</f>
        <v>0</v>
      </c>
      <c r="R13" s="309">
        <f>'Kiadás Hivatal'!E93</f>
        <v>0</v>
      </c>
      <c r="S13" s="309">
        <f>'Kiadás Hivatal'!C94</f>
        <v>0</v>
      </c>
      <c r="T13" s="309">
        <f>'Kiadás Hivatal'!D94</f>
        <v>0</v>
      </c>
      <c r="U13" s="309">
        <f>'Kiadás Hivatal'!E94</f>
        <v>0</v>
      </c>
      <c r="V13" s="309">
        <f>'Kiadás Hivatal'!C95</f>
        <v>0</v>
      </c>
      <c r="W13" s="309">
        <f>'Kiadás Hivatal'!D95</f>
        <v>0</v>
      </c>
      <c r="X13" s="309">
        <f>'Kiadás Hivatal'!E95</f>
        <v>0</v>
      </c>
      <c r="Y13" s="309">
        <f>P13+S13+V13</f>
        <v>0</v>
      </c>
      <c r="Z13" s="309">
        <f>Q13+T13+W13</f>
        <v>0</v>
      </c>
      <c r="AA13" s="309">
        <f>R13+U13+X13</f>
        <v>0</v>
      </c>
    </row>
    <row r="14" spans="1:27" s="11" customFormat="1" ht="15.75">
      <c r="A14" s="1">
        <v>11</v>
      </c>
      <c r="B14" s="95" t="s">
        <v>133</v>
      </c>
      <c r="C14" s="5">
        <f>'Bevétel Hivatal'!C144</f>
        <v>0</v>
      </c>
      <c r="D14" s="5">
        <f>'Bevétel Hivatal'!D144</f>
        <v>0</v>
      </c>
      <c r="E14" s="5">
        <f>'Bevétel Hivatal'!E144</f>
        <v>0</v>
      </c>
      <c r="F14" s="5">
        <f>'Bevétel Hivatal'!C145</f>
        <v>2500000</v>
      </c>
      <c r="G14" s="5">
        <f>'Bevétel Hivatal'!D145</f>
        <v>3283536</v>
      </c>
      <c r="H14" s="5">
        <f>'Bevétel Hivatal'!E145</f>
        <v>3283536</v>
      </c>
      <c r="I14" s="5">
        <f>'Bevétel Hivatal'!C146</f>
        <v>0</v>
      </c>
      <c r="J14" s="5">
        <f>'Bevétel Hivatal'!D146</f>
        <v>0</v>
      </c>
      <c r="K14" s="5">
        <f>'Bevétel Hivatal'!E146</f>
        <v>0</v>
      </c>
      <c r="L14" s="5">
        <f aca="true" t="shared" si="5" ref="L14:N15">C14+F14+I14</f>
        <v>2500000</v>
      </c>
      <c r="M14" s="5">
        <f t="shared" si="5"/>
        <v>3283536</v>
      </c>
      <c r="N14" s="5">
        <f t="shared" si="5"/>
        <v>3283536</v>
      </c>
      <c r="O14" s="313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</row>
    <row r="15" spans="1:27" s="11" customFormat="1" ht="15.75">
      <c r="A15" s="1">
        <v>12</v>
      </c>
      <c r="B15" s="95" t="s">
        <v>134</v>
      </c>
      <c r="C15" s="5">
        <f>'Bevétel Hivatal'!C179</f>
        <v>0</v>
      </c>
      <c r="D15" s="5">
        <f>'Bevétel Hivatal'!D179</f>
        <v>0</v>
      </c>
      <c r="E15" s="5">
        <f>'Bevétel Hivatal'!E179</f>
        <v>0</v>
      </c>
      <c r="F15" s="5">
        <f>'Bevétel Hivatal'!C180</f>
        <v>71544766</v>
      </c>
      <c r="G15" s="5">
        <f>'Bevétel Hivatal'!D180</f>
        <v>71984097</v>
      </c>
      <c r="H15" s="5">
        <f>'Bevétel Hivatal'!E180</f>
        <v>71805362</v>
      </c>
      <c r="I15" s="5">
        <f>'Bevétel Hivatal'!C181</f>
        <v>0</v>
      </c>
      <c r="J15" s="5">
        <f>'Bevétel Hivatal'!D181</f>
        <v>0</v>
      </c>
      <c r="K15" s="5">
        <f>'Bevétel Hivatal'!E181</f>
        <v>0</v>
      </c>
      <c r="L15" s="5">
        <f t="shared" si="5"/>
        <v>71544766</v>
      </c>
      <c r="M15" s="5">
        <f t="shared" si="5"/>
        <v>71984097</v>
      </c>
      <c r="N15" s="5">
        <f t="shared" si="5"/>
        <v>71805362</v>
      </c>
      <c r="O15" s="313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</row>
    <row r="16" spans="1:27" s="11" customFormat="1" ht="31.5">
      <c r="A16" s="1">
        <v>13</v>
      </c>
      <c r="B16" s="93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74104766</v>
      </c>
      <c r="G16" s="14">
        <f t="shared" si="6"/>
        <v>80034916</v>
      </c>
      <c r="H16" s="14">
        <f t="shared" si="6"/>
        <v>79856181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74104766</v>
      </c>
      <c r="M16" s="14">
        <f t="shared" si="6"/>
        <v>80034916</v>
      </c>
      <c r="N16" s="14">
        <f t="shared" si="6"/>
        <v>79856181</v>
      </c>
      <c r="O16" s="93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73660266</v>
      </c>
      <c r="T16" s="14">
        <f t="shared" si="7"/>
        <v>79369715</v>
      </c>
      <c r="U16" s="14">
        <f t="shared" si="7"/>
        <v>74959580</v>
      </c>
      <c r="V16" s="14">
        <f t="shared" si="7"/>
        <v>0</v>
      </c>
      <c r="W16" s="14">
        <f t="shared" si="7"/>
        <v>0</v>
      </c>
      <c r="X16" s="14">
        <f t="shared" si="7"/>
        <v>0</v>
      </c>
      <c r="Y16" s="14">
        <f t="shared" si="7"/>
        <v>73660266</v>
      </c>
      <c r="Z16" s="14">
        <f t="shared" si="7"/>
        <v>79369715</v>
      </c>
      <c r="AA16" s="14">
        <f t="shared" si="7"/>
        <v>74959580</v>
      </c>
    </row>
    <row r="17" spans="1:27" s="97" customFormat="1" ht="16.5">
      <c r="A17" s="1">
        <v>14</v>
      </c>
      <c r="B17" s="322" t="s">
        <v>136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4"/>
      <c r="O17" s="321" t="s">
        <v>111</v>
      </c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</row>
    <row r="18" spans="1:27" s="11" customFormat="1" ht="47.25">
      <c r="A18" s="1">
        <v>15</v>
      </c>
      <c r="B18" s="92" t="s">
        <v>309</v>
      </c>
      <c r="C18" s="5">
        <f>'Bevétel Hivatal'!C44</f>
        <v>0</v>
      </c>
      <c r="D18" s="5">
        <f>'Bevétel Hivatal'!D44</f>
        <v>0</v>
      </c>
      <c r="E18" s="5">
        <f>'Bevétel Hivatal'!E44</f>
        <v>0</v>
      </c>
      <c r="F18" s="5">
        <f>'Bevétel Hivatal'!C45</f>
        <v>0</v>
      </c>
      <c r="G18" s="5">
        <f>'Bevétel Hivatal'!D45</f>
        <v>0</v>
      </c>
      <c r="H18" s="5">
        <f>'Bevétel Hivatal'!E45</f>
        <v>0</v>
      </c>
      <c r="I18" s="5">
        <f>'Bevétel Hivatal'!C46</f>
        <v>0</v>
      </c>
      <c r="J18" s="5">
        <f>'Bevétel Hivatal'!D46</f>
        <v>0</v>
      </c>
      <c r="K18" s="5">
        <f>'Bevétel Hivatal'!E46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0</v>
      </c>
      <c r="O18" s="92" t="s">
        <v>109</v>
      </c>
      <c r="P18" s="5">
        <f>'Kiadás Hivatal'!C79</f>
        <v>0</v>
      </c>
      <c r="Q18" s="5">
        <f>'Kiadás Hivatal'!D79</f>
        <v>0</v>
      </c>
      <c r="R18" s="5">
        <f>'Kiadás Hivatal'!E79</f>
        <v>0</v>
      </c>
      <c r="S18" s="5">
        <f>'Kiadás Hivatal'!C80</f>
        <v>444500</v>
      </c>
      <c r="T18" s="5">
        <f>'Kiadás Hivatal'!D80</f>
        <v>665201</v>
      </c>
      <c r="U18" s="5">
        <f>'Kiadás Hivatal'!E80</f>
        <v>590762</v>
      </c>
      <c r="V18" s="5">
        <f>'Kiadás Hivatal'!C81</f>
        <v>0</v>
      </c>
      <c r="W18" s="5">
        <f>'Kiadás Hivatal'!D81</f>
        <v>0</v>
      </c>
      <c r="X18" s="5">
        <f>'Kiadás Hivatal'!E81</f>
        <v>0</v>
      </c>
      <c r="Y18" s="5">
        <f aca="true" t="shared" si="9" ref="Y18:AA20">P18+S18+V18</f>
        <v>444500</v>
      </c>
      <c r="Z18" s="5">
        <f t="shared" si="9"/>
        <v>665201</v>
      </c>
      <c r="AA18" s="5">
        <f t="shared" si="9"/>
        <v>590762</v>
      </c>
    </row>
    <row r="19" spans="1:27" s="11" customFormat="1" ht="15.75">
      <c r="A19" s="1">
        <v>16</v>
      </c>
      <c r="B19" s="92" t="s">
        <v>136</v>
      </c>
      <c r="C19" s="5">
        <f>'Bevétel Hivatal'!C110</f>
        <v>0</v>
      </c>
      <c r="D19" s="5">
        <f>'Bevétel Hivatal'!D110</f>
        <v>0</v>
      </c>
      <c r="E19" s="5">
        <f>'Bevétel Hivatal'!E110</f>
        <v>0</v>
      </c>
      <c r="F19" s="5">
        <f>'Bevétel Hivatal'!C111</f>
        <v>0</v>
      </c>
      <c r="G19" s="5">
        <f>'Bevétel Hivatal'!D111</f>
        <v>0</v>
      </c>
      <c r="H19" s="5">
        <f>'Bevétel Hivatal'!E111</f>
        <v>0</v>
      </c>
      <c r="I19" s="5">
        <f>'Bevétel Hivatal'!C112</f>
        <v>0</v>
      </c>
      <c r="J19" s="5">
        <f>'Bevétel Hivatal'!D112</f>
        <v>0</v>
      </c>
      <c r="K19" s="5">
        <f>'Bevétel Hivatal'!E112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2" t="s">
        <v>47</v>
      </c>
      <c r="P19" s="5">
        <f>'Kiadás Hivatal'!C83</f>
        <v>0</v>
      </c>
      <c r="Q19" s="5">
        <f>'Kiadás Hivatal'!D83</f>
        <v>0</v>
      </c>
      <c r="R19" s="5">
        <f>'Kiadás Hivatal'!E83</f>
        <v>0</v>
      </c>
      <c r="S19" s="5">
        <f>'Kiadás Hivatal'!C84</f>
        <v>0</v>
      </c>
      <c r="T19" s="5">
        <f>'Kiadás Hivatal'!D84</f>
        <v>0</v>
      </c>
      <c r="U19" s="5">
        <f>'Kiadás Hivatal'!E84</f>
        <v>0</v>
      </c>
      <c r="V19" s="5">
        <f>'Kiadás Hivatal'!C85</f>
        <v>0</v>
      </c>
      <c r="W19" s="5">
        <f>'Kiadás Hivatal'!D85</f>
        <v>0</v>
      </c>
      <c r="X19" s="5">
        <f>'Kiadás Hivatal'!E85</f>
        <v>0</v>
      </c>
      <c r="Y19" s="5">
        <f t="shared" si="9"/>
        <v>0</v>
      </c>
      <c r="Z19" s="5">
        <f t="shared" si="9"/>
        <v>0</v>
      </c>
      <c r="AA19" s="5">
        <f t="shared" si="9"/>
        <v>0</v>
      </c>
    </row>
    <row r="20" spans="1:27" s="11" customFormat="1" ht="31.5">
      <c r="A20" s="1">
        <v>17</v>
      </c>
      <c r="B20" s="92" t="s">
        <v>382</v>
      </c>
      <c r="C20" s="5">
        <f>'Bevétel Hivatal'!C136</f>
        <v>0</v>
      </c>
      <c r="D20" s="5">
        <f>'Bevétel Hivatal'!D136</f>
        <v>0</v>
      </c>
      <c r="E20" s="5">
        <f>'Bevétel Hivatal'!E136</f>
        <v>0</v>
      </c>
      <c r="F20" s="5">
        <f>'Bevétel Hivatal'!C137</f>
        <v>0</v>
      </c>
      <c r="G20" s="5">
        <f>'Bevétel Hivatal'!D137</f>
        <v>0</v>
      </c>
      <c r="H20" s="5">
        <f>'Bevétel Hivatal'!E137</f>
        <v>0</v>
      </c>
      <c r="I20" s="5">
        <f>'Bevétel Hivatal'!C138</f>
        <v>0</v>
      </c>
      <c r="J20" s="5">
        <f>'Bevétel Hivatal'!D138</f>
        <v>0</v>
      </c>
      <c r="K20" s="5">
        <f>'Bevétel Hivatal'!E138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2" t="s">
        <v>222</v>
      </c>
      <c r="P20" s="5">
        <f>'Kiadás Hivatal'!C87</f>
        <v>0</v>
      </c>
      <c r="Q20" s="5">
        <f>'Kiadás Hivatal'!D87</f>
        <v>0</v>
      </c>
      <c r="R20" s="5">
        <f>'Kiadás Hivatal'!E87</f>
        <v>0</v>
      </c>
      <c r="S20" s="5">
        <f>'Kiadás Hivatal'!C88</f>
        <v>0</v>
      </c>
      <c r="T20" s="5">
        <f>'Kiadás Hivatal'!D88</f>
        <v>0</v>
      </c>
      <c r="U20" s="5">
        <f>'Kiadás Hivatal'!E88</f>
        <v>0</v>
      </c>
      <c r="V20" s="5">
        <f>'Kiadás Hivatal'!C89</f>
        <v>0</v>
      </c>
      <c r="W20" s="5">
        <f>'Kiadás Hivatal'!D89</f>
        <v>0</v>
      </c>
      <c r="X20" s="5">
        <f>'Kiadás Hivatal'!E89</f>
        <v>0</v>
      </c>
      <c r="Y20" s="5">
        <f t="shared" si="9"/>
        <v>0</v>
      </c>
      <c r="Z20" s="5">
        <f t="shared" si="9"/>
        <v>0</v>
      </c>
      <c r="AA20" s="5">
        <f t="shared" si="9"/>
        <v>0</v>
      </c>
    </row>
    <row r="21" spans="1:27" s="11" customFormat="1" ht="15.75">
      <c r="A21" s="1">
        <v>18</v>
      </c>
      <c r="B21" s="93" t="s">
        <v>87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0</v>
      </c>
      <c r="G21" s="13">
        <f t="shared" si="10"/>
        <v>0</v>
      </c>
      <c r="H21" s="13">
        <f t="shared" si="10"/>
        <v>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0</v>
      </c>
      <c r="M21" s="13">
        <f t="shared" si="10"/>
        <v>0</v>
      </c>
      <c r="N21" s="13">
        <f t="shared" si="10"/>
        <v>0</v>
      </c>
      <c r="O21" s="93" t="s">
        <v>88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444500</v>
      </c>
      <c r="T21" s="13">
        <f t="shared" si="11"/>
        <v>665201</v>
      </c>
      <c r="U21" s="13">
        <f t="shared" si="11"/>
        <v>590762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444500</v>
      </c>
      <c r="Z21" s="13">
        <f t="shared" si="11"/>
        <v>665201</v>
      </c>
      <c r="AA21" s="13">
        <f t="shared" si="11"/>
        <v>590762</v>
      </c>
    </row>
    <row r="22" spans="1:27" s="11" customFormat="1" ht="15.75">
      <c r="A22" s="1">
        <v>19</v>
      </c>
      <c r="B22" s="95" t="s">
        <v>142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-444500</v>
      </c>
      <c r="G22" s="96">
        <f t="shared" si="12"/>
        <v>-665201</v>
      </c>
      <c r="H22" s="96">
        <f t="shared" si="12"/>
        <v>-590762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-444500</v>
      </c>
      <c r="M22" s="96">
        <f t="shared" si="12"/>
        <v>-665201</v>
      </c>
      <c r="N22" s="96">
        <f t="shared" si="12"/>
        <v>-590762</v>
      </c>
      <c r="O22" s="313" t="s">
        <v>128</v>
      </c>
      <c r="P22" s="309">
        <f>'Kiadás Hivatal'!C98</f>
        <v>0</v>
      </c>
      <c r="Q22" s="309">
        <f>'Kiadás Hivatal'!D98</f>
        <v>0</v>
      </c>
      <c r="R22" s="309">
        <f>'Kiadás Hivatal'!E98</f>
        <v>0</v>
      </c>
      <c r="S22" s="309">
        <f>'Kiadás Hivatal'!C99</f>
        <v>0</v>
      </c>
      <c r="T22" s="309">
        <f>'Kiadás Hivatal'!D99</f>
        <v>0</v>
      </c>
      <c r="U22" s="309">
        <f>'Kiadás Hivatal'!E99</f>
        <v>0</v>
      </c>
      <c r="V22" s="309">
        <f>'Kiadás Hivatal'!C100</f>
        <v>0</v>
      </c>
      <c r="W22" s="309">
        <f>'Kiadás Hivatal'!D100</f>
        <v>0</v>
      </c>
      <c r="X22" s="309">
        <f>'Kiadás Hivatal'!E100</f>
        <v>0</v>
      </c>
      <c r="Y22" s="309">
        <f>P22+S22+V22</f>
        <v>0</v>
      </c>
      <c r="Z22" s="309">
        <f>Q22+T22+W22</f>
        <v>0</v>
      </c>
      <c r="AA22" s="309">
        <f>R22+U22+X22</f>
        <v>0</v>
      </c>
    </row>
    <row r="23" spans="1:27" s="11" customFormat="1" ht="15.75">
      <c r="A23" s="1">
        <v>20</v>
      </c>
      <c r="B23" s="95" t="s">
        <v>133</v>
      </c>
      <c r="C23" s="5">
        <f>'Bevétel Hivatal'!C151</f>
        <v>0</v>
      </c>
      <c r="D23" s="5">
        <f>'Bevétel Hivatal'!D151</f>
        <v>0</v>
      </c>
      <c r="E23" s="5">
        <f>'Bevétel Hivatal'!E151</f>
        <v>0</v>
      </c>
      <c r="F23" s="5">
        <f>'Bevétel Hivatal'!C152</f>
        <v>0</v>
      </c>
      <c r="G23" s="5">
        <f>'Bevétel Hivatal'!D152</f>
        <v>0</v>
      </c>
      <c r="H23" s="5">
        <f>'Bevétel Hivatal'!E152</f>
        <v>0</v>
      </c>
      <c r="I23" s="5">
        <f>'Bevétel Hivatal'!C153</f>
        <v>0</v>
      </c>
      <c r="J23" s="5">
        <f>'Bevétel Hivatal'!D153</f>
        <v>0</v>
      </c>
      <c r="K23" s="5">
        <f>'Bevétel Hivatal'!E153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3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</row>
    <row r="24" spans="1:27" s="11" customFormat="1" ht="15.75">
      <c r="A24" s="1">
        <v>21</v>
      </c>
      <c r="B24" s="95" t="s">
        <v>134</v>
      </c>
      <c r="C24" s="5">
        <f>'Bevétel Hivatal'!C198</f>
        <v>0</v>
      </c>
      <c r="D24" s="5">
        <f>'Bevétel Hivatal'!D198</f>
        <v>0</v>
      </c>
      <c r="E24" s="5">
        <f>'Bevétel Hivatal'!E198</f>
        <v>0</v>
      </c>
      <c r="F24" s="5">
        <f>'Bevétel Hivatal'!C199</f>
        <v>0</v>
      </c>
      <c r="G24" s="5">
        <f>'Bevétel Hivatal'!D199</f>
        <v>0</v>
      </c>
      <c r="H24" s="5">
        <f>'Bevétel Hivatal'!E199</f>
        <v>0</v>
      </c>
      <c r="I24" s="5">
        <f>'Bevétel Hivatal'!C200</f>
        <v>0</v>
      </c>
      <c r="J24" s="5">
        <f>'Bevétel Hivatal'!D200</f>
        <v>0</v>
      </c>
      <c r="K24" s="5">
        <f>'Bevétel Hivatal'!E200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13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</row>
    <row r="25" spans="1:27" s="11" customFormat="1" ht="31.5">
      <c r="A25" s="1">
        <v>22</v>
      </c>
      <c r="B25" s="93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0</v>
      </c>
      <c r="G25" s="14">
        <f t="shared" si="14"/>
        <v>0</v>
      </c>
      <c r="H25" s="14">
        <f t="shared" si="14"/>
        <v>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0</v>
      </c>
      <c r="M25" s="14">
        <f t="shared" si="14"/>
        <v>0</v>
      </c>
      <c r="N25" s="14">
        <f t="shared" si="14"/>
        <v>0</v>
      </c>
      <c r="O25" s="93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444500</v>
      </c>
      <c r="T25" s="14">
        <f t="shared" si="15"/>
        <v>665201</v>
      </c>
      <c r="U25" s="14">
        <f t="shared" si="15"/>
        <v>590762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444500</v>
      </c>
      <c r="Z25" s="14">
        <f t="shared" si="15"/>
        <v>665201</v>
      </c>
      <c r="AA25" s="14">
        <f t="shared" si="15"/>
        <v>590762</v>
      </c>
    </row>
    <row r="26" spans="1:27" s="97" customFormat="1" ht="16.5">
      <c r="A26" s="1">
        <v>23</v>
      </c>
      <c r="B26" s="318" t="s">
        <v>138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20"/>
      <c r="O26" s="321" t="s">
        <v>139</v>
      </c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</row>
    <row r="27" spans="1:27" s="11" customFormat="1" ht="15.75">
      <c r="A27" s="1">
        <v>24</v>
      </c>
      <c r="B27" s="92" t="s">
        <v>140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60000</v>
      </c>
      <c r="G27" s="5">
        <f t="shared" si="16"/>
        <v>4767283</v>
      </c>
      <c r="H27" s="5">
        <f t="shared" si="16"/>
        <v>4767283</v>
      </c>
      <c r="I27" s="5">
        <f t="shared" si="16"/>
        <v>0</v>
      </c>
      <c r="J27" s="5">
        <f t="shared" si="16"/>
        <v>0</v>
      </c>
      <c r="K27" s="5">
        <f t="shared" si="16"/>
        <v>0</v>
      </c>
      <c r="L27" s="5">
        <f t="shared" si="16"/>
        <v>60000</v>
      </c>
      <c r="M27" s="5">
        <f t="shared" si="16"/>
        <v>4767283</v>
      </c>
      <c r="N27" s="5">
        <f t="shared" si="16"/>
        <v>4767283</v>
      </c>
      <c r="O27" s="92" t="s">
        <v>141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74104766</v>
      </c>
      <c r="T27" s="5">
        <f t="shared" si="17"/>
        <v>80034916</v>
      </c>
      <c r="U27" s="5">
        <f>U12+U21</f>
        <v>75550342</v>
      </c>
      <c r="V27" s="5">
        <f t="shared" si="17"/>
        <v>0</v>
      </c>
      <c r="W27" s="5">
        <f t="shared" si="17"/>
        <v>0</v>
      </c>
      <c r="X27" s="5">
        <f>X12+X21</f>
        <v>0</v>
      </c>
      <c r="Y27" s="5">
        <f t="shared" si="17"/>
        <v>74104766</v>
      </c>
      <c r="Z27" s="5">
        <f t="shared" si="17"/>
        <v>80034916</v>
      </c>
      <c r="AA27" s="5">
        <f>AA12+AA21</f>
        <v>75550342</v>
      </c>
    </row>
    <row r="28" spans="1:27" s="11" customFormat="1" ht="15.75">
      <c r="A28" s="1">
        <v>25</v>
      </c>
      <c r="B28" s="95" t="s">
        <v>142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-74044766</v>
      </c>
      <c r="G28" s="96">
        <f t="shared" si="18"/>
        <v>-75267633</v>
      </c>
      <c r="H28" s="96">
        <f t="shared" si="18"/>
        <v>-70783059</v>
      </c>
      <c r="I28" s="96">
        <f t="shared" si="18"/>
        <v>0</v>
      </c>
      <c r="J28" s="96">
        <f t="shared" si="18"/>
        <v>0</v>
      </c>
      <c r="K28" s="96">
        <f t="shared" si="18"/>
        <v>0</v>
      </c>
      <c r="L28" s="96">
        <f t="shared" si="18"/>
        <v>-74044766</v>
      </c>
      <c r="M28" s="96">
        <f t="shared" si="18"/>
        <v>-75267633</v>
      </c>
      <c r="N28" s="96">
        <f t="shared" si="18"/>
        <v>-70783059</v>
      </c>
      <c r="O28" s="313" t="s">
        <v>135</v>
      </c>
      <c r="P28" s="309">
        <f aca="true" t="shared" si="19" ref="P28:Z28">P13+P22</f>
        <v>0</v>
      </c>
      <c r="Q28" s="309">
        <f t="shared" si="19"/>
        <v>0</v>
      </c>
      <c r="R28" s="309">
        <f>R13+R22</f>
        <v>0</v>
      </c>
      <c r="S28" s="309">
        <f t="shared" si="19"/>
        <v>0</v>
      </c>
      <c r="T28" s="309">
        <f t="shared" si="19"/>
        <v>0</v>
      </c>
      <c r="U28" s="309">
        <f>U13+U22</f>
        <v>0</v>
      </c>
      <c r="V28" s="309">
        <f t="shared" si="19"/>
        <v>0</v>
      </c>
      <c r="W28" s="309">
        <f t="shared" si="19"/>
        <v>0</v>
      </c>
      <c r="X28" s="309">
        <f>X13+X22</f>
        <v>0</v>
      </c>
      <c r="Y28" s="309">
        <f t="shared" si="19"/>
        <v>0</v>
      </c>
      <c r="Z28" s="309">
        <f t="shared" si="19"/>
        <v>0</v>
      </c>
      <c r="AA28" s="309">
        <f>AA13+AA22</f>
        <v>0</v>
      </c>
    </row>
    <row r="29" spans="1:27" s="11" customFormat="1" ht="15.75">
      <c r="A29" s="1">
        <v>26</v>
      </c>
      <c r="B29" s="95" t="s">
        <v>133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2500000</v>
      </c>
      <c r="G29" s="5">
        <f t="shared" si="20"/>
        <v>3283536</v>
      </c>
      <c r="H29" s="5">
        <f>H14+H23</f>
        <v>3283536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2500000</v>
      </c>
      <c r="M29" s="5">
        <f t="shared" si="20"/>
        <v>3283536</v>
      </c>
      <c r="N29" s="5">
        <f>N14+N23</f>
        <v>3283536</v>
      </c>
      <c r="O29" s="313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</row>
    <row r="30" spans="1:27" s="11" customFormat="1" ht="15.75">
      <c r="A30" s="1">
        <v>27</v>
      </c>
      <c r="B30" s="95" t="s">
        <v>134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71544766</v>
      </c>
      <c r="G30" s="5">
        <f t="shared" si="21"/>
        <v>71984097</v>
      </c>
      <c r="H30" s="5">
        <f>H15+H24</f>
        <v>71805362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71544766</v>
      </c>
      <c r="M30" s="5">
        <f t="shared" si="21"/>
        <v>71984097</v>
      </c>
      <c r="N30" s="5">
        <f>N15+N24</f>
        <v>71805362</v>
      </c>
      <c r="O30" s="313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</row>
    <row r="31" spans="1:27" s="11" customFormat="1" ht="15.75">
      <c r="A31" s="1">
        <v>28</v>
      </c>
      <c r="B31" s="91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74104766</v>
      </c>
      <c r="G31" s="14">
        <f t="shared" si="22"/>
        <v>80034916</v>
      </c>
      <c r="H31" s="14">
        <f t="shared" si="22"/>
        <v>79856181</v>
      </c>
      <c r="I31" s="14">
        <f t="shared" si="22"/>
        <v>0</v>
      </c>
      <c r="J31" s="14">
        <f t="shared" si="22"/>
        <v>0</v>
      </c>
      <c r="K31" s="14">
        <f t="shared" si="22"/>
        <v>0</v>
      </c>
      <c r="L31" s="14">
        <f t="shared" si="22"/>
        <v>74104766</v>
      </c>
      <c r="M31" s="14">
        <f t="shared" si="22"/>
        <v>80034916</v>
      </c>
      <c r="N31" s="14">
        <f t="shared" si="22"/>
        <v>79856181</v>
      </c>
      <c r="O31" s="91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74104766</v>
      </c>
      <c r="T31" s="14">
        <f t="shared" si="23"/>
        <v>80034916</v>
      </c>
      <c r="U31" s="14">
        <f t="shared" si="23"/>
        <v>75550342</v>
      </c>
      <c r="V31" s="14">
        <f t="shared" si="23"/>
        <v>0</v>
      </c>
      <c r="W31" s="14">
        <f t="shared" si="23"/>
        <v>0</v>
      </c>
      <c r="X31" s="14">
        <f t="shared" si="23"/>
        <v>0</v>
      </c>
      <c r="Y31" s="14">
        <f t="shared" si="23"/>
        <v>74104766</v>
      </c>
      <c r="Z31" s="14">
        <f t="shared" si="23"/>
        <v>80034916</v>
      </c>
      <c r="AA31" s="14">
        <f t="shared" si="23"/>
        <v>75550342</v>
      </c>
    </row>
    <row r="32" ht="15">
      <c r="Z32" s="158"/>
    </row>
  </sheetData>
  <sheetProtection/>
  <mergeCells count="69">
    <mergeCell ref="B26:N26"/>
    <mergeCell ref="O26:AA26"/>
    <mergeCell ref="V4:X4"/>
    <mergeCell ref="Y4:AA4"/>
    <mergeCell ref="B6:N6"/>
    <mergeCell ref="O6:AA6"/>
    <mergeCell ref="B17:N17"/>
    <mergeCell ref="O17:AA17"/>
    <mergeCell ref="C4:E4"/>
    <mergeCell ref="F4:H4"/>
    <mergeCell ref="R28:R30"/>
    <mergeCell ref="P28:P30"/>
    <mergeCell ref="Q22:Q24"/>
    <mergeCell ref="X13:X15"/>
    <mergeCell ref="X22:X24"/>
    <mergeCell ref="X28:X30"/>
    <mergeCell ref="S28:S30"/>
    <mergeCell ref="Q28:Q30"/>
    <mergeCell ref="V28:V30"/>
    <mergeCell ref="R22:R24"/>
    <mergeCell ref="AA28:AA30"/>
    <mergeCell ref="AA22:AA24"/>
    <mergeCell ref="AA13:AA15"/>
    <mergeCell ref="U13:U15"/>
    <mergeCell ref="T22:T24"/>
    <mergeCell ref="Z22:Z24"/>
    <mergeCell ref="W28:W30"/>
    <mergeCell ref="V13:V15"/>
    <mergeCell ref="U22:U24"/>
    <mergeCell ref="Z28:Z30"/>
    <mergeCell ref="O28:O30"/>
    <mergeCell ref="O22:O24"/>
    <mergeCell ref="Y22:Y24"/>
    <mergeCell ref="P13:P15"/>
    <mergeCell ref="P22:P24"/>
    <mergeCell ref="O13:O15"/>
    <mergeCell ref="U28:U30"/>
    <mergeCell ref="V22:V24"/>
    <mergeCell ref="Y13:Y15"/>
    <mergeCell ref="T28:T30"/>
    <mergeCell ref="A1:Z1"/>
    <mergeCell ref="Q13:Q15"/>
    <mergeCell ref="T13:T15"/>
    <mergeCell ref="W13:W15"/>
    <mergeCell ref="Z13:Z15"/>
    <mergeCell ref="O4:O5"/>
    <mergeCell ref="I4:K4"/>
    <mergeCell ref="L4:N4"/>
    <mergeCell ref="P4:R4"/>
    <mergeCell ref="S4:U4"/>
    <mergeCell ref="M10:M11"/>
    <mergeCell ref="R13:R15"/>
    <mergeCell ref="D10:D11"/>
    <mergeCell ref="E10:E11"/>
    <mergeCell ref="H10:H11"/>
    <mergeCell ref="K10:K11"/>
    <mergeCell ref="N10:N11"/>
    <mergeCell ref="I10:I11"/>
    <mergeCell ref="L10:L11"/>
    <mergeCell ref="Y28:Y30"/>
    <mergeCell ref="W22:W24"/>
    <mergeCell ref="B4:B5"/>
    <mergeCell ref="G10:G11"/>
    <mergeCell ref="J10:J11"/>
    <mergeCell ref="B10:B11"/>
    <mergeCell ref="C10:C11"/>
    <mergeCell ref="F10:F11"/>
    <mergeCell ref="S13:S15"/>
    <mergeCell ref="S22:S24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8" scale="37" r:id="rId1"/>
  <headerFooter>
    <oddHeader>&amp;R&amp;"Arial,Normál"&amp;10 1. melléklet a 7/2019.(V.17.) önkormányzati rendelethez
</oddHeader>
    <oddFooter>&amp;C3. oldal, összesen: 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5" customWidth="1"/>
    <col min="2" max="5" width="11.421875" style="29" customWidth="1"/>
    <col min="6" max="16384" width="9.140625" style="29" customWidth="1"/>
  </cols>
  <sheetData>
    <row r="1" spans="1:6" s="22" customFormat="1" ht="48.75" customHeight="1">
      <c r="A1" s="372" t="s">
        <v>713</v>
      </c>
      <c r="B1" s="372"/>
      <c r="C1" s="372"/>
      <c r="D1" s="372"/>
      <c r="E1" s="372"/>
      <c r="F1" s="153"/>
    </row>
    <row r="2" spans="1:5" s="22" customFormat="1" ht="13.5" customHeight="1">
      <c r="A2" s="154"/>
      <c r="B2" s="154"/>
      <c r="C2" s="154"/>
      <c r="D2" s="154"/>
      <c r="E2" s="154"/>
    </row>
    <row r="3" spans="1:5" s="22" customFormat="1" ht="40.5" customHeight="1">
      <c r="A3" s="371" t="s">
        <v>706</v>
      </c>
      <c r="B3" s="371"/>
      <c r="C3" s="371"/>
      <c r="D3" s="371"/>
      <c r="E3" s="371"/>
    </row>
    <row r="4" spans="1:5" s="22" customFormat="1" ht="14.25" customHeight="1">
      <c r="A4" s="23"/>
      <c r="B4" s="23"/>
      <c r="C4" s="23"/>
      <c r="D4" s="23"/>
      <c r="E4" s="123"/>
    </row>
    <row r="5" spans="1:5" s="26" customFormat="1" ht="21.75" customHeight="1">
      <c r="A5" s="113" t="s">
        <v>9</v>
      </c>
      <c r="B5" s="152" t="s">
        <v>514</v>
      </c>
      <c r="C5" s="152" t="s">
        <v>627</v>
      </c>
      <c r="D5" s="24" t="s">
        <v>700</v>
      </c>
      <c r="E5" s="152" t="s">
        <v>5</v>
      </c>
    </row>
    <row r="6" spans="1:5" ht="15">
      <c r="A6" s="27" t="s">
        <v>425</v>
      </c>
      <c r="B6" s="28">
        <v>9800000</v>
      </c>
      <c r="C6" s="28">
        <v>9800000</v>
      </c>
      <c r="D6" s="28">
        <v>9800000</v>
      </c>
      <c r="E6" s="28">
        <f>SUM(B6,D6,C6)</f>
        <v>29400000</v>
      </c>
    </row>
    <row r="7" spans="1:5" ht="15">
      <c r="A7" s="27" t="s">
        <v>423</v>
      </c>
      <c r="B7" s="28"/>
      <c r="C7" s="28"/>
      <c r="D7" s="28"/>
      <c r="E7" s="28">
        <f>SUM(B7,D7,C7)</f>
        <v>0</v>
      </c>
    </row>
    <row r="8" spans="1:5" ht="15">
      <c r="A8" s="27" t="s">
        <v>29</v>
      </c>
      <c r="B8" s="28">
        <v>90000</v>
      </c>
      <c r="C8" s="28">
        <v>90000</v>
      </c>
      <c r="D8" s="28">
        <v>90000</v>
      </c>
      <c r="E8" s="28">
        <f>SUM(B8,D8,C8)</f>
        <v>270000</v>
      </c>
    </row>
    <row r="9" spans="1:5" ht="32.25" customHeight="1">
      <c r="A9" s="30" t="s">
        <v>30</v>
      </c>
      <c r="B9" s="28">
        <v>3700000</v>
      </c>
      <c r="C9" s="28">
        <v>3700000</v>
      </c>
      <c r="D9" s="28">
        <v>3700000</v>
      </c>
      <c r="E9" s="28">
        <f>SUM(B9,D9,C9)</f>
        <v>11100000</v>
      </c>
    </row>
    <row r="10" spans="1:5" ht="20.25" customHeight="1">
      <c r="A10" s="27" t="s">
        <v>31</v>
      </c>
      <c r="B10" s="28"/>
      <c r="C10" s="28"/>
      <c r="D10" s="28"/>
      <c r="E10" s="28">
        <f>SUM(B10:D10)</f>
        <v>0</v>
      </c>
    </row>
    <row r="11" spans="1:5" ht="19.5" customHeight="1">
      <c r="A11" s="27" t="s">
        <v>32</v>
      </c>
      <c r="B11" s="28"/>
      <c r="C11" s="28"/>
      <c r="D11" s="28"/>
      <c r="E11" s="28">
        <f>SUM(B11:D11)</f>
        <v>0</v>
      </c>
    </row>
    <row r="12" spans="1:5" ht="15.75" customHeight="1">
      <c r="A12" s="30" t="s">
        <v>424</v>
      </c>
      <c r="B12" s="28"/>
      <c r="C12" s="28"/>
      <c r="D12" s="28"/>
      <c r="E12" s="28">
        <f>SUM(B12:D12)</f>
        <v>0</v>
      </c>
    </row>
    <row r="13" spans="1:5" s="33" customFormat="1" ht="14.25">
      <c r="A13" s="31" t="s">
        <v>42</v>
      </c>
      <c r="B13" s="32">
        <f>SUM(B6:B12)</f>
        <v>13590000</v>
      </c>
      <c r="C13" s="32">
        <f>SUM(C6:C12)</f>
        <v>13590000</v>
      </c>
      <c r="D13" s="32">
        <f>SUM(D6:D12)</f>
        <v>13590000</v>
      </c>
      <c r="E13" s="32">
        <f>SUM(E6:E12)</f>
        <v>40770000</v>
      </c>
    </row>
    <row r="14" spans="1:5" ht="15">
      <c r="A14" s="31" t="s">
        <v>43</v>
      </c>
      <c r="B14" s="32">
        <f>ROUNDDOWN(B13*0.5,0)</f>
        <v>6795000</v>
      </c>
      <c r="C14" s="32">
        <f>ROUNDDOWN(C13*0.5,0)</f>
        <v>6795000</v>
      </c>
      <c r="D14" s="32">
        <f>ROUNDDOWN(D13*0.5,0)</f>
        <v>6795000</v>
      </c>
      <c r="E14" s="32">
        <f>ROUNDDOWN(E13*0.5,0)</f>
        <v>20385000</v>
      </c>
    </row>
    <row r="15" spans="1:5" ht="19.5" customHeight="1">
      <c r="A15" s="30" t="s">
        <v>33</v>
      </c>
      <c r="B15" s="28"/>
      <c r="C15" s="28"/>
      <c r="D15" s="28"/>
      <c r="E15" s="28">
        <f aca="true" t="shared" si="0" ref="E15:E21">SUM(B15,D15,C15)</f>
        <v>0</v>
      </c>
    </row>
    <row r="16" spans="1:5" ht="20.25" customHeight="1">
      <c r="A16" s="30" t="s">
        <v>37</v>
      </c>
      <c r="B16" s="28"/>
      <c r="C16" s="28"/>
      <c r="D16" s="28"/>
      <c r="E16" s="28">
        <f t="shared" si="0"/>
        <v>0</v>
      </c>
    </row>
    <row r="17" spans="1:5" ht="17.25" customHeight="1">
      <c r="A17" s="30" t="s">
        <v>34</v>
      </c>
      <c r="B17" s="28"/>
      <c r="C17" s="28"/>
      <c r="D17" s="28"/>
      <c r="E17" s="28">
        <f t="shared" si="0"/>
        <v>0</v>
      </c>
    </row>
    <row r="18" spans="1:5" ht="14.25" customHeight="1">
      <c r="A18" s="27" t="s">
        <v>35</v>
      </c>
      <c r="B18" s="28"/>
      <c r="C18" s="28"/>
      <c r="D18" s="28"/>
      <c r="E18" s="28">
        <f t="shared" si="0"/>
        <v>0</v>
      </c>
    </row>
    <row r="19" spans="1:5" ht="15">
      <c r="A19" s="27" t="s">
        <v>36</v>
      </c>
      <c r="B19" s="28"/>
      <c r="C19" s="28"/>
      <c r="D19" s="28"/>
      <c r="E19" s="28">
        <f t="shared" si="0"/>
        <v>0</v>
      </c>
    </row>
    <row r="20" spans="1:5" ht="15">
      <c r="A20" s="27" t="s">
        <v>38</v>
      </c>
      <c r="B20" s="28"/>
      <c r="C20" s="28"/>
      <c r="D20" s="28"/>
      <c r="E20" s="28">
        <f t="shared" si="0"/>
        <v>0</v>
      </c>
    </row>
    <row r="21" spans="1:5" ht="24">
      <c r="A21" s="30" t="s">
        <v>92</v>
      </c>
      <c r="B21" s="28"/>
      <c r="C21" s="28"/>
      <c r="D21" s="28"/>
      <c r="E21" s="28">
        <f t="shared" si="0"/>
        <v>0</v>
      </c>
    </row>
    <row r="22" spans="1:5" s="33" customFormat="1" ht="18" customHeight="1">
      <c r="A22" s="34" t="s">
        <v>44</v>
      </c>
      <c r="B22" s="32">
        <f>SUM(B15:B21)</f>
        <v>0</v>
      </c>
      <c r="C22" s="32">
        <f>SUM(C15:C21)</f>
        <v>0</v>
      </c>
      <c r="D22" s="32">
        <f>SUM(D15:D21)</f>
        <v>0</v>
      </c>
      <c r="E22" s="32">
        <f>SUM(E15:E21)</f>
        <v>0</v>
      </c>
    </row>
    <row r="23" spans="1:5" s="33" customFormat="1" ht="18.75" customHeight="1">
      <c r="A23" s="34" t="s">
        <v>45</v>
      </c>
      <c r="B23" s="32">
        <f>B14-B22</f>
        <v>6795000</v>
      </c>
      <c r="C23" s="32">
        <f>C14-C22</f>
        <v>6795000</v>
      </c>
      <c r="D23" s="32">
        <f>D14-D22</f>
        <v>6795000</v>
      </c>
      <c r="E23" s="32">
        <f>E14-E22</f>
        <v>20385000</v>
      </c>
    </row>
    <row r="24" spans="1:5" s="33" customFormat="1" ht="25.5" customHeight="1">
      <c r="A24" s="35" t="s">
        <v>57</v>
      </c>
      <c r="B24" s="32"/>
      <c r="C24" s="32"/>
      <c r="D24" s="32"/>
      <c r="E24" s="32">
        <f>SUM(B24,D24,C24)</f>
        <v>0</v>
      </c>
    </row>
    <row r="25" spans="1:5" s="33" customFormat="1" ht="18.75" customHeight="1">
      <c r="A25" s="98"/>
      <c r="B25" s="99"/>
      <c r="C25" s="99"/>
      <c r="D25" s="99"/>
      <c r="E25" s="99"/>
    </row>
    <row r="26" spans="1:5" s="33" customFormat="1" ht="27.75" customHeight="1">
      <c r="A26" s="373" t="s">
        <v>397</v>
      </c>
      <c r="B26" s="373"/>
      <c r="C26" s="373"/>
      <c r="D26" s="373"/>
      <c r="E26" s="373"/>
    </row>
    <row r="27" ht="18.75" customHeight="1"/>
    <row r="28" ht="15">
      <c r="A28" s="100" t="s">
        <v>707</v>
      </c>
    </row>
    <row r="29" spans="1:3" ht="15">
      <c r="A29" s="36" t="s">
        <v>510</v>
      </c>
      <c r="C29" s="62"/>
    </row>
    <row r="30" ht="15">
      <c r="C30" s="62"/>
    </row>
    <row r="31" spans="1:4" ht="15">
      <c r="A31" s="62" t="s">
        <v>628</v>
      </c>
      <c r="B31" s="25"/>
      <c r="D31" s="62" t="s">
        <v>511</v>
      </c>
    </row>
    <row r="32" spans="1:4" ht="15">
      <c r="A32" s="62" t="s">
        <v>598</v>
      </c>
      <c r="B32" s="25"/>
      <c r="D32" s="62" t="s">
        <v>80</v>
      </c>
    </row>
  </sheetData>
  <sheetProtection/>
  <mergeCells count="3">
    <mergeCell ref="A3:E3"/>
    <mergeCell ref="A1:E1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R164"/>
  <sheetViews>
    <sheetView zoomScalePageLayoutView="0" workbookViewId="0" topLeftCell="A1">
      <pane xSplit="3" ySplit="6" topLeftCell="D7" activePane="bottomRight" state="frozen"/>
      <selection pane="topLeft" activeCell="B17" sqref="B17:N17"/>
      <selection pane="topRight" activeCell="B17" sqref="B17:N17"/>
      <selection pane="bottomLeft" activeCell="B17" sqref="B17:N17"/>
      <selection pane="bottomRight" activeCell="A164" sqref="A164"/>
    </sheetView>
  </sheetViews>
  <sheetFormatPr defaultColWidth="9.140625" defaultRowHeight="15"/>
  <cols>
    <col min="1" max="1" width="5.7109375" style="3" customWidth="1"/>
    <col min="2" max="2" width="45.7109375" style="3" customWidth="1"/>
    <col min="3" max="3" width="5.7109375" style="3" customWidth="1"/>
    <col min="4" max="12" width="13.140625" style="3" customWidth="1"/>
    <col min="13" max="18" width="9.140625" style="3" customWidth="1"/>
    <col min="19" max="16384" width="9.140625" style="3" customWidth="1"/>
  </cols>
  <sheetData>
    <row r="1" spans="1:12" ht="15.75" customHeight="1">
      <c r="A1" s="325" t="s">
        <v>664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5.75">
      <c r="A2" s="326" t="s">
        <v>580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ht="15.75"/>
    <row r="4" spans="1:12" s="135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49</v>
      </c>
      <c r="H4" s="1" t="s">
        <v>50</v>
      </c>
      <c r="I4" s="1" t="s">
        <v>51</v>
      </c>
      <c r="J4" s="1" t="s">
        <v>96</v>
      </c>
      <c r="K4" s="1" t="s">
        <v>97</v>
      </c>
      <c r="L4" s="1" t="s">
        <v>52</v>
      </c>
    </row>
    <row r="5" spans="1:12" ht="15.75">
      <c r="A5" s="1">
        <v>1</v>
      </c>
      <c r="B5" s="314" t="s">
        <v>9</v>
      </c>
      <c r="C5" s="314" t="s">
        <v>143</v>
      </c>
      <c r="D5" s="328" t="s">
        <v>14</v>
      </c>
      <c r="E5" s="329"/>
      <c r="F5" s="330"/>
      <c r="G5" s="328" t="s">
        <v>15</v>
      </c>
      <c r="H5" s="329"/>
      <c r="I5" s="330"/>
      <c r="J5" s="327" t="s">
        <v>16</v>
      </c>
      <c r="K5" s="327"/>
      <c r="L5" s="327"/>
    </row>
    <row r="6" spans="1:12" ht="31.5">
      <c r="A6" s="1">
        <v>2</v>
      </c>
      <c r="B6" s="314"/>
      <c r="C6" s="314"/>
      <c r="D6" s="37" t="s">
        <v>4</v>
      </c>
      <c r="E6" s="37" t="s">
        <v>789</v>
      </c>
      <c r="F6" s="37" t="s">
        <v>790</v>
      </c>
      <c r="G6" s="37" t="s">
        <v>4</v>
      </c>
      <c r="H6" s="37" t="s">
        <v>789</v>
      </c>
      <c r="I6" s="37" t="s">
        <v>790</v>
      </c>
      <c r="J6" s="37" t="s">
        <v>4</v>
      </c>
      <c r="K6" s="37" t="s">
        <v>789</v>
      </c>
      <c r="L6" s="37" t="s">
        <v>790</v>
      </c>
    </row>
    <row r="7" spans="1:18" ht="33.75" customHeight="1">
      <c r="A7" s="1">
        <v>3</v>
      </c>
      <c r="B7" s="136" t="s">
        <v>415</v>
      </c>
      <c r="C7" s="90"/>
      <c r="D7" s="37"/>
      <c r="E7" s="37"/>
      <c r="F7" s="37"/>
      <c r="G7" s="37"/>
      <c r="H7" s="37"/>
      <c r="I7" s="37"/>
      <c r="J7" s="37"/>
      <c r="K7" s="37"/>
      <c r="L7" s="37"/>
      <c r="M7" s="156"/>
      <c r="N7" s="156"/>
      <c r="O7" s="156"/>
      <c r="P7" s="156"/>
      <c r="Q7" s="128"/>
      <c r="R7" s="128"/>
    </row>
    <row r="8" spans="1:18" ht="15.75">
      <c r="A8" s="1">
        <v>4</v>
      </c>
      <c r="B8" s="137" t="s">
        <v>109</v>
      </c>
      <c r="C8" s="4"/>
      <c r="D8" s="134"/>
      <c r="E8" s="134"/>
      <c r="F8" s="134"/>
      <c r="G8" s="134"/>
      <c r="H8" s="134"/>
      <c r="I8" s="134"/>
      <c r="J8" s="134"/>
      <c r="K8" s="134"/>
      <c r="L8" s="134"/>
      <c r="M8" s="156"/>
      <c r="N8" s="156"/>
      <c r="O8" s="156"/>
      <c r="P8" s="156"/>
      <c r="Q8" s="128"/>
      <c r="R8" s="128"/>
    </row>
    <row r="9" spans="1:18" ht="15.75" hidden="1">
      <c r="A9" s="1"/>
      <c r="B9" s="133"/>
      <c r="C9" s="4"/>
      <c r="D9" s="132"/>
      <c r="E9" s="132"/>
      <c r="F9" s="132"/>
      <c r="G9" s="132"/>
      <c r="H9" s="132"/>
      <c r="I9" s="132"/>
      <c r="J9" s="132"/>
      <c r="K9" s="132"/>
      <c r="L9" s="132"/>
      <c r="M9" s="156"/>
      <c r="N9" s="156"/>
      <c r="O9" s="156"/>
      <c r="P9" s="156"/>
      <c r="Q9" s="128"/>
      <c r="R9" s="128"/>
    </row>
    <row r="10" spans="1:18" ht="15.75" hidden="1">
      <c r="A10" s="1"/>
      <c r="B10" s="131" t="s">
        <v>214</v>
      </c>
      <c r="C10" s="4"/>
      <c r="D10" s="132">
        <f>SUM(D9)</f>
        <v>0</v>
      </c>
      <c r="E10" s="132">
        <f>SUM(E9)</f>
        <v>0</v>
      </c>
      <c r="F10" s="132"/>
      <c r="G10" s="138"/>
      <c r="H10" s="138"/>
      <c r="I10" s="138"/>
      <c r="J10" s="138"/>
      <c r="K10" s="138"/>
      <c r="L10" s="138"/>
      <c r="M10" s="156"/>
      <c r="N10" s="156"/>
      <c r="O10" s="156"/>
      <c r="P10" s="156"/>
      <c r="Q10" s="128"/>
      <c r="R10" s="128"/>
    </row>
    <row r="11" spans="1:18" ht="15.75">
      <c r="A11" s="1">
        <v>5</v>
      </c>
      <c r="B11" s="131" t="s">
        <v>729</v>
      </c>
      <c r="C11" s="4">
        <v>2</v>
      </c>
      <c r="D11" s="132">
        <v>0</v>
      </c>
      <c r="E11" s="132">
        <v>207087017</v>
      </c>
      <c r="F11" s="132">
        <v>8221406</v>
      </c>
      <c r="G11" s="132">
        <v>0</v>
      </c>
      <c r="H11" s="132">
        <v>0</v>
      </c>
      <c r="I11" s="132">
        <v>0</v>
      </c>
      <c r="J11" s="132">
        <f aca="true" t="shared" si="0" ref="J11:L17">D11+G11</f>
        <v>0</v>
      </c>
      <c r="K11" s="132">
        <f t="shared" si="0"/>
        <v>207087017</v>
      </c>
      <c r="L11" s="132">
        <f t="shared" si="0"/>
        <v>8221406</v>
      </c>
      <c r="M11" s="156"/>
      <c r="N11" s="156"/>
      <c r="O11" s="156"/>
      <c r="P11" s="156"/>
      <c r="Q11" s="128"/>
      <c r="R11" s="128"/>
    </row>
    <row r="12" spans="1:18" ht="15.75" hidden="1">
      <c r="A12" s="1"/>
      <c r="B12" s="131" t="s">
        <v>624</v>
      </c>
      <c r="C12" s="4">
        <v>2</v>
      </c>
      <c r="D12" s="132"/>
      <c r="E12" s="132"/>
      <c r="F12" s="132"/>
      <c r="G12" s="132"/>
      <c r="H12" s="132"/>
      <c r="I12" s="132"/>
      <c r="J12" s="132">
        <f t="shared" si="0"/>
        <v>0</v>
      </c>
      <c r="K12" s="132">
        <f t="shared" si="0"/>
        <v>0</v>
      </c>
      <c r="L12" s="132">
        <f t="shared" si="0"/>
        <v>0</v>
      </c>
      <c r="M12" s="156"/>
      <c r="N12" s="156"/>
      <c r="O12" s="156"/>
      <c r="P12" s="156"/>
      <c r="Q12" s="128"/>
      <c r="R12" s="128"/>
    </row>
    <row r="13" spans="1:18" ht="15.75" hidden="1">
      <c r="A13" s="1"/>
      <c r="B13" s="131" t="s">
        <v>626</v>
      </c>
      <c r="C13" s="4">
        <v>2</v>
      </c>
      <c r="D13" s="132"/>
      <c r="E13" s="132"/>
      <c r="F13" s="132"/>
      <c r="G13" s="132"/>
      <c r="H13" s="132"/>
      <c r="I13" s="132"/>
      <c r="J13" s="132">
        <f t="shared" si="0"/>
        <v>0</v>
      </c>
      <c r="K13" s="132">
        <f t="shared" si="0"/>
        <v>0</v>
      </c>
      <c r="L13" s="132">
        <f t="shared" si="0"/>
        <v>0</v>
      </c>
      <c r="M13" s="156"/>
      <c r="N13" s="156"/>
      <c r="O13" s="156"/>
      <c r="P13" s="156"/>
      <c r="Q13" s="128"/>
      <c r="R13" s="128"/>
    </row>
    <row r="14" spans="1:18" ht="31.5" hidden="1">
      <c r="A14" s="1"/>
      <c r="B14" s="131" t="s">
        <v>621</v>
      </c>
      <c r="C14" s="4">
        <v>2</v>
      </c>
      <c r="D14" s="132"/>
      <c r="E14" s="132"/>
      <c r="F14" s="132"/>
      <c r="G14" s="132"/>
      <c r="H14" s="132"/>
      <c r="I14" s="132"/>
      <c r="J14" s="132">
        <f t="shared" si="0"/>
        <v>0</v>
      </c>
      <c r="K14" s="132">
        <f t="shared" si="0"/>
        <v>0</v>
      </c>
      <c r="L14" s="132">
        <f t="shared" si="0"/>
        <v>0</v>
      </c>
      <c r="M14" s="156"/>
      <c r="N14" s="156"/>
      <c r="O14" s="156"/>
      <c r="P14" s="156"/>
      <c r="Q14" s="128"/>
      <c r="R14" s="128"/>
    </row>
    <row r="15" spans="1:18" ht="31.5" customHeight="1" hidden="1">
      <c r="A15" s="1"/>
      <c r="B15" s="131" t="s">
        <v>642</v>
      </c>
      <c r="C15" s="4">
        <v>2</v>
      </c>
      <c r="D15" s="132"/>
      <c r="E15" s="132"/>
      <c r="F15" s="132"/>
      <c r="G15" s="132"/>
      <c r="H15" s="132"/>
      <c r="I15" s="132"/>
      <c r="J15" s="132">
        <f t="shared" si="0"/>
        <v>0</v>
      </c>
      <c r="K15" s="132">
        <f t="shared" si="0"/>
        <v>0</v>
      </c>
      <c r="L15" s="132">
        <f t="shared" si="0"/>
        <v>0</v>
      </c>
      <c r="M15" s="156"/>
      <c r="N15" s="156"/>
      <c r="O15" s="156"/>
      <c r="P15" s="156"/>
      <c r="Q15" s="128"/>
      <c r="R15" s="128"/>
    </row>
    <row r="16" spans="1:18" ht="15.75" hidden="1">
      <c r="A16" s="1"/>
      <c r="B16" s="133" t="s">
        <v>617</v>
      </c>
      <c r="C16" s="4">
        <v>2</v>
      </c>
      <c r="D16" s="132"/>
      <c r="E16" s="132"/>
      <c r="F16" s="132"/>
      <c r="G16" s="132"/>
      <c r="H16" s="132"/>
      <c r="I16" s="132"/>
      <c r="J16" s="132">
        <f t="shared" si="0"/>
        <v>0</v>
      </c>
      <c r="K16" s="132">
        <f t="shared" si="0"/>
        <v>0</v>
      </c>
      <c r="L16" s="132">
        <f t="shared" si="0"/>
        <v>0</v>
      </c>
      <c r="M16" s="156"/>
      <c r="N16" s="156"/>
      <c r="O16" s="156"/>
      <c r="P16" s="156"/>
      <c r="Q16" s="128"/>
      <c r="R16" s="128"/>
    </row>
    <row r="17" spans="1:18" ht="15.75" hidden="1">
      <c r="A17" s="1"/>
      <c r="B17" s="133"/>
      <c r="C17" s="4"/>
      <c r="D17" s="132"/>
      <c r="E17" s="132"/>
      <c r="F17" s="132"/>
      <c r="G17" s="132"/>
      <c r="H17" s="132"/>
      <c r="I17" s="132"/>
      <c r="J17" s="132">
        <f t="shared" si="0"/>
        <v>0</v>
      </c>
      <c r="K17" s="132">
        <f t="shared" si="0"/>
        <v>0</v>
      </c>
      <c r="L17" s="132">
        <f t="shared" si="0"/>
        <v>0</v>
      </c>
      <c r="M17" s="156"/>
      <c r="N17" s="156"/>
      <c r="O17" s="156"/>
      <c r="P17" s="156"/>
      <c r="Q17" s="128"/>
      <c r="R17" s="128"/>
    </row>
    <row r="18" spans="1:18" ht="19.5" customHeight="1">
      <c r="A18" s="1">
        <v>6</v>
      </c>
      <c r="B18" s="131" t="s">
        <v>213</v>
      </c>
      <c r="C18" s="4"/>
      <c r="D18" s="132">
        <f>SUM(D11:D17)</f>
        <v>0</v>
      </c>
      <c r="E18" s="132">
        <f>SUM(E11:E17)</f>
        <v>207087017</v>
      </c>
      <c r="F18" s="132">
        <f>SUM(F11:F17)</f>
        <v>8221406</v>
      </c>
      <c r="G18" s="138"/>
      <c r="H18" s="138"/>
      <c r="I18" s="138"/>
      <c r="J18" s="138"/>
      <c r="K18" s="138"/>
      <c r="L18" s="138"/>
      <c r="M18" s="156"/>
      <c r="N18" s="156"/>
      <c r="O18" s="156"/>
      <c r="P18" s="156"/>
      <c r="Q18" s="128"/>
      <c r="R18" s="128"/>
    </row>
    <row r="19" spans="1:18" ht="15.75" hidden="1">
      <c r="A19" s="1"/>
      <c r="B19" s="131"/>
      <c r="C19" s="4">
        <v>2</v>
      </c>
      <c r="D19" s="132">
        <v>0</v>
      </c>
      <c r="E19" s="132">
        <v>0</v>
      </c>
      <c r="F19" s="132"/>
      <c r="G19" s="132">
        <v>0</v>
      </c>
      <c r="H19" s="132"/>
      <c r="I19" s="132"/>
      <c r="J19" s="132">
        <f aca="true" t="shared" si="1" ref="J19:L26">D19+G19</f>
        <v>0</v>
      </c>
      <c r="K19" s="132">
        <f t="shared" si="1"/>
        <v>0</v>
      </c>
      <c r="L19" s="132">
        <f t="shared" si="1"/>
        <v>0</v>
      </c>
      <c r="M19" s="156"/>
      <c r="N19" s="156"/>
      <c r="O19" s="156"/>
      <c r="P19" s="156"/>
      <c r="Q19" s="128"/>
      <c r="R19" s="128"/>
    </row>
    <row r="20" spans="1:18" ht="15.75">
      <c r="A20" s="1">
        <v>7</v>
      </c>
      <c r="B20" s="131" t="s">
        <v>679</v>
      </c>
      <c r="C20" s="4">
        <v>2</v>
      </c>
      <c r="D20" s="132">
        <v>60000</v>
      </c>
      <c r="E20" s="132">
        <v>60000</v>
      </c>
      <c r="F20" s="132">
        <v>54724</v>
      </c>
      <c r="G20" s="132">
        <v>16200</v>
      </c>
      <c r="H20" s="132">
        <v>16200</v>
      </c>
      <c r="I20" s="132">
        <v>14776</v>
      </c>
      <c r="J20" s="132">
        <f t="shared" si="1"/>
        <v>76200</v>
      </c>
      <c r="K20" s="132">
        <f t="shared" si="1"/>
        <v>76200</v>
      </c>
      <c r="L20" s="132">
        <f t="shared" si="1"/>
        <v>69500</v>
      </c>
      <c r="M20" s="156"/>
      <c r="N20" s="156"/>
      <c r="O20" s="156"/>
      <c r="P20" s="156"/>
      <c r="Q20" s="128"/>
      <c r="R20" s="128"/>
    </row>
    <row r="21" spans="1:18" ht="15.75">
      <c r="A21" s="1">
        <v>8</v>
      </c>
      <c r="B21" s="131" t="s">
        <v>781</v>
      </c>
      <c r="C21" s="4">
        <v>2</v>
      </c>
      <c r="D21" s="132">
        <v>0</v>
      </c>
      <c r="E21" s="132">
        <v>118110</v>
      </c>
      <c r="F21" s="132">
        <v>118110</v>
      </c>
      <c r="G21" s="132">
        <v>0</v>
      </c>
      <c r="H21" s="132">
        <v>31890</v>
      </c>
      <c r="I21" s="132">
        <v>31890</v>
      </c>
      <c r="J21" s="132">
        <f t="shared" si="1"/>
        <v>0</v>
      </c>
      <c r="K21" s="132">
        <f t="shared" si="1"/>
        <v>150000</v>
      </c>
      <c r="L21" s="132">
        <f t="shared" si="1"/>
        <v>150000</v>
      </c>
      <c r="M21" s="156"/>
      <c r="N21" s="156"/>
      <c r="O21" s="156"/>
      <c r="P21" s="156"/>
      <c r="Q21" s="128"/>
      <c r="R21" s="128"/>
    </row>
    <row r="22" spans="1:18" ht="15.75">
      <c r="A22" s="1">
        <v>9</v>
      </c>
      <c r="B22" s="131" t="s">
        <v>763</v>
      </c>
      <c r="C22" s="4">
        <v>2</v>
      </c>
      <c r="D22" s="132">
        <v>0</v>
      </c>
      <c r="E22" s="132">
        <v>91677</v>
      </c>
      <c r="F22" s="132">
        <v>56677</v>
      </c>
      <c r="G22" s="132">
        <v>0</v>
      </c>
      <c r="H22" s="132">
        <v>24753</v>
      </c>
      <c r="I22" s="132">
        <v>15303</v>
      </c>
      <c r="J22" s="132">
        <f t="shared" si="1"/>
        <v>0</v>
      </c>
      <c r="K22" s="132">
        <f t="shared" si="1"/>
        <v>116430</v>
      </c>
      <c r="L22" s="132">
        <f t="shared" si="1"/>
        <v>71980</v>
      </c>
      <c r="M22" s="156"/>
      <c r="N22" s="156"/>
      <c r="O22" s="156"/>
      <c r="P22" s="156"/>
      <c r="Q22" s="128"/>
      <c r="R22" s="128"/>
    </row>
    <row r="23" spans="1:18" ht="15.75" hidden="1">
      <c r="A23" s="1">
        <v>13</v>
      </c>
      <c r="B23" s="131" t="s">
        <v>600</v>
      </c>
      <c r="C23" s="4">
        <v>2</v>
      </c>
      <c r="D23" s="132"/>
      <c r="E23" s="132"/>
      <c r="F23" s="132"/>
      <c r="G23" s="132"/>
      <c r="H23" s="132"/>
      <c r="I23" s="132"/>
      <c r="J23" s="132">
        <f t="shared" si="1"/>
        <v>0</v>
      </c>
      <c r="K23" s="132">
        <f t="shared" si="1"/>
        <v>0</v>
      </c>
      <c r="L23" s="132">
        <f t="shared" si="1"/>
        <v>0</v>
      </c>
      <c r="M23" s="156"/>
      <c r="N23" s="156"/>
      <c r="O23" s="156"/>
      <c r="P23" s="156"/>
      <c r="Q23" s="128"/>
      <c r="R23" s="128"/>
    </row>
    <row r="24" spans="1:18" ht="15.75" hidden="1">
      <c r="A24" s="1"/>
      <c r="B24" s="131" t="s">
        <v>596</v>
      </c>
      <c r="C24" s="4">
        <v>2</v>
      </c>
      <c r="D24" s="132">
        <v>0</v>
      </c>
      <c r="E24" s="132">
        <v>0</v>
      </c>
      <c r="F24" s="132"/>
      <c r="G24" s="132">
        <v>0</v>
      </c>
      <c r="H24" s="132">
        <v>0</v>
      </c>
      <c r="I24" s="132"/>
      <c r="J24" s="132">
        <f t="shared" si="1"/>
        <v>0</v>
      </c>
      <c r="K24" s="132">
        <f t="shared" si="1"/>
        <v>0</v>
      </c>
      <c r="L24" s="132">
        <f t="shared" si="1"/>
        <v>0</v>
      </c>
      <c r="M24" s="156"/>
      <c r="N24" s="156"/>
      <c r="O24" s="156"/>
      <c r="P24" s="156"/>
      <c r="Q24" s="128"/>
      <c r="R24" s="128"/>
    </row>
    <row r="25" spans="1:18" ht="15.75" hidden="1">
      <c r="A25" s="1">
        <v>14</v>
      </c>
      <c r="B25" s="131" t="s">
        <v>625</v>
      </c>
      <c r="C25" s="4">
        <v>2</v>
      </c>
      <c r="D25" s="132"/>
      <c r="E25" s="132"/>
      <c r="F25" s="132"/>
      <c r="G25" s="132"/>
      <c r="H25" s="132"/>
      <c r="I25" s="132"/>
      <c r="J25" s="132">
        <f t="shared" si="1"/>
        <v>0</v>
      </c>
      <c r="K25" s="132">
        <f t="shared" si="1"/>
        <v>0</v>
      </c>
      <c r="L25" s="132">
        <f t="shared" si="1"/>
        <v>0</v>
      </c>
      <c r="M25" s="156"/>
      <c r="N25" s="156"/>
      <c r="O25" s="156"/>
      <c r="P25" s="156"/>
      <c r="Q25" s="128"/>
      <c r="R25" s="128"/>
    </row>
    <row r="26" spans="1:18" ht="15.75" hidden="1">
      <c r="A26" s="1">
        <v>15</v>
      </c>
      <c r="B26" s="131" t="s">
        <v>597</v>
      </c>
      <c r="C26" s="4">
        <v>2</v>
      </c>
      <c r="D26" s="132"/>
      <c r="E26" s="132"/>
      <c r="F26" s="132"/>
      <c r="G26" s="132"/>
      <c r="H26" s="132"/>
      <c r="I26" s="132"/>
      <c r="J26" s="132">
        <f t="shared" si="1"/>
        <v>0</v>
      </c>
      <c r="K26" s="132">
        <f t="shared" si="1"/>
        <v>0</v>
      </c>
      <c r="L26" s="132">
        <f t="shared" si="1"/>
        <v>0</v>
      </c>
      <c r="M26" s="156"/>
      <c r="N26" s="156"/>
      <c r="O26" s="156"/>
      <c r="P26" s="156"/>
      <c r="Q26" s="128"/>
      <c r="R26" s="128"/>
    </row>
    <row r="27" spans="1:18" ht="31.5">
      <c r="A27" s="1">
        <v>10</v>
      </c>
      <c r="B27" s="131" t="s">
        <v>212</v>
      </c>
      <c r="C27" s="4"/>
      <c r="D27" s="132">
        <f>SUM(D19:D26)</f>
        <v>60000</v>
      </c>
      <c r="E27" s="132">
        <f>SUM(E19:E26)</f>
        <v>269787</v>
      </c>
      <c r="F27" s="132">
        <f>SUM(F19:F26)</f>
        <v>229511</v>
      </c>
      <c r="G27" s="138"/>
      <c r="H27" s="138"/>
      <c r="I27" s="138"/>
      <c r="J27" s="138"/>
      <c r="K27" s="138"/>
      <c r="L27" s="138"/>
      <c r="M27" s="156"/>
      <c r="N27" s="156"/>
      <c r="O27" s="156"/>
      <c r="P27" s="156"/>
      <c r="Q27" s="128"/>
      <c r="R27" s="128"/>
    </row>
    <row r="28" spans="1:18" ht="15.75" hidden="1">
      <c r="A28" s="1"/>
      <c r="B28" s="133"/>
      <c r="C28" s="4">
        <v>2</v>
      </c>
      <c r="D28" s="132"/>
      <c r="E28" s="132"/>
      <c r="F28" s="132"/>
      <c r="G28" s="132"/>
      <c r="H28" s="132"/>
      <c r="I28" s="132"/>
      <c r="J28" s="132">
        <f aca="true" t="shared" si="2" ref="J28:J44">D28+G28</f>
        <v>0</v>
      </c>
      <c r="K28" s="132">
        <f aca="true" t="shared" si="3" ref="K28:K44">E28+H28</f>
        <v>0</v>
      </c>
      <c r="L28" s="132">
        <f aca="true" t="shared" si="4" ref="L28:L44">F28+I28</f>
        <v>0</v>
      </c>
      <c r="M28" s="156"/>
      <c r="N28" s="156"/>
      <c r="O28" s="156"/>
      <c r="P28" s="156"/>
      <c r="Q28" s="128"/>
      <c r="R28" s="128"/>
    </row>
    <row r="29" spans="1:18" ht="15.75" hidden="1">
      <c r="A29" s="1"/>
      <c r="B29" s="133"/>
      <c r="C29" s="4">
        <v>2</v>
      </c>
      <c r="D29" s="132"/>
      <c r="E29" s="132"/>
      <c r="F29" s="132"/>
      <c r="G29" s="132"/>
      <c r="H29" s="132"/>
      <c r="I29" s="132"/>
      <c r="J29" s="132">
        <f t="shared" si="2"/>
        <v>0</v>
      </c>
      <c r="K29" s="132">
        <f t="shared" si="3"/>
        <v>0</v>
      </c>
      <c r="L29" s="132">
        <f t="shared" si="4"/>
        <v>0</v>
      </c>
      <c r="M29" s="156"/>
      <c r="N29" s="156"/>
      <c r="O29" s="156"/>
      <c r="P29" s="156"/>
      <c r="Q29" s="128"/>
      <c r="R29" s="128"/>
    </row>
    <row r="30" spans="1:18" ht="15.75" hidden="1">
      <c r="A30" s="1"/>
      <c r="B30" s="133"/>
      <c r="C30" s="4">
        <v>2</v>
      </c>
      <c r="D30" s="132"/>
      <c r="E30" s="132"/>
      <c r="F30" s="132"/>
      <c r="G30" s="132"/>
      <c r="H30" s="132"/>
      <c r="I30" s="132"/>
      <c r="J30" s="132">
        <f t="shared" si="2"/>
        <v>0</v>
      </c>
      <c r="K30" s="132">
        <f t="shared" si="3"/>
        <v>0</v>
      </c>
      <c r="L30" s="132">
        <f t="shared" si="4"/>
        <v>0</v>
      </c>
      <c r="M30" s="156"/>
      <c r="N30" s="156"/>
      <c r="O30" s="156"/>
      <c r="P30" s="156"/>
      <c r="Q30" s="128"/>
      <c r="R30" s="128"/>
    </row>
    <row r="31" spans="1:18" ht="15.75" hidden="1">
      <c r="A31" s="1"/>
      <c r="B31" s="133"/>
      <c r="C31" s="4">
        <v>2</v>
      </c>
      <c r="D31" s="132"/>
      <c r="E31" s="132"/>
      <c r="F31" s="132"/>
      <c r="G31" s="132"/>
      <c r="H31" s="132"/>
      <c r="I31" s="132"/>
      <c r="J31" s="132">
        <f t="shared" si="2"/>
        <v>0</v>
      </c>
      <c r="K31" s="132">
        <f t="shared" si="3"/>
        <v>0</v>
      </c>
      <c r="L31" s="132">
        <f t="shared" si="4"/>
        <v>0</v>
      </c>
      <c r="M31" s="156"/>
      <c r="N31" s="156"/>
      <c r="O31" s="156"/>
      <c r="P31" s="156"/>
      <c r="Q31" s="128"/>
      <c r="R31" s="128"/>
    </row>
    <row r="32" spans="1:18" ht="31.5">
      <c r="A32" s="1">
        <v>11</v>
      </c>
      <c r="B32" s="131" t="s">
        <v>702</v>
      </c>
      <c r="C32" s="4">
        <v>2</v>
      </c>
      <c r="D32" s="132">
        <v>1746827</v>
      </c>
      <c r="E32" s="132">
        <v>1746827</v>
      </c>
      <c r="F32" s="132">
        <v>1289106</v>
      </c>
      <c r="G32" s="132">
        <v>471643</v>
      </c>
      <c r="H32" s="132">
        <v>471643</v>
      </c>
      <c r="I32" s="132">
        <v>348059</v>
      </c>
      <c r="J32" s="132">
        <f t="shared" si="2"/>
        <v>2218470</v>
      </c>
      <c r="K32" s="132">
        <f t="shared" si="3"/>
        <v>2218470</v>
      </c>
      <c r="L32" s="132">
        <f t="shared" si="4"/>
        <v>1637165</v>
      </c>
      <c r="M32" s="156"/>
      <c r="N32" s="156"/>
      <c r="O32" s="156"/>
      <c r="P32" s="156"/>
      <c r="Q32" s="128"/>
      <c r="R32" s="128"/>
    </row>
    <row r="33" spans="1:18" ht="31.5">
      <c r="A33" s="1">
        <v>12</v>
      </c>
      <c r="B33" s="131" t="s">
        <v>732</v>
      </c>
      <c r="C33" s="4">
        <v>2</v>
      </c>
      <c r="D33" s="132">
        <v>0</v>
      </c>
      <c r="E33" s="132">
        <v>118110</v>
      </c>
      <c r="F33" s="132">
        <v>117943</v>
      </c>
      <c r="G33" s="132">
        <v>0</v>
      </c>
      <c r="H33" s="132">
        <v>31890</v>
      </c>
      <c r="I33" s="132">
        <v>31845</v>
      </c>
      <c r="J33" s="132">
        <f t="shared" si="2"/>
        <v>0</v>
      </c>
      <c r="K33" s="132">
        <f t="shared" si="3"/>
        <v>150000</v>
      </c>
      <c r="L33" s="132">
        <f t="shared" si="4"/>
        <v>149788</v>
      </c>
      <c r="M33" s="156"/>
      <c r="N33" s="156"/>
      <c r="O33" s="156"/>
      <c r="P33" s="156"/>
      <c r="Q33" s="128"/>
      <c r="R33" s="128"/>
    </row>
    <row r="34" spans="1:18" ht="15.75">
      <c r="A34" s="1">
        <v>13</v>
      </c>
      <c r="B34" s="131" t="s">
        <v>737</v>
      </c>
      <c r="C34" s="4">
        <v>2</v>
      </c>
      <c r="D34" s="132">
        <v>0</v>
      </c>
      <c r="E34" s="132">
        <v>40000</v>
      </c>
      <c r="F34" s="132">
        <v>0</v>
      </c>
      <c r="G34" s="132">
        <v>0</v>
      </c>
      <c r="H34" s="132">
        <v>10800</v>
      </c>
      <c r="I34" s="132">
        <v>0</v>
      </c>
      <c r="J34" s="132">
        <f t="shared" si="2"/>
        <v>0</v>
      </c>
      <c r="K34" s="132">
        <f t="shared" si="3"/>
        <v>50800</v>
      </c>
      <c r="L34" s="132">
        <f t="shared" si="4"/>
        <v>0</v>
      </c>
      <c r="M34" s="156"/>
      <c r="N34" s="156"/>
      <c r="O34" s="156"/>
      <c r="P34" s="156"/>
      <c r="Q34" s="128"/>
      <c r="R34" s="128"/>
    </row>
    <row r="35" spans="1:18" ht="15.75" customHeight="1">
      <c r="A35" s="1">
        <v>14</v>
      </c>
      <c r="B35" s="131" t="s">
        <v>738</v>
      </c>
      <c r="C35" s="4">
        <v>2</v>
      </c>
      <c r="D35" s="132">
        <v>0</v>
      </c>
      <c r="E35" s="132">
        <v>338110</v>
      </c>
      <c r="F35" s="132">
        <v>0</v>
      </c>
      <c r="G35" s="132">
        <v>0</v>
      </c>
      <c r="H35" s="132">
        <v>91290</v>
      </c>
      <c r="I35" s="132">
        <v>0</v>
      </c>
      <c r="J35" s="132">
        <f t="shared" si="2"/>
        <v>0</v>
      </c>
      <c r="K35" s="132">
        <f t="shared" si="3"/>
        <v>429400</v>
      </c>
      <c r="L35" s="132">
        <f t="shared" si="4"/>
        <v>0</v>
      </c>
      <c r="M35" s="156"/>
      <c r="N35" s="156"/>
      <c r="O35" s="156"/>
      <c r="P35" s="156"/>
      <c r="Q35" s="128"/>
      <c r="R35" s="128"/>
    </row>
    <row r="36" spans="1:18" ht="15.75" customHeight="1">
      <c r="A36" s="1">
        <v>15</v>
      </c>
      <c r="B36" s="131" t="s">
        <v>773</v>
      </c>
      <c r="C36" s="4">
        <v>2</v>
      </c>
      <c r="D36" s="132">
        <v>0</v>
      </c>
      <c r="E36" s="132">
        <v>39291</v>
      </c>
      <c r="F36" s="132">
        <v>39291</v>
      </c>
      <c r="G36" s="132">
        <v>0</v>
      </c>
      <c r="H36" s="132">
        <v>10609</v>
      </c>
      <c r="I36" s="132">
        <v>10609</v>
      </c>
      <c r="J36" s="132">
        <f t="shared" si="2"/>
        <v>0</v>
      </c>
      <c r="K36" s="132">
        <f t="shared" si="3"/>
        <v>49900</v>
      </c>
      <c r="L36" s="132">
        <f t="shared" si="4"/>
        <v>49900</v>
      </c>
      <c r="M36" s="156"/>
      <c r="N36" s="156"/>
      <c r="O36" s="156"/>
      <c r="P36" s="156"/>
      <c r="Q36" s="128"/>
      <c r="R36" s="128"/>
    </row>
    <row r="37" spans="1:18" ht="15.75" customHeight="1">
      <c r="A37" s="1">
        <v>16</v>
      </c>
      <c r="B37" s="133" t="s">
        <v>806</v>
      </c>
      <c r="C37" s="4">
        <v>2</v>
      </c>
      <c r="D37" s="132">
        <v>0</v>
      </c>
      <c r="E37" s="132">
        <v>55591</v>
      </c>
      <c r="F37" s="132">
        <v>55591</v>
      </c>
      <c r="G37" s="132">
        <v>0</v>
      </c>
      <c r="H37" s="132">
        <v>15009</v>
      </c>
      <c r="I37" s="132">
        <v>15009</v>
      </c>
      <c r="J37" s="132">
        <f t="shared" si="2"/>
        <v>0</v>
      </c>
      <c r="K37" s="132">
        <f t="shared" si="3"/>
        <v>70600</v>
      </c>
      <c r="L37" s="132">
        <f t="shared" si="4"/>
        <v>70600</v>
      </c>
      <c r="M37" s="156"/>
      <c r="N37" s="156"/>
      <c r="O37" s="156"/>
      <c r="P37" s="156"/>
      <c r="Q37" s="128"/>
      <c r="R37" s="128"/>
    </row>
    <row r="38" spans="1:18" ht="15.75" hidden="1">
      <c r="A38" s="1"/>
      <c r="B38" s="131"/>
      <c r="C38" s="4">
        <v>2</v>
      </c>
      <c r="D38" s="132"/>
      <c r="E38" s="132"/>
      <c r="F38" s="132"/>
      <c r="G38" s="132"/>
      <c r="H38" s="132"/>
      <c r="I38" s="132"/>
      <c r="J38" s="132">
        <f t="shared" si="2"/>
        <v>0</v>
      </c>
      <c r="K38" s="132">
        <f t="shared" si="3"/>
        <v>0</v>
      </c>
      <c r="L38" s="132">
        <f t="shared" si="4"/>
        <v>0</v>
      </c>
      <c r="M38" s="156"/>
      <c r="N38" s="156"/>
      <c r="O38" s="156"/>
      <c r="P38" s="156"/>
      <c r="Q38" s="128"/>
      <c r="R38" s="128"/>
    </row>
    <row r="39" spans="1:18" ht="15.75" hidden="1">
      <c r="A39" s="1"/>
      <c r="B39" s="131"/>
      <c r="C39" s="4">
        <v>2</v>
      </c>
      <c r="D39" s="132"/>
      <c r="E39" s="132"/>
      <c r="F39" s="132"/>
      <c r="G39" s="132"/>
      <c r="H39" s="132"/>
      <c r="I39" s="132"/>
      <c r="J39" s="132">
        <f t="shared" si="2"/>
        <v>0</v>
      </c>
      <c r="K39" s="132">
        <f t="shared" si="3"/>
        <v>0</v>
      </c>
      <c r="L39" s="132">
        <f t="shared" si="4"/>
        <v>0</v>
      </c>
      <c r="M39" s="156"/>
      <c r="N39" s="156"/>
      <c r="O39" s="156"/>
      <c r="P39" s="156"/>
      <c r="Q39" s="128"/>
      <c r="R39" s="128"/>
    </row>
    <row r="40" spans="1:18" ht="15.75" hidden="1">
      <c r="A40" s="1"/>
      <c r="B40" s="131"/>
      <c r="C40" s="4">
        <v>2</v>
      </c>
      <c r="D40" s="132"/>
      <c r="E40" s="132"/>
      <c r="F40" s="132"/>
      <c r="G40" s="132"/>
      <c r="H40" s="132"/>
      <c r="I40" s="132"/>
      <c r="J40" s="132">
        <f t="shared" si="2"/>
        <v>0</v>
      </c>
      <c r="K40" s="132">
        <f t="shared" si="3"/>
        <v>0</v>
      </c>
      <c r="L40" s="132">
        <f t="shared" si="4"/>
        <v>0</v>
      </c>
      <c r="M40" s="156"/>
      <c r="N40" s="156"/>
      <c r="O40" s="156"/>
      <c r="P40" s="156"/>
      <c r="Q40" s="128"/>
      <c r="R40" s="128"/>
    </row>
    <row r="41" spans="1:18" ht="15.75" hidden="1">
      <c r="A41" s="1"/>
      <c r="B41" s="131"/>
      <c r="C41" s="4"/>
      <c r="D41" s="132"/>
      <c r="E41" s="132"/>
      <c r="F41" s="132"/>
      <c r="G41" s="132"/>
      <c r="H41" s="132"/>
      <c r="I41" s="132"/>
      <c r="J41" s="132">
        <f t="shared" si="2"/>
        <v>0</v>
      </c>
      <c r="K41" s="132">
        <f t="shared" si="3"/>
        <v>0</v>
      </c>
      <c r="L41" s="132">
        <f t="shared" si="4"/>
        <v>0</v>
      </c>
      <c r="M41" s="156"/>
      <c r="N41" s="156"/>
      <c r="O41" s="156"/>
      <c r="P41" s="156"/>
      <c r="Q41" s="128"/>
      <c r="R41" s="128"/>
    </row>
    <row r="42" spans="1:18" ht="15.75" hidden="1">
      <c r="A42" s="1"/>
      <c r="B42" s="131"/>
      <c r="C42" s="4"/>
      <c r="D42" s="132"/>
      <c r="E42" s="132"/>
      <c r="F42" s="132"/>
      <c r="G42" s="132"/>
      <c r="H42" s="132"/>
      <c r="I42" s="132"/>
      <c r="J42" s="132">
        <f t="shared" si="2"/>
        <v>0</v>
      </c>
      <c r="K42" s="132">
        <f t="shared" si="3"/>
        <v>0</v>
      </c>
      <c r="L42" s="132">
        <f t="shared" si="4"/>
        <v>0</v>
      </c>
      <c r="M42" s="156"/>
      <c r="N42" s="156"/>
      <c r="O42" s="156"/>
      <c r="P42" s="156"/>
      <c r="Q42" s="128"/>
      <c r="R42" s="128"/>
    </row>
    <row r="43" spans="1:18" ht="15.75" hidden="1">
      <c r="A43" s="1"/>
      <c r="B43" s="131"/>
      <c r="C43" s="4">
        <v>2</v>
      </c>
      <c r="D43" s="132"/>
      <c r="E43" s="132"/>
      <c r="F43" s="132"/>
      <c r="G43" s="132"/>
      <c r="H43" s="132"/>
      <c r="I43" s="132"/>
      <c r="J43" s="132">
        <f t="shared" si="2"/>
        <v>0</v>
      </c>
      <c r="K43" s="132">
        <f t="shared" si="3"/>
        <v>0</v>
      </c>
      <c r="L43" s="132">
        <f t="shared" si="4"/>
        <v>0</v>
      </c>
      <c r="M43" s="156"/>
      <c r="N43" s="156"/>
      <c r="O43" s="156"/>
      <c r="P43" s="156"/>
      <c r="Q43" s="128"/>
      <c r="R43" s="128"/>
    </row>
    <row r="44" spans="1:18" ht="15.75" hidden="1">
      <c r="A44" s="1"/>
      <c r="B44" s="131"/>
      <c r="C44" s="4">
        <v>2</v>
      </c>
      <c r="D44" s="132"/>
      <c r="E44" s="132"/>
      <c r="F44" s="132"/>
      <c r="G44" s="132"/>
      <c r="H44" s="132"/>
      <c r="I44" s="132"/>
      <c r="J44" s="132">
        <f t="shared" si="2"/>
        <v>0</v>
      </c>
      <c r="K44" s="132">
        <f t="shared" si="3"/>
        <v>0</v>
      </c>
      <c r="L44" s="132">
        <f t="shared" si="4"/>
        <v>0</v>
      </c>
      <c r="M44" s="156"/>
      <c r="N44" s="156"/>
      <c r="O44" s="156"/>
      <c r="P44" s="156"/>
      <c r="Q44" s="128"/>
      <c r="R44" s="128"/>
    </row>
    <row r="45" spans="1:18" ht="31.5">
      <c r="A45" s="1">
        <v>17</v>
      </c>
      <c r="B45" s="131" t="s">
        <v>215</v>
      </c>
      <c r="C45" s="4"/>
      <c r="D45" s="132">
        <f>SUM(D28:D44)</f>
        <v>1746827</v>
      </c>
      <c r="E45" s="132">
        <f>SUM(E28:E44)</f>
        <v>2337929</v>
      </c>
      <c r="F45" s="132">
        <f>SUM(F28:F44)</f>
        <v>1501931</v>
      </c>
      <c r="G45" s="138"/>
      <c r="H45" s="138"/>
      <c r="I45" s="138"/>
      <c r="J45" s="138"/>
      <c r="K45" s="138"/>
      <c r="L45" s="138"/>
      <c r="M45" s="156"/>
      <c r="N45" s="156"/>
      <c r="O45" s="156"/>
      <c r="P45" s="156"/>
      <c r="Q45" s="128"/>
      <c r="R45" s="128"/>
    </row>
    <row r="46" spans="1:18" ht="15.75" hidden="1">
      <c r="A46" s="1"/>
      <c r="B46" s="131" t="s">
        <v>216</v>
      </c>
      <c r="C46" s="4"/>
      <c r="D46" s="132"/>
      <c r="E46" s="132"/>
      <c r="F46" s="132"/>
      <c r="G46" s="138"/>
      <c r="H46" s="138"/>
      <c r="I46" s="138"/>
      <c r="J46" s="138"/>
      <c r="K46" s="138"/>
      <c r="L46" s="138"/>
      <c r="M46" s="156"/>
      <c r="N46" s="156"/>
      <c r="O46" s="156"/>
      <c r="P46" s="156"/>
      <c r="Q46" s="128"/>
      <c r="R46" s="128"/>
    </row>
    <row r="47" spans="1:18" ht="33" customHeight="1" hidden="1">
      <c r="A47" s="1"/>
      <c r="B47" s="131" t="s">
        <v>217</v>
      </c>
      <c r="C47" s="4"/>
      <c r="D47" s="132"/>
      <c r="E47" s="132"/>
      <c r="F47" s="132"/>
      <c r="G47" s="138"/>
      <c r="H47" s="138"/>
      <c r="I47" s="138"/>
      <c r="J47" s="138"/>
      <c r="K47" s="138"/>
      <c r="L47" s="138"/>
      <c r="M47" s="156"/>
      <c r="N47" s="156"/>
      <c r="O47" s="156"/>
      <c r="P47" s="156"/>
      <c r="Q47" s="128"/>
      <c r="R47" s="128"/>
    </row>
    <row r="48" spans="1:18" ht="47.25">
      <c r="A48" s="1">
        <v>18</v>
      </c>
      <c r="B48" s="131" t="s">
        <v>236</v>
      </c>
      <c r="C48" s="4"/>
      <c r="D48" s="138"/>
      <c r="E48" s="138"/>
      <c r="F48" s="138"/>
      <c r="G48" s="132">
        <f>SUM(G8:G47)</f>
        <v>487843</v>
      </c>
      <c r="H48" s="132">
        <f>SUM(H8:H47)</f>
        <v>704084</v>
      </c>
      <c r="I48" s="132">
        <f>SUM(I8:I47)</f>
        <v>467491</v>
      </c>
      <c r="J48" s="138"/>
      <c r="K48" s="138"/>
      <c r="L48" s="138"/>
      <c r="M48" s="156"/>
      <c r="N48" s="156"/>
      <c r="O48" s="156"/>
      <c r="P48" s="156"/>
      <c r="Q48" s="128"/>
      <c r="R48" s="128"/>
    </row>
    <row r="49" spans="1:18" ht="15.75">
      <c r="A49" s="1">
        <v>19</v>
      </c>
      <c r="B49" s="139" t="s">
        <v>109</v>
      </c>
      <c r="C49" s="4"/>
      <c r="D49" s="134">
        <f aca="true" t="shared" si="5" ref="D49:I49">SUM(D50:D52)</f>
        <v>1806827</v>
      </c>
      <c r="E49" s="134">
        <f t="shared" si="5"/>
        <v>209694733</v>
      </c>
      <c r="F49" s="134">
        <f t="shared" si="5"/>
        <v>9952848</v>
      </c>
      <c r="G49" s="134">
        <f t="shared" si="5"/>
        <v>487843</v>
      </c>
      <c r="H49" s="134">
        <f t="shared" si="5"/>
        <v>704084</v>
      </c>
      <c r="I49" s="134">
        <f t="shared" si="5"/>
        <v>467491</v>
      </c>
      <c r="J49" s="134">
        <f aca="true" t="shared" si="6" ref="J49:L52">D49+G49</f>
        <v>2294670</v>
      </c>
      <c r="K49" s="134">
        <f t="shared" si="6"/>
        <v>210398817</v>
      </c>
      <c r="L49" s="134">
        <f t="shared" si="6"/>
        <v>10420339</v>
      </c>
      <c r="M49" s="156"/>
      <c r="N49" s="156"/>
      <c r="O49" s="156"/>
      <c r="P49" s="156"/>
      <c r="Q49" s="128"/>
      <c r="R49" s="128"/>
    </row>
    <row r="50" spans="1:18" ht="15.75">
      <c r="A50" s="1">
        <v>20</v>
      </c>
      <c r="B50" s="89" t="s">
        <v>421</v>
      </c>
      <c r="C50" s="4">
        <v>1</v>
      </c>
      <c r="D50" s="132">
        <f aca="true" t="shared" si="7" ref="D50:I50">SUMIF($C$8:$C$49,"1",D$8:D$49)</f>
        <v>0</v>
      </c>
      <c r="E50" s="132">
        <f t="shared" si="7"/>
        <v>0</v>
      </c>
      <c r="F50" s="132">
        <f t="shared" si="7"/>
        <v>0</v>
      </c>
      <c r="G50" s="132">
        <f t="shared" si="7"/>
        <v>0</v>
      </c>
      <c r="H50" s="132">
        <f t="shared" si="7"/>
        <v>0</v>
      </c>
      <c r="I50" s="132">
        <f t="shared" si="7"/>
        <v>0</v>
      </c>
      <c r="J50" s="132">
        <f t="shared" si="6"/>
        <v>0</v>
      </c>
      <c r="K50" s="132">
        <f t="shared" si="6"/>
        <v>0</v>
      </c>
      <c r="L50" s="132">
        <f t="shared" si="6"/>
        <v>0</v>
      </c>
      <c r="M50" s="156"/>
      <c r="N50" s="156"/>
      <c r="O50" s="156"/>
      <c r="P50" s="156"/>
      <c r="Q50" s="128"/>
      <c r="R50" s="128"/>
    </row>
    <row r="51" spans="1:18" ht="15.75">
      <c r="A51" s="1">
        <v>21</v>
      </c>
      <c r="B51" s="89" t="s">
        <v>247</v>
      </c>
      <c r="C51" s="4">
        <v>2</v>
      </c>
      <c r="D51" s="132">
        <f aca="true" t="shared" si="8" ref="D51:I51">SUMIF($C$8:$C$49,"2",D$8:D$49)</f>
        <v>1806827</v>
      </c>
      <c r="E51" s="132">
        <f t="shared" si="8"/>
        <v>209694733</v>
      </c>
      <c r="F51" s="132">
        <f t="shared" si="8"/>
        <v>9952848</v>
      </c>
      <c r="G51" s="132">
        <f t="shared" si="8"/>
        <v>487843</v>
      </c>
      <c r="H51" s="132">
        <f t="shared" si="8"/>
        <v>704084</v>
      </c>
      <c r="I51" s="132">
        <f t="shared" si="8"/>
        <v>467491</v>
      </c>
      <c r="J51" s="132">
        <f t="shared" si="6"/>
        <v>2294670</v>
      </c>
      <c r="K51" s="132">
        <f t="shared" si="6"/>
        <v>210398817</v>
      </c>
      <c r="L51" s="132">
        <f t="shared" si="6"/>
        <v>10420339</v>
      </c>
      <c r="M51" s="156"/>
      <c r="N51" s="156"/>
      <c r="O51" s="156"/>
      <c r="P51" s="156"/>
      <c r="Q51" s="128"/>
      <c r="R51" s="128"/>
    </row>
    <row r="52" spans="1:18" ht="15.75">
      <c r="A52" s="1">
        <v>22</v>
      </c>
      <c r="B52" s="89" t="s">
        <v>127</v>
      </c>
      <c r="C52" s="4">
        <v>3</v>
      </c>
      <c r="D52" s="132">
        <f aca="true" t="shared" si="9" ref="D52:I52">SUMIF($C$8:$C$49,"3",D$8:D$49)</f>
        <v>0</v>
      </c>
      <c r="E52" s="132">
        <f t="shared" si="9"/>
        <v>0</v>
      </c>
      <c r="F52" s="132">
        <f t="shared" si="9"/>
        <v>0</v>
      </c>
      <c r="G52" s="132">
        <f t="shared" si="9"/>
        <v>0</v>
      </c>
      <c r="H52" s="132">
        <f t="shared" si="9"/>
        <v>0</v>
      </c>
      <c r="I52" s="132">
        <f t="shared" si="9"/>
        <v>0</v>
      </c>
      <c r="J52" s="132">
        <f t="shared" si="6"/>
        <v>0</v>
      </c>
      <c r="K52" s="132">
        <f t="shared" si="6"/>
        <v>0</v>
      </c>
      <c r="L52" s="132">
        <f t="shared" si="6"/>
        <v>0</v>
      </c>
      <c r="M52" s="156"/>
      <c r="N52" s="156"/>
      <c r="O52" s="156"/>
      <c r="P52" s="156"/>
      <c r="Q52" s="128"/>
      <c r="R52" s="128"/>
    </row>
    <row r="53" spans="1:18" ht="15.75">
      <c r="A53" s="1">
        <v>23</v>
      </c>
      <c r="B53" s="137" t="s">
        <v>47</v>
      </c>
      <c r="C53" s="4"/>
      <c r="D53" s="134"/>
      <c r="E53" s="134"/>
      <c r="F53" s="134"/>
      <c r="G53" s="134"/>
      <c r="H53" s="134"/>
      <c r="I53" s="134"/>
      <c r="J53" s="134"/>
      <c r="K53" s="134"/>
      <c r="L53" s="134"/>
      <c r="M53" s="156"/>
      <c r="N53" s="156"/>
      <c r="O53" s="156"/>
      <c r="P53" s="156"/>
      <c r="Q53" s="128"/>
      <c r="R53" s="128"/>
    </row>
    <row r="54" spans="1:18" ht="15.75">
      <c r="A54" s="1">
        <v>24</v>
      </c>
      <c r="B54" s="133" t="s">
        <v>569</v>
      </c>
      <c r="C54" s="4">
        <v>2</v>
      </c>
      <c r="D54" s="132">
        <v>3416122</v>
      </c>
      <c r="E54" s="132">
        <v>3416122</v>
      </c>
      <c r="F54" s="132">
        <v>2748478</v>
      </c>
      <c r="G54" s="132">
        <v>922353</v>
      </c>
      <c r="H54" s="132">
        <v>922353</v>
      </c>
      <c r="I54" s="132">
        <v>742092</v>
      </c>
      <c r="J54" s="132">
        <f aca="true" t="shared" si="10" ref="J54:J73">D54+G54</f>
        <v>4338475</v>
      </c>
      <c r="K54" s="132">
        <f aca="true" t="shared" si="11" ref="K54:K73">E54+H54</f>
        <v>4338475</v>
      </c>
      <c r="L54" s="132">
        <f aca="true" t="shared" si="12" ref="L54:L73">F54+I54</f>
        <v>3490570</v>
      </c>
      <c r="M54" s="156"/>
      <c r="N54" s="156"/>
      <c r="O54" s="156"/>
      <c r="P54" s="156"/>
      <c r="Q54" s="128"/>
      <c r="R54" s="128"/>
    </row>
    <row r="55" spans="1:18" ht="15.75">
      <c r="A55" s="1">
        <v>25</v>
      </c>
      <c r="B55" s="133" t="s">
        <v>570</v>
      </c>
      <c r="C55" s="4">
        <v>2</v>
      </c>
      <c r="D55" s="132">
        <v>3096850</v>
      </c>
      <c r="E55" s="132">
        <v>3096850</v>
      </c>
      <c r="F55" s="132">
        <v>0</v>
      </c>
      <c r="G55" s="132">
        <v>836150</v>
      </c>
      <c r="H55" s="132">
        <v>836150</v>
      </c>
      <c r="I55" s="132">
        <v>0</v>
      </c>
      <c r="J55" s="132">
        <f t="shared" si="10"/>
        <v>3933000</v>
      </c>
      <c r="K55" s="132">
        <f t="shared" si="11"/>
        <v>3933000</v>
      </c>
      <c r="L55" s="132">
        <f t="shared" si="12"/>
        <v>0</v>
      </c>
      <c r="M55" s="156"/>
      <c r="N55" s="156"/>
      <c r="O55" s="156"/>
      <c r="P55" s="156"/>
      <c r="Q55" s="128"/>
      <c r="R55" s="128"/>
    </row>
    <row r="56" spans="1:18" ht="15.75" hidden="1">
      <c r="A56" s="1"/>
      <c r="B56" s="133"/>
      <c r="C56" s="4"/>
      <c r="D56" s="132"/>
      <c r="E56" s="132"/>
      <c r="F56" s="132"/>
      <c r="G56" s="132"/>
      <c r="H56" s="132"/>
      <c r="I56" s="132"/>
      <c r="J56" s="132">
        <f t="shared" si="10"/>
        <v>0</v>
      </c>
      <c r="K56" s="132">
        <f t="shared" si="11"/>
        <v>0</v>
      </c>
      <c r="L56" s="132">
        <f t="shared" si="12"/>
        <v>0</v>
      </c>
      <c r="M56" s="156"/>
      <c r="N56" s="156"/>
      <c r="O56" s="156"/>
      <c r="P56" s="156"/>
      <c r="Q56" s="128"/>
      <c r="R56" s="128"/>
    </row>
    <row r="57" spans="1:18" ht="15.75" hidden="1">
      <c r="A57" s="1"/>
      <c r="B57" s="133" t="s">
        <v>499</v>
      </c>
      <c r="C57" s="4">
        <v>2</v>
      </c>
      <c r="D57" s="132"/>
      <c r="E57" s="132"/>
      <c r="F57" s="132"/>
      <c r="G57" s="132"/>
      <c r="H57" s="132"/>
      <c r="I57" s="132"/>
      <c r="J57" s="132">
        <f t="shared" si="10"/>
        <v>0</v>
      </c>
      <c r="K57" s="132">
        <f t="shared" si="11"/>
        <v>0</v>
      </c>
      <c r="L57" s="132">
        <f t="shared" si="12"/>
        <v>0</v>
      </c>
      <c r="M57" s="156"/>
      <c r="N57" s="156"/>
      <c r="O57" s="156"/>
      <c r="P57" s="156"/>
      <c r="Q57" s="128"/>
      <c r="R57" s="128"/>
    </row>
    <row r="58" spans="1:18" ht="15.75" hidden="1">
      <c r="A58" s="1"/>
      <c r="B58" s="133" t="s">
        <v>498</v>
      </c>
      <c r="C58" s="4">
        <v>2</v>
      </c>
      <c r="D58" s="132"/>
      <c r="E58" s="132"/>
      <c r="F58" s="132"/>
      <c r="G58" s="132"/>
      <c r="H58" s="132"/>
      <c r="I58" s="132"/>
      <c r="J58" s="132">
        <f t="shared" si="10"/>
        <v>0</v>
      </c>
      <c r="K58" s="132">
        <f t="shared" si="11"/>
        <v>0</v>
      </c>
      <c r="L58" s="132">
        <f t="shared" si="12"/>
        <v>0</v>
      </c>
      <c r="M58" s="156"/>
      <c r="N58" s="156"/>
      <c r="O58" s="156"/>
      <c r="P58" s="156"/>
      <c r="Q58" s="128"/>
      <c r="R58" s="128"/>
    </row>
    <row r="59" spans="1:18" ht="15.75" hidden="1">
      <c r="A59" s="1"/>
      <c r="B59" s="133" t="s">
        <v>497</v>
      </c>
      <c r="C59" s="4">
        <v>2</v>
      </c>
      <c r="D59" s="132"/>
      <c r="E59" s="132"/>
      <c r="F59" s="132"/>
      <c r="G59" s="132"/>
      <c r="H59" s="132"/>
      <c r="I59" s="132"/>
      <c r="J59" s="132">
        <f t="shared" si="10"/>
        <v>0</v>
      </c>
      <c r="K59" s="132">
        <f t="shared" si="11"/>
        <v>0</v>
      </c>
      <c r="L59" s="132">
        <f t="shared" si="12"/>
        <v>0</v>
      </c>
      <c r="M59" s="156"/>
      <c r="N59" s="156"/>
      <c r="O59" s="156"/>
      <c r="P59" s="156"/>
      <c r="Q59" s="128"/>
      <c r="R59" s="128"/>
    </row>
    <row r="60" spans="1:18" ht="15.75" hidden="1">
      <c r="A60" s="1"/>
      <c r="B60" s="133" t="s">
        <v>496</v>
      </c>
      <c r="C60" s="4">
        <v>2</v>
      </c>
      <c r="D60" s="132"/>
      <c r="E60" s="132"/>
      <c r="F60" s="132"/>
      <c r="G60" s="132"/>
      <c r="H60" s="132"/>
      <c r="I60" s="132"/>
      <c r="J60" s="132">
        <f t="shared" si="10"/>
        <v>0</v>
      </c>
      <c r="K60" s="132">
        <f t="shared" si="11"/>
        <v>0</v>
      </c>
      <c r="L60" s="132">
        <f t="shared" si="12"/>
        <v>0</v>
      </c>
      <c r="M60" s="156"/>
      <c r="N60" s="156"/>
      <c r="O60" s="156"/>
      <c r="P60" s="156"/>
      <c r="Q60" s="128"/>
      <c r="R60" s="128"/>
    </row>
    <row r="61" spans="1:18" ht="15.75" hidden="1">
      <c r="A61" s="1"/>
      <c r="B61" s="133" t="s">
        <v>495</v>
      </c>
      <c r="C61" s="4">
        <v>2</v>
      </c>
      <c r="D61" s="132"/>
      <c r="E61" s="132"/>
      <c r="F61" s="132"/>
      <c r="G61" s="132"/>
      <c r="H61" s="132"/>
      <c r="I61" s="132"/>
      <c r="J61" s="132">
        <f t="shared" si="10"/>
        <v>0</v>
      </c>
      <c r="K61" s="132">
        <f t="shared" si="11"/>
        <v>0</v>
      </c>
      <c r="L61" s="132">
        <f t="shared" si="12"/>
        <v>0</v>
      </c>
      <c r="M61" s="156"/>
      <c r="N61" s="156"/>
      <c r="O61" s="156"/>
      <c r="P61" s="156"/>
      <c r="Q61" s="128"/>
      <c r="R61" s="128"/>
    </row>
    <row r="62" spans="1:18" ht="15.75" hidden="1">
      <c r="A62" s="1"/>
      <c r="B62" s="133" t="s">
        <v>494</v>
      </c>
      <c r="C62" s="4">
        <v>2</v>
      </c>
      <c r="D62" s="132"/>
      <c r="E62" s="132"/>
      <c r="F62" s="132"/>
      <c r="G62" s="132"/>
      <c r="H62" s="132"/>
      <c r="I62" s="132"/>
      <c r="J62" s="132">
        <f t="shared" si="10"/>
        <v>0</v>
      </c>
      <c r="K62" s="132">
        <f t="shared" si="11"/>
        <v>0</v>
      </c>
      <c r="L62" s="132">
        <f t="shared" si="12"/>
        <v>0</v>
      </c>
      <c r="M62" s="156"/>
      <c r="N62" s="156"/>
      <c r="O62" s="156"/>
      <c r="P62" s="156"/>
      <c r="Q62" s="128"/>
      <c r="R62" s="128"/>
    </row>
    <row r="63" spans="1:18" ht="15.75" hidden="1">
      <c r="A63" s="1"/>
      <c r="B63" s="133" t="s">
        <v>544</v>
      </c>
      <c r="C63" s="4">
        <v>2</v>
      </c>
      <c r="D63" s="132"/>
      <c r="E63" s="132"/>
      <c r="F63" s="132"/>
      <c r="G63" s="132"/>
      <c r="H63" s="132"/>
      <c r="I63" s="132"/>
      <c r="J63" s="132">
        <f t="shared" si="10"/>
        <v>0</v>
      </c>
      <c r="K63" s="132">
        <f t="shared" si="11"/>
        <v>0</v>
      </c>
      <c r="L63" s="132">
        <f t="shared" si="12"/>
        <v>0</v>
      </c>
      <c r="M63" s="156"/>
      <c r="N63" s="156"/>
      <c r="O63" s="156"/>
      <c r="P63" s="156"/>
      <c r="Q63" s="128"/>
      <c r="R63" s="128"/>
    </row>
    <row r="64" spans="1:18" ht="15.75" hidden="1">
      <c r="A64" s="1"/>
      <c r="B64" s="133" t="s">
        <v>544</v>
      </c>
      <c r="C64" s="4">
        <v>2</v>
      </c>
      <c r="D64" s="132"/>
      <c r="E64" s="132"/>
      <c r="F64" s="132"/>
      <c r="G64" s="132"/>
      <c r="H64" s="132"/>
      <c r="I64" s="132"/>
      <c r="J64" s="132">
        <f t="shared" si="10"/>
        <v>0</v>
      </c>
      <c r="K64" s="132">
        <f t="shared" si="11"/>
        <v>0</v>
      </c>
      <c r="L64" s="132">
        <f t="shared" si="12"/>
        <v>0</v>
      </c>
      <c r="M64" s="156"/>
      <c r="N64" s="156"/>
      <c r="O64" s="156"/>
      <c r="P64" s="156"/>
      <c r="Q64" s="128"/>
      <c r="R64" s="128"/>
    </row>
    <row r="65" spans="1:18" ht="15.75" hidden="1">
      <c r="A65" s="1">
        <v>28</v>
      </c>
      <c r="B65" s="133" t="s">
        <v>613</v>
      </c>
      <c r="C65" s="4">
        <v>2</v>
      </c>
      <c r="D65" s="132"/>
      <c r="E65" s="132"/>
      <c r="F65" s="132"/>
      <c r="G65" s="132"/>
      <c r="H65" s="132"/>
      <c r="I65" s="132"/>
      <c r="J65" s="132">
        <f t="shared" si="10"/>
        <v>0</v>
      </c>
      <c r="K65" s="132">
        <f t="shared" si="11"/>
        <v>0</v>
      </c>
      <c r="L65" s="132">
        <f t="shared" si="12"/>
        <v>0</v>
      </c>
      <c r="M65" s="156"/>
      <c r="N65" s="156"/>
      <c r="O65" s="156"/>
      <c r="P65" s="156"/>
      <c r="Q65" s="128"/>
      <c r="R65" s="128"/>
    </row>
    <row r="66" spans="1:18" ht="31.5">
      <c r="A66" s="1">
        <v>26</v>
      </c>
      <c r="B66" s="131" t="s">
        <v>703</v>
      </c>
      <c r="C66" s="4">
        <v>2</v>
      </c>
      <c r="D66" s="132">
        <v>2988400</v>
      </c>
      <c r="E66" s="132">
        <v>0</v>
      </c>
      <c r="F66" s="132">
        <v>0</v>
      </c>
      <c r="G66" s="132">
        <v>806868</v>
      </c>
      <c r="H66" s="132">
        <v>0</v>
      </c>
      <c r="I66" s="132">
        <v>0</v>
      </c>
      <c r="J66" s="132">
        <f t="shared" si="10"/>
        <v>3795268</v>
      </c>
      <c r="K66" s="132">
        <f t="shared" si="11"/>
        <v>0</v>
      </c>
      <c r="L66" s="132">
        <f t="shared" si="12"/>
        <v>0</v>
      </c>
      <c r="M66" s="156"/>
      <c r="N66" s="156"/>
      <c r="O66" s="156"/>
      <c r="P66" s="156"/>
      <c r="Q66" s="128"/>
      <c r="R66" s="128"/>
    </row>
    <row r="67" spans="1:18" ht="47.25">
      <c r="A67" s="1">
        <v>27</v>
      </c>
      <c r="B67" s="131" t="s">
        <v>704</v>
      </c>
      <c r="C67" s="4">
        <v>2</v>
      </c>
      <c r="D67" s="132">
        <v>1147340</v>
      </c>
      <c r="E67" s="132">
        <v>1147340</v>
      </c>
      <c r="F67" s="132">
        <v>1147340</v>
      </c>
      <c r="G67" s="132">
        <v>297632</v>
      </c>
      <c r="H67" s="132">
        <v>297632</v>
      </c>
      <c r="I67" s="132">
        <v>297632</v>
      </c>
      <c r="J67" s="132">
        <f t="shared" si="10"/>
        <v>1444972</v>
      </c>
      <c r="K67" s="132">
        <f t="shared" si="11"/>
        <v>1444972</v>
      </c>
      <c r="L67" s="132">
        <f t="shared" si="12"/>
        <v>1444972</v>
      </c>
      <c r="M67" s="156"/>
      <c r="N67" s="156"/>
      <c r="O67" s="156"/>
      <c r="P67" s="156"/>
      <c r="Q67" s="128"/>
      <c r="R67" s="128"/>
    </row>
    <row r="68" spans="1:18" ht="15.75">
      <c r="A68" s="1">
        <v>28</v>
      </c>
      <c r="B68" s="131" t="s">
        <v>682</v>
      </c>
      <c r="C68" s="4">
        <v>2</v>
      </c>
      <c r="D68" s="132">
        <v>9150000</v>
      </c>
      <c r="E68" s="132">
        <v>9155000</v>
      </c>
      <c r="F68" s="132">
        <v>9155000</v>
      </c>
      <c r="G68" s="132">
        <v>2408400</v>
      </c>
      <c r="H68" s="132">
        <v>2409750</v>
      </c>
      <c r="I68" s="132">
        <v>2409750</v>
      </c>
      <c r="J68" s="132">
        <f t="shared" si="10"/>
        <v>11558400</v>
      </c>
      <c r="K68" s="132">
        <f t="shared" si="11"/>
        <v>11564750</v>
      </c>
      <c r="L68" s="132">
        <f t="shared" si="12"/>
        <v>11564750</v>
      </c>
      <c r="M68" s="156"/>
      <c r="N68" s="156"/>
      <c r="O68" s="156"/>
      <c r="P68" s="156"/>
      <c r="Q68" s="128"/>
      <c r="R68" s="128"/>
    </row>
    <row r="69" spans="1:18" ht="15.75">
      <c r="A69" s="1">
        <v>29</v>
      </c>
      <c r="B69" s="131" t="s">
        <v>643</v>
      </c>
      <c r="C69" s="4">
        <v>2</v>
      </c>
      <c r="D69" s="132">
        <v>660286</v>
      </c>
      <c r="E69" s="132">
        <v>788019</v>
      </c>
      <c r="F69" s="132">
        <v>788019</v>
      </c>
      <c r="G69" s="132">
        <v>178277</v>
      </c>
      <c r="H69" s="132">
        <v>212765</v>
      </c>
      <c r="I69" s="132">
        <v>212765</v>
      </c>
      <c r="J69" s="132">
        <f t="shared" si="10"/>
        <v>838563</v>
      </c>
      <c r="K69" s="132">
        <f t="shared" si="11"/>
        <v>1000784</v>
      </c>
      <c r="L69" s="132">
        <f t="shared" si="12"/>
        <v>1000784</v>
      </c>
      <c r="M69" s="156"/>
      <c r="N69" s="156"/>
      <c r="O69" s="156"/>
      <c r="P69" s="156"/>
      <c r="Q69" s="128"/>
      <c r="R69" s="128"/>
    </row>
    <row r="70" spans="1:18" ht="15.75">
      <c r="A70" s="1">
        <v>30</v>
      </c>
      <c r="B70" s="131" t="s">
        <v>595</v>
      </c>
      <c r="C70" s="4">
        <v>2</v>
      </c>
      <c r="D70" s="132">
        <v>741126</v>
      </c>
      <c r="E70" s="132">
        <v>2815906</v>
      </c>
      <c r="F70" s="132">
        <v>2815906</v>
      </c>
      <c r="G70" s="132">
        <v>200104</v>
      </c>
      <c r="H70" s="132">
        <v>744095</v>
      </c>
      <c r="I70" s="132">
        <v>744095</v>
      </c>
      <c r="J70" s="132">
        <f t="shared" si="10"/>
        <v>941230</v>
      </c>
      <c r="K70" s="132">
        <f t="shared" si="11"/>
        <v>3560001</v>
      </c>
      <c r="L70" s="132">
        <f t="shared" si="12"/>
        <v>3560001</v>
      </c>
      <c r="M70" s="156"/>
      <c r="N70" s="156"/>
      <c r="O70" s="156"/>
      <c r="P70" s="156"/>
      <c r="Q70" s="128"/>
      <c r="R70" s="128"/>
    </row>
    <row r="71" spans="1:18" ht="15.75" hidden="1">
      <c r="A71" s="1"/>
      <c r="B71" s="131" t="s">
        <v>653</v>
      </c>
      <c r="C71" s="4">
        <v>2</v>
      </c>
      <c r="D71" s="132"/>
      <c r="E71" s="132"/>
      <c r="F71" s="132"/>
      <c r="G71" s="132"/>
      <c r="H71" s="132"/>
      <c r="I71" s="132"/>
      <c r="J71" s="132">
        <f t="shared" si="10"/>
        <v>0</v>
      </c>
      <c r="K71" s="132">
        <f t="shared" si="11"/>
        <v>0</v>
      </c>
      <c r="L71" s="132">
        <f t="shared" si="12"/>
        <v>0</v>
      </c>
      <c r="M71" s="156"/>
      <c r="N71" s="156"/>
      <c r="O71" s="156"/>
      <c r="P71" s="156"/>
      <c r="Q71" s="128"/>
      <c r="R71" s="128"/>
    </row>
    <row r="72" spans="1:18" ht="15.75">
      <c r="A72" s="1">
        <v>31</v>
      </c>
      <c r="B72" s="131" t="s">
        <v>712</v>
      </c>
      <c r="C72" s="4">
        <v>2</v>
      </c>
      <c r="D72" s="132">
        <v>694766</v>
      </c>
      <c r="E72" s="132">
        <v>0</v>
      </c>
      <c r="F72" s="132">
        <v>0</v>
      </c>
      <c r="G72" s="132">
        <v>187587</v>
      </c>
      <c r="H72" s="132">
        <v>0</v>
      </c>
      <c r="I72" s="132">
        <v>0</v>
      </c>
      <c r="J72" s="132">
        <f t="shared" si="10"/>
        <v>882353</v>
      </c>
      <c r="K72" s="132">
        <f t="shared" si="11"/>
        <v>0</v>
      </c>
      <c r="L72" s="132">
        <f t="shared" si="12"/>
        <v>0</v>
      </c>
      <c r="M72" s="156"/>
      <c r="N72" s="156"/>
      <c r="O72" s="156"/>
      <c r="P72" s="156"/>
      <c r="Q72" s="128"/>
      <c r="R72" s="128"/>
    </row>
    <row r="73" spans="1:18" ht="15.75" hidden="1">
      <c r="A73" s="1">
        <v>33</v>
      </c>
      <c r="B73" s="133" t="s">
        <v>644</v>
      </c>
      <c r="C73" s="4">
        <v>2</v>
      </c>
      <c r="D73" s="132"/>
      <c r="E73" s="132"/>
      <c r="F73" s="132"/>
      <c r="G73" s="132"/>
      <c r="H73" s="132"/>
      <c r="I73" s="132"/>
      <c r="J73" s="132">
        <f t="shared" si="10"/>
        <v>0</v>
      </c>
      <c r="K73" s="132">
        <f t="shared" si="11"/>
        <v>0</v>
      </c>
      <c r="L73" s="132">
        <f t="shared" si="12"/>
        <v>0</v>
      </c>
      <c r="M73" s="156"/>
      <c r="N73" s="156"/>
      <c r="O73" s="156"/>
      <c r="P73" s="156"/>
      <c r="Q73" s="128"/>
      <c r="R73" s="128"/>
    </row>
    <row r="74" spans="1:18" ht="15.75">
      <c r="A74" s="1">
        <v>32</v>
      </c>
      <c r="B74" s="131" t="s">
        <v>218</v>
      </c>
      <c r="C74" s="4"/>
      <c r="D74" s="132">
        <f>SUM(D54:D73)</f>
        <v>21894890</v>
      </c>
      <c r="E74" s="132">
        <f>SUM(E54:E73)</f>
        <v>20419237</v>
      </c>
      <c r="F74" s="132">
        <f>SUM(F54:F73)</f>
        <v>16654743</v>
      </c>
      <c r="G74" s="138"/>
      <c r="H74" s="138"/>
      <c r="I74" s="138"/>
      <c r="J74" s="138"/>
      <c r="K74" s="138"/>
      <c r="L74" s="138"/>
      <c r="M74" s="156"/>
      <c r="N74" s="156"/>
      <c r="O74" s="156"/>
      <c r="P74" s="156"/>
      <c r="Q74" s="128"/>
      <c r="R74" s="128"/>
    </row>
    <row r="75" spans="1:18" ht="31.5">
      <c r="A75" s="1">
        <v>33</v>
      </c>
      <c r="B75" s="131" t="s">
        <v>219</v>
      </c>
      <c r="C75" s="4"/>
      <c r="D75" s="132">
        <v>0</v>
      </c>
      <c r="E75" s="132">
        <v>0</v>
      </c>
      <c r="F75" s="132">
        <v>0</v>
      </c>
      <c r="G75" s="138"/>
      <c r="H75" s="138"/>
      <c r="I75" s="138"/>
      <c r="J75" s="138"/>
      <c r="K75" s="138"/>
      <c r="L75" s="138"/>
      <c r="M75" s="156"/>
      <c r="N75" s="156"/>
      <c r="O75" s="156"/>
      <c r="P75" s="156"/>
      <c r="Q75" s="128"/>
      <c r="R75" s="128"/>
    </row>
    <row r="76" spans="1:18" ht="15.75" hidden="1">
      <c r="A76" s="1">
        <v>35</v>
      </c>
      <c r="B76" s="133" t="s">
        <v>500</v>
      </c>
      <c r="C76" s="4">
        <v>2</v>
      </c>
      <c r="D76" s="132"/>
      <c r="E76" s="132"/>
      <c r="F76" s="132"/>
      <c r="G76" s="132"/>
      <c r="H76" s="132"/>
      <c r="I76" s="132"/>
      <c r="J76" s="132">
        <f aca="true" t="shared" si="13" ref="J76:L77">D76+G76</f>
        <v>0</v>
      </c>
      <c r="K76" s="132">
        <f t="shared" si="13"/>
        <v>0</v>
      </c>
      <c r="L76" s="132">
        <f t="shared" si="13"/>
        <v>0</v>
      </c>
      <c r="M76" s="156"/>
      <c r="N76" s="156"/>
      <c r="O76" s="156"/>
      <c r="P76" s="156"/>
      <c r="Q76" s="128"/>
      <c r="R76" s="128"/>
    </row>
    <row r="77" spans="1:18" ht="15.75" hidden="1">
      <c r="A77" s="1"/>
      <c r="B77" s="131"/>
      <c r="C77" s="4"/>
      <c r="D77" s="132"/>
      <c r="E77" s="132"/>
      <c r="F77" s="132"/>
      <c r="G77" s="132"/>
      <c r="H77" s="132"/>
      <c r="I77" s="132"/>
      <c r="J77" s="132">
        <f t="shared" si="13"/>
        <v>0</v>
      </c>
      <c r="K77" s="132">
        <f t="shared" si="13"/>
        <v>0</v>
      </c>
      <c r="L77" s="132">
        <f t="shared" si="13"/>
        <v>0</v>
      </c>
      <c r="M77" s="156"/>
      <c r="N77" s="156"/>
      <c r="O77" s="156"/>
      <c r="P77" s="156"/>
      <c r="Q77" s="128"/>
      <c r="R77" s="128"/>
    </row>
    <row r="78" spans="1:18" ht="31.5">
      <c r="A78" s="1">
        <v>34</v>
      </c>
      <c r="B78" s="131" t="s">
        <v>220</v>
      </c>
      <c r="C78" s="4"/>
      <c r="D78" s="132">
        <f>SUM(D76:D77)</f>
        <v>0</v>
      </c>
      <c r="E78" s="132">
        <f>SUM(E76:E77)</f>
        <v>0</v>
      </c>
      <c r="F78" s="132">
        <f>SUM(F76:F77)</f>
        <v>0</v>
      </c>
      <c r="G78" s="138"/>
      <c r="H78" s="138"/>
      <c r="I78" s="138"/>
      <c r="J78" s="138"/>
      <c r="K78" s="138"/>
      <c r="L78" s="138"/>
      <c r="M78" s="156"/>
      <c r="N78" s="156"/>
      <c r="O78" s="156"/>
      <c r="P78" s="156"/>
      <c r="Q78" s="128"/>
      <c r="R78" s="128"/>
    </row>
    <row r="79" spans="1:18" ht="31.5">
      <c r="A79" s="1">
        <v>35</v>
      </c>
      <c r="B79" s="131" t="s">
        <v>221</v>
      </c>
      <c r="C79" s="4"/>
      <c r="D79" s="138"/>
      <c r="E79" s="138"/>
      <c r="F79" s="138"/>
      <c r="G79" s="132">
        <f>SUM(G53:G78)</f>
        <v>5837371</v>
      </c>
      <c r="H79" s="132">
        <f>SUM(H53:H78)</f>
        <v>5422745</v>
      </c>
      <c r="I79" s="132">
        <f>SUM(I53:I78)</f>
        <v>4406334</v>
      </c>
      <c r="J79" s="138"/>
      <c r="K79" s="138"/>
      <c r="L79" s="138"/>
      <c r="M79" s="156"/>
      <c r="N79" s="156"/>
      <c r="O79" s="156"/>
      <c r="P79" s="156"/>
      <c r="Q79" s="128"/>
      <c r="R79" s="128"/>
    </row>
    <row r="80" spans="1:18" ht="15.75">
      <c r="A80" s="1">
        <v>36</v>
      </c>
      <c r="B80" s="139" t="s">
        <v>47</v>
      </c>
      <c r="C80" s="4"/>
      <c r="D80" s="134">
        <f aca="true" t="shared" si="14" ref="D80:I80">SUM(D81:D83)</f>
        <v>21894890</v>
      </c>
      <c r="E80" s="134">
        <f t="shared" si="14"/>
        <v>20419237</v>
      </c>
      <c r="F80" s="134">
        <f t="shared" si="14"/>
        <v>16654743</v>
      </c>
      <c r="G80" s="134">
        <f t="shared" si="14"/>
        <v>5837371</v>
      </c>
      <c r="H80" s="134">
        <f t="shared" si="14"/>
        <v>5422745</v>
      </c>
      <c r="I80" s="134">
        <f t="shared" si="14"/>
        <v>4406334</v>
      </c>
      <c r="J80" s="134">
        <f aca="true" t="shared" si="15" ref="J80:L83">D80+G80</f>
        <v>27732261</v>
      </c>
      <c r="K80" s="134">
        <f t="shared" si="15"/>
        <v>25841982</v>
      </c>
      <c r="L80" s="134">
        <f t="shared" si="15"/>
        <v>21061077</v>
      </c>
      <c r="M80" s="156"/>
      <c r="N80" s="156"/>
      <c r="O80" s="156"/>
      <c r="P80" s="156"/>
      <c r="Q80" s="128"/>
      <c r="R80" s="128"/>
    </row>
    <row r="81" spans="1:18" ht="15.75">
      <c r="A81" s="1">
        <v>37</v>
      </c>
      <c r="B81" s="89" t="s">
        <v>421</v>
      </c>
      <c r="C81" s="4">
        <v>1</v>
      </c>
      <c r="D81" s="132">
        <f aca="true" t="shared" si="16" ref="D81:I81">SUMIF($C$53:$C$80,"1",D$53:D$80)</f>
        <v>0</v>
      </c>
      <c r="E81" s="132">
        <f t="shared" si="16"/>
        <v>0</v>
      </c>
      <c r="F81" s="132">
        <f t="shared" si="16"/>
        <v>0</v>
      </c>
      <c r="G81" s="132">
        <f t="shared" si="16"/>
        <v>0</v>
      </c>
      <c r="H81" s="132">
        <f t="shared" si="16"/>
        <v>0</v>
      </c>
      <c r="I81" s="132">
        <f t="shared" si="16"/>
        <v>0</v>
      </c>
      <c r="J81" s="132">
        <f t="shared" si="15"/>
        <v>0</v>
      </c>
      <c r="K81" s="132">
        <f t="shared" si="15"/>
        <v>0</v>
      </c>
      <c r="L81" s="132">
        <f t="shared" si="15"/>
        <v>0</v>
      </c>
      <c r="M81" s="156"/>
      <c r="N81" s="156"/>
      <c r="O81" s="156"/>
      <c r="P81" s="156"/>
      <c r="Q81" s="128"/>
      <c r="R81" s="128"/>
    </row>
    <row r="82" spans="1:18" ht="15.75">
      <c r="A82" s="1">
        <v>38</v>
      </c>
      <c r="B82" s="89" t="s">
        <v>247</v>
      </c>
      <c r="C82" s="4">
        <v>2</v>
      </c>
      <c r="D82" s="132">
        <f aca="true" t="shared" si="17" ref="D82:I82">SUMIF($C$53:$C$80,"2",D$53:D$80)</f>
        <v>21894890</v>
      </c>
      <c r="E82" s="132">
        <f t="shared" si="17"/>
        <v>20419237</v>
      </c>
      <c r="F82" s="132">
        <f t="shared" si="17"/>
        <v>16654743</v>
      </c>
      <c r="G82" s="132">
        <f t="shared" si="17"/>
        <v>5837371</v>
      </c>
      <c r="H82" s="132">
        <f t="shared" si="17"/>
        <v>5422745</v>
      </c>
      <c r="I82" s="132">
        <f t="shared" si="17"/>
        <v>4406334</v>
      </c>
      <c r="J82" s="132">
        <f t="shared" si="15"/>
        <v>27732261</v>
      </c>
      <c r="K82" s="132">
        <f t="shared" si="15"/>
        <v>25841982</v>
      </c>
      <c r="L82" s="132">
        <f t="shared" si="15"/>
        <v>21061077</v>
      </c>
      <c r="M82" s="156"/>
      <c r="N82" s="156"/>
      <c r="O82" s="156"/>
      <c r="P82" s="156"/>
      <c r="Q82" s="128"/>
      <c r="R82" s="128"/>
    </row>
    <row r="83" spans="1:18" ht="15.75">
      <c r="A83" s="1">
        <v>39</v>
      </c>
      <c r="B83" s="89" t="s">
        <v>127</v>
      </c>
      <c r="C83" s="4">
        <v>3</v>
      </c>
      <c r="D83" s="132">
        <f aca="true" t="shared" si="18" ref="D83:I83">SUMIF($C$53:$C$80,"3",D$53:D$80)</f>
        <v>0</v>
      </c>
      <c r="E83" s="132">
        <f t="shared" si="18"/>
        <v>0</v>
      </c>
      <c r="F83" s="132">
        <f t="shared" si="18"/>
        <v>0</v>
      </c>
      <c r="G83" s="132">
        <f t="shared" si="18"/>
        <v>0</v>
      </c>
      <c r="H83" s="132">
        <f t="shared" si="18"/>
        <v>0</v>
      </c>
      <c r="I83" s="132">
        <f t="shared" si="18"/>
        <v>0</v>
      </c>
      <c r="J83" s="132">
        <f t="shared" si="15"/>
        <v>0</v>
      </c>
      <c r="K83" s="132">
        <f t="shared" si="15"/>
        <v>0</v>
      </c>
      <c r="L83" s="132">
        <f t="shared" si="15"/>
        <v>0</v>
      </c>
      <c r="M83" s="156"/>
      <c r="N83" s="156"/>
      <c r="O83" s="156"/>
      <c r="P83" s="156"/>
      <c r="Q83" s="128"/>
      <c r="R83" s="128"/>
    </row>
    <row r="84" spans="1:18" ht="15.75">
      <c r="A84" s="1">
        <v>40</v>
      </c>
      <c r="B84" s="137" t="s">
        <v>222</v>
      </c>
      <c r="C84" s="4"/>
      <c r="D84" s="134"/>
      <c r="E84" s="134"/>
      <c r="F84" s="134"/>
      <c r="G84" s="134"/>
      <c r="H84" s="134"/>
      <c r="I84" s="134"/>
      <c r="J84" s="134"/>
      <c r="K84" s="134"/>
      <c r="L84" s="134"/>
      <c r="M84" s="156"/>
      <c r="N84" s="156"/>
      <c r="O84" s="156"/>
      <c r="P84" s="156"/>
      <c r="Q84" s="128"/>
      <c r="R84" s="128"/>
    </row>
    <row r="85" spans="1:18" ht="47.25" hidden="1">
      <c r="A85" s="1"/>
      <c r="B85" s="61" t="s">
        <v>225</v>
      </c>
      <c r="C85" s="4"/>
      <c r="D85" s="132"/>
      <c r="E85" s="132"/>
      <c r="F85" s="132"/>
      <c r="G85" s="138"/>
      <c r="H85" s="138"/>
      <c r="I85" s="132"/>
      <c r="J85" s="132">
        <f aca="true" t="shared" si="19" ref="J85:J105">D85+G85</f>
        <v>0</v>
      </c>
      <c r="K85" s="132">
        <f aca="true" t="shared" si="20" ref="K85:K105">E85+H85</f>
        <v>0</v>
      </c>
      <c r="L85" s="132">
        <f aca="true" t="shared" si="21" ref="L85:L105">F85+I85</f>
        <v>0</v>
      </c>
      <c r="M85" s="156"/>
      <c r="N85" s="156"/>
      <c r="O85" s="156"/>
      <c r="P85" s="156"/>
      <c r="Q85" s="128"/>
      <c r="R85" s="128"/>
    </row>
    <row r="86" spans="1:18" ht="15.75" hidden="1">
      <c r="A86" s="1"/>
      <c r="B86" s="61"/>
      <c r="C86" s="4"/>
      <c r="D86" s="132"/>
      <c r="E86" s="132"/>
      <c r="F86" s="132"/>
      <c r="G86" s="138"/>
      <c r="H86" s="138"/>
      <c r="I86" s="132"/>
      <c r="J86" s="132">
        <f t="shared" si="19"/>
        <v>0</v>
      </c>
      <c r="K86" s="132">
        <f t="shared" si="20"/>
        <v>0</v>
      </c>
      <c r="L86" s="132">
        <f t="shared" si="21"/>
        <v>0</v>
      </c>
      <c r="M86" s="156"/>
      <c r="N86" s="156"/>
      <c r="O86" s="156"/>
      <c r="P86" s="156"/>
      <c r="Q86" s="128"/>
      <c r="R86" s="128"/>
    </row>
    <row r="87" spans="1:18" ht="47.25" hidden="1">
      <c r="A87" s="1"/>
      <c r="B87" s="61" t="s">
        <v>224</v>
      </c>
      <c r="C87" s="4"/>
      <c r="D87" s="132"/>
      <c r="E87" s="132"/>
      <c r="F87" s="132"/>
      <c r="G87" s="138"/>
      <c r="H87" s="138"/>
      <c r="I87" s="132"/>
      <c r="J87" s="132">
        <f t="shared" si="19"/>
        <v>0</v>
      </c>
      <c r="K87" s="132">
        <f t="shared" si="20"/>
        <v>0</v>
      </c>
      <c r="L87" s="132">
        <f t="shared" si="21"/>
        <v>0</v>
      </c>
      <c r="M87" s="156"/>
      <c r="N87" s="156"/>
      <c r="O87" s="156"/>
      <c r="P87" s="156"/>
      <c r="Q87" s="128"/>
      <c r="R87" s="128"/>
    </row>
    <row r="88" spans="1:18" ht="15.75" hidden="1">
      <c r="A88" s="1"/>
      <c r="B88" s="61"/>
      <c r="C88" s="4"/>
      <c r="D88" s="132"/>
      <c r="E88" s="132"/>
      <c r="F88" s="132"/>
      <c r="G88" s="138"/>
      <c r="H88" s="138"/>
      <c r="I88" s="132"/>
      <c r="J88" s="132">
        <f t="shared" si="19"/>
        <v>0</v>
      </c>
      <c r="K88" s="132">
        <f t="shared" si="20"/>
        <v>0</v>
      </c>
      <c r="L88" s="132">
        <f t="shared" si="21"/>
        <v>0</v>
      </c>
      <c r="M88" s="156"/>
      <c r="N88" s="156"/>
      <c r="O88" s="156"/>
      <c r="P88" s="156"/>
      <c r="Q88" s="128"/>
      <c r="R88" s="128"/>
    </row>
    <row r="89" spans="1:18" ht="47.25" hidden="1">
      <c r="A89" s="1"/>
      <c r="B89" s="61" t="s">
        <v>223</v>
      </c>
      <c r="C89" s="4"/>
      <c r="D89" s="132"/>
      <c r="E89" s="132"/>
      <c r="F89" s="132"/>
      <c r="G89" s="138"/>
      <c r="H89" s="138"/>
      <c r="I89" s="132"/>
      <c r="J89" s="132">
        <f t="shared" si="19"/>
        <v>0</v>
      </c>
      <c r="K89" s="132">
        <f t="shared" si="20"/>
        <v>0</v>
      </c>
      <c r="L89" s="132">
        <f t="shared" si="21"/>
        <v>0</v>
      </c>
      <c r="M89" s="156"/>
      <c r="N89" s="156"/>
      <c r="O89" s="156"/>
      <c r="P89" s="156"/>
      <c r="Q89" s="128"/>
      <c r="R89" s="128"/>
    </row>
    <row r="90" spans="1:18" ht="15.75" hidden="1">
      <c r="A90" s="1"/>
      <c r="B90" s="61"/>
      <c r="C90" s="4">
        <v>2</v>
      </c>
      <c r="D90" s="132">
        <v>0</v>
      </c>
      <c r="E90" s="132">
        <v>0</v>
      </c>
      <c r="F90" s="132"/>
      <c r="G90" s="138"/>
      <c r="H90" s="138"/>
      <c r="I90" s="132"/>
      <c r="J90" s="132">
        <f t="shared" si="19"/>
        <v>0</v>
      </c>
      <c r="K90" s="132">
        <f t="shared" si="20"/>
        <v>0</v>
      </c>
      <c r="L90" s="132">
        <f t="shared" si="21"/>
        <v>0</v>
      </c>
      <c r="M90" s="156"/>
      <c r="N90" s="156"/>
      <c r="O90" s="156"/>
      <c r="P90" s="156"/>
      <c r="Q90" s="128"/>
      <c r="R90" s="128"/>
    </row>
    <row r="91" spans="1:18" ht="31.5">
      <c r="A91" s="1">
        <v>41</v>
      </c>
      <c r="B91" s="89" t="s">
        <v>705</v>
      </c>
      <c r="C91" s="4">
        <v>2</v>
      </c>
      <c r="D91" s="132">
        <v>183459</v>
      </c>
      <c r="E91" s="132">
        <v>183459</v>
      </c>
      <c r="F91" s="132">
        <v>176717</v>
      </c>
      <c r="G91" s="138"/>
      <c r="H91" s="138"/>
      <c r="I91" s="138"/>
      <c r="J91" s="132">
        <f t="shared" si="19"/>
        <v>183459</v>
      </c>
      <c r="K91" s="132">
        <f t="shared" si="20"/>
        <v>183459</v>
      </c>
      <c r="L91" s="132">
        <f t="shared" si="21"/>
        <v>176717</v>
      </c>
      <c r="M91" s="156"/>
      <c r="N91" s="156"/>
      <c r="O91" s="156"/>
      <c r="P91" s="156"/>
      <c r="Q91" s="128"/>
      <c r="R91" s="128"/>
    </row>
    <row r="92" spans="1:18" ht="31.5">
      <c r="A92" s="1">
        <v>42</v>
      </c>
      <c r="B92" s="61" t="s">
        <v>389</v>
      </c>
      <c r="C92" s="4"/>
      <c r="D92" s="132">
        <f>SUM(D91)</f>
        <v>183459</v>
      </c>
      <c r="E92" s="132">
        <f>SUM(E91)</f>
        <v>183459</v>
      </c>
      <c r="F92" s="132">
        <f>SUM(F91)</f>
        <v>176717</v>
      </c>
      <c r="G92" s="138"/>
      <c r="H92" s="138"/>
      <c r="I92" s="138"/>
      <c r="J92" s="132">
        <f t="shared" si="19"/>
        <v>183459</v>
      </c>
      <c r="K92" s="132">
        <f t="shared" si="20"/>
        <v>183459</v>
      </c>
      <c r="L92" s="132">
        <f t="shared" si="21"/>
        <v>176717</v>
      </c>
      <c r="M92" s="156"/>
      <c r="N92" s="156"/>
      <c r="O92" s="156"/>
      <c r="P92" s="156"/>
      <c r="Q92" s="128"/>
      <c r="R92" s="128"/>
    </row>
    <row r="93" spans="1:18" ht="47.25" hidden="1">
      <c r="A93" s="1"/>
      <c r="B93" s="61" t="s">
        <v>226</v>
      </c>
      <c r="C93" s="4"/>
      <c r="D93" s="132"/>
      <c r="E93" s="132"/>
      <c r="F93" s="132"/>
      <c r="G93" s="138"/>
      <c r="H93" s="138"/>
      <c r="I93" s="138"/>
      <c r="J93" s="132">
        <f t="shared" si="19"/>
        <v>0</v>
      </c>
      <c r="K93" s="132">
        <f t="shared" si="20"/>
        <v>0</v>
      </c>
      <c r="L93" s="132">
        <f t="shared" si="21"/>
        <v>0</v>
      </c>
      <c r="M93" s="156"/>
      <c r="N93" s="156"/>
      <c r="O93" s="156"/>
      <c r="P93" s="156"/>
      <c r="Q93" s="128"/>
      <c r="R93" s="128"/>
    </row>
    <row r="94" spans="1:18" ht="15.75" hidden="1">
      <c r="A94" s="1"/>
      <c r="B94" s="61"/>
      <c r="C94" s="4"/>
      <c r="D94" s="132"/>
      <c r="E94" s="132"/>
      <c r="F94" s="132"/>
      <c r="G94" s="138"/>
      <c r="H94" s="138"/>
      <c r="I94" s="138"/>
      <c r="J94" s="132">
        <f t="shared" si="19"/>
        <v>0</v>
      </c>
      <c r="K94" s="132">
        <f t="shared" si="20"/>
        <v>0</v>
      </c>
      <c r="L94" s="132">
        <f t="shared" si="21"/>
        <v>0</v>
      </c>
      <c r="M94" s="156"/>
      <c r="N94" s="156"/>
      <c r="O94" s="156"/>
      <c r="P94" s="156"/>
      <c r="Q94" s="128"/>
      <c r="R94" s="128"/>
    </row>
    <row r="95" spans="1:18" ht="47.25" hidden="1">
      <c r="A95" s="1"/>
      <c r="B95" s="61" t="s">
        <v>227</v>
      </c>
      <c r="C95" s="4"/>
      <c r="D95" s="132"/>
      <c r="E95" s="132"/>
      <c r="F95" s="132"/>
      <c r="G95" s="138"/>
      <c r="H95" s="138"/>
      <c r="I95" s="138"/>
      <c r="J95" s="132">
        <f t="shared" si="19"/>
        <v>0</v>
      </c>
      <c r="K95" s="132">
        <f t="shared" si="20"/>
        <v>0</v>
      </c>
      <c r="L95" s="132">
        <f t="shared" si="21"/>
        <v>0</v>
      </c>
      <c r="M95" s="156"/>
      <c r="N95" s="156"/>
      <c r="O95" s="156"/>
      <c r="P95" s="156"/>
      <c r="Q95" s="128"/>
      <c r="R95" s="128"/>
    </row>
    <row r="96" spans="1:18" ht="15.75" hidden="1">
      <c r="A96" s="1"/>
      <c r="B96" s="61"/>
      <c r="C96" s="4"/>
      <c r="D96" s="132"/>
      <c r="E96" s="132"/>
      <c r="F96" s="132"/>
      <c r="G96" s="138"/>
      <c r="H96" s="138"/>
      <c r="I96" s="138"/>
      <c r="J96" s="132">
        <f t="shared" si="19"/>
        <v>0</v>
      </c>
      <c r="K96" s="132">
        <f t="shared" si="20"/>
        <v>0</v>
      </c>
      <c r="L96" s="132">
        <f t="shared" si="21"/>
        <v>0</v>
      </c>
      <c r="M96" s="156"/>
      <c r="N96" s="156"/>
      <c r="O96" s="156"/>
      <c r="P96" s="156"/>
      <c r="Q96" s="128"/>
      <c r="R96" s="128"/>
    </row>
    <row r="97" spans="1:18" ht="15.75" hidden="1">
      <c r="A97" s="1"/>
      <c r="B97" s="61" t="s">
        <v>228</v>
      </c>
      <c r="C97" s="4"/>
      <c r="D97" s="132"/>
      <c r="E97" s="132"/>
      <c r="F97" s="132"/>
      <c r="G97" s="138"/>
      <c r="H97" s="138"/>
      <c r="I97" s="138"/>
      <c r="J97" s="132">
        <f t="shared" si="19"/>
        <v>0</v>
      </c>
      <c r="K97" s="132">
        <f t="shared" si="20"/>
        <v>0</v>
      </c>
      <c r="L97" s="132">
        <f t="shared" si="21"/>
        <v>0</v>
      </c>
      <c r="M97" s="156"/>
      <c r="N97" s="156"/>
      <c r="O97" s="156"/>
      <c r="P97" s="156"/>
      <c r="Q97" s="128"/>
      <c r="R97" s="128"/>
    </row>
    <row r="98" spans="1:18" ht="15.75">
      <c r="A98" s="1">
        <v>43</v>
      </c>
      <c r="B98" s="61" t="s">
        <v>585</v>
      </c>
      <c r="C98" s="4">
        <v>2</v>
      </c>
      <c r="D98" s="132">
        <v>15000</v>
      </c>
      <c r="E98" s="132">
        <v>15000</v>
      </c>
      <c r="F98" s="132">
        <v>15000</v>
      </c>
      <c r="G98" s="138"/>
      <c r="H98" s="138"/>
      <c r="I98" s="138"/>
      <c r="J98" s="132">
        <f t="shared" si="19"/>
        <v>15000</v>
      </c>
      <c r="K98" s="132">
        <f t="shared" si="20"/>
        <v>15000</v>
      </c>
      <c r="L98" s="132">
        <f t="shared" si="21"/>
        <v>15000</v>
      </c>
      <c r="M98" s="156"/>
      <c r="N98" s="156"/>
      <c r="O98" s="156"/>
      <c r="P98" s="156"/>
      <c r="Q98" s="128"/>
      <c r="R98" s="128"/>
    </row>
    <row r="99" spans="1:18" ht="15.75" hidden="1">
      <c r="A99" s="1"/>
      <c r="B99" s="61" t="s">
        <v>582</v>
      </c>
      <c r="C99" s="4">
        <v>2</v>
      </c>
      <c r="D99" s="132"/>
      <c r="E99" s="132"/>
      <c r="F99" s="132"/>
      <c r="G99" s="138"/>
      <c r="H99" s="138"/>
      <c r="I99" s="138"/>
      <c r="J99" s="132">
        <f t="shared" si="19"/>
        <v>0</v>
      </c>
      <c r="K99" s="132">
        <f t="shared" si="20"/>
        <v>0</v>
      </c>
      <c r="L99" s="132">
        <f t="shared" si="21"/>
        <v>0</v>
      </c>
      <c r="M99" s="156"/>
      <c r="N99" s="156"/>
      <c r="O99" s="156"/>
      <c r="P99" s="156"/>
      <c r="Q99" s="128"/>
      <c r="R99" s="128"/>
    </row>
    <row r="100" spans="1:18" ht="31.5">
      <c r="A100" s="1">
        <v>44</v>
      </c>
      <c r="B100" s="61" t="s">
        <v>229</v>
      </c>
      <c r="C100" s="4"/>
      <c r="D100" s="132">
        <f>SUM(D98:D99)</f>
        <v>15000</v>
      </c>
      <c r="E100" s="132">
        <f>SUM(E98:E99)</f>
        <v>15000</v>
      </c>
      <c r="F100" s="132">
        <f>SUM(F98:F99)</f>
        <v>15000</v>
      </c>
      <c r="G100" s="138"/>
      <c r="H100" s="138"/>
      <c r="I100" s="138"/>
      <c r="J100" s="132">
        <f t="shared" si="19"/>
        <v>15000</v>
      </c>
      <c r="K100" s="132">
        <f t="shared" si="20"/>
        <v>15000</v>
      </c>
      <c r="L100" s="132">
        <f t="shared" si="21"/>
        <v>15000</v>
      </c>
      <c r="M100" s="156"/>
      <c r="N100" s="156"/>
      <c r="O100" s="156"/>
      <c r="P100" s="156"/>
      <c r="Q100" s="128"/>
      <c r="R100" s="128"/>
    </row>
    <row r="101" spans="1:18" ht="15.75">
      <c r="A101" s="1">
        <v>45</v>
      </c>
      <c r="B101" s="139" t="s">
        <v>48</v>
      </c>
      <c r="C101" s="4"/>
      <c r="D101" s="134">
        <f aca="true" t="shared" si="22" ref="D101:I101">SUM(D102:D104)</f>
        <v>198459</v>
      </c>
      <c r="E101" s="134">
        <f t="shared" si="22"/>
        <v>198459</v>
      </c>
      <c r="F101" s="134">
        <f t="shared" si="22"/>
        <v>191717</v>
      </c>
      <c r="G101" s="134">
        <f t="shared" si="22"/>
        <v>0</v>
      </c>
      <c r="H101" s="134">
        <f t="shared" si="22"/>
        <v>0</v>
      </c>
      <c r="I101" s="134">
        <f t="shared" si="22"/>
        <v>0</v>
      </c>
      <c r="J101" s="134">
        <f t="shared" si="19"/>
        <v>198459</v>
      </c>
      <c r="K101" s="134">
        <f t="shared" si="20"/>
        <v>198459</v>
      </c>
      <c r="L101" s="134">
        <f t="shared" si="21"/>
        <v>191717</v>
      </c>
      <c r="M101" s="156"/>
      <c r="N101" s="156"/>
      <c r="O101" s="156"/>
      <c r="P101" s="156"/>
      <c r="Q101" s="128"/>
      <c r="R101" s="128"/>
    </row>
    <row r="102" spans="1:18" ht="15.75">
      <c r="A102" s="1">
        <v>46</v>
      </c>
      <c r="B102" s="89" t="s">
        <v>421</v>
      </c>
      <c r="C102" s="4">
        <v>1</v>
      </c>
      <c r="D102" s="132">
        <f aca="true" t="shared" si="23" ref="D102:I102">SUMIF($C$84:$C$101,"1",D$84:D$101)</f>
        <v>0</v>
      </c>
      <c r="E102" s="132">
        <f t="shared" si="23"/>
        <v>0</v>
      </c>
      <c r="F102" s="132">
        <f t="shared" si="23"/>
        <v>0</v>
      </c>
      <c r="G102" s="132">
        <f t="shared" si="23"/>
        <v>0</v>
      </c>
      <c r="H102" s="132">
        <f t="shared" si="23"/>
        <v>0</v>
      </c>
      <c r="I102" s="132">
        <f t="shared" si="23"/>
        <v>0</v>
      </c>
      <c r="J102" s="132">
        <f t="shared" si="19"/>
        <v>0</v>
      </c>
      <c r="K102" s="132">
        <f t="shared" si="20"/>
        <v>0</v>
      </c>
      <c r="L102" s="132">
        <f t="shared" si="21"/>
        <v>0</v>
      </c>
      <c r="M102" s="156"/>
      <c r="N102" s="156"/>
      <c r="O102" s="156"/>
      <c r="P102" s="156"/>
      <c r="Q102" s="128"/>
      <c r="R102" s="128"/>
    </row>
    <row r="103" spans="1:18" ht="15.75">
      <c r="A103" s="1">
        <v>47</v>
      </c>
      <c r="B103" s="89" t="s">
        <v>247</v>
      </c>
      <c r="C103" s="4">
        <v>2</v>
      </c>
      <c r="D103" s="132">
        <f aca="true" t="shared" si="24" ref="D103:I103">SUMIF($C$84:$C$101,"2",D$84:D$101)</f>
        <v>198459</v>
      </c>
      <c r="E103" s="132">
        <f t="shared" si="24"/>
        <v>198459</v>
      </c>
      <c r="F103" s="132">
        <f t="shared" si="24"/>
        <v>191717</v>
      </c>
      <c r="G103" s="132">
        <f t="shared" si="24"/>
        <v>0</v>
      </c>
      <c r="H103" s="132">
        <f t="shared" si="24"/>
        <v>0</v>
      </c>
      <c r="I103" s="132">
        <f t="shared" si="24"/>
        <v>0</v>
      </c>
      <c r="J103" s="132">
        <f t="shared" si="19"/>
        <v>198459</v>
      </c>
      <c r="K103" s="132">
        <f t="shared" si="20"/>
        <v>198459</v>
      </c>
      <c r="L103" s="132">
        <f t="shared" si="21"/>
        <v>191717</v>
      </c>
      <c r="M103" s="156"/>
      <c r="N103" s="156"/>
      <c r="O103" s="156"/>
      <c r="P103" s="156"/>
      <c r="Q103" s="128"/>
      <c r="R103" s="128"/>
    </row>
    <row r="104" spans="1:18" ht="15.75">
      <c r="A104" s="1">
        <v>48</v>
      </c>
      <c r="B104" s="89" t="s">
        <v>127</v>
      </c>
      <c r="C104" s="4">
        <v>3</v>
      </c>
      <c r="D104" s="132">
        <f aca="true" t="shared" si="25" ref="D104:I104">SUMIF($C$84:$C$101,"3",D$84:D$101)</f>
        <v>0</v>
      </c>
      <c r="E104" s="132">
        <f t="shared" si="25"/>
        <v>0</v>
      </c>
      <c r="F104" s="132">
        <f t="shared" si="25"/>
        <v>0</v>
      </c>
      <c r="G104" s="132">
        <f t="shared" si="25"/>
        <v>0</v>
      </c>
      <c r="H104" s="132">
        <f t="shared" si="25"/>
        <v>0</v>
      </c>
      <c r="I104" s="132">
        <f t="shared" si="25"/>
        <v>0</v>
      </c>
      <c r="J104" s="132">
        <f t="shared" si="19"/>
        <v>0</v>
      </c>
      <c r="K104" s="132">
        <f t="shared" si="20"/>
        <v>0</v>
      </c>
      <c r="L104" s="132">
        <f t="shared" si="21"/>
        <v>0</v>
      </c>
      <c r="M104" s="156"/>
      <c r="N104" s="156"/>
      <c r="O104" s="156"/>
      <c r="P104" s="156"/>
      <c r="Q104" s="128"/>
      <c r="R104" s="128"/>
    </row>
    <row r="105" spans="1:18" ht="15.75">
      <c r="A105" s="1">
        <v>49</v>
      </c>
      <c r="B105" s="139" t="s">
        <v>173</v>
      </c>
      <c r="C105" s="4"/>
      <c r="D105" s="134">
        <f aca="true" t="shared" si="26" ref="D105:I105">D49+D80+D101</f>
        <v>23900176</v>
      </c>
      <c r="E105" s="134">
        <f t="shared" si="26"/>
        <v>230312429</v>
      </c>
      <c r="F105" s="134">
        <f t="shared" si="26"/>
        <v>26799308</v>
      </c>
      <c r="G105" s="134">
        <f t="shared" si="26"/>
        <v>6325214</v>
      </c>
      <c r="H105" s="134">
        <f t="shared" si="26"/>
        <v>6126829</v>
      </c>
      <c r="I105" s="134">
        <f t="shared" si="26"/>
        <v>4873825</v>
      </c>
      <c r="J105" s="134">
        <f t="shared" si="19"/>
        <v>30225390</v>
      </c>
      <c r="K105" s="134">
        <f t="shared" si="20"/>
        <v>236439258</v>
      </c>
      <c r="L105" s="134">
        <f t="shared" si="21"/>
        <v>31673133</v>
      </c>
      <c r="M105" s="156"/>
      <c r="N105" s="156"/>
      <c r="O105" s="156"/>
      <c r="P105" s="156"/>
      <c r="Q105" s="128"/>
      <c r="R105" s="128"/>
    </row>
    <row r="106" spans="1:18" s="135" customFormat="1" ht="31.5">
      <c r="A106" s="1">
        <v>50</v>
      </c>
      <c r="B106" s="93" t="s">
        <v>411</v>
      </c>
      <c r="C106" s="140"/>
      <c r="D106" s="140"/>
      <c r="E106" s="140"/>
      <c r="F106" s="140"/>
      <c r="G106" s="140"/>
      <c r="H106" s="140"/>
      <c r="I106" s="140"/>
      <c r="J106" s="134"/>
      <c r="K106" s="134"/>
      <c r="L106" s="134"/>
      <c r="M106" s="156"/>
      <c r="N106" s="156"/>
      <c r="O106" s="156"/>
      <c r="P106" s="156"/>
      <c r="Q106" s="128"/>
      <c r="R106" s="128"/>
    </row>
    <row r="107" spans="1:18" ht="15.75">
      <c r="A107" s="1">
        <v>51</v>
      </c>
      <c r="B107" s="137" t="s">
        <v>109</v>
      </c>
      <c r="C107" s="4"/>
      <c r="D107" s="134"/>
      <c r="E107" s="134"/>
      <c r="F107" s="134"/>
      <c r="G107" s="134"/>
      <c r="H107" s="134"/>
      <c r="I107" s="134"/>
      <c r="J107" s="134"/>
      <c r="K107" s="134"/>
      <c r="L107" s="134"/>
      <c r="M107" s="156"/>
      <c r="N107" s="156"/>
      <c r="O107" s="156"/>
      <c r="P107" s="156"/>
      <c r="Q107" s="128"/>
      <c r="R107" s="128"/>
    </row>
    <row r="108" spans="1:18" ht="15.75" hidden="1">
      <c r="A108" s="1"/>
      <c r="B108" s="131" t="s">
        <v>602</v>
      </c>
      <c r="C108" s="4">
        <v>2</v>
      </c>
      <c r="D108" s="132"/>
      <c r="E108" s="132"/>
      <c r="F108" s="132"/>
      <c r="G108" s="132"/>
      <c r="H108" s="132"/>
      <c r="I108" s="132"/>
      <c r="J108" s="132">
        <f aca="true" t="shared" si="27" ref="J108:L109">D108+G108</f>
        <v>0</v>
      </c>
      <c r="K108" s="132">
        <f t="shared" si="27"/>
        <v>0</v>
      </c>
      <c r="L108" s="132">
        <f t="shared" si="27"/>
        <v>0</v>
      </c>
      <c r="M108" s="156"/>
      <c r="N108" s="156"/>
      <c r="O108" s="156"/>
      <c r="P108" s="156"/>
      <c r="Q108" s="128"/>
      <c r="R108" s="128"/>
    </row>
    <row r="109" spans="1:18" ht="15.75" hidden="1">
      <c r="A109" s="1"/>
      <c r="B109" s="131" t="s">
        <v>601</v>
      </c>
      <c r="C109" s="4">
        <v>2</v>
      </c>
      <c r="D109" s="132">
        <v>0</v>
      </c>
      <c r="E109" s="132">
        <v>0</v>
      </c>
      <c r="F109" s="132"/>
      <c r="G109" s="132">
        <v>0</v>
      </c>
      <c r="H109" s="132">
        <v>0</v>
      </c>
      <c r="I109" s="132"/>
      <c r="J109" s="132">
        <f t="shared" si="27"/>
        <v>0</v>
      </c>
      <c r="K109" s="132">
        <f t="shared" si="27"/>
        <v>0</v>
      </c>
      <c r="L109" s="132">
        <f t="shared" si="27"/>
        <v>0</v>
      </c>
      <c r="M109" s="156"/>
      <c r="N109" s="156"/>
      <c r="O109" s="156"/>
      <c r="P109" s="156"/>
      <c r="Q109" s="128"/>
      <c r="R109" s="128"/>
    </row>
    <row r="110" spans="1:18" ht="15.75" hidden="1">
      <c r="A110" s="1"/>
      <c r="B110" s="131" t="s">
        <v>214</v>
      </c>
      <c r="C110" s="4"/>
      <c r="D110" s="132">
        <f>SUM(D109)</f>
        <v>0</v>
      </c>
      <c r="E110" s="132">
        <f>SUM(E109)</f>
        <v>0</v>
      </c>
      <c r="F110" s="132"/>
      <c r="G110" s="138"/>
      <c r="H110" s="138"/>
      <c r="I110" s="138"/>
      <c r="J110" s="138"/>
      <c r="K110" s="138"/>
      <c r="L110" s="138"/>
      <c r="M110" s="156"/>
      <c r="N110" s="156"/>
      <c r="O110" s="156"/>
      <c r="P110" s="156"/>
      <c r="Q110" s="128"/>
      <c r="R110" s="128"/>
    </row>
    <row r="111" spans="1:18" ht="15.75" hidden="1">
      <c r="A111" s="1"/>
      <c r="B111" s="131"/>
      <c r="C111" s="4"/>
      <c r="D111" s="132"/>
      <c r="E111" s="132"/>
      <c r="F111" s="132"/>
      <c r="G111" s="132"/>
      <c r="H111" s="132"/>
      <c r="I111" s="132"/>
      <c r="J111" s="132">
        <f>D111+G111</f>
        <v>0</v>
      </c>
      <c r="K111" s="132">
        <f>E111+H111</f>
        <v>0</v>
      </c>
      <c r="L111" s="132">
        <f>F111+I111</f>
        <v>0</v>
      </c>
      <c r="M111" s="156"/>
      <c r="N111" s="156"/>
      <c r="O111" s="156"/>
      <c r="P111" s="156"/>
      <c r="Q111" s="128"/>
      <c r="R111" s="128"/>
    </row>
    <row r="112" spans="1:18" ht="15.75" hidden="1">
      <c r="A112" s="1"/>
      <c r="B112" s="131" t="s">
        <v>213</v>
      </c>
      <c r="C112" s="4"/>
      <c r="D112" s="132">
        <f>SUM(D111:D111)</f>
        <v>0</v>
      </c>
      <c r="E112" s="132">
        <f>SUM(E111:E111)</f>
        <v>0</v>
      </c>
      <c r="F112" s="132"/>
      <c r="G112" s="138"/>
      <c r="H112" s="138"/>
      <c r="I112" s="138"/>
      <c r="J112" s="138"/>
      <c r="K112" s="138"/>
      <c r="L112" s="138"/>
      <c r="M112" s="156"/>
      <c r="N112" s="156"/>
      <c r="O112" s="156"/>
      <c r="P112" s="156"/>
      <c r="Q112" s="128"/>
      <c r="R112" s="128"/>
    </row>
    <row r="113" spans="1:18" ht="15.75">
      <c r="A113" s="1">
        <v>52</v>
      </c>
      <c r="B113" s="131" t="s">
        <v>509</v>
      </c>
      <c r="C113" s="4">
        <v>2</v>
      </c>
      <c r="D113" s="132">
        <v>150000</v>
      </c>
      <c r="E113" s="132">
        <v>262000</v>
      </c>
      <c r="F113" s="132">
        <v>225190</v>
      </c>
      <c r="G113" s="132">
        <v>40500</v>
      </c>
      <c r="H113" s="132">
        <v>70740</v>
      </c>
      <c r="I113" s="132">
        <v>60801</v>
      </c>
      <c r="J113" s="132">
        <f aca="true" t="shared" si="28" ref="J113:L114">D113+G113</f>
        <v>190500</v>
      </c>
      <c r="K113" s="132">
        <f t="shared" si="28"/>
        <v>332740</v>
      </c>
      <c r="L113" s="132">
        <f t="shared" si="28"/>
        <v>285991</v>
      </c>
      <c r="M113" s="156"/>
      <c r="N113" s="156"/>
      <c r="O113" s="156"/>
      <c r="P113" s="156"/>
      <c r="Q113" s="128"/>
      <c r="R113" s="128"/>
    </row>
    <row r="114" spans="1:18" ht="15.75">
      <c r="A114" s="1">
        <v>53</v>
      </c>
      <c r="B114" s="133" t="s">
        <v>763</v>
      </c>
      <c r="C114" s="4">
        <v>2</v>
      </c>
      <c r="D114" s="132">
        <v>0</v>
      </c>
      <c r="E114" s="132">
        <v>48000</v>
      </c>
      <c r="F114" s="132">
        <v>39362</v>
      </c>
      <c r="G114" s="132">
        <v>0</v>
      </c>
      <c r="H114" s="132">
        <v>12960</v>
      </c>
      <c r="I114" s="132">
        <v>10628</v>
      </c>
      <c r="J114" s="132">
        <f t="shared" si="28"/>
        <v>0</v>
      </c>
      <c r="K114" s="132">
        <f t="shared" si="28"/>
        <v>60960</v>
      </c>
      <c r="L114" s="132">
        <f t="shared" si="28"/>
        <v>49990</v>
      </c>
      <c r="M114" s="156"/>
      <c r="N114" s="156"/>
      <c r="O114" s="156"/>
      <c r="P114" s="156"/>
      <c r="Q114" s="128"/>
      <c r="R114" s="128"/>
    </row>
    <row r="115" spans="1:18" ht="31.5">
      <c r="A115" s="1">
        <v>54</v>
      </c>
      <c r="B115" s="131" t="s">
        <v>212</v>
      </c>
      <c r="C115" s="4"/>
      <c r="D115" s="132">
        <f>SUM(D113:D114)</f>
        <v>150000</v>
      </c>
      <c r="E115" s="132">
        <f>SUM(E113:E114)</f>
        <v>310000</v>
      </c>
      <c r="F115" s="132">
        <f>SUM(F113:F114)</f>
        <v>264552</v>
      </c>
      <c r="G115" s="138"/>
      <c r="H115" s="138"/>
      <c r="I115" s="138"/>
      <c r="J115" s="138"/>
      <c r="K115" s="138"/>
      <c r="L115" s="138"/>
      <c r="M115" s="156"/>
      <c r="N115" s="156"/>
      <c r="O115" s="156"/>
      <c r="P115" s="156"/>
      <c r="Q115" s="128"/>
      <c r="R115" s="128"/>
    </row>
    <row r="116" spans="1:18" ht="15.75" hidden="1">
      <c r="A116" s="1"/>
      <c r="B116" s="131"/>
      <c r="C116" s="4"/>
      <c r="D116" s="132"/>
      <c r="E116" s="132"/>
      <c r="F116" s="132"/>
      <c r="G116" s="132"/>
      <c r="H116" s="132"/>
      <c r="I116" s="132"/>
      <c r="J116" s="132">
        <f aca="true" t="shared" si="29" ref="J116:L119">D116+G116</f>
        <v>0</v>
      </c>
      <c r="K116" s="132">
        <f t="shared" si="29"/>
        <v>0</v>
      </c>
      <c r="L116" s="132">
        <f t="shared" si="29"/>
        <v>0</v>
      </c>
      <c r="M116" s="156"/>
      <c r="N116" s="156"/>
      <c r="O116" s="156"/>
      <c r="P116" s="156"/>
      <c r="Q116" s="128"/>
      <c r="R116" s="128"/>
    </row>
    <row r="117" spans="1:18" ht="31.5" hidden="1">
      <c r="A117" s="1"/>
      <c r="B117" s="133" t="s">
        <v>501</v>
      </c>
      <c r="C117" s="4">
        <v>2</v>
      </c>
      <c r="D117" s="132"/>
      <c r="E117" s="132"/>
      <c r="F117" s="132"/>
      <c r="G117" s="132"/>
      <c r="H117" s="132"/>
      <c r="I117" s="132"/>
      <c r="J117" s="132">
        <f t="shared" si="29"/>
        <v>0</v>
      </c>
      <c r="K117" s="132">
        <f t="shared" si="29"/>
        <v>0</v>
      </c>
      <c r="L117" s="132">
        <f t="shared" si="29"/>
        <v>0</v>
      </c>
      <c r="M117" s="156"/>
      <c r="N117" s="156"/>
      <c r="O117" s="156"/>
      <c r="P117" s="156"/>
      <c r="Q117" s="128"/>
      <c r="R117" s="128"/>
    </row>
    <row r="118" spans="1:18" ht="15.75">
      <c r="A118" s="1">
        <v>55</v>
      </c>
      <c r="B118" s="131" t="s">
        <v>722</v>
      </c>
      <c r="C118" s="4">
        <v>2</v>
      </c>
      <c r="D118" s="132">
        <v>0</v>
      </c>
      <c r="E118" s="132">
        <v>13780</v>
      </c>
      <c r="F118" s="132">
        <v>13780</v>
      </c>
      <c r="G118" s="132">
        <v>0</v>
      </c>
      <c r="H118" s="132">
        <v>3721</v>
      </c>
      <c r="I118" s="132">
        <v>3721</v>
      </c>
      <c r="J118" s="132">
        <f t="shared" si="29"/>
        <v>0</v>
      </c>
      <c r="K118" s="132">
        <f t="shared" si="29"/>
        <v>17501</v>
      </c>
      <c r="L118" s="132">
        <f t="shared" si="29"/>
        <v>17501</v>
      </c>
      <c r="M118" s="156"/>
      <c r="N118" s="156"/>
      <c r="O118" s="156"/>
      <c r="P118" s="156"/>
      <c r="Q118" s="128"/>
      <c r="R118" s="128"/>
    </row>
    <row r="119" spans="1:18" ht="15.75">
      <c r="A119" s="1">
        <v>56</v>
      </c>
      <c r="B119" s="131" t="s">
        <v>694</v>
      </c>
      <c r="C119" s="4">
        <v>2</v>
      </c>
      <c r="D119" s="132">
        <v>200000</v>
      </c>
      <c r="E119" s="132">
        <v>200000</v>
      </c>
      <c r="F119" s="132">
        <v>186835</v>
      </c>
      <c r="G119" s="132">
        <v>54000</v>
      </c>
      <c r="H119" s="132">
        <v>54000</v>
      </c>
      <c r="I119" s="132">
        <v>50445</v>
      </c>
      <c r="J119" s="132">
        <f t="shared" si="29"/>
        <v>254000</v>
      </c>
      <c r="K119" s="132">
        <f t="shared" si="29"/>
        <v>254000</v>
      </c>
      <c r="L119" s="132">
        <f t="shared" si="29"/>
        <v>237280</v>
      </c>
      <c r="M119" s="156"/>
      <c r="N119" s="156"/>
      <c r="O119" s="156"/>
      <c r="P119" s="156"/>
      <c r="Q119" s="128"/>
      <c r="R119" s="128"/>
    </row>
    <row r="120" spans="1:18" ht="31.5">
      <c r="A120" s="1">
        <v>57</v>
      </c>
      <c r="B120" s="131" t="s">
        <v>215</v>
      </c>
      <c r="C120" s="4"/>
      <c r="D120" s="132">
        <f>SUM(D119)</f>
        <v>200000</v>
      </c>
      <c r="E120" s="132">
        <f>SUM(E118:E119)</f>
        <v>213780</v>
      </c>
      <c r="F120" s="132">
        <f>SUM(F118:F119)</f>
        <v>200615</v>
      </c>
      <c r="G120" s="138"/>
      <c r="H120" s="138"/>
      <c r="I120" s="138"/>
      <c r="J120" s="138"/>
      <c r="K120" s="138"/>
      <c r="L120" s="138"/>
      <c r="M120" s="156"/>
      <c r="N120" s="156"/>
      <c r="O120" s="156"/>
      <c r="P120" s="156"/>
      <c r="Q120" s="128"/>
      <c r="R120" s="128"/>
    </row>
    <row r="121" spans="1:18" ht="15.75" hidden="1">
      <c r="A121" s="1"/>
      <c r="B121" s="131" t="s">
        <v>216</v>
      </c>
      <c r="C121" s="4"/>
      <c r="D121" s="132"/>
      <c r="E121" s="132"/>
      <c r="F121" s="132"/>
      <c r="G121" s="138"/>
      <c r="H121" s="138"/>
      <c r="I121" s="138"/>
      <c r="J121" s="138"/>
      <c r="K121" s="138"/>
      <c r="L121" s="138"/>
      <c r="M121" s="156"/>
      <c r="N121" s="156"/>
      <c r="O121" s="156"/>
      <c r="P121" s="156"/>
      <c r="Q121" s="128"/>
      <c r="R121" s="128"/>
    </row>
    <row r="122" spans="1:18" ht="31.5" hidden="1">
      <c r="A122" s="1"/>
      <c r="B122" s="131" t="s">
        <v>217</v>
      </c>
      <c r="C122" s="4"/>
      <c r="D122" s="132"/>
      <c r="E122" s="132"/>
      <c r="F122" s="132"/>
      <c r="G122" s="138"/>
      <c r="H122" s="138"/>
      <c r="I122" s="138"/>
      <c r="J122" s="138"/>
      <c r="K122" s="138"/>
      <c r="L122" s="138"/>
      <c r="M122" s="156"/>
      <c r="N122" s="156"/>
      <c r="O122" s="156"/>
      <c r="P122" s="156"/>
      <c r="Q122" s="128"/>
      <c r="R122" s="128"/>
    </row>
    <row r="123" spans="1:18" ht="47.25">
      <c r="A123" s="1">
        <v>58</v>
      </c>
      <c r="B123" s="131" t="s">
        <v>236</v>
      </c>
      <c r="C123" s="4"/>
      <c r="D123" s="138"/>
      <c r="E123" s="138"/>
      <c r="F123" s="138"/>
      <c r="G123" s="132">
        <f>SUM(G107:G122)</f>
        <v>94500</v>
      </c>
      <c r="H123" s="132">
        <f>SUM(H107:H122)</f>
        <v>141421</v>
      </c>
      <c r="I123" s="132">
        <f>SUM(I107:I122)</f>
        <v>125595</v>
      </c>
      <c r="J123" s="138"/>
      <c r="K123" s="138"/>
      <c r="L123" s="138"/>
      <c r="M123" s="156"/>
      <c r="N123" s="156"/>
      <c r="O123" s="156"/>
      <c r="P123" s="156"/>
      <c r="Q123" s="128"/>
      <c r="R123" s="128"/>
    </row>
    <row r="124" spans="1:18" ht="15.75">
      <c r="A124" s="1">
        <v>59</v>
      </c>
      <c r="B124" s="139" t="s">
        <v>109</v>
      </c>
      <c r="C124" s="4"/>
      <c r="D124" s="134">
        <f aca="true" t="shared" si="30" ref="D124:I124">SUM(D125:D127)</f>
        <v>350000</v>
      </c>
      <c r="E124" s="134">
        <f t="shared" si="30"/>
        <v>523780</v>
      </c>
      <c r="F124" s="134">
        <f t="shared" si="30"/>
        <v>465167</v>
      </c>
      <c r="G124" s="134">
        <f t="shared" si="30"/>
        <v>94500</v>
      </c>
      <c r="H124" s="134">
        <f t="shared" si="30"/>
        <v>141421</v>
      </c>
      <c r="I124" s="134">
        <f t="shared" si="30"/>
        <v>125595</v>
      </c>
      <c r="J124" s="134">
        <f aca="true" t="shared" si="31" ref="J124:L127">D124+G124</f>
        <v>444500</v>
      </c>
      <c r="K124" s="134">
        <f t="shared" si="31"/>
        <v>665201</v>
      </c>
      <c r="L124" s="134">
        <f t="shared" si="31"/>
        <v>590762</v>
      </c>
      <c r="M124" s="156"/>
      <c r="N124" s="156"/>
      <c r="O124" s="156"/>
      <c r="P124" s="156"/>
      <c r="Q124" s="128"/>
      <c r="R124" s="128"/>
    </row>
    <row r="125" spans="1:18" ht="15.75">
      <c r="A125" s="1">
        <v>60</v>
      </c>
      <c r="B125" s="89" t="s">
        <v>421</v>
      </c>
      <c r="C125" s="4">
        <v>1</v>
      </c>
      <c r="D125" s="132">
        <f aca="true" t="shared" si="32" ref="D125:I125">SUMIF($C$107:$C$124,"1",D$107:D$124)</f>
        <v>0</v>
      </c>
      <c r="E125" s="132">
        <f t="shared" si="32"/>
        <v>0</v>
      </c>
      <c r="F125" s="132">
        <f t="shared" si="32"/>
        <v>0</v>
      </c>
      <c r="G125" s="132">
        <f t="shared" si="32"/>
        <v>0</v>
      </c>
      <c r="H125" s="132">
        <f t="shared" si="32"/>
        <v>0</v>
      </c>
      <c r="I125" s="132">
        <f t="shared" si="32"/>
        <v>0</v>
      </c>
      <c r="J125" s="132">
        <f t="shared" si="31"/>
        <v>0</v>
      </c>
      <c r="K125" s="132">
        <f t="shared" si="31"/>
        <v>0</v>
      </c>
      <c r="L125" s="132">
        <f t="shared" si="31"/>
        <v>0</v>
      </c>
      <c r="M125" s="156"/>
      <c r="N125" s="156"/>
      <c r="O125" s="156"/>
      <c r="P125" s="156"/>
      <c r="Q125" s="128"/>
      <c r="R125" s="128"/>
    </row>
    <row r="126" spans="1:18" ht="15.75">
      <c r="A126" s="1">
        <v>61</v>
      </c>
      <c r="B126" s="89" t="s">
        <v>247</v>
      </c>
      <c r="C126" s="4">
        <v>2</v>
      </c>
      <c r="D126" s="132">
        <f aca="true" t="shared" si="33" ref="D126:I126">SUMIF($C$107:$C$124,"2",D$107:D$124)</f>
        <v>350000</v>
      </c>
      <c r="E126" s="132">
        <f t="shared" si="33"/>
        <v>523780</v>
      </c>
      <c r="F126" s="132">
        <f t="shared" si="33"/>
        <v>465167</v>
      </c>
      <c r="G126" s="132">
        <f t="shared" si="33"/>
        <v>94500</v>
      </c>
      <c r="H126" s="132">
        <f t="shared" si="33"/>
        <v>141421</v>
      </c>
      <c r="I126" s="132">
        <f t="shared" si="33"/>
        <v>125595</v>
      </c>
      <c r="J126" s="132">
        <f t="shared" si="31"/>
        <v>444500</v>
      </c>
      <c r="K126" s="132">
        <f t="shared" si="31"/>
        <v>665201</v>
      </c>
      <c r="L126" s="132">
        <f t="shared" si="31"/>
        <v>590762</v>
      </c>
      <c r="M126" s="156"/>
      <c r="N126" s="156"/>
      <c r="O126" s="156"/>
      <c r="P126" s="156"/>
      <c r="Q126" s="128"/>
      <c r="R126" s="128"/>
    </row>
    <row r="127" spans="1:18" ht="15.75">
      <c r="A127" s="1">
        <v>62</v>
      </c>
      <c r="B127" s="89" t="s">
        <v>127</v>
      </c>
      <c r="C127" s="4">
        <v>3</v>
      </c>
      <c r="D127" s="132">
        <f aca="true" t="shared" si="34" ref="D127:I127">SUMIF($C$107:$C$124,"3",D$107:D$124)</f>
        <v>0</v>
      </c>
      <c r="E127" s="132">
        <f t="shared" si="34"/>
        <v>0</v>
      </c>
      <c r="F127" s="132">
        <f t="shared" si="34"/>
        <v>0</v>
      </c>
      <c r="G127" s="132">
        <f t="shared" si="34"/>
        <v>0</v>
      </c>
      <c r="H127" s="132">
        <f t="shared" si="34"/>
        <v>0</v>
      </c>
      <c r="I127" s="132">
        <f t="shared" si="34"/>
        <v>0</v>
      </c>
      <c r="J127" s="132">
        <f t="shared" si="31"/>
        <v>0</v>
      </c>
      <c r="K127" s="132">
        <f t="shared" si="31"/>
        <v>0</v>
      </c>
      <c r="L127" s="132">
        <f t="shared" si="31"/>
        <v>0</v>
      </c>
      <c r="M127" s="156"/>
      <c r="N127" s="156"/>
      <c r="O127" s="156"/>
      <c r="P127" s="156"/>
      <c r="Q127" s="128"/>
      <c r="R127" s="128"/>
    </row>
    <row r="128" spans="1:18" ht="15.75" hidden="1">
      <c r="A128" s="1"/>
      <c r="B128" s="137" t="s">
        <v>47</v>
      </c>
      <c r="C128" s="4"/>
      <c r="D128" s="134"/>
      <c r="E128" s="134"/>
      <c r="F128" s="134"/>
      <c r="G128" s="134"/>
      <c r="H128" s="134"/>
      <c r="I128" s="134"/>
      <c r="J128" s="134"/>
      <c r="K128" s="134"/>
      <c r="L128" s="134"/>
      <c r="M128" s="156"/>
      <c r="N128" s="156"/>
      <c r="O128" s="156"/>
      <c r="P128" s="156"/>
      <c r="Q128" s="128"/>
      <c r="R128" s="128"/>
    </row>
    <row r="129" spans="1:18" ht="15.75" hidden="1">
      <c r="A129" s="1"/>
      <c r="B129" s="131"/>
      <c r="C129" s="4"/>
      <c r="D129" s="132"/>
      <c r="E129" s="132"/>
      <c r="F129" s="132"/>
      <c r="G129" s="132"/>
      <c r="H129" s="132"/>
      <c r="I129" s="132"/>
      <c r="J129" s="132">
        <f aca="true" t="shared" si="35" ref="J129:L131">D129+G129</f>
        <v>0</v>
      </c>
      <c r="K129" s="132">
        <f t="shared" si="35"/>
        <v>0</v>
      </c>
      <c r="L129" s="132">
        <f t="shared" si="35"/>
        <v>0</v>
      </c>
      <c r="M129" s="156"/>
      <c r="N129" s="156"/>
      <c r="O129" s="156"/>
      <c r="P129" s="156"/>
      <c r="Q129" s="128"/>
      <c r="R129" s="128"/>
    </row>
    <row r="130" spans="1:18" ht="15.75" hidden="1">
      <c r="A130" s="1"/>
      <c r="B130" s="131"/>
      <c r="C130" s="4"/>
      <c r="D130" s="132"/>
      <c r="E130" s="132"/>
      <c r="F130" s="132"/>
      <c r="G130" s="132"/>
      <c r="H130" s="132"/>
      <c r="I130" s="132"/>
      <c r="J130" s="132">
        <f t="shared" si="35"/>
        <v>0</v>
      </c>
      <c r="K130" s="132">
        <f t="shared" si="35"/>
        <v>0</v>
      </c>
      <c r="L130" s="132">
        <f t="shared" si="35"/>
        <v>0</v>
      </c>
      <c r="M130" s="156"/>
      <c r="N130" s="156"/>
      <c r="O130" s="156"/>
      <c r="P130" s="156"/>
      <c r="Q130" s="128"/>
      <c r="R130" s="128"/>
    </row>
    <row r="131" spans="1:18" ht="15.75" hidden="1">
      <c r="A131" s="1"/>
      <c r="B131" s="131"/>
      <c r="C131" s="4"/>
      <c r="D131" s="132"/>
      <c r="E131" s="132"/>
      <c r="F131" s="132"/>
      <c r="G131" s="132"/>
      <c r="H131" s="132"/>
      <c r="I131" s="132"/>
      <c r="J131" s="132">
        <f t="shared" si="35"/>
        <v>0</v>
      </c>
      <c r="K131" s="132">
        <f t="shared" si="35"/>
        <v>0</v>
      </c>
      <c r="L131" s="132">
        <f t="shared" si="35"/>
        <v>0</v>
      </c>
      <c r="M131" s="156"/>
      <c r="N131" s="156"/>
      <c r="O131" s="156"/>
      <c r="P131" s="156"/>
      <c r="Q131" s="128"/>
      <c r="R131" s="128"/>
    </row>
    <row r="132" spans="1:18" ht="15.75" hidden="1">
      <c r="A132" s="1"/>
      <c r="B132" s="131" t="s">
        <v>218</v>
      </c>
      <c r="C132" s="4"/>
      <c r="D132" s="132">
        <f>SUM(D129:D131)</f>
        <v>0</v>
      </c>
      <c r="E132" s="132">
        <f>SUM(E129:E131)</f>
        <v>0</v>
      </c>
      <c r="F132" s="132">
        <f>SUM(F129:F131)</f>
        <v>0</v>
      </c>
      <c r="G132" s="138"/>
      <c r="H132" s="138"/>
      <c r="I132" s="138"/>
      <c r="J132" s="138"/>
      <c r="K132" s="138"/>
      <c r="L132" s="138"/>
      <c r="M132" s="156"/>
      <c r="N132" s="156"/>
      <c r="O132" s="156"/>
      <c r="P132" s="156"/>
      <c r="Q132" s="128"/>
      <c r="R132" s="128"/>
    </row>
    <row r="133" spans="1:18" ht="15.75" hidden="1">
      <c r="A133" s="1"/>
      <c r="B133" s="131" t="s">
        <v>219</v>
      </c>
      <c r="C133" s="4"/>
      <c r="D133" s="132"/>
      <c r="E133" s="132"/>
      <c r="F133" s="132"/>
      <c r="G133" s="138"/>
      <c r="H133" s="138"/>
      <c r="I133" s="138"/>
      <c r="J133" s="138"/>
      <c r="K133" s="138"/>
      <c r="L133" s="138"/>
      <c r="M133" s="156"/>
      <c r="N133" s="156"/>
      <c r="O133" s="156"/>
      <c r="P133" s="156"/>
      <c r="Q133" s="128"/>
      <c r="R133" s="128"/>
    </row>
    <row r="134" spans="1:18" ht="15.75" hidden="1">
      <c r="A134" s="1"/>
      <c r="B134" s="131"/>
      <c r="C134" s="4"/>
      <c r="D134" s="132"/>
      <c r="E134" s="132"/>
      <c r="F134" s="132"/>
      <c r="G134" s="132"/>
      <c r="H134" s="132"/>
      <c r="I134" s="132"/>
      <c r="J134" s="132">
        <f aca="true" t="shared" si="36" ref="J134:L135">D134+G134</f>
        <v>0</v>
      </c>
      <c r="K134" s="132">
        <f t="shared" si="36"/>
        <v>0</v>
      </c>
      <c r="L134" s="132">
        <f t="shared" si="36"/>
        <v>0</v>
      </c>
      <c r="M134" s="156"/>
      <c r="N134" s="156"/>
      <c r="O134" s="156"/>
      <c r="P134" s="156"/>
      <c r="Q134" s="128"/>
      <c r="R134" s="128"/>
    </row>
    <row r="135" spans="1:18" ht="15.75" hidden="1">
      <c r="A135" s="1"/>
      <c r="B135" s="131"/>
      <c r="C135" s="4"/>
      <c r="D135" s="132"/>
      <c r="E135" s="132"/>
      <c r="F135" s="132"/>
      <c r="G135" s="132"/>
      <c r="H135" s="132"/>
      <c r="I135" s="132"/>
      <c r="J135" s="132">
        <f t="shared" si="36"/>
        <v>0</v>
      </c>
      <c r="K135" s="132">
        <f t="shared" si="36"/>
        <v>0</v>
      </c>
      <c r="L135" s="132">
        <f t="shared" si="36"/>
        <v>0</v>
      </c>
      <c r="M135" s="156"/>
      <c r="N135" s="156"/>
      <c r="O135" s="156"/>
      <c r="P135" s="156"/>
      <c r="Q135" s="128"/>
      <c r="R135" s="128"/>
    </row>
    <row r="136" spans="1:18" ht="15.75" hidden="1">
      <c r="A136" s="1"/>
      <c r="B136" s="131" t="s">
        <v>220</v>
      </c>
      <c r="C136" s="4"/>
      <c r="D136" s="132">
        <f>SUM(D134:D135)</f>
        <v>0</v>
      </c>
      <c r="E136" s="132">
        <f>SUM(E134:E135)</f>
        <v>0</v>
      </c>
      <c r="F136" s="132">
        <f>SUM(F134:F135)</f>
        <v>0</v>
      </c>
      <c r="G136" s="138"/>
      <c r="H136" s="138"/>
      <c r="I136" s="138"/>
      <c r="J136" s="138"/>
      <c r="K136" s="138"/>
      <c r="L136" s="138"/>
      <c r="M136" s="156"/>
      <c r="N136" s="156"/>
      <c r="O136" s="156"/>
      <c r="P136" s="156"/>
      <c r="Q136" s="128"/>
      <c r="R136" s="128"/>
    </row>
    <row r="137" spans="1:18" ht="31.5" hidden="1">
      <c r="A137" s="1"/>
      <c r="B137" s="131" t="s">
        <v>221</v>
      </c>
      <c r="C137" s="4"/>
      <c r="D137" s="138"/>
      <c r="E137" s="138"/>
      <c r="F137" s="138"/>
      <c r="G137" s="132">
        <f>SUM(G128:G136)</f>
        <v>0</v>
      </c>
      <c r="H137" s="132">
        <f>SUM(H128:H136)</f>
        <v>0</v>
      </c>
      <c r="I137" s="132">
        <f>SUM(I128:I136)</f>
        <v>0</v>
      </c>
      <c r="J137" s="138"/>
      <c r="K137" s="138"/>
      <c r="L137" s="138"/>
      <c r="M137" s="156"/>
      <c r="N137" s="156"/>
      <c r="O137" s="156"/>
      <c r="P137" s="156"/>
      <c r="Q137" s="128"/>
      <c r="R137" s="128"/>
    </row>
    <row r="138" spans="1:18" ht="15.75" hidden="1">
      <c r="A138" s="1"/>
      <c r="B138" s="139" t="s">
        <v>47</v>
      </c>
      <c r="C138" s="4"/>
      <c r="D138" s="134">
        <f aca="true" t="shared" si="37" ref="D138:I138">SUM(D139:D141)</f>
        <v>0</v>
      </c>
      <c r="E138" s="134">
        <f t="shared" si="37"/>
        <v>0</v>
      </c>
      <c r="F138" s="134">
        <f t="shared" si="37"/>
        <v>0</v>
      </c>
      <c r="G138" s="134">
        <f t="shared" si="37"/>
        <v>0</v>
      </c>
      <c r="H138" s="134">
        <f t="shared" si="37"/>
        <v>0</v>
      </c>
      <c r="I138" s="134">
        <f t="shared" si="37"/>
        <v>0</v>
      </c>
      <c r="J138" s="134">
        <f aca="true" t="shared" si="38" ref="J138:L141">D138+G138</f>
        <v>0</v>
      </c>
      <c r="K138" s="134">
        <f t="shared" si="38"/>
        <v>0</v>
      </c>
      <c r="L138" s="134">
        <f t="shared" si="38"/>
        <v>0</v>
      </c>
      <c r="M138" s="156"/>
      <c r="N138" s="156"/>
      <c r="O138" s="156"/>
      <c r="P138" s="156"/>
      <c r="Q138" s="128"/>
      <c r="R138" s="128"/>
    </row>
    <row r="139" spans="1:18" ht="15.75" hidden="1">
      <c r="A139" s="1"/>
      <c r="B139" s="89" t="s">
        <v>421</v>
      </c>
      <c r="C139" s="4">
        <v>1</v>
      </c>
      <c r="D139" s="132">
        <f aca="true" t="shared" si="39" ref="D139:I139">SUMIF($C$128:$C$138,"1",D$128:D$138)</f>
        <v>0</v>
      </c>
      <c r="E139" s="132">
        <f t="shared" si="39"/>
        <v>0</v>
      </c>
      <c r="F139" s="132">
        <f t="shared" si="39"/>
        <v>0</v>
      </c>
      <c r="G139" s="132">
        <f t="shared" si="39"/>
        <v>0</v>
      </c>
      <c r="H139" s="132">
        <f t="shared" si="39"/>
        <v>0</v>
      </c>
      <c r="I139" s="132">
        <f t="shared" si="39"/>
        <v>0</v>
      </c>
      <c r="J139" s="132">
        <f t="shared" si="38"/>
        <v>0</v>
      </c>
      <c r="K139" s="132">
        <f t="shared" si="38"/>
        <v>0</v>
      </c>
      <c r="L139" s="132">
        <f t="shared" si="38"/>
        <v>0</v>
      </c>
      <c r="M139" s="156"/>
      <c r="N139" s="156"/>
      <c r="O139" s="156"/>
      <c r="P139" s="156"/>
      <c r="Q139" s="128"/>
      <c r="R139" s="128"/>
    </row>
    <row r="140" spans="1:18" ht="15.75" hidden="1">
      <c r="A140" s="1"/>
      <c r="B140" s="89" t="s">
        <v>247</v>
      </c>
      <c r="C140" s="4">
        <v>2</v>
      </c>
      <c r="D140" s="132">
        <f aca="true" t="shared" si="40" ref="D140:I140">SUMIF($C$128:$C$138,"2",D$128:D$138)</f>
        <v>0</v>
      </c>
      <c r="E140" s="132">
        <f t="shared" si="40"/>
        <v>0</v>
      </c>
      <c r="F140" s="132">
        <f t="shared" si="40"/>
        <v>0</v>
      </c>
      <c r="G140" s="132">
        <f t="shared" si="40"/>
        <v>0</v>
      </c>
      <c r="H140" s="132">
        <f t="shared" si="40"/>
        <v>0</v>
      </c>
      <c r="I140" s="132">
        <f t="shared" si="40"/>
        <v>0</v>
      </c>
      <c r="J140" s="132">
        <f t="shared" si="38"/>
        <v>0</v>
      </c>
      <c r="K140" s="132">
        <f t="shared" si="38"/>
        <v>0</v>
      </c>
      <c r="L140" s="132">
        <f t="shared" si="38"/>
        <v>0</v>
      </c>
      <c r="M140" s="156"/>
      <c r="N140" s="156"/>
      <c r="O140" s="156"/>
      <c r="P140" s="156"/>
      <c r="Q140" s="128"/>
      <c r="R140" s="128"/>
    </row>
    <row r="141" spans="1:18" ht="15.75" hidden="1">
      <c r="A141" s="1"/>
      <c r="B141" s="89" t="s">
        <v>127</v>
      </c>
      <c r="C141" s="4">
        <v>3</v>
      </c>
      <c r="D141" s="132">
        <f aca="true" t="shared" si="41" ref="D141:I141">SUMIF($C$128:$C$138,"3",D$128:D$138)</f>
        <v>0</v>
      </c>
      <c r="E141" s="132">
        <f t="shared" si="41"/>
        <v>0</v>
      </c>
      <c r="F141" s="132">
        <f t="shared" si="41"/>
        <v>0</v>
      </c>
      <c r="G141" s="132">
        <f t="shared" si="41"/>
        <v>0</v>
      </c>
      <c r="H141" s="132">
        <f t="shared" si="41"/>
        <v>0</v>
      </c>
      <c r="I141" s="132">
        <f t="shared" si="41"/>
        <v>0</v>
      </c>
      <c r="J141" s="132">
        <f t="shared" si="38"/>
        <v>0</v>
      </c>
      <c r="K141" s="132">
        <f t="shared" si="38"/>
        <v>0</v>
      </c>
      <c r="L141" s="132">
        <f t="shared" si="38"/>
        <v>0</v>
      </c>
      <c r="M141" s="156"/>
      <c r="N141" s="156"/>
      <c r="O141" s="156"/>
      <c r="P141" s="156"/>
      <c r="Q141" s="128"/>
      <c r="R141" s="128"/>
    </row>
    <row r="142" spans="1:18" ht="15.75" hidden="1">
      <c r="A142" s="1"/>
      <c r="B142" s="137" t="s">
        <v>222</v>
      </c>
      <c r="C142" s="4"/>
      <c r="D142" s="134"/>
      <c r="E142" s="134"/>
      <c r="F142" s="134"/>
      <c r="G142" s="134"/>
      <c r="H142" s="134"/>
      <c r="I142" s="134"/>
      <c r="J142" s="134"/>
      <c r="K142" s="134"/>
      <c r="L142" s="134"/>
      <c r="M142" s="156"/>
      <c r="N142" s="156"/>
      <c r="O142" s="156"/>
      <c r="P142" s="156"/>
      <c r="Q142" s="128"/>
      <c r="R142" s="128"/>
    </row>
    <row r="143" spans="1:18" ht="47.25" hidden="1">
      <c r="A143" s="1"/>
      <c r="B143" s="61" t="s">
        <v>225</v>
      </c>
      <c r="C143" s="4"/>
      <c r="D143" s="132"/>
      <c r="E143" s="132"/>
      <c r="F143" s="132"/>
      <c r="G143" s="138"/>
      <c r="H143" s="138"/>
      <c r="I143" s="138"/>
      <c r="J143" s="132">
        <f aca="true" t="shared" si="42" ref="J143:J162">D143+G143</f>
        <v>0</v>
      </c>
      <c r="K143" s="132">
        <f aca="true" t="shared" si="43" ref="K143:K162">E143+H143</f>
        <v>0</v>
      </c>
      <c r="L143" s="132">
        <f aca="true" t="shared" si="44" ref="L143:L162">F143+I143</f>
        <v>0</v>
      </c>
      <c r="M143" s="156"/>
      <c r="N143" s="156"/>
      <c r="O143" s="156"/>
      <c r="P143" s="156"/>
      <c r="Q143" s="128"/>
      <c r="R143" s="128"/>
    </row>
    <row r="144" spans="1:18" ht="15.75" hidden="1">
      <c r="A144" s="1"/>
      <c r="B144" s="61"/>
      <c r="C144" s="4"/>
      <c r="D144" s="132"/>
      <c r="E144" s="132"/>
      <c r="F144" s="132"/>
      <c r="G144" s="138"/>
      <c r="H144" s="138"/>
      <c r="I144" s="138"/>
      <c r="J144" s="132">
        <f t="shared" si="42"/>
        <v>0</v>
      </c>
      <c r="K144" s="132">
        <f t="shared" si="43"/>
        <v>0</v>
      </c>
      <c r="L144" s="132">
        <f t="shared" si="44"/>
        <v>0</v>
      </c>
      <c r="M144" s="156"/>
      <c r="N144" s="156"/>
      <c r="O144" s="156"/>
      <c r="P144" s="156"/>
      <c r="Q144" s="128"/>
      <c r="R144" s="128"/>
    </row>
    <row r="145" spans="1:18" ht="47.25" hidden="1">
      <c r="A145" s="1"/>
      <c r="B145" s="61" t="s">
        <v>224</v>
      </c>
      <c r="C145" s="4"/>
      <c r="D145" s="132"/>
      <c r="E145" s="132"/>
      <c r="F145" s="132"/>
      <c r="G145" s="138"/>
      <c r="H145" s="138"/>
      <c r="I145" s="138"/>
      <c r="J145" s="132">
        <f t="shared" si="42"/>
        <v>0</v>
      </c>
      <c r="K145" s="132">
        <f t="shared" si="43"/>
        <v>0</v>
      </c>
      <c r="L145" s="132">
        <f t="shared" si="44"/>
        <v>0</v>
      </c>
      <c r="M145" s="156"/>
      <c r="N145" s="156"/>
      <c r="O145" s="156"/>
      <c r="P145" s="156"/>
      <c r="Q145" s="128"/>
      <c r="R145" s="128"/>
    </row>
    <row r="146" spans="1:18" ht="15.75" hidden="1">
      <c r="A146" s="1"/>
      <c r="B146" s="61"/>
      <c r="C146" s="4"/>
      <c r="D146" s="132"/>
      <c r="E146" s="132"/>
      <c r="F146" s="132"/>
      <c r="G146" s="138"/>
      <c r="H146" s="138"/>
      <c r="I146" s="138"/>
      <c r="J146" s="132">
        <f t="shared" si="42"/>
        <v>0</v>
      </c>
      <c r="K146" s="132">
        <f t="shared" si="43"/>
        <v>0</v>
      </c>
      <c r="L146" s="132">
        <f t="shared" si="44"/>
        <v>0</v>
      </c>
      <c r="M146" s="156"/>
      <c r="N146" s="156"/>
      <c r="O146" s="156"/>
      <c r="P146" s="156"/>
      <c r="Q146" s="128"/>
      <c r="R146" s="128"/>
    </row>
    <row r="147" spans="1:18" ht="47.25" hidden="1">
      <c r="A147" s="1"/>
      <c r="B147" s="61" t="s">
        <v>223</v>
      </c>
      <c r="C147" s="4"/>
      <c r="D147" s="132"/>
      <c r="E147" s="132"/>
      <c r="F147" s="132"/>
      <c r="G147" s="138"/>
      <c r="H147" s="138"/>
      <c r="I147" s="138"/>
      <c r="J147" s="132">
        <f t="shared" si="42"/>
        <v>0</v>
      </c>
      <c r="K147" s="132">
        <f t="shared" si="43"/>
        <v>0</v>
      </c>
      <c r="L147" s="132">
        <f t="shared" si="44"/>
        <v>0</v>
      </c>
      <c r="M147" s="156"/>
      <c r="N147" s="156"/>
      <c r="O147" s="156"/>
      <c r="P147" s="156"/>
      <c r="Q147" s="128"/>
      <c r="R147" s="128"/>
    </row>
    <row r="148" spans="1:18" ht="15.75" hidden="1">
      <c r="A148" s="1"/>
      <c r="B148" s="89"/>
      <c r="C148" s="4"/>
      <c r="D148" s="132"/>
      <c r="E148" s="132"/>
      <c r="F148" s="132"/>
      <c r="G148" s="138"/>
      <c r="H148" s="138"/>
      <c r="I148" s="138"/>
      <c r="J148" s="132">
        <f t="shared" si="42"/>
        <v>0</v>
      </c>
      <c r="K148" s="132">
        <f t="shared" si="43"/>
        <v>0</v>
      </c>
      <c r="L148" s="132">
        <f t="shared" si="44"/>
        <v>0</v>
      </c>
      <c r="M148" s="156"/>
      <c r="N148" s="156"/>
      <c r="O148" s="156"/>
      <c r="P148" s="156"/>
      <c r="Q148" s="128"/>
      <c r="R148" s="128"/>
    </row>
    <row r="149" spans="1:18" ht="31.5" hidden="1">
      <c r="A149" s="1"/>
      <c r="B149" s="61" t="s">
        <v>389</v>
      </c>
      <c r="C149" s="4"/>
      <c r="D149" s="132"/>
      <c r="E149" s="132"/>
      <c r="F149" s="132"/>
      <c r="G149" s="138"/>
      <c r="H149" s="138"/>
      <c r="I149" s="138"/>
      <c r="J149" s="132">
        <f t="shared" si="42"/>
        <v>0</v>
      </c>
      <c r="K149" s="132">
        <f t="shared" si="43"/>
        <v>0</v>
      </c>
      <c r="L149" s="132">
        <f t="shared" si="44"/>
        <v>0</v>
      </c>
      <c r="M149" s="156"/>
      <c r="N149" s="156"/>
      <c r="O149" s="156"/>
      <c r="P149" s="156"/>
      <c r="Q149" s="128"/>
      <c r="R149" s="128"/>
    </row>
    <row r="150" spans="1:18" ht="47.25" hidden="1">
      <c r="A150" s="1"/>
      <c r="B150" s="61" t="s">
        <v>226</v>
      </c>
      <c r="C150" s="4"/>
      <c r="D150" s="132"/>
      <c r="E150" s="132"/>
      <c r="F150" s="132"/>
      <c r="G150" s="138"/>
      <c r="H150" s="138"/>
      <c r="I150" s="138"/>
      <c r="J150" s="132">
        <f t="shared" si="42"/>
        <v>0</v>
      </c>
      <c r="K150" s="132">
        <f t="shared" si="43"/>
        <v>0</v>
      </c>
      <c r="L150" s="132">
        <f t="shared" si="44"/>
        <v>0</v>
      </c>
      <c r="M150" s="156"/>
      <c r="N150" s="156"/>
      <c r="O150" s="156"/>
      <c r="P150" s="156"/>
      <c r="Q150" s="128"/>
      <c r="R150" s="128"/>
    </row>
    <row r="151" spans="1:18" ht="15.75" hidden="1">
      <c r="A151" s="1"/>
      <c r="B151" s="61"/>
      <c r="C151" s="4"/>
      <c r="D151" s="132"/>
      <c r="E151" s="132"/>
      <c r="F151" s="132"/>
      <c r="G151" s="138"/>
      <c r="H151" s="138"/>
      <c r="I151" s="138"/>
      <c r="J151" s="132">
        <f t="shared" si="42"/>
        <v>0</v>
      </c>
      <c r="K151" s="132">
        <f t="shared" si="43"/>
        <v>0</v>
      </c>
      <c r="L151" s="132">
        <f t="shared" si="44"/>
        <v>0</v>
      </c>
      <c r="M151" s="156"/>
      <c r="N151" s="156"/>
      <c r="O151" s="156"/>
      <c r="P151" s="156"/>
      <c r="Q151" s="128"/>
      <c r="R151" s="128"/>
    </row>
    <row r="152" spans="1:18" ht="47.25" hidden="1">
      <c r="A152" s="1"/>
      <c r="B152" s="61" t="s">
        <v>227</v>
      </c>
      <c r="C152" s="4"/>
      <c r="D152" s="132"/>
      <c r="E152" s="132"/>
      <c r="F152" s="132"/>
      <c r="G152" s="138"/>
      <c r="H152" s="138"/>
      <c r="I152" s="138"/>
      <c r="J152" s="132">
        <f t="shared" si="42"/>
        <v>0</v>
      </c>
      <c r="K152" s="132">
        <f t="shared" si="43"/>
        <v>0</v>
      </c>
      <c r="L152" s="132">
        <f t="shared" si="44"/>
        <v>0</v>
      </c>
      <c r="M152" s="156"/>
      <c r="N152" s="156"/>
      <c r="O152" s="156"/>
      <c r="P152" s="156"/>
      <c r="Q152" s="128"/>
      <c r="R152" s="128"/>
    </row>
    <row r="153" spans="1:18" ht="15.75" hidden="1">
      <c r="A153" s="1"/>
      <c r="B153" s="61"/>
      <c r="C153" s="4"/>
      <c r="D153" s="132"/>
      <c r="E153" s="132"/>
      <c r="F153" s="132"/>
      <c r="G153" s="138"/>
      <c r="H153" s="138"/>
      <c r="I153" s="138"/>
      <c r="J153" s="132">
        <f t="shared" si="42"/>
        <v>0</v>
      </c>
      <c r="K153" s="132">
        <f t="shared" si="43"/>
        <v>0</v>
      </c>
      <c r="L153" s="132">
        <f t="shared" si="44"/>
        <v>0</v>
      </c>
      <c r="M153" s="156"/>
      <c r="N153" s="156"/>
      <c r="O153" s="156"/>
      <c r="P153" s="156"/>
      <c r="Q153" s="128"/>
      <c r="R153" s="128"/>
    </row>
    <row r="154" spans="1:18" ht="15.75" hidden="1">
      <c r="A154" s="1"/>
      <c r="B154" s="61" t="s">
        <v>228</v>
      </c>
      <c r="C154" s="4"/>
      <c r="D154" s="132"/>
      <c r="E154" s="132"/>
      <c r="F154" s="132"/>
      <c r="G154" s="138"/>
      <c r="H154" s="138"/>
      <c r="I154" s="138"/>
      <c r="J154" s="132">
        <f t="shared" si="42"/>
        <v>0</v>
      </c>
      <c r="K154" s="132">
        <f t="shared" si="43"/>
        <v>0</v>
      </c>
      <c r="L154" s="132">
        <f t="shared" si="44"/>
        <v>0</v>
      </c>
      <c r="M154" s="156"/>
      <c r="N154" s="156"/>
      <c r="O154" s="156"/>
      <c r="P154" s="156"/>
      <c r="Q154" s="128"/>
      <c r="R154" s="128"/>
    </row>
    <row r="155" spans="1:18" ht="15.75" hidden="1">
      <c r="A155" s="1"/>
      <c r="B155" s="61"/>
      <c r="C155" s="4"/>
      <c r="D155" s="132"/>
      <c r="E155" s="132"/>
      <c r="F155" s="132"/>
      <c r="G155" s="138"/>
      <c r="H155" s="138"/>
      <c r="I155" s="138"/>
      <c r="J155" s="132">
        <f t="shared" si="42"/>
        <v>0</v>
      </c>
      <c r="K155" s="132">
        <f t="shared" si="43"/>
        <v>0</v>
      </c>
      <c r="L155" s="132">
        <f t="shared" si="44"/>
        <v>0</v>
      </c>
      <c r="M155" s="156"/>
      <c r="N155" s="156"/>
      <c r="O155" s="156"/>
      <c r="P155" s="156"/>
      <c r="Q155" s="128"/>
      <c r="R155" s="128"/>
    </row>
    <row r="156" spans="1:18" ht="15.75" hidden="1">
      <c r="A156" s="1"/>
      <c r="B156" s="89"/>
      <c r="C156" s="4"/>
      <c r="D156" s="132"/>
      <c r="E156" s="132"/>
      <c r="F156" s="132"/>
      <c r="G156" s="138"/>
      <c r="H156" s="138"/>
      <c r="I156" s="138"/>
      <c r="J156" s="132">
        <f t="shared" si="42"/>
        <v>0</v>
      </c>
      <c r="K156" s="132">
        <f t="shared" si="43"/>
        <v>0</v>
      </c>
      <c r="L156" s="132">
        <f t="shared" si="44"/>
        <v>0</v>
      </c>
      <c r="M156" s="156"/>
      <c r="N156" s="156"/>
      <c r="O156" s="156"/>
      <c r="P156" s="156"/>
      <c r="Q156" s="128"/>
      <c r="R156" s="128"/>
    </row>
    <row r="157" spans="1:18" ht="31.5" hidden="1">
      <c r="A157" s="1"/>
      <c r="B157" s="61" t="s">
        <v>229</v>
      </c>
      <c r="C157" s="4"/>
      <c r="D157" s="132"/>
      <c r="E157" s="132"/>
      <c r="F157" s="132"/>
      <c r="G157" s="138"/>
      <c r="H157" s="138"/>
      <c r="I157" s="138"/>
      <c r="J157" s="132">
        <f t="shared" si="42"/>
        <v>0</v>
      </c>
      <c r="K157" s="132">
        <f t="shared" si="43"/>
        <v>0</v>
      </c>
      <c r="L157" s="132">
        <f t="shared" si="44"/>
        <v>0</v>
      </c>
      <c r="M157" s="156"/>
      <c r="N157" s="156"/>
      <c r="O157" s="156"/>
      <c r="P157" s="156"/>
      <c r="Q157" s="128"/>
      <c r="R157" s="128"/>
    </row>
    <row r="158" spans="1:18" ht="15.75" hidden="1">
      <c r="A158" s="1"/>
      <c r="B158" s="139" t="s">
        <v>48</v>
      </c>
      <c r="C158" s="4"/>
      <c r="D158" s="134">
        <f aca="true" t="shared" si="45" ref="D158:I158">SUM(D159:D161)</f>
        <v>0</v>
      </c>
      <c r="E158" s="134">
        <f t="shared" si="45"/>
        <v>0</v>
      </c>
      <c r="F158" s="134">
        <f t="shared" si="45"/>
        <v>0</v>
      </c>
      <c r="G158" s="134">
        <f t="shared" si="45"/>
        <v>0</v>
      </c>
      <c r="H158" s="134">
        <f t="shared" si="45"/>
        <v>0</v>
      </c>
      <c r="I158" s="134">
        <f t="shared" si="45"/>
        <v>0</v>
      </c>
      <c r="J158" s="134">
        <f t="shared" si="42"/>
        <v>0</v>
      </c>
      <c r="K158" s="134">
        <f t="shared" si="43"/>
        <v>0</v>
      </c>
      <c r="L158" s="134">
        <f t="shared" si="44"/>
        <v>0</v>
      </c>
      <c r="M158" s="156"/>
      <c r="N158" s="156"/>
      <c r="O158" s="156"/>
      <c r="P158" s="156"/>
      <c r="Q158" s="128"/>
      <c r="R158" s="128"/>
    </row>
    <row r="159" spans="1:18" ht="15.75" hidden="1">
      <c r="A159" s="1"/>
      <c r="B159" s="89" t="s">
        <v>421</v>
      </c>
      <c r="C159" s="4">
        <v>1</v>
      </c>
      <c r="D159" s="132">
        <f aca="true" t="shared" si="46" ref="D159:I159">SUMIF($C$142:$C$158,"1",D$142:D$158)</f>
        <v>0</v>
      </c>
      <c r="E159" s="132">
        <f t="shared" si="46"/>
        <v>0</v>
      </c>
      <c r="F159" s="132">
        <f t="shared" si="46"/>
        <v>0</v>
      </c>
      <c r="G159" s="132">
        <f t="shared" si="46"/>
        <v>0</v>
      </c>
      <c r="H159" s="132">
        <f t="shared" si="46"/>
        <v>0</v>
      </c>
      <c r="I159" s="132">
        <f t="shared" si="46"/>
        <v>0</v>
      </c>
      <c r="J159" s="132">
        <f t="shared" si="42"/>
        <v>0</v>
      </c>
      <c r="K159" s="132">
        <f t="shared" si="43"/>
        <v>0</v>
      </c>
      <c r="L159" s="132">
        <f t="shared" si="44"/>
        <v>0</v>
      </c>
      <c r="M159" s="156"/>
      <c r="N159" s="156"/>
      <c r="O159" s="156"/>
      <c r="P159" s="156"/>
      <c r="Q159" s="128"/>
      <c r="R159" s="128"/>
    </row>
    <row r="160" spans="1:18" ht="15.75" hidden="1">
      <c r="A160" s="1"/>
      <c r="B160" s="89" t="s">
        <v>247</v>
      </c>
      <c r="C160" s="4">
        <v>2</v>
      </c>
      <c r="D160" s="132">
        <f aca="true" t="shared" si="47" ref="D160:I160">SUMIF($C$142:$C$158,"2",D$142:D$158)</f>
        <v>0</v>
      </c>
      <c r="E160" s="132">
        <f t="shared" si="47"/>
        <v>0</v>
      </c>
      <c r="F160" s="132">
        <f t="shared" si="47"/>
        <v>0</v>
      </c>
      <c r="G160" s="132">
        <f t="shared" si="47"/>
        <v>0</v>
      </c>
      <c r="H160" s="132">
        <f t="shared" si="47"/>
        <v>0</v>
      </c>
      <c r="I160" s="132">
        <f t="shared" si="47"/>
        <v>0</v>
      </c>
      <c r="J160" s="132">
        <f t="shared" si="42"/>
        <v>0</v>
      </c>
      <c r="K160" s="132">
        <f t="shared" si="43"/>
        <v>0</v>
      </c>
      <c r="L160" s="132">
        <f t="shared" si="44"/>
        <v>0</v>
      </c>
      <c r="M160" s="156"/>
      <c r="N160" s="156"/>
      <c r="O160" s="156"/>
      <c r="P160" s="156"/>
      <c r="Q160" s="128"/>
      <c r="R160" s="128"/>
    </row>
    <row r="161" spans="1:18" ht="15.75" hidden="1">
      <c r="A161" s="1"/>
      <c r="B161" s="89" t="s">
        <v>127</v>
      </c>
      <c r="C161" s="4">
        <v>3</v>
      </c>
      <c r="D161" s="132">
        <f aca="true" t="shared" si="48" ref="D161:I161">SUMIF($C$142:$C$158,"3",D$142:D$158)</f>
        <v>0</v>
      </c>
      <c r="E161" s="132">
        <f t="shared" si="48"/>
        <v>0</v>
      </c>
      <c r="F161" s="132">
        <f t="shared" si="48"/>
        <v>0</v>
      </c>
      <c r="G161" s="132">
        <f t="shared" si="48"/>
        <v>0</v>
      </c>
      <c r="H161" s="132">
        <f t="shared" si="48"/>
        <v>0</v>
      </c>
      <c r="I161" s="132">
        <f t="shared" si="48"/>
        <v>0</v>
      </c>
      <c r="J161" s="132">
        <f t="shared" si="42"/>
        <v>0</v>
      </c>
      <c r="K161" s="132">
        <f t="shared" si="43"/>
        <v>0</v>
      </c>
      <c r="L161" s="132">
        <f t="shared" si="44"/>
        <v>0</v>
      </c>
      <c r="M161" s="156"/>
      <c r="N161" s="156"/>
      <c r="O161" s="156"/>
      <c r="P161" s="156"/>
      <c r="Q161" s="128"/>
      <c r="R161" s="128"/>
    </row>
    <row r="162" spans="1:18" ht="15.75">
      <c r="A162" s="1">
        <v>63</v>
      </c>
      <c r="B162" s="139" t="s">
        <v>173</v>
      </c>
      <c r="C162" s="4"/>
      <c r="D162" s="134">
        <f aca="true" t="shared" si="49" ref="D162:I162">D124+D138+D158</f>
        <v>350000</v>
      </c>
      <c r="E162" s="134">
        <f t="shared" si="49"/>
        <v>523780</v>
      </c>
      <c r="F162" s="134">
        <f t="shared" si="49"/>
        <v>465167</v>
      </c>
      <c r="G162" s="134">
        <f t="shared" si="49"/>
        <v>94500</v>
      </c>
      <c r="H162" s="134">
        <f t="shared" si="49"/>
        <v>141421</v>
      </c>
      <c r="I162" s="134">
        <f t="shared" si="49"/>
        <v>125595</v>
      </c>
      <c r="J162" s="134">
        <f t="shared" si="42"/>
        <v>444500</v>
      </c>
      <c r="K162" s="134">
        <f t="shared" si="43"/>
        <v>665201</v>
      </c>
      <c r="L162" s="134">
        <f t="shared" si="44"/>
        <v>590762</v>
      </c>
      <c r="M162" s="156"/>
      <c r="N162" s="156"/>
      <c r="O162" s="156"/>
      <c r="P162" s="156"/>
      <c r="Q162" s="128"/>
      <c r="R162" s="128"/>
    </row>
    <row r="163" spans="1:18" ht="31.5">
      <c r="A163" s="1">
        <v>64</v>
      </c>
      <c r="B163" s="139" t="s">
        <v>414</v>
      </c>
      <c r="C163" s="4"/>
      <c r="D163" s="134">
        <f aca="true" t="shared" si="50" ref="D163:L163">D105+D162</f>
        <v>24250176</v>
      </c>
      <c r="E163" s="134">
        <f t="shared" si="50"/>
        <v>230836209</v>
      </c>
      <c r="F163" s="134">
        <f t="shared" si="50"/>
        <v>27264475</v>
      </c>
      <c r="G163" s="134">
        <f t="shared" si="50"/>
        <v>6419714</v>
      </c>
      <c r="H163" s="134">
        <f t="shared" si="50"/>
        <v>6268250</v>
      </c>
      <c r="I163" s="134">
        <f t="shared" si="50"/>
        <v>4999420</v>
      </c>
      <c r="J163" s="134">
        <f t="shared" si="50"/>
        <v>30669890</v>
      </c>
      <c r="K163" s="134">
        <f t="shared" si="50"/>
        <v>237104459</v>
      </c>
      <c r="L163" s="134">
        <f t="shared" si="50"/>
        <v>32263895</v>
      </c>
      <c r="M163" s="156"/>
      <c r="N163" s="156"/>
      <c r="O163" s="156"/>
      <c r="P163" s="156"/>
      <c r="Q163" s="128"/>
      <c r="R163" s="128"/>
    </row>
    <row r="164" ht="15.75">
      <c r="K164" s="159"/>
    </row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</sheetData>
  <sheetProtection/>
  <mergeCells count="7">
    <mergeCell ref="A1:L1"/>
    <mergeCell ref="A2:L2"/>
    <mergeCell ref="B5:B6"/>
    <mergeCell ref="C5:C6"/>
    <mergeCell ref="J5:L5"/>
    <mergeCell ref="G5:I5"/>
    <mergeCell ref="D5:F5"/>
  </mergeCells>
  <printOptions horizontalCentered="1"/>
  <pageMargins left="0.7086614173228347" right="0.4724409448818898" top="0.7874015748031497" bottom="0.5511811023622047" header="0.31496062992125984" footer="0.31496062992125984"/>
  <pageSetup fitToHeight="1" fitToWidth="1" horizontalDpi="600" verticalDpi="600" orientation="portrait" paperSize="9" scale="51" r:id="rId3"/>
  <headerFooter>
    <oddHeader>&amp;R&amp;"Arial,Normál"&amp;10 2. melléklet a 7/2019.(V.17.) önkormányzati rendelethez
</oddHeader>
    <oddFooter>&amp;C&amp;P. oldal, összesen: &amp;N</oddFooter>
    <firstHeader>&amp;R&amp;"Arial,Normál"&amp;10 2. melléklet a 7/2017.(VI.1.) önkormányzati rendelethez
"&amp;"Arial,Dőlt"2. melléklet a 3/2017.(III.13.) önkormányzati rendelethez</firstHeader>
    <firstFooter>&amp;C&amp;P. oldal, ?sszesen: &amp;N</first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5.7109375" style="19" customWidth="1"/>
    <col min="2" max="2" width="36.7109375" style="20" customWidth="1"/>
    <col min="3" max="5" width="14.7109375" style="20" customWidth="1"/>
    <col min="6" max="9" width="12.8515625" style="20" customWidth="1"/>
    <col min="10" max="16384" width="9.140625" style="20" customWidth="1"/>
  </cols>
  <sheetData>
    <row r="1" spans="1:9" s="16" customFormat="1" ht="15.75">
      <c r="A1" s="331" t="s">
        <v>512</v>
      </c>
      <c r="B1" s="331"/>
      <c r="C1" s="331"/>
      <c r="D1" s="331"/>
      <c r="E1" s="331"/>
      <c r="F1" s="331"/>
      <c r="G1" s="331"/>
      <c r="H1" s="331"/>
      <c r="I1" s="331"/>
    </row>
    <row r="2" spans="1:9" s="16" customFormat="1" ht="15.75">
      <c r="A2" s="332" t="s">
        <v>693</v>
      </c>
      <c r="B2" s="332"/>
      <c r="C2" s="332"/>
      <c r="D2" s="332"/>
      <c r="E2" s="332"/>
      <c r="F2" s="332"/>
      <c r="G2" s="332"/>
      <c r="H2" s="332"/>
      <c r="I2" s="332"/>
    </row>
    <row r="3" spans="1:9" s="16" customFormat="1" ht="15.75">
      <c r="A3" s="332" t="s">
        <v>172</v>
      </c>
      <c r="B3" s="332"/>
      <c r="C3" s="332"/>
      <c r="D3" s="332"/>
      <c r="E3" s="332"/>
      <c r="F3" s="332"/>
      <c r="G3" s="332"/>
      <c r="H3" s="332"/>
      <c r="I3" s="332"/>
    </row>
    <row r="4" spans="1:9" ht="15.75">
      <c r="A4" s="332" t="s">
        <v>564</v>
      </c>
      <c r="B4" s="332"/>
      <c r="C4" s="332"/>
      <c r="D4" s="332"/>
      <c r="E4" s="332"/>
      <c r="F4" s="332"/>
      <c r="G4" s="332"/>
      <c r="H4" s="332"/>
      <c r="I4" s="332"/>
    </row>
    <row r="5" spans="1:9" ht="15.75">
      <c r="A5" s="41"/>
      <c r="B5" s="41"/>
      <c r="C5" s="41"/>
      <c r="D5" s="41"/>
      <c r="E5" s="41"/>
      <c r="F5" s="16"/>
      <c r="G5" s="16"/>
      <c r="H5" s="16"/>
      <c r="I5" s="16"/>
    </row>
    <row r="6" spans="1:9" s="3" customFormat="1" ht="15.75">
      <c r="A6" s="1"/>
      <c r="B6" s="1" t="s">
        <v>0</v>
      </c>
      <c r="C6" s="151" t="s">
        <v>1</v>
      </c>
      <c r="D6" s="43" t="s">
        <v>2</v>
      </c>
      <c r="E6" s="43" t="s">
        <v>3</v>
      </c>
      <c r="F6" s="43" t="s">
        <v>6</v>
      </c>
      <c r="G6" s="43" t="s">
        <v>49</v>
      </c>
      <c r="H6" s="43" t="s">
        <v>50</v>
      </c>
      <c r="I6" s="43" t="s">
        <v>51</v>
      </c>
    </row>
    <row r="7" spans="1:9" s="3" customFormat="1" ht="15.75">
      <c r="A7" s="1">
        <v>1</v>
      </c>
      <c r="B7" s="333" t="s">
        <v>9</v>
      </c>
      <c r="C7" s="328" t="s">
        <v>427</v>
      </c>
      <c r="D7" s="329"/>
      <c r="E7" s="330"/>
      <c r="F7" s="4" t="s">
        <v>514</v>
      </c>
      <c r="G7" s="4" t="s">
        <v>627</v>
      </c>
      <c r="H7" s="4" t="s">
        <v>700</v>
      </c>
      <c r="I7" s="4" t="s">
        <v>5</v>
      </c>
    </row>
    <row r="8" spans="1:9" s="3" customFormat="1" ht="15.75">
      <c r="A8" s="1">
        <v>2</v>
      </c>
      <c r="B8" s="334"/>
      <c r="C8" s="6" t="s">
        <v>4</v>
      </c>
      <c r="D8" s="6" t="s">
        <v>789</v>
      </c>
      <c r="E8" s="6" t="s">
        <v>790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4" t="s">
        <v>422</v>
      </c>
      <c r="C9" s="15">
        <f>'Bevétel Önk.'!C165+'Bevétel Önk.'!C166+'Bevétel Önk.'!C168+'Bevétel Önk.'!C169+'Bevétel Önk.'!C174</f>
        <v>11400000</v>
      </c>
      <c r="D9" s="15">
        <f>'Bevétel Önk.'!D165+'Bevétel Önk.'!D166+'Bevétel Önk.'!D168+'Bevétel Önk.'!D169+'Bevétel Önk.'!D174</f>
        <v>16577664</v>
      </c>
      <c r="E9" s="15">
        <f>'Bevétel Önk.'!E165+'Bevétel Önk.'!E166+'Bevétel Önk.'!E168+'Bevétel Önk.'!E169+'Bevétel Önk.'!E174</f>
        <v>15807880</v>
      </c>
      <c r="F9" s="45"/>
      <c r="G9" s="45"/>
      <c r="H9" s="45"/>
      <c r="I9" s="45"/>
    </row>
    <row r="10" spans="1:9" ht="30">
      <c r="A10" s="1">
        <v>4</v>
      </c>
      <c r="B10" s="44" t="s">
        <v>423</v>
      </c>
      <c r="C10" s="15">
        <f>'Bevétel Önk.'!C220+'Bevétel Önk.'!C221+'Bevétel Önk.'!C222</f>
        <v>0</v>
      </c>
      <c r="D10" s="15">
        <f>'Bevétel Önk.'!D220+'Bevétel Önk.'!D221+'Bevétel Önk.'!D222</f>
        <v>0</v>
      </c>
      <c r="E10" s="15">
        <f>'Bevétel Önk.'!E220+'Bevétel Önk.'!E221+'Bevétel Önk.'!E222</f>
        <v>0</v>
      </c>
      <c r="F10" s="45"/>
      <c r="G10" s="45"/>
      <c r="H10" s="45"/>
      <c r="I10" s="45"/>
    </row>
    <row r="11" spans="1:9" ht="15.75">
      <c r="A11" s="1">
        <v>5</v>
      </c>
      <c r="B11" s="44" t="s">
        <v>29</v>
      </c>
      <c r="C11" s="15">
        <f>'Bevétel Önk.'!C172+'Bevétel Önk.'!C188+'Bevétel Önk.'!C202+'Bevétel Hivatal'!C55-'Bevétel Önk.'!C184-'Bevétel Önk.'!C185</f>
        <v>300000</v>
      </c>
      <c r="D11" s="15">
        <f>'Bevétel Önk.'!D172+'Bevétel Önk.'!D188+'Bevétel Önk.'!D202+'Bevétel Hivatal'!D55-'Bevétel Önk.'!D184-'Bevétel Önk.'!D185</f>
        <v>300000</v>
      </c>
      <c r="E11" s="15">
        <f>'Bevétel Önk.'!E172+'Bevétel Önk.'!E188+'Bevétel Önk.'!E202+'Bevétel Hivatal'!E55-'Bevétel Önk.'!E184-'Bevétel Önk.'!E185</f>
        <v>11126</v>
      </c>
      <c r="F11" s="45"/>
      <c r="G11" s="45"/>
      <c r="H11" s="45"/>
      <c r="I11" s="45"/>
    </row>
    <row r="12" spans="1:9" ht="45">
      <c r="A12" s="1">
        <v>6</v>
      </c>
      <c r="B12" s="44" t="s">
        <v>30</v>
      </c>
      <c r="C12" s="15">
        <f>'Bevétel Önk.'!C198+'Bevétel Önk.'!C217+'Bevétel Önk.'!C218+'Bevétel Önk.'!C219+'Bevétel Önk.'!C258+'Bevétel Önk.'!C263+'Bevétel Önk.'!C267+'Bevétel Hivatal'!C64+'Bevétel Hivatal'!C101+'Bevétel Hivatal'!C102+'Bevétel Hivatal'!C106</f>
        <v>3383793</v>
      </c>
      <c r="D12" s="15">
        <f>'Bevétel Önk.'!D198+'Bevétel Önk.'!D217+'Bevétel Önk.'!D218+'Bevétel Önk.'!D219+'Bevétel Önk.'!D258+'Bevétel Önk.'!D263+'Bevétel Önk.'!D267+'Bevétel Hivatal'!D64+'Bevétel Hivatal'!D101+'Bevétel Hivatal'!D102+'Bevétel Hivatal'!D106</f>
        <v>5089535</v>
      </c>
      <c r="E12" s="15">
        <f>'Bevétel Önk.'!E198+'Bevétel Önk.'!E217+'Bevétel Önk.'!E218+'Bevétel Önk.'!E219+'Bevétel Önk.'!E258+'Bevétel Önk.'!E263+'Bevétel Önk.'!E267+'Bevétel Hivatal'!E64+'Bevétel Hivatal'!E101+'Bevétel Hivatal'!E102+'Bevétel Hivatal'!E106</f>
        <v>3874701</v>
      </c>
      <c r="F12" s="45"/>
      <c r="G12" s="45"/>
      <c r="H12" s="45"/>
      <c r="I12" s="45"/>
    </row>
    <row r="13" spans="1:9" ht="15.75">
      <c r="A13" s="1">
        <v>7</v>
      </c>
      <c r="B13" s="44" t="s">
        <v>31</v>
      </c>
      <c r="C13" s="15">
        <f>'Bevétel Önk.'!C269</f>
        <v>0</v>
      </c>
      <c r="D13" s="15">
        <f>'Bevétel Önk.'!D269</f>
        <v>0</v>
      </c>
      <c r="E13" s="15">
        <f>'Bevétel Önk.'!E269</f>
        <v>0</v>
      </c>
      <c r="F13" s="45"/>
      <c r="G13" s="45"/>
      <c r="H13" s="45"/>
      <c r="I13" s="45"/>
    </row>
    <row r="14" spans="1:9" ht="30">
      <c r="A14" s="1">
        <v>8</v>
      </c>
      <c r="B14" s="44" t="s">
        <v>32</v>
      </c>
      <c r="C14" s="15">
        <f>'Bevétel Önk.'!C268</f>
        <v>0</v>
      </c>
      <c r="D14" s="15">
        <f>'Bevétel Önk.'!D268</f>
        <v>0</v>
      </c>
      <c r="E14" s="15">
        <f>'Bevétel Önk.'!E268</f>
        <v>0</v>
      </c>
      <c r="F14" s="45"/>
      <c r="G14" s="45"/>
      <c r="H14" s="45"/>
      <c r="I14" s="45"/>
    </row>
    <row r="15" spans="1:9" ht="30">
      <c r="A15" s="1">
        <v>9</v>
      </c>
      <c r="B15" s="44" t="s">
        <v>424</v>
      </c>
      <c r="C15" s="15">
        <f>'Bevétel Önk.'!C57+'Bevétel Önk.'!C134+'Bevétel Önk.'!C278+'Bevétel Önk.'!C293</f>
        <v>0</v>
      </c>
      <c r="D15" s="15">
        <f>'Bevétel Önk.'!D57+'Bevétel Önk.'!D134+'Bevétel Önk.'!D278+'Bevétel Önk.'!D293</f>
        <v>0</v>
      </c>
      <c r="E15" s="15">
        <f>'Bevétel Önk.'!E57+'Bevétel Önk.'!E134+'Bevétel Önk.'!E278+'Bevétel Önk.'!E293</f>
        <v>0</v>
      </c>
      <c r="F15" s="45"/>
      <c r="G15" s="45"/>
      <c r="H15" s="45"/>
      <c r="I15" s="45"/>
    </row>
    <row r="16" spans="1:9" s="21" customFormat="1" ht="15.75">
      <c r="A16" s="1">
        <v>10</v>
      </c>
      <c r="B16" s="46" t="s">
        <v>53</v>
      </c>
      <c r="C16" s="18">
        <f>SUM(C9:C15)</f>
        <v>15083793</v>
      </c>
      <c r="D16" s="18">
        <f>SUM(D9:D15)</f>
        <v>21967199</v>
      </c>
      <c r="E16" s="18">
        <f>SUM(E9:E15)</f>
        <v>19693707</v>
      </c>
      <c r="F16" s="45"/>
      <c r="G16" s="45"/>
      <c r="H16" s="45"/>
      <c r="I16" s="45"/>
    </row>
    <row r="17" spans="1:9" ht="15.75">
      <c r="A17" s="1">
        <v>11</v>
      </c>
      <c r="B17" s="46" t="s">
        <v>54</v>
      </c>
      <c r="C17" s="18">
        <f>ROUNDDOWN(C16*0.5,0)</f>
        <v>7541896</v>
      </c>
      <c r="D17" s="18">
        <f>ROUNDDOWN(D16*0.5,0)</f>
        <v>10983599</v>
      </c>
      <c r="E17" s="18">
        <f>ROUNDDOWN(E16*0.5,0)</f>
        <v>9846853</v>
      </c>
      <c r="F17" s="45"/>
      <c r="G17" s="45"/>
      <c r="H17" s="45"/>
      <c r="I17" s="45"/>
    </row>
    <row r="18" spans="1:9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4" t="s">
        <v>92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1" customFormat="1" ht="15.75">
      <c r="A25" s="1">
        <v>19</v>
      </c>
      <c r="B25" s="46" t="s">
        <v>55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5">
        <f t="shared" si="0"/>
        <v>0</v>
      </c>
    </row>
    <row r="26" spans="1:9" s="21" customFormat="1" ht="29.25">
      <c r="A26" s="1">
        <v>20</v>
      </c>
      <c r="B26" s="46" t="s">
        <v>56</v>
      </c>
      <c r="C26" s="18">
        <f>C17-C25</f>
        <v>7541896</v>
      </c>
      <c r="D26" s="18">
        <f>D17-D25</f>
        <v>10983599</v>
      </c>
      <c r="E26" s="18">
        <f>E17-E25</f>
        <v>9846853</v>
      </c>
      <c r="F26" s="45"/>
      <c r="G26" s="45"/>
      <c r="H26" s="45"/>
      <c r="I26" s="45"/>
    </row>
    <row r="27" spans="1:9" s="21" customFormat="1" ht="42.75">
      <c r="A27" s="1">
        <v>21</v>
      </c>
      <c r="B27" s="47" t="s">
        <v>418</v>
      </c>
      <c r="C27" s="18">
        <f aca="true" t="shared" si="2" ref="C27:H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5">
        <f aca="true" t="shared" si="3" ref="I27:I32">C27+F27+G27+H27</f>
        <v>0</v>
      </c>
    </row>
    <row r="28" spans="1:9" ht="30">
      <c r="A28" s="1">
        <v>22</v>
      </c>
      <c r="B28" s="44" t="s">
        <v>426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3"/>
        <v>0</v>
      </c>
    </row>
    <row r="29" spans="1:9" ht="45">
      <c r="A29" s="1">
        <v>23</v>
      </c>
      <c r="B29" s="44" t="s">
        <v>124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3"/>
        <v>0</v>
      </c>
    </row>
    <row r="30" spans="1:9" ht="30">
      <c r="A30" s="1">
        <v>24</v>
      </c>
      <c r="B30" s="44" t="s">
        <v>94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3"/>
        <v>0</v>
      </c>
    </row>
    <row r="31" spans="1:9" ht="15.75">
      <c r="A31" s="1">
        <v>25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3"/>
        <v>0</v>
      </c>
    </row>
    <row r="32" spans="1:9" ht="45">
      <c r="A32" s="1">
        <v>26</v>
      </c>
      <c r="B32" s="44" t="s">
        <v>419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3"/>
        <v>0</v>
      </c>
    </row>
    <row r="33" ht="15">
      <c r="I33" s="144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68" r:id="rId1"/>
  <headerFooter>
    <oddHeader>&amp;R&amp;"Arial,Normál"&amp;10 3. melléklet a 7/2019.(V.17.)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24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.57421875" style="180" customWidth="1"/>
    <col min="2" max="2" width="51.28125" style="167" customWidth="1"/>
    <col min="3" max="5" width="16.7109375" style="170" customWidth="1"/>
    <col min="6" max="16384" width="9.140625" style="167" customWidth="1"/>
  </cols>
  <sheetData>
    <row r="1" spans="1:5" ht="18.75">
      <c r="A1" s="331" t="s">
        <v>808</v>
      </c>
      <c r="B1" s="331"/>
      <c r="C1" s="331"/>
      <c r="D1" s="331"/>
      <c r="E1" s="331"/>
    </row>
    <row r="2" spans="1:5" ht="18.75">
      <c r="A2" s="332" t="s">
        <v>830</v>
      </c>
      <c r="B2" s="332"/>
      <c r="C2" s="332"/>
      <c r="D2" s="332"/>
      <c r="E2" s="332"/>
    </row>
    <row r="3" spans="1:3" ht="18.75">
      <c r="A3" s="168"/>
      <c r="B3" s="168"/>
      <c r="C3" s="169"/>
    </row>
    <row r="4" spans="1:5" ht="18.75">
      <c r="A4" s="1"/>
      <c r="B4" s="1" t="s">
        <v>0</v>
      </c>
      <c r="C4" s="171" t="s">
        <v>1</v>
      </c>
      <c r="D4" s="171" t="s">
        <v>2</v>
      </c>
      <c r="E4" s="171" t="s">
        <v>3</v>
      </c>
    </row>
    <row r="5" spans="1:6" ht="18.75">
      <c r="A5" s="1">
        <v>1</v>
      </c>
      <c r="B5" s="172" t="s">
        <v>9</v>
      </c>
      <c r="C5" s="173" t="s">
        <v>809</v>
      </c>
      <c r="D5" s="174" t="s">
        <v>810</v>
      </c>
      <c r="E5" s="174" t="s">
        <v>5</v>
      </c>
      <c r="F5" s="2"/>
    </row>
    <row r="6" spans="1:5" ht="18.75">
      <c r="A6" s="1">
        <v>2</v>
      </c>
      <c r="B6" s="175" t="s">
        <v>811</v>
      </c>
      <c r="C6" s="176">
        <f>'Összes Önk.'!N27</f>
        <v>245043088</v>
      </c>
      <c r="D6" s="176">
        <f>'Összes Hivatal'!N27</f>
        <v>4767283</v>
      </c>
      <c r="E6" s="176">
        <f>SUM(C6:D6)</f>
        <v>249810371</v>
      </c>
    </row>
    <row r="7" spans="1:5" ht="18.75">
      <c r="A7" s="1">
        <v>3</v>
      </c>
      <c r="B7" s="175" t="s">
        <v>812</v>
      </c>
      <c r="C7" s="176">
        <f>'Összes Önk.'!AA27</f>
        <v>171254181</v>
      </c>
      <c r="D7" s="176">
        <f>'Összes Hivatal'!AA27</f>
        <v>75550342</v>
      </c>
      <c r="E7" s="176">
        <f>SUM(C7:D7)</f>
        <v>246804523</v>
      </c>
    </row>
    <row r="8" spans="1:5" ht="18.75">
      <c r="A8" s="1">
        <v>4</v>
      </c>
      <c r="B8" s="177" t="s">
        <v>813</v>
      </c>
      <c r="C8" s="178">
        <f>C6-C7</f>
        <v>73788907</v>
      </c>
      <c r="D8" s="178">
        <f>D6-D7</f>
        <v>-70783059</v>
      </c>
      <c r="E8" s="178">
        <f>SUM(C8:D8)</f>
        <v>3005848</v>
      </c>
    </row>
    <row r="9" spans="1:5" ht="18.75">
      <c r="A9" s="1">
        <v>5</v>
      </c>
      <c r="B9" s="175" t="s">
        <v>814</v>
      </c>
      <c r="C9" s="176">
        <f>'Összes Önk.'!N29+'Összes Önk.'!N30</f>
        <v>37708748</v>
      </c>
      <c r="D9" s="176">
        <f>'Összes Hivatal'!N29+'Összes Hivatal'!N30</f>
        <v>75088898</v>
      </c>
      <c r="E9" s="176">
        <f>SUM(C9:D9)-'Bevétel Hivatal'!E177-'Bevétel Hivatal'!E196</f>
        <v>40992284</v>
      </c>
    </row>
    <row r="10" spans="1:5" ht="18.75">
      <c r="A10" s="1">
        <v>6</v>
      </c>
      <c r="B10" s="175" t="s">
        <v>815</v>
      </c>
      <c r="C10" s="176">
        <f>'Összes Önk.'!AA28</f>
        <v>78558259</v>
      </c>
      <c r="D10" s="176">
        <f>'Összes Hivatal'!AA28</f>
        <v>0</v>
      </c>
      <c r="E10" s="176">
        <f>SUM(C10:D10)-'Kiadás Önk.'!E175-'Kiadás Önk.'!E190</f>
        <v>6752897</v>
      </c>
    </row>
    <row r="11" spans="1:5" ht="18.75">
      <c r="A11" s="1">
        <v>7</v>
      </c>
      <c r="B11" s="177" t="s">
        <v>816</v>
      </c>
      <c r="C11" s="178">
        <f>C9-C10</f>
        <v>-40849511</v>
      </c>
      <c r="D11" s="178">
        <f>D9-D10</f>
        <v>75088898</v>
      </c>
      <c r="E11" s="178">
        <f aca="true" t="shared" si="0" ref="E11:E24">SUM(C11:D11)</f>
        <v>34239387</v>
      </c>
    </row>
    <row r="12" spans="1:5" s="179" customFormat="1" ht="18.75">
      <c r="A12" s="1">
        <v>8</v>
      </c>
      <c r="B12" s="177" t="s">
        <v>817</v>
      </c>
      <c r="C12" s="178">
        <f>C8+C11</f>
        <v>32939396</v>
      </c>
      <c r="D12" s="178">
        <f>D8+D11</f>
        <v>4305839</v>
      </c>
      <c r="E12" s="178">
        <f t="shared" si="0"/>
        <v>37245235</v>
      </c>
    </row>
    <row r="13" spans="1:5" ht="18.75">
      <c r="A13" s="1">
        <v>9</v>
      </c>
      <c r="B13" s="175" t="s">
        <v>818</v>
      </c>
      <c r="C13" s="176">
        <v>0</v>
      </c>
      <c r="D13" s="176">
        <v>0</v>
      </c>
      <c r="E13" s="176">
        <f t="shared" si="0"/>
        <v>0</v>
      </c>
    </row>
    <row r="14" spans="1:5" ht="18.75">
      <c r="A14" s="1">
        <v>10</v>
      </c>
      <c r="B14" s="175" t="s">
        <v>819</v>
      </c>
      <c r="C14" s="176">
        <v>0</v>
      </c>
      <c r="D14" s="176">
        <v>0</v>
      </c>
      <c r="E14" s="176">
        <f t="shared" si="0"/>
        <v>0</v>
      </c>
    </row>
    <row r="15" spans="1:5" ht="18.75">
      <c r="A15" s="1">
        <v>11</v>
      </c>
      <c r="B15" s="175" t="s">
        <v>820</v>
      </c>
      <c r="C15" s="178">
        <f>C13-C14</f>
        <v>0</v>
      </c>
      <c r="D15" s="178">
        <f>D13-D14</f>
        <v>0</v>
      </c>
      <c r="E15" s="178">
        <f t="shared" si="0"/>
        <v>0</v>
      </c>
    </row>
    <row r="16" spans="1:5" ht="18.75">
      <c r="A16" s="1">
        <v>12</v>
      </c>
      <c r="B16" s="175" t="s">
        <v>821</v>
      </c>
      <c r="C16" s="176">
        <v>0</v>
      </c>
      <c r="D16" s="176">
        <v>0</v>
      </c>
      <c r="E16" s="176">
        <f t="shared" si="0"/>
        <v>0</v>
      </c>
    </row>
    <row r="17" spans="1:5" ht="18.75">
      <c r="A17" s="1">
        <v>13</v>
      </c>
      <c r="B17" s="175" t="s">
        <v>822</v>
      </c>
      <c r="C17" s="176">
        <v>0</v>
      </c>
      <c r="D17" s="176">
        <v>0</v>
      </c>
      <c r="E17" s="176">
        <f t="shared" si="0"/>
        <v>0</v>
      </c>
    </row>
    <row r="18" spans="1:5" s="179" customFormat="1" ht="18.75">
      <c r="A18" s="1">
        <v>14</v>
      </c>
      <c r="B18" s="175" t="s">
        <v>823</v>
      </c>
      <c r="C18" s="178">
        <f>C16+C17</f>
        <v>0</v>
      </c>
      <c r="D18" s="178">
        <f>D16+D17</f>
        <v>0</v>
      </c>
      <c r="E18" s="178">
        <f t="shared" si="0"/>
        <v>0</v>
      </c>
    </row>
    <row r="19" spans="1:5" s="179" customFormat="1" ht="18.75">
      <c r="A19" s="1">
        <v>15</v>
      </c>
      <c r="B19" s="175" t="s">
        <v>824</v>
      </c>
      <c r="C19" s="178">
        <f>C15+C18</f>
        <v>0</v>
      </c>
      <c r="D19" s="178">
        <f>D15+D18</f>
        <v>0</v>
      </c>
      <c r="E19" s="178">
        <f t="shared" si="0"/>
        <v>0</v>
      </c>
    </row>
    <row r="20" spans="1:5" s="179" customFormat="1" ht="18.75">
      <c r="A20" s="1">
        <v>16</v>
      </c>
      <c r="B20" s="177" t="s">
        <v>825</v>
      </c>
      <c r="C20" s="178">
        <f>C12+C19</f>
        <v>32939396</v>
      </c>
      <c r="D20" s="178">
        <f>D12+D19</f>
        <v>4305839</v>
      </c>
      <c r="E20" s="178">
        <f t="shared" si="0"/>
        <v>37245235</v>
      </c>
    </row>
    <row r="21" spans="1:5" s="179" customFormat="1" ht="32.25">
      <c r="A21" s="1">
        <v>17</v>
      </c>
      <c r="B21" s="177" t="s">
        <v>826</v>
      </c>
      <c r="C21" s="178">
        <f>C20</f>
        <v>32939396</v>
      </c>
      <c r="D21" s="178">
        <f>D20</f>
        <v>4305839</v>
      </c>
      <c r="E21" s="178">
        <f t="shared" si="0"/>
        <v>37245235</v>
      </c>
    </row>
    <row r="22" spans="1:5" s="179" customFormat="1" ht="18.75">
      <c r="A22" s="1">
        <v>18</v>
      </c>
      <c r="B22" s="177" t="s">
        <v>827</v>
      </c>
      <c r="C22" s="178">
        <f>C12-C21</f>
        <v>0</v>
      </c>
      <c r="D22" s="178">
        <f>D12-D21</f>
        <v>0</v>
      </c>
      <c r="E22" s="178">
        <f t="shared" si="0"/>
        <v>0</v>
      </c>
    </row>
    <row r="23" spans="1:5" s="179" customFormat="1" ht="32.25">
      <c r="A23" s="1">
        <v>19</v>
      </c>
      <c r="B23" s="177" t="s">
        <v>828</v>
      </c>
      <c r="C23" s="178">
        <f>C19*0.1</f>
        <v>0</v>
      </c>
      <c r="D23" s="178">
        <f>D19*0.1</f>
        <v>0</v>
      </c>
      <c r="E23" s="178">
        <f t="shared" si="0"/>
        <v>0</v>
      </c>
    </row>
    <row r="24" spans="1:5" s="179" customFormat="1" ht="32.25">
      <c r="A24" s="1">
        <v>20</v>
      </c>
      <c r="B24" s="177" t="s">
        <v>829</v>
      </c>
      <c r="C24" s="178">
        <f>C19-C23</f>
        <v>0</v>
      </c>
      <c r="D24" s="178">
        <f>D19-D23</f>
        <v>0</v>
      </c>
      <c r="E24" s="178">
        <f t="shared" si="0"/>
        <v>0</v>
      </c>
    </row>
  </sheetData>
  <sheetProtection/>
  <mergeCells count="2">
    <mergeCell ref="A1:E1"/>
    <mergeCell ref="A2:E2"/>
  </mergeCells>
  <printOptions horizont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Header>&amp;R&amp;"Arial,Normál"&amp;10 4. melléklet a 7/2019.(V.17.)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45"/>
  <sheetViews>
    <sheetView workbookViewId="0" topLeftCell="A1">
      <selection activeCell="I25" sqref="I1:J16384"/>
    </sheetView>
  </sheetViews>
  <sheetFormatPr defaultColWidth="9.140625" defaultRowHeight="15"/>
  <cols>
    <col min="1" max="1" width="4.57421875" style="0" customWidth="1"/>
    <col min="2" max="2" width="37.8515625" style="0" customWidth="1"/>
    <col min="3" max="8" width="12.8515625" style="0" customWidth="1"/>
  </cols>
  <sheetData>
    <row r="1" spans="1:8" s="2" customFormat="1" ht="15.75">
      <c r="A1" s="310" t="s">
        <v>834</v>
      </c>
      <c r="B1" s="310"/>
      <c r="C1" s="310"/>
      <c r="D1" s="310"/>
      <c r="E1" s="310"/>
      <c r="F1" s="310"/>
      <c r="G1" s="310"/>
      <c r="H1" s="310"/>
    </row>
    <row r="2" spans="1:8" s="2" customFormat="1" ht="15.75">
      <c r="A2" s="310" t="s">
        <v>859</v>
      </c>
      <c r="B2" s="310"/>
      <c r="C2" s="310"/>
      <c r="D2" s="310"/>
      <c r="E2" s="310"/>
      <c r="F2" s="310"/>
      <c r="G2" s="310"/>
      <c r="H2" s="310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15.75">
      <c r="A4" s="184"/>
      <c r="B4" s="184" t="s">
        <v>0</v>
      </c>
      <c r="C4" s="184" t="s">
        <v>1</v>
      </c>
      <c r="D4" s="184" t="s">
        <v>2</v>
      </c>
      <c r="E4" s="184" t="s">
        <v>3</v>
      </c>
      <c r="F4" s="184" t="s">
        <v>6</v>
      </c>
      <c r="G4" s="184" t="s">
        <v>49</v>
      </c>
      <c r="H4" s="184" t="s">
        <v>50</v>
      </c>
    </row>
    <row r="5" spans="1:8" ht="47.25" customHeight="1">
      <c r="A5" s="184">
        <v>1</v>
      </c>
      <c r="B5" s="314" t="s">
        <v>9</v>
      </c>
      <c r="C5" s="335" t="s">
        <v>809</v>
      </c>
      <c r="D5" s="335"/>
      <c r="E5" s="335" t="s">
        <v>835</v>
      </c>
      <c r="F5" s="335"/>
      <c r="G5" s="336" t="s">
        <v>5</v>
      </c>
      <c r="H5" s="337"/>
    </row>
    <row r="6" spans="1:8" ht="15.75">
      <c r="A6" s="184">
        <v>2</v>
      </c>
      <c r="B6" s="314"/>
      <c r="C6" s="185">
        <v>43100</v>
      </c>
      <c r="D6" s="185">
        <v>43465</v>
      </c>
      <c r="E6" s="185">
        <v>43100</v>
      </c>
      <c r="F6" s="185">
        <v>43465</v>
      </c>
      <c r="G6" s="185">
        <v>43100</v>
      </c>
      <c r="H6" s="185">
        <v>43465</v>
      </c>
    </row>
    <row r="7" spans="1:8" ht="15.75">
      <c r="A7" s="184">
        <v>3</v>
      </c>
      <c r="B7" s="191" t="s">
        <v>836</v>
      </c>
      <c r="C7" s="185"/>
      <c r="D7" s="185"/>
      <c r="E7" s="185"/>
      <c r="F7" s="185"/>
      <c r="G7" s="185"/>
      <c r="H7" s="185"/>
    </row>
    <row r="8" spans="1:8" ht="15.75">
      <c r="A8" s="184">
        <v>4</v>
      </c>
      <c r="B8" s="186" t="s">
        <v>875</v>
      </c>
      <c r="C8" s="183">
        <v>0</v>
      </c>
      <c r="D8" s="183">
        <v>0</v>
      </c>
      <c r="E8" s="183">
        <v>0</v>
      </c>
      <c r="F8" s="183">
        <v>0</v>
      </c>
      <c r="G8" s="187">
        <f aca="true" t="shared" si="0" ref="G8:G32">C8+E8</f>
        <v>0</v>
      </c>
      <c r="H8" s="187">
        <f aca="true" t="shared" si="1" ref="H8:H32">D8+F8</f>
        <v>0</v>
      </c>
    </row>
    <row r="9" spans="1:8" ht="15.75">
      <c r="A9" s="184">
        <v>5</v>
      </c>
      <c r="B9" s="186" t="s">
        <v>874</v>
      </c>
      <c r="C9" s="183">
        <v>983726</v>
      </c>
      <c r="D9" s="183">
        <v>653726</v>
      </c>
      <c r="E9" s="183">
        <v>0</v>
      </c>
      <c r="F9" s="183">
        <v>0</v>
      </c>
      <c r="G9" s="187">
        <f t="shared" si="0"/>
        <v>983726</v>
      </c>
      <c r="H9" s="187">
        <f t="shared" si="1"/>
        <v>653726</v>
      </c>
    </row>
    <row r="10" spans="1:8" ht="15.75">
      <c r="A10" s="184">
        <v>6</v>
      </c>
      <c r="B10" s="186" t="s">
        <v>873</v>
      </c>
      <c r="C10" s="183">
        <f>SUM(C8:C9)</f>
        <v>983726</v>
      </c>
      <c r="D10" s="183">
        <f>SUM(D8:D9)</f>
        <v>653726</v>
      </c>
      <c r="E10" s="183">
        <f>SUM(E8:E9)</f>
        <v>0</v>
      </c>
      <c r="F10" s="183">
        <f>SUM(F8:F9)</f>
        <v>0</v>
      </c>
      <c r="G10" s="187">
        <f t="shared" si="0"/>
        <v>983726</v>
      </c>
      <c r="H10" s="187">
        <f t="shared" si="1"/>
        <v>653726</v>
      </c>
    </row>
    <row r="11" spans="1:8" ht="31.5">
      <c r="A11" s="184">
        <v>7</v>
      </c>
      <c r="B11" s="186" t="s">
        <v>872</v>
      </c>
      <c r="C11" s="183">
        <v>568423616</v>
      </c>
      <c r="D11" s="183">
        <v>568326879</v>
      </c>
      <c r="E11" s="183">
        <v>15813</v>
      </c>
      <c r="F11" s="183">
        <v>14782</v>
      </c>
      <c r="G11" s="187">
        <f t="shared" si="0"/>
        <v>568439429</v>
      </c>
      <c r="H11" s="187">
        <f t="shared" si="1"/>
        <v>568341661</v>
      </c>
    </row>
    <row r="12" spans="1:8" ht="31.5">
      <c r="A12" s="184">
        <v>8</v>
      </c>
      <c r="B12" s="186" t="s">
        <v>871</v>
      </c>
      <c r="C12" s="183">
        <v>12346407</v>
      </c>
      <c r="D12" s="183">
        <v>8083482</v>
      </c>
      <c r="E12" s="183">
        <v>252268</v>
      </c>
      <c r="F12" s="183">
        <v>204248</v>
      </c>
      <c r="G12" s="187">
        <f t="shared" si="0"/>
        <v>12598675</v>
      </c>
      <c r="H12" s="187">
        <f t="shared" si="1"/>
        <v>8287730</v>
      </c>
    </row>
    <row r="13" spans="1:8" ht="15.75">
      <c r="A13" s="184">
        <v>9</v>
      </c>
      <c r="B13" s="186" t="s">
        <v>870</v>
      </c>
      <c r="C13" s="183">
        <v>8029785</v>
      </c>
      <c r="D13" s="183">
        <v>34066860</v>
      </c>
      <c r="E13" s="183">
        <v>1149000</v>
      </c>
      <c r="F13" s="183">
        <v>1149000</v>
      </c>
      <c r="G13" s="187">
        <f t="shared" si="0"/>
        <v>9178785</v>
      </c>
      <c r="H13" s="187">
        <f t="shared" si="1"/>
        <v>35215860</v>
      </c>
    </row>
    <row r="14" spans="1:8" ht="15.75">
      <c r="A14" s="184">
        <v>10</v>
      </c>
      <c r="B14" s="186" t="s">
        <v>867</v>
      </c>
      <c r="C14" s="183">
        <f>SUM(C11:C13)</f>
        <v>588799808</v>
      </c>
      <c r="D14" s="183">
        <f>SUM(D11:D13)</f>
        <v>610477221</v>
      </c>
      <c r="E14" s="183">
        <f>SUM(E11:E13)</f>
        <v>1417081</v>
      </c>
      <c r="F14" s="183">
        <f>SUM(F11:F13)</f>
        <v>1368030</v>
      </c>
      <c r="G14" s="187">
        <f t="shared" si="0"/>
        <v>590216889</v>
      </c>
      <c r="H14" s="187">
        <f t="shared" si="1"/>
        <v>611845251</v>
      </c>
    </row>
    <row r="15" spans="1:8" ht="15.75">
      <c r="A15" s="184">
        <v>11</v>
      </c>
      <c r="B15" s="186" t="s">
        <v>868</v>
      </c>
      <c r="C15" s="183">
        <v>200000</v>
      </c>
      <c r="D15" s="183">
        <v>200000</v>
      </c>
      <c r="E15" s="183">
        <v>0</v>
      </c>
      <c r="F15" s="183">
        <v>0</v>
      </c>
      <c r="G15" s="187">
        <f t="shared" si="0"/>
        <v>200000</v>
      </c>
      <c r="H15" s="187">
        <f t="shared" si="1"/>
        <v>200000</v>
      </c>
    </row>
    <row r="16" spans="1:8" ht="31.5">
      <c r="A16" s="184">
        <v>12</v>
      </c>
      <c r="B16" s="186" t="s">
        <v>869</v>
      </c>
      <c r="C16" s="183">
        <v>0</v>
      </c>
      <c r="D16" s="183">
        <v>0</v>
      </c>
      <c r="E16" s="183">
        <v>0</v>
      </c>
      <c r="F16" s="183">
        <v>0</v>
      </c>
      <c r="G16" s="187">
        <f t="shared" si="0"/>
        <v>0</v>
      </c>
      <c r="H16" s="187">
        <f t="shared" si="1"/>
        <v>0</v>
      </c>
    </row>
    <row r="17" spans="1:8" ht="15.75">
      <c r="A17" s="184">
        <v>13</v>
      </c>
      <c r="B17" s="186" t="s">
        <v>866</v>
      </c>
      <c r="C17" s="183">
        <f>SUM(C15:C16)</f>
        <v>200000</v>
      </c>
      <c r="D17" s="183">
        <f>SUM(D15:D16)</f>
        <v>200000</v>
      </c>
      <c r="E17" s="183">
        <f>SUM(E15:E16)</f>
        <v>0</v>
      </c>
      <c r="F17" s="183">
        <f>SUM(F15:F16)</f>
        <v>0</v>
      </c>
      <c r="G17" s="187">
        <f t="shared" si="0"/>
        <v>200000</v>
      </c>
      <c r="H17" s="187">
        <f t="shared" si="1"/>
        <v>200000</v>
      </c>
    </row>
    <row r="18" spans="1:8" ht="31.5">
      <c r="A18" s="184">
        <v>14</v>
      </c>
      <c r="B18" s="186" t="s">
        <v>865</v>
      </c>
      <c r="C18" s="183">
        <v>203905523</v>
      </c>
      <c r="D18" s="183">
        <v>237248619</v>
      </c>
      <c r="E18" s="183">
        <v>0</v>
      </c>
      <c r="F18" s="183">
        <v>0</v>
      </c>
      <c r="G18" s="187">
        <f t="shared" si="0"/>
        <v>203905523</v>
      </c>
      <c r="H18" s="187">
        <f t="shared" si="1"/>
        <v>237248619</v>
      </c>
    </row>
    <row r="19" spans="1:8" ht="31.5">
      <c r="A19" s="184">
        <v>15</v>
      </c>
      <c r="B19" s="186" t="s">
        <v>837</v>
      </c>
      <c r="C19" s="183">
        <f>C10+C14+C17+C18</f>
        <v>793889057</v>
      </c>
      <c r="D19" s="183">
        <f>D10+D14+D17+D18</f>
        <v>848579566</v>
      </c>
      <c r="E19" s="183">
        <f>E10+E14+E17+E18</f>
        <v>1417081</v>
      </c>
      <c r="F19" s="183">
        <f>F10+F14+F17+F18</f>
        <v>1368030</v>
      </c>
      <c r="G19" s="187">
        <f t="shared" si="0"/>
        <v>795306138</v>
      </c>
      <c r="H19" s="187">
        <f t="shared" si="1"/>
        <v>849947596</v>
      </c>
    </row>
    <row r="20" spans="1:8" ht="15.75">
      <c r="A20" s="184">
        <v>16</v>
      </c>
      <c r="B20" s="186" t="s">
        <v>850</v>
      </c>
      <c r="C20" s="183">
        <v>0</v>
      </c>
      <c r="D20" s="183">
        <v>0</v>
      </c>
      <c r="E20" s="183">
        <v>0</v>
      </c>
      <c r="F20" s="183">
        <v>0</v>
      </c>
      <c r="G20" s="187">
        <f t="shared" si="0"/>
        <v>0</v>
      </c>
      <c r="H20" s="187">
        <f t="shared" si="1"/>
        <v>0</v>
      </c>
    </row>
    <row r="21" spans="1:8" ht="15.75">
      <c r="A21" s="184">
        <v>17</v>
      </c>
      <c r="B21" s="186" t="s">
        <v>851</v>
      </c>
      <c r="C21" s="183">
        <v>0</v>
      </c>
      <c r="D21" s="183">
        <v>0</v>
      </c>
      <c r="E21" s="183">
        <v>0</v>
      </c>
      <c r="F21" s="183">
        <v>0</v>
      </c>
      <c r="G21" s="187">
        <f t="shared" si="0"/>
        <v>0</v>
      </c>
      <c r="H21" s="187">
        <f t="shared" si="1"/>
        <v>0</v>
      </c>
    </row>
    <row r="22" spans="1:8" ht="31.5">
      <c r="A22" s="184">
        <v>18</v>
      </c>
      <c r="B22" s="186" t="s">
        <v>852</v>
      </c>
      <c r="C22" s="183">
        <v>8000</v>
      </c>
      <c r="D22" s="183">
        <v>8000</v>
      </c>
      <c r="E22" s="183">
        <v>0</v>
      </c>
      <c r="F22" s="183">
        <v>0</v>
      </c>
      <c r="G22" s="187">
        <f t="shared" si="0"/>
        <v>8000</v>
      </c>
      <c r="H22" s="187">
        <f t="shared" si="1"/>
        <v>8000</v>
      </c>
    </row>
    <row r="23" spans="1:8" ht="15.75">
      <c r="A23" s="184">
        <v>19</v>
      </c>
      <c r="B23" s="186" t="s">
        <v>853</v>
      </c>
      <c r="C23" s="183">
        <f>SUM(C21:C22)</f>
        <v>8000</v>
      </c>
      <c r="D23" s="183">
        <f>SUM(D21:D22)</f>
        <v>8000</v>
      </c>
      <c r="E23" s="183">
        <f>SUM(E21:E22)</f>
        <v>0</v>
      </c>
      <c r="F23" s="183">
        <f>SUM(F21:F22)</f>
        <v>0</v>
      </c>
      <c r="G23" s="187">
        <f t="shared" si="0"/>
        <v>8000</v>
      </c>
      <c r="H23" s="187">
        <f t="shared" si="1"/>
        <v>8000</v>
      </c>
    </row>
    <row r="24" spans="1:8" ht="31.5">
      <c r="A24" s="184">
        <v>20</v>
      </c>
      <c r="B24" s="186" t="s">
        <v>838</v>
      </c>
      <c r="C24" s="183">
        <f>C23+C20</f>
        <v>8000</v>
      </c>
      <c r="D24" s="183">
        <f>D23+D20</f>
        <v>8000</v>
      </c>
      <c r="E24" s="183">
        <f>E23+E20</f>
        <v>0</v>
      </c>
      <c r="F24" s="183">
        <f>F23+F20</f>
        <v>0</v>
      </c>
      <c r="G24" s="187">
        <f t="shared" si="0"/>
        <v>8000</v>
      </c>
      <c r="H24" s="187">
        <f t="shared" si="1"/>
        <v>8000</v>
      </c>
    </row>
    <row r="25" spans="1:8" ht="15.75">
      <c r="A25" s="184">
        <v>21</v>
      </c>
      <c r="B25" s="186" t="s">
        <v>861</v>
      </c>
      <c r="C25" s="183">
        <v>0</v>
      </c>
      <c r="D25" s="183">
        <v>0</v>
      </c>
      <c r="E25" s="183">
        <v>0</v>
      </c>
      <c r="F25" s="183">
        <v>0</v>
      </c>
      <c r="G25" s="187">
        <f t="shared" si="0"/>
        <v>0</v>
      </c>
      <c r="H25" s="187">
        <f t="shared" si="1"/>
        <v>0</v>
      </c>
    </row>
    <row r="26" spans="1:8" ht="15.75">
      <c r="A26" s="184">
        <v>22</v>
      </c>
      <c r="B26" s="186" t="s">
        <v>862</v>
      </c>
      <c r="C26" s="183">
        <v>15070</v>
      </c>
      <c r="D26" s="183">
        <v>9855</v>
      </c>
      <c r="E26" s="183">
        <v>4530</v>
      </c>
      <c r="F26" s="183">
        <v>11120</v>
      </c>
      <c r="G26" s="187">
        <f t="shared" si="0"/>
        <v>19600</v>
      </c>
      <c r="H26" s="187">
        <f t="shared" si="1"/>
        <v>20975</v>
      </c>
    </row>
    <row r="27" spans="1:8" ht="15.75">
      <c r="A27" s="184">
        <v>23</v>
      </c>
      <c r="B27" s="186" t="s">
        <v>863</v>
      </c>
      <c r="C27" s="183">
        <v>27571883</v>
      </c>
      <c r="D27" s="183">
        <v>33232330</v>
      </c>
      <c r="E27" s="183">
        <v>7252026</v>
      </c>
      <c r="F27" s="183">
        <v>4334308</v>
      </c>
      <c r="G27" s="187">
        <f t="shared" si="0"/>
        <v>34823909</v>
      </c>
      <c r="H27" s="187">
        <f t="shared" si="1"/>
        <v>37566638</v>
      </c>
    </row>
    <row r="28" spans="1:8" ht="15.75">
      <c r="A28" s="184">
        <v>24</v>
      </c>
      <c r="B28" s="186" t="s">
        <v>864</v>
      </c>
      <c r="C28" s="183">
        <v>0</v>
      </c>
      <c r="D28" s="183">
        <v>0</v>
      </c>
      <c r="E28" s="183">
        <v>0</v>
      </c>
      <c r="F28" s="183">
        <v>0</v>
      </c>
      <c r="G28" s="187">
        <f t="shared" si="0"/>
        <v>0</v>
      </c>
      <c r="H28" s="187">
        <f t="shared" si="1"/>
        <v>0</v>
      </c>
    </row>
    <row r="29" spans="1:8" ht="15.75">
      <c r="A29" s="184">
        <v>25</v>
      </c>
      <c r="B29" s="186" t="s">
        <v>839</v>
      </c>
      <c r="C29" s="183">
        <f>SUM(C25:C28)</f>
        <v>27586953</v>
      </c>
      <c r="D29" s="183">
        <f>SUM(D25:D28)</f>
        <v>33242185</v>
      </c>
      <c r="E29" s="183">
        <f>SUM(E25:E28)</f>
        <v>7256556</v>
      </c>
      <c r="F29" s="183">
        <f>SUM(F25:F28)</f>
        <v>4345428</v>
      </c>
      <c r="G29" s="187">
        <f t="shared" si="0"/>
        <v>34843509</v>
      </c>
      <c r="H29" s="187">
        <f t="shared" si="1"/>
        <v>37587613</v>
      </c>
    </row>
    <row r="30" spans="1:8" ht="31.5">
      <c r="A30" s="184">
        <v>26</v>
      </c>
      <c r="B30" s="186" t="s">
        <v>857</v>
      </c>
      <c r="C30" s="183">
        <v>2233479</v>
      </c>
      <c r="D30" s="183">
        <v>17948780</v>
      </c>
      <c r="E30" s="183">
        <v>0</v>
      </c>
      <c r="F30" s="183">
        <v>0</v>
      </c>
      <c r="G30" s="187">
        <f t="shared" si="0"/>
        <v>2233479</v>
      </c>
      <c r="H30" s="187">
        <f t="shared" si="1"/>
        <v>17948780</v>
      </c>
    </row>
    <row r="31" spans="1:8" ht="31.5">
      <c r="A31" s="184">
        <v>27</v>
      </c>
      <c r="B31" s="186" t="s">
        <v>858</v>
      </c>
      <c r="C31" s="183">
        <v>45500</v>
      </c>
      <c r="D31" s="183">
        <v>2531505</v>
      </c>
      <c r="E31" s="183">
        <v>0</v>
      </c>
      <c r="F31" s="183">
        <v>0</v>
      </c>
      <c r="G31" s="187">
        <f t="shared" si="0"/>
        <v>45500</v>
      </c>
      <c r="H31" s="187">
        <f t="shared" si="1"/>
        <v>2531505</v>
      </c>
    </row>
    <row r="32" spans="1:8" ht="31.5">
      <c r="A32" s="184">
        <v>28</v>
      </c>
      <c r="B32" s="186" t="s">
        <v>860</v>
      </c>
      <c r="C32" s="183">
        <v>5745800</v>
      </c>
      <c r="D32" s="183">
        <v>93000</v>
      </c>
      <c r="E32" s="183">
        <v>190153</v>
      </c>
      <c r="F32" s="183">
        <v>30108</v>
      </c>
      <c r="G32" s="187">
        <f t="shared" si="0"/>
        <v>5935953</v>
      </c>
      <c r="H32" s="187">
        <f t="shared" si="1"/>
        <v>123108</v>
      </c>
    </row>
    <row r="33" spans="1:8" ht="15.75">
      <c r="A33" s="184">
        <v>29</v>
      </c>
      <c r="B33" s="186" t="s">
        <v>840</v>
      </c>
      <c r="C33" s="183">
        <f>SUM(C30:C32)</f>
        <v>8024779</v>
      </c>
      <c r="D33" s="183">
        <f>SUM(D30:D32)</f>
        <v>20573285</v>
      </c>
      <c r="E33" s="183">
        <f>SUM(E30:E32)</f>
        <v>190153</v>
      </c>
      <c r="F33" s="183">
        <f>SUM(F30:F32)</f>
        <v>30108</v>
      </c>
      <c r="G33" s="187">
        <f aca="true" t="shared" si="2" ref="G33:H36">C33+E33</f>
        <v>8214932</v>
      </c>
      <c r="H33" s="187">
        <f t="shared" si="2"/>
        <v>20603393</v>
      </c>
    </row>
    <row r="34" spans="1:8" ht="31.5">
      <c r="A34" s="184">
        <v>30</v>
      </c>
      <c r="B34" s="186" t="s">
        <v>841</v>
      </c>
      <c r="C34" s="183">
        <v>972156</v>
      </c>
      <c r="D34" s="183">
        <v>-3706976</v>
      </c>
      <c r="E34" s="183">
        <v>0</v>
      </c>
      <c r="F34" s="183">
        <v>34218</v>
      </c>
      <c r="G34" s="187">
        <f t="shared" si="2"/>
        <v>972156</v>
      </c>
      <c r="H34" s="187">
        <f t="shared" si="2"/>
        <v>-3672758</v>
      </c>
    </row>
    <row r="35" spans="1:8" ht="15.75">
      <c r="A35" s="184">
        <v>31</v>
      </c>
      <c r="B35" s="186" t="s">
        <v>842</v>
      </c>
      <c r="C35" s="183">
        <v>0</v>
      </c>
      <c r="D35" s="183">
        <v>18138</v>
      </c>
      <c r="E35" s="183">
        <v>65520</v>
      </c>
      <c r="F35" s="183">
        <v>65520</v>
      </c>
      <c r="G35" s="187">
        <f t="shared" si="2"/>
        <v>65520</v>
      </c>
      <c r="H35" s="187">
        <f t="shared" si="2"/>
        <v>83658</v>
      </c>
    </row>
    <row r="36" spans="1:8" ht="15.75">
      <c r="A36" s="184">
        <v>32</v>
      </c>
      <c r="B36" s="188" t="s">
        <v>843</v>
      </c>
      <c r="C36" s="187">
        <f>C19+C24+C29+C33+C34+C35</f>
        <v>830480945</v>
      </c>
      <c r="D36" s="187">
        <f>D19+D24+D29+D33+D34+D35</f>
        <v>898714198</v>
      </c>
      <c r="E36" s="187">
        <f>E19+E24+E29+E33+E34+E35</f>
        <v>8929310</v>
      </c>
      <c r="F36" s="187">
        <f>F19+F24+F29+F33+F34+F35</f>
        <v>5843304</v>
      </c>
      <c r="G36" s="187">
        <f t="shared" si="2"/>
        <v>839410255</v>
      </c>
      <c r="H36" s="187">
        <f t="shared" si="2"/>
        <v>904557502</v>
      </c>
    </row>
    <row r="37" spans="1:8" ht="15.75">
      <c r="A37" s="184">
        <v>33</v>
      </c>
      <c r="B37" s="191" t="s">
        <v>844</v>
      </c>
      <c r="C37" s="183"/>
      <c r="D37" s="183"/>
      <c r="E37" s="183"/>
      <c r="F37" s="183"/>
      <c r="G37" s="187"/>
      <c r="H37" s="187"/>
    </row>
    <row r="38" spans="1:8" ht="15.75">
      <c r="A38" s="184">
        <v>34</v>
      </c>
      <c r="B38" s="186" t="s">
        <v>845</v>
      </c>
      <c r="C38" s="183">
        <v>714561959</v>
      </c>
      <c r="D38" s="183">
        <v>754265935</v>
      </c>
      <c r="E38" s="183">
        <v>161532</v>
      </c>
      <c r="F38" s="183">
        <v>1264683</v>
      </c>
      <c r="G38" s="187">
        <f aca="true" t="shared" si="3" ref="G38:H45">C38+E38</f>
        <v>714723491</v>
      </c>
      <c r="H38" s="187">
        <f t="shared" si="3"/>
        <v>755530618</v>
      </c>
    </row>
    <row r="39" spans="1:8" ht="31.5">
      <c r="A39" s="184">
        <v>35</v>
      </c>
      <c r="B39" s="186" t="s">
        <v>854</v>
      </c>
      <c r="C39" s="183">
        <v>907179</v>
      </c>
      <c r="D39" s="183">
        <v>15329407</v>
      </c>
      <c r="E39" s="183">
        <v>157606</v>
      </c>
      <c r="F39" s="183">
        <v>197385</v>
      </c>
      <c r="G39" s="187">
        <f aca="true" t="shared" si="4" ref="G39:H41">C39+E39</f>
        <v>1064785</v>
      </c>
      <c r="H39" s="187">
        <f t="shared" si="4"/>
        <v>15526792</v>
      </c>
    </row>
    <row r="40" spans="1:8" ht="31.5">
      <c r="A40" s="184">
        <v>36</v>
      </c>
      <c r="B40" s="186" t="s">
        <v>855</v>
      </c>
      <c r="C40" s="183">
        <v>5935169</v>
      </c>
      <c r="D40" s="183">
        <v>9501974</v>
      </c>
      <c r="E40" s="183">
        <v>0</v>
      </c>
      <c r="F40" s="183">
        <v>32408</v>
      </c>
      <c r="G40" s="187">
        <f t="shared" si="4"/>
        <v>5935169</v>
      </c>
      <c r="H40" s="187">
        <f t="shared" si="4"/>
        <v>9534382</v>
      </c>
    </row>
    <row r="41" spans="1:8" ht="31.5">
      <c r="A41" s="184">
        <v>37</v>
      </c>
      <c r="B41" s="186" t="s">
        <v>856</v>
      </c>
      <c r="C41" s="183">
        <v>2469875</v>
      </c>
      <c r="D41" s="183">
        <v>570952</v>
      </c>
      <c r="E41" s="183">
        <v>4162587</v>
      </c>
      <c r="F41" s="183">
        <v>69111</v>
      </c>
      <c r="G41" s="187">
        <f t="shared" si="4"/>
        <v>6632462</v>
      </c>
      <c r="H41" s="187">
        <f t="shared" si="4"/>
        <v>640063</v>
      </c>
    </row>
    <row r="42" spans="1:8" ht="15.75">
      <c r="A42" s="184">
        <v>38</v>
      </c>
      <c r="B42" s="186" t="s">
        <v>846</v>
      </c>
      <c r="C42" s="183">
        <f>SUM(C39:C41)</f>
        <v>9312223</v>
      </c>
      <c r="D42" s="183">
        <f>SUM(D39:D41)</f>
        <v>25402333</v>
      </c>
      <c r="E42" s="183">
        <f>SUM(E39:E41)</f>
        <v>4320193</v>
      </c>
      <c r="F42" s="183">
        <f>SUM(F39:F41)</f>
        <v>298904</v>
      </c>
      <c r="G42" s="187">
        <f t="shared" si="3"/>
        <v>13632416</v>
      </c>
      <c r="H42" s="187">
        <f t="shared" si="3"/>
        <v>25701237</v>
      </c>
    </row>
    <row r="43" spans="1:8" ht="31.5">
      <c r="A43" s="184">
        <v>39</v>
      </c>
      <c r="B43" s="186" t="s">
        <v>847</v>
      </c>
      <c r="C43" s="183">
        <v>0</v>
      </c>
      <c r="D43" s="183">
        <v>0</v>
      </c>
      <c r="E43" s="183">
        <v>0</v>
      </c>
      <c r="F43" s="183">
        <v>0</v>
      </c>
      <c r="G43" s="187">
        <f t="shared" si="3"/>
        <v>0</v>
      </c>
      <c r="H43" s="187">
        <f t="shared" si="3"/>
        <v>0</v>
      </c>
    </row>
    <row r="44" spans="1:8" ht="15.75">
      <c r="A44" s="184">
        <v>40</v>
      </c>
      <c r="B44" s="186" t="s">
        <v>848</v>
      </c>
      <c r="C44" s="183">
        <v>106606763</v>
      </c>
      <c r="D44" s="183">
        <v>119045930</v>
      </c>
      <c r="E44" s="183">
        <v>4447585</v>
      </c>
      <c r="F44" s="183">
        <v>4279717</v>
      </c>
      <c r="G44" s="187">
        <f t="shared" si="3"/>
        <v>111054348</v>
      </c>
      <c r="H44" s="187">
        <f t="shared" si="3"/>
        <v>123325647</v>
      </c>
    </row>
    <row r="45" spans="1:8" ht="15.75">
      <c r="A45" s="184">
        <v>41</v>
      </c>
      <c r="B45" s="188" t="s">
        <v>849</v>
      </c>
      <c r="C45" s="187">
        <f>C38+C42+C43+C44</f>
        <v>830480945</v>
      </c>
      <c r="D45" s="187">
        <f>D38+D42+D43+D44</f>
        <v>898714198</v>
      </c>
      <c r="E45" s="187">
        <f>E38+E42+E43+E44</f>
        <v>8929310</v>
      </c>
      <c r="F45" s="187">
        <f>F38+F42+F43+F44</f>
        <v>5843304</v>
      </c>
      <c r="G45" s="187">
        <f t="shared" si="3"/>
        <v>839410255</v>
      </c>
      <c r="H45" s="187">
        <f t="shared" si="3"/>
        <v>904557502</v>
      </c>
    </row>
  </sheetData>
  <sheetProtection/>
  <mergeCells count="6">
    <mergeCell ref="A1:H1"/>
    <mergeCell ref="A2:H2"/>
    <mergeCell ref="B5:B6"/>
    <mergeCell ref="C5:D5"/>
    <mergeCell ref="E5:F5"/>
    <mergeCell ref="G5:H5"/>
  </mergeCells>
  <printOptions horizontalCentered="1"/>
  <pageMargins left="0.6692913385826772" right="0.5905511811023623" top="0.8267716535433072" bottom="0.7480314960629921" header="0.31496062992125984" footer="0.31496062992125984"/>
  <pageSetup fitToHeight="1" fitToWidth="1" horizontalDpi="600" verticalDpi="600" orientation="portrait" paperSize="9" scale="74" r:id="rId1"/>
  <headerFooter>
    <oddHeader>&amp;R&amp;"Arial,Normál"&amp;10 5. melléklet a 7/2019.(V.17.)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55"/>
  <sheetViews>
    <sheetView zoomScalePageLayoutView="0" workbookViewId="0" topLeftCell="A1">
      <selection activeCell="N33" sqref="N33"/>
    </sheetView>
  </sheetViews>
  <sheetFormatPr defaultColWidth="9.140625" defaultRowHeight="15"/>
  <cols>
    <col min="1" max="1" width="5.7109375" style="0" customWidth="1"/>
    <col min="2" max="2" width="68.28125" style="0" customWidth="1"/>
    <col min="3" max="12" width="13.00390625" style="0" customWidth="1"/>
    <col min="13" max="14" width="15.140625" style="0" customWidth="1"/>
  </cols>
  <sheetData>
    <row r="1" spans="1:14" s="2" customFormat="1" ht="15.75">
      <c r="A1" s="310" t="s">
        <v>513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s="2" customFormat="1" ht="15.75">
      <c r="A2" s="310" t="s">
        <v>565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1:12" s="10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51" t="s">
        <v>6</v>
      </c>
      <c r="G4" s="151" t="s">
        <v>49</v>
      </c>
      <c r="H4" s="151" t="s">
        <v>50</v>
      </c>
      <c r="I4" s="151" t="s">
        <v>51</v>
      </c>
      <c r="J4" s="151" t="s">
        <v>96</v>
      </c>
      <c r="K4" s="151" t="s">
        <v>97</v>
      </c>
      <c r="L4" s="151" t="s">
        <v>52</v>
      </c>
      <c r="M4" s="151" t="s">
        <v>98</v>
      </c>
      <c r="N4" s="151" t="s">
        <v>99</v>
      </c>
    </row>
    <row r="5" spans="1:14" s="10" customFormat="1" ht="15.75">
      <c r="A5" s="1">
        <v>1</v>
      </c>
      <c r="B5" s="338" t="s">
        <v>9</v>
      </c>
      <c r="C5" s="155" t="s">
        <v>93</v>
      </c>
      <c r="D5" s="340" t="s">
        <v>387</v>
      </c>
      <c r="E5" s="341"/>
      <c r="F5" s="340" t="s">
        <v>427</v>
      </c>
      <c r="G5" s="343"/>
      <c r="H5" s="341"/>
      <c r="I5" s="340" t="s">
        <v>514</v>
      </c>
      <c r="J5" s="341"/>
      <c r="K5" s="155" t="s">
        <v>627</v>
      </c>
      <c r="L5" s="342" t="s">
        <v>5</v>
      </c>
      <c r="M5" s="342"/>
      <c r="N5" s="342"/>
    </row>
    <row r="6" spans="1:14" s="10" customFormat="1" ht="31.5">
      <c r="A6" s="1">
        <v>2</v>
      </c>
      <c r="B6" s="339"/>
      <c r="C6" s="6" t="s">
        <v>629</v>
      </c>
      <c r="D6" s="6" t="s">
        <v>701</v>
      </c>
      <c r="E6" s="6" t="s">
        <v>884</v>
      </c>
      <c r="F6" s="6" t="s">
        <v>4</v>
      </c>
      <c r="G6" s="6" t="s">
        <v>789</v>
      </c>
      <c r="H6" s="6" t="s">
        <v>790</v>
      </c>
      <c r="I6" s="6" t="s">
        <v>4</v>
      </c>
      <c r="J6" s="6" t="s">
        <v>744</v>
      </c>
      <c r="K6" s="6" t="s">
        <v>4</v>
      </c>
      <c r="L6" s="6" t="s">
        <v>4</v>
      </c>
      <c r="M6" s="6" t="s">
        <v>797</v>
      </c>
      <c r="N6" s="6" t="s">
        <v>792</v>
      </c>
    </row>
    <row r="7" spans="1:14" s="10" customFormat="1" ht="31.5">
      <c r="A7" s="1">
        <v>3</v>
      </c>
      <c r="B7" s="7" t="s">
        <v>17</v>
      </c>
      <c r="C7" s="14">
        <f>C32+C38+C44+C50</f>
        <v>358505</v>
      </c>
      <c r="D7" s="14">
        <f aca="true" t="shared" si="0" ref="D7:K7">D32+D38+D44+D50</f>
        <v>3030445</v>
      </c>
      <c r="E7" s="14">
        <f>E32+E38+E44+E50</f>
        <v>4000445</v>
      </c>
      <c r="F7" s="14">
        <f t="shared" si="0"/>
        <v>2611050</v>
      </c>
      <c r="G7" s="14">
        <f>G32+G38+G44+G50</f>
        <v>270706398</v>
      </c>
      <c r="H7" s="14">
        <f>H32+H38+H44+H50</f>
        <v>16016673</v>
      </c>
      <c r="I7" s="14">
        <f t="shared" si="0"/>
        <v>0</v>
      </c>
      <c r="J7" s="14">
        <f t="shared" si="0"/>
        <v>909190</v>
      </c>
      <c r="K7" s="14">
        <f t="shared" si="0"/>
        <v>0</v>
      </c>
      <c r="L7" s="14">
        <f aca="true" t="shared" si="1" ref="L7:L28">C7+D7+F7+I7+K7</f>
        <v>6000000</v>
      </c>
      <c r="M7" s="14">
        <f aca="true" t="shared" si="2" ref="M7:M28">C7+D7+G7+J7+K7</f>
        <v>275004538</v>
      </c>
      <c r="N7" s="14">
        <f aca="true" t="shared" si="3" ref="N7:N28">C7+D7+H7</f>
        <v>19405623</v>
      </c>
    </row>
    <row r="8" spans="1:14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f t="shared" si="1"/>
        <v>0</v>
      </c>
      <c r="M8" s="14">
        <f t="shared" si="2"/>
        <v>0</v>
      </c>
      <c r="N8" s="14">
        <f t="shared" si="3"/>
        <v>0</v>
      </c>
    </row>
    <row r="9" spans="1:14" s="10" customFormat="1" ht="15.75" hidden="1">
      <c r="A9" s="1"/>
      <c r="B9" s="7" t="s">
        <v>19</v>
      </c>
      <c r="C9" s="5"/>
      <c r="D9" s="5"/>
      <c r="E9" s="5"/>
      <c r="F9" s="5"/>
      <c r="G9" s="5"/>
      <c r="H9" s="5"/>
      <c r="I9" s="5"/>
      <c r="J9" s="5"/>
      <c r="K9" s="5"/>
      <c r="L9" s="14">
        <f t="shared" si="1"/>
        <v>0</v>
      </c>
      <c r="M9" s="14">
        <f t="shared" si="2"/>
        <v>0</v>
      </c>
      <c r="N9" s="14">
        <f t="shared" si="3"/>
        <v>0</v>
      </c>
    </row>
    <row r="10" spans="1:14" s="10" customFormat="1" ht="15.75" hidden="1">
      <c r="A10" s="1"/>
      <c r="B10" s="7" t="s">
        <v>20</v>
      </c>
      <c r="C10" s="5"/>
      <c r="D10" s="5"/>
      <c r="E10" s="5"/>
      <c r="F10" s="5"/>
      <c r="G10" s="5"/>
      <c r="H10" s="5"/>
      <c r="I10" s="5"/>
      <c r="J10" s="5"/>
      <c r="K10" s="5"/>
      <c r="L10" s="14">
        <f t="shared" si="1"/>
        <v>0</v>
      </c>
      <c r="M10" s="14">
        <f t="shared" si="2"/>
        <v>0</v>
      </c>
      <c r="N10" s="14">
        <f t="shared" si="3"/>
        <v>0</v>
      </c>
    </row>
    <row r="11" spans="1:14" s="10" customFormat="1" ht="15.75" hidden="1">
      <c r="A11" s="1"/>
      <c r="B11" s="7" t="s">
        <v>21</v>
      </c>
      <c r="C11" s="5"/>
      <c r="D11" s="5"/>
      <c r="E11" s="5"/>
      <c r="F11" s="5"/>
      <c r="G11" s="5"/>
      <c r="H11" s="5"/>
      <c r="I11" s="5"/>
      <c r="J11" s="5"/>
      <c r="K11" s="5"/>
      <c r="L11" s="14">
        <f t="shared" si="1"/>
        <v>0</v>
      </c>
      <c r="M11" s="14">
        <f t="shared" si="2"/>
        <v>0</v>
      </c>
      <c r="N11" s="14">
        <f t="shared" si="3"/>
        <v>0</v>
      </c>
    </row>
    <row r="12" spans="1:14" s="10" customFormat="1" ht="15.75" hidden="1">
      <c r="A12" s="1"/>
      <c r="B12" s="7" t="s">
        <v>22</v>
      </c>
      <c r="C12" s="5"/>
      <c r="D12" s="5"/>
      <c r="E12" s="5"/>
      <c r="F12" s="5"/>
      <c r="G12" s="5"/>
      <c r="H12" s="5"/>
      <c r="I12" s="5"/>
      <c r="J12" s="5"/>
      <c r="K12" s="5"/>
      <c r="L12" s="14">
        <f t="shared" si="1"/>
        <v>0</v>
      </c>
      <c r="M12" s="14">
        <f t="shared" si="2"/>
        <v>0</v>
      </c>
      <c r="N12" s="14">
        <f t="shared" si="3"/>
        <v>0</v>
      </c>
    </row>
    <row r="13" spans="1:14" s="10" customFormat="1" ht="15.75" hidden="1">
      <c r="A13" s="1"/>
      <c r="B13" s="7" t="s">
        <v>25</v>
      </c>
      <c r="C13" s="5"/>
      <c r="D13" s="5"/>
      <c r="E13" s="5"/>
      <c r="F13" s="5"/>
      <c r="G13" s="5"/>
      <c r="H13" s="5"/>
      <c r="I13" s="5"/>
      <c r="J13" s="5"/>
      <c r="K13" s="5"/>
      <c r="L13" s="14">
        <f t="shared" si="1"/>
        <v>0</v>
      </c>
      <c r="M13" s="14">
        <f t="shared" si="2"/>
        <v>0</v>
      </c>
      <c r="N13" s="14">
        <f t="shared" si="3"/>
        <v>0</v>
      </c>
    </row>
    <row r="14" spans="1:14" s="10" customFormat="1" ht="15.75" hidden="1">
      <c r="A14" s="1"/>
      <c r="B14" s="7" t="s">
        <v>23</v>
      </c>
      <c r="C14" s="5"/>
      <c r="D14" s="5"/>
      <c r="E14" s="5"/>
      <c r="F14" s="5"/>
      <c r="G14" s="5"/>
      <c r="H14" s="5"/>
      <c r="I14" s="5"/>
      <c r="J14" s="5"/>
      <c r="K14" s="5"/>
      <c r="L14" s="14">
        <f t="shared" si="1"/>
        <v>0</v>
      </c>
      <c r="M14" s="14">
        <f t="shared" si="2"/>
        <v>0</v>
      </c>
      <c r="N14" s="14">
        <f t="shared" si="3"/>
        <v>0</v>
      </c>
    </row>
    <row r="15" spans="1:14" s="10" customFormat="1" ht="15.75" hidden="1">
      <c r="A15" s="1"/>
      <c r="B15" s="7" t="s">
        <v>24</v>
      </c>
      <c r="C15" s="5"/>
      <c r="D15" s="5"/>
      <c r="E15" s="5"/>
      <c r="F15" s="5"/>
      <c r="G15" s="5"/>
      <c r="H15" s="5"/>
      <c r="I15" s="5"/>
      <c r="J15" s="5"/>
      <c r="K15" s="5"/>
      <c r="L15" s="14">
        <f t="shared" si="1"/>
        <v>0</v>
      </c>
      <c r="M15" s="14">
        <f t="shared" si="2"/>
        <v>0</v>
      </c>
      <c r="N15" s="14">
        <f t="shared" si="3"/>
        <v>0</v>
      </c>
    </row>
    <row r="16" spans="1:14" s="10" customFormat="1" ht="15.75" hidden="1">
      <c r="A16" s="1"/>
      <c r="B16" s="7" t="s">
        <v>26</v>
      </c>
      <c r="C16" s="5"/>
      <c r="D16" s="5"/>
      <c r="E16" s="5"/>
      <c r="F16" s="5"/>
      <c r="G16" s="5"/>
      <c r="H16" s="5"/>
      <c r="I16" s="5"/>
      <c r="J16" s="5"/>
      <c r="K16" s="5"/>
      <c r="L16" s="14">
        <f t="shared" si="1"/>
        <v>0</v>
      </c>
      <c r="M16" s="14">
        <f t="shared" si="2"/>
        <v>0</v>
      </c>
      <c r="N16" s="14">
        <f t="shared" si="3"/>
        <v>0</v>
      </c>
    </row>
    <row r="17" spans="1:14" s="10" customFormat="1" ht="15.75" hidden="1">
      <c r="A17" s="1"/>
      <c r="B17" s="7" t="s">
        <v>20</v>
      </c>
      <c r="C17" s="5"/>
      <c r="D17" s="5"/>
      <c r="E17" s="5"/>
      <c r="F17" s="5"/>
      <c r="G17" s="5"/>
      <c r="H17" s="5"/>
      <c r="I17" s="5"/>
      <c r="J17" s="5"/>
      <c r="K17" s="5"/>
      <c r="L17" s="14">
        <f t="shared" si="1"/>
        <v>0</v>
      </c>
      <c r="M17" s="14">
        <f t="shared" si="2"/>
        <v>0</v>
      </c>
      <c r="N17" s="14">
        <f t="shared" si="3"/>
        <v>0</v>
      </c>
    </row>
    <row r="18" spans="1:14" s="10" customFormat="1" ht="15.75" hidden="1">
      <c r="A18" s="1"/>
      <c r="B18" s="7" t="s">
        <v>27</v>
      </c>
      <c r="C18" s="5"/>
      <c r="D18" s="5"/>
      <c r="E18" s="5"/>
      <c r="F18" s="5"/>
      <c r="G18" s="5"/>
      <c r="H18" s="5"/>
      <c r="I18" s="5"/>
      <c r="J18" s="5"/>
      <c r="K18" s="5"/>
      <c r="L18" s="14">
        <f t="shared" si="1"/>
        <v>0</v>
      </c>
      <c r="M18" s="14">
        <f t="shared" si="2"/>
        <v>0</v>
      </c>
      <c r="N18" s="14">
        <f t="shared" si="3"/>
        <v>0</v>
      </c>
    </row>
    <row r="19" spans="1:14" s="10" customFormat="1" ht="15.75" hidden="1">
      <c r="A19" s="1"/>
      <c r="B19" s="7"/>
      <c r="C19" s="5"/>
      <c r="D19" s="5"/>
      <c r="E19" s="5"/>
      <c r="F19" s="5"/>
      <c r="G19" s="5"/>
      <c r="H19" s="5"/>
      <c r="I19" s="5"/>
      <c r="J19" s="5"/>
      <c r="K19" s="5"/>
      <c r="L19" s="14">
        <f t="shared" si="1"/>
        <v>0</v>
      </c>
      <c r="M19" s="14">
        <f t="shared" si="2"/>
        <v>0</v>
      </c>
      <c r="N19" s="14">
        <f t="shared" si="3"/>
        <v>0</v>
      </c>
    </row>
    <row r="20" spans="1:14" s="10" customFormat="1" ht="15.75" hidden="1">
      <c r="A20" s="1"/>
      <c r="B20" s="7"/>
      <c r="C20" s="5"/>
      <c r="D20" s="5"/>
      <c r="E20" s="5"/>
      <c r="F20" s="5"/>
      <c r="G20" s="5"/>
      <c r="H20" s="5"/>
      <c r="I20" s="5"/>
      <c r="J20" s="5"/>
      <c r="K20" s="5"/>
      <c r="L20" s="14">
        <f t="shared" si="1"/>
        <v>0</v>
      </c>
      <c r="M20" s="14">
        <f t="shared" si="2"/>
        <v>0</v>
      </c>
      <c r="N20" s="14">
        <f t="shared" si="3"/>
        <v>0</v>
      </c>
    </row>
    <row r="21" spans="1:14" s="10" customFormat="1" ht="15.75" hidden="1">
      <c r="A21" s="1"/>
      <c r="B21" s="7"/>
      <c r="C21" s="5"/>
      <c r="D21" s="5"/>
      <c r="E21" s="5"/>
      <c r="F21" s="5"/>
      <c r="G21" s="5"/>
      <c r="H21" s="5"/>
      <c r="I21" s="5"/>
      <c r="J21" s="5"/>
      <c r="K21" s="5"/>
      <c r="L21" s="14">
        <f t="shared" si="1"/>
        <v>0</v>
      </c>
      <c r="M21" s="14">
        <f t="shared" si="2"/>
        <v>0</v>
      </c>
      <c r="N21" s="14">
        <f t="shared" si="3"/>
        <v>0</v>
      </c>
    </row>
    <row r="22" spans="1:14" s="10" customFormat="1" ht="15.75" hidden="1">
      <c r="A22" s="1"/>
      <c r="B22" s="7"/>
      <c r="C22" s="5"/>
      <c r="D22" s="5"/>
      <c r="E22" s="5"/>
      <c r="F22" s="5"/>
      <c r="G22" s="5"/>
      <c r="H22" s="5"/>
      <c r="I22" s="5"/>
      <c r="J22" s="5"/>
      <c r="K22" s="5"/>
      <c r="L22" s="14">
        <f t="shared" si="1"/>
        <v>0</v>
      </c>
      <c r="M22" s="14">
        <f t="shared" si="2"/>
        <v>0</v>
      </c>
      <c r="N22" s="14">
        <f t="shared" si="3"/>
        <v>0</v>
      </c>
    </row>
    <row r="23" spans="1:14" s="10" customFormat="1" ht="15.75" hidden="1">
      <c r="A23" s="1"/>
      <c r="B23" s="7"/>
      <c r="C23" s="5"/>
      <c r="D23" s="5"/>
      <c r="E23" s="5"/>
      <c r="F23" s="5"/>
      <c r="G23" s="5"/>
      <c r="H23" s="5"/>
      <c r="I23" s="5"/>
      <c r="J23" s="5"/>
      <c r="K23" s="5"/>
      <c r="L23" s="14">
        <f t="shared" si="1"/>
        <v>0</v>
      </c>
      <c r="M23" s="14">
        <f t="shared" si="2"/>
        <v>0</v>
      </c>
      <c r="N23" s="14">
        <f t="shared" si="3"/>
        <v>0</v>
      </c>
    </row>
    <row r="24" spans="1:14" s="10" customFormat="1" ht="15.75" hidden="1">
      <c r="A24" s="1"/>
      <c r="B24" s="7"/>
      <c r="C24" s="5"/>
      <c r="D24" s="5"/>
      <c r="E24" s="5"/>
      <c r="F24" s="5"/>
      <c r="G24" s="5"/>
      <c r="H24" s="5"/>
      <c r="I24" s="5"/>
      <c r="J24" s="5"/>
      <c r="K24" s="5"/>
      <c r="L24" s="14">
        <f t="shared" si="1"/>
        <v>0</v>
      </c>
      <c r="M24" s="14">
        <f t="shared" si="2"/>
        <v>0</v>
      </c>
      <c r="N24" s="14">
        <f t="shared" si="3"/>
        <v>0</v>
      </c>
    </row>
    <row r="25" spans="1:14" s="10" customFormat="1" ht="15.75" hidden="1">
      <c r="A25" s="1"/>
      <c r="B25" s="7"/>
      <c r="C25" s="5"/>
      <c r="D25" s="5"/>
      <c r="E25" s="5"/>
      <c r="F25" s="5"/>
      <c r="G25" s="5"/>
      <c r="H25" s="5"/>
      <c r="I25" s="5"/>
      <c r="J25" s="5"/>
      <c r="K25" s="5"/>
      <c r="L25" s="14">
        <f t="shared" si="1"/>
        <v>0</v>
      </c>
      <c r="M25" s="14">
        <f t="shared" si="2"/>
        <v>0</v>
      </c>
      <c r="N25" s="14">
        <f t="shared" si="3"/>
        <v>0</v>
      </c>
    </row>
    <row r="26" spans="1:14" s="10" customFormat="1" ht="15.75" hidden="1">
      <c r="A26" s="1"/>
      <c r="B26" s="7"/>
      <c r="C26" s="5"/>
      <c r="D26" s="5"/>
      <c r="E26" s="5"/>
      <c r="F26" s="5"/>
      <c r="G26" s="5"/>
      <c r="H26" s="5"/>
      <c r="I26" s="5"/>
      <c r="J26" s="5"/>
      <c r="K26" s="5"/>
      <c r="L26" s="14">
        <f t="shared" si="1"/>
        <v>0</v>
      </c>
      <c r="M26" s="14">
        <f t="shared" si="2"/>
        <v>0</v>
      </c>
      <c r="N26" s="14">
        <f t="shared" si="3"/>
        <v>0</v>
      </c>
    </row>
    <row r="27" spans="1:14" ht="15.75" hidden="1">
      <c r="A27" s="1"/>
      <c r="B27" s="7"/>
      <c r="C27" s="5"/>
      <c r="D27" s="5"/>
      <c r="E27" s="5"/>
      <c r="F27" s="5"/>
      <c r="G27" s="5"/>
      <c r="H27" s="5"/>
      <c r="I27" s="5"/>
      <c r="J27" s="5"/>
      <c r="K27" s="5"/>
      <c r="L27" s="14">
        <f t="shared" si="1"/>
        <v>0</v>
      </c>
      <c r="M27" s="14">
        <f t="shared" si="2"/>
        <v>0</v>
      </c>
      <c r="N27" s="14">
        <f t="shared" si="3"/>
        <v>0</v>
      </c>
    </row>
    <row r="28" spans="1:14" ht="15.75" hidden="1">
      <c r="A28" s="1"/>
      <c r="B28" s="7"/>
      <c r="C28" s="5"/>
      <c r="D28" s="5"/>
      <c r="E28" s="5"/>
      <c r="F28" s="5"/>
      <c r="G28" s="5"/>
      <c r="H28" s="5"/>
      <c r="I28" s="5"/>
      <c r="J28" s="5"/>
      <c r="K28" s="5"/>
      <c r="L28" s="14">
        <f t="shared" si="1"/>
        <v>0</v>
      </c>
      <c r="M28" s="14">
        <f t="shared" si="2"/>
        <v>0</v>
      </c>
      <c r="N28" s="14">
        <f t="shared" si="3"/>
        <v>0</v>
      </c>
    </row>
    <row r="29" spans="1:14" s="10" customFormat="1" ht="15.75">
      <c r="A29" s="1">
        <v>5</v>
      </c>
      <c r="B29" s="7" t="s">
        <v>599</v>
      </c>
      <c r="C29" s="5"/>
      <c r="D29" s="5"/>
      <c r="E29" s="5"/>
      <c r="F29" s="5"/>
      <c r="G29" s="5"/>
      <c r="H29" s="5"/>
      <c r="I29" s="5"/>
      <c r="J29" s="5"/>
      <c r="K29" s="5"/>
      <c r="L29" s="14"/>
      <c r="M29" s="14"/>
      <c r="N29" s="14"/>
    </row>
    <row r="30" spans="1:14" s="10" customFormat="1" ht="15.75">
      <c r="A30" s="1">
        <v>6</v>
      </c>
      <c r="B30" s="7" t="s">
        <v>630</v>
      </c>
      <c r="C30" s="5">
        <v>320000</v>
      </c>
      <c r="D30" s="5">
        <v>2980000</v>
      </c>
      <c r="E30" s="5">
        <v>3950000</v>
      </c>
      <c r="F30" s="5">
        <v>1280000</v>
      </c>
      <c r="G30" s="5">
        <v>1115295</v>
      </c>
      <c r="H30" s="5">
        <v>310000</v>
      </c>
      <c r="I30" s="5">
        <v>0</v>
      </c>
      <c r="J30" s="5">
        <v>0</v>
      </c>
      <c r="K30" s="5">
        <v>0</v>
      </c>
      <c r="L30" s="14">
        <f aca="true" t="shared" si="4" ref="L30:L36">C30+D30+F30+I30+K30</f>
        <v>4580000</v>
      </c>
      <c r="M30" s="14">
        <f aca="true" t="shared" si="5" ref="M30:M36">C30+D30+G30+J30+K30</f>
        <v>4415295</v>
      </c>
      <c r="N30" s="14">
        <f>C30+E30+H30</f>
        <v>4580000</v>
      </c>
    </row>
    <row r="31" spans="1:14" s="10" customFormat="1" ht="15.75">
      <c r="A31" s="1">
        <v>7</v>
      </c>
      <c r="B31" s="7" t="s">
        <v>631</v>
      </c>
      <c r="C31" s="5">
        <v>38505</v>
      </c>
      <c r="D31" s="5">
        <v>50445</v>
      </c>
      <c r="E31" s="5">
        <v>50445</v>
      </c>
      <c r="F31" s="5">
        <v>1331050</v>
      </c>
      <c r="G31" s="5">
        <v>1331050</v>
      </c>
      <c r="H31" s="5">
        <v>1171355</v>
      </c>
      <c r="I31" s="5">
        <v>0</v>
      </c>
      <c r="J31" s="5">
        <v>0</v>
      </c>
      <c r="K31" s="5">
        <v>0</v>
      </c>
      <c r="L31" s="14">
        <f t="shared" si="4"/>
        <v>1420000</v>
      </c>
      <c r="M31" s="14">
        <f t="shared" si="5"/>
        <v>1420000</v>
      </c>
      <c r="N31" s="14">
        <f aca="true" t="shared" si="6" ref="N31:N36">C31+E31+H31</f>
        <v>1260305</v>
      </c>
    </row>
    <row r="32" spans="1:14" s="10" customFormat="1" ht="15.75">
      <c r="A32" s="1">
        <v>8</v>
      </c>
      <c r="B32" s="7" t="s">
        <v>21</v>
      </c>
      <c r="C32" s="5">
        <f aca="true" t="shared" si="7" ref="C32:K32">SUM(C30:C31)</f>
        <v>358505</v>
      </c>
      <c r="D32" s="5">
        <f t="shared" si="7"/>
        <v>3030445</v>
      </c>
      <c r="E32" s="5">
        <f>SUM(E30:E31)</f>
        <v>4000445</v>
      </c>
      <c r="F32" s="5">
        <f t="shared" si="7"/>
        <v>2611050</v>
      </c>
      <c r="G32" s="5">
        <f>SUM(G30:G31)</f>
        <v>2446345</v>
      </c>
      <c r="H32" s="5">
        <f>SUM(H30:H31)</f>
        <v>1481355</v>
      </c>
      <c r="I32" s="5">
        <f t="shared" si="7"/>
        <v>0</v>
      </c>
      <c r="J32" s="5">
        <f t="shared" si="7"/>
        <v>0</v>
      </c>
      <c r="K32" s="5">
        <f t="shared" si="7"/>
        <v>0</v>
      </c>
      <c r="L32" s="14">
        <f t="shared" si="4"/>
        <v>6000000</v>
      </c>
      <c r="M32" s="14">
        <f t="shared" si="5"/>
        <v>5835295</v>
      </c>
      <c r="N32" s="14">
        <f t="shared" si="6"/>
        <v>5840305</v>
      </c>
    </row>
    <row r="33" spans="1:14" s="10" customFormat="1" ht="15.75">
      <c r="A33" s="1">
        <v>9</v>
      </c>
      <c r="B33" s="7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5010</v>
      </c>
      <c r="I33" s="5">
        <v>0</v>
      </c>
      <c r="J33" s="5">
        <v>0</v>
      </c>
      <c r="K33" s="5">
        <v>0</v>
      </c>
      <c r="L33" s="14">
        <f t="shared" si="4"/>
        <v>0</v>
      </c>
      <c r="M33" s="14">
        <f t="shared" si="5"/>
        <v>0</v>
      </c>
      <c r="N33" s="14">
        <f t="shared" si="6"/>
        <v>5010</v>
      </c>
    </row>
    <row r="34" spans="1:15" s="10" customFormat="1" ht="15.75">
      <c r="A34" s="1">
        <v>10</v>
      </c>
      <c r="B34" s="7" t="s">
        <v>25</v>
      </c>
      <c r="C34" s="5">
        <v>6000000</v>
      </c>
      <c r="D34" s="5">
        <v>0</v>
      </c>
      <c r="E34" s="5">
        <v>0</v>
      </c>
      <c r="F34" s="5">
        <v>0</v>
      </c>
      <c r="G34" s="5">
        <v>-164705</v>
      </c>
      <c r="H34" s="5">
        <v>-164705</v>
      </c>
      <c r="I34" s="5">
        <v>0</v>
      </c>
      <c r="J34" s="5">
        <v>0</v>
      </c>
      <c r="K34" s="5">
        <v>0</v>
      </c>
      <c r="L34" s="14">
        <f t="shared" si="4"/>
        <v>6000000</v>
      </c>
      <c r="M34" s="14">
        <f t="shared" si="5"/>
        <v>5835295</v>
      </c>
      <c r="N34" s="14">
        <f t="shared" si="6"/>
        <v>5835295</v>
      </c>
      <c r="O34" s="12"/>
    </row>
    <row r="35" spans="1:14" s="10" customFormat="1" ht="15.75">
      <c r="A35" s="1">
        <v>11</v>
      </c>
      <c r="B35" s="7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14">
        <f t="shared" si="4"/>
        <v>0</v>
      </c>
      <c r="M35" s="14">
        <f t="shared" si="5"/>
        <v>0</v>
      </c>
      <c r="N35" s="14">
        <f t="shared" si="6"/>
        <v>0</v>
      </c>
    </row>
    <row r="36" spans="1:14" s="10" customFormat="1" ht="15.75">
      <c r="A36" s="1">
        <v>12</v>
      </c>
      <c r="B36" s="7" t="s">
        <v>24</v>
      </c>
      <c r="C36" s="5">
        <f aca="true" t="shared" si="8" ref="C36:K36">SUM(C33:C35)</f>
        <v>6000000</v>
      </c>
      <c r="D36" s="5">
        <f t="shared" si="8"/>
        <v>0</v>
      </c>
      <c r="E36" s="5">
        <f>SUM(E33:E35)</f>
        <v>0</v>
      </c>
      <c r="F36" s="5">
        <f t="shared" si="8"/>
        <v>0</v>
      </c>
      <c r="G36" s="5">
        <f>SUM(G33:G35)</f>
        <v>-164705</v>
      </c>
      <c r="H36" s="5">
        <f>SUM(H33:H35)</f>
        <v>-159695</v>
      </c>
      <c r="I36" s="5">
        <f t="shared" si="8"/>
        <v>0</v>
      </c>
      <c r="J36" s="5">
        <f t="shared" si="8"/>
        <v>0</v>
      </c>
      <c r="K36" s="5">
        <f t="shared" si="8"/>
        <v>0</v>
      </c>
      <c r="L36" s="14">
        <f t="shared" si="4"/>
        <v>6000000</v>
      </c>
      <c r="M36" s="14">
        <f t="shared" si="5"/>
        <v>5835295</v>
      </c>
      <c r="N36" s="14">
        <f t="shared" si="6"/>
        <v>5840305</v>
      </c>
    </row>
    <row r="37" spans="1:14" s="10" customFormat="1" ht="15.75">
      <c r="A37" s="1">
        <v>13</v>
      </c>
      <c r="B37" s="7" t="s">
        <v>755</v>
      </c>
      <c r="C37" s="5"/>
      <c r="D37" s="5"/>
      <c r="E37" s="5"/>
      <c r="F37" s="5"/>
      <c r="G37" s="5"/>
      <c r="H37" s="5"/>
      <c r="I37" s="5"/>
      <c r="J37" s="5"/>
      <c r="K37" s="5"/>
      <c r="L37" s="14"/>
      <c r="M37" s="14"/>
      <c r="N37" s="14"/>
    </row>
    <row r="38" spans="1:14" s="10" customFormat="1" ht="15.75">
      <c r="A38" s="1">
        <v>14</v>
      </c>
      <c r="B38" s="7" t="s">
        <v>739</v>
      </c>
      <c r="C38" s="5">
        <v>0</v>
      </c>
      <c r="D38" s="5">
        <v>0</v>
      </c>
      <c r="E38" s="5">
        <v>0</v>
      </c>
      <c r="F38" s="5">
        <v>0</v>
      </c>
      <c r="G38" s="5">
        <v>263432829</v>
      </c>
      <c r="H38" s="5">
        <v>10441186</v>
      </c>
      <c r="I38" s="5">
        <v>0</v>
      </c>
      <c r="J38" s="5">
        <v>0</v>
      </c>
      <c r="K38" s="5">
        <v>0</v>
      </c>
      <c r="L38" s="14">
        <f>C38+D38+F38+I38+K38</f>
        <v>0</v>
      </c>
      <c r="M38" s="14">
        <f>C38+D38+G38+J38+K38</f>
        <v>263432829</v>
      </c>
      <c r="N38" s="14">
        <f>C38+D38+H38</f>
        <v>10441186</v>
      </c>
    </row>
    <row r="39" spans="1:14" s="10" customFormat="1" ht="15.75">
      <c r="A39" s="1">
        <v>15</v>
      </c>
      <c r="B39" s="7" t="s">
        <v>740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14">
        <f>C39+D39+F39+I39+K39</f>
        <v>0</v>
      </c>
      <c r="M39" s="14">
        <f>C39+D39+G39+J39+K39</f>
        <v>0</v>
      </c>
      <c r="N39" s="14">
        <f>C39+D39+H39</f>
        <v>0</v>
      </c>
    </row>
    <row r="40" spans="1:14" s="10" customFormat="1" ht="15.75">
      <c r="A40" s="1">
        <v>16</v>
      </c>
      <c r="B40" s="7" t="s">
        <v>741</v>
      </c>
      <c r="C40" s="5">
        <v>0</v>
      </c>
      <c r="D40" s="5">
        <v>0</v>
      </c>
      <c r="E40" s="5">
        <v>0</v>
      </c>
      <c r="F40" s="5">
        <v>0</v>
      </c>
      <c r="G40" s="5">
        <v>185691644</v>
      </c>
      <c r="H40" s="5">
        <v>10441186</v>
      </c>
      <c r="I40" s="5">
        <v>0</v>
      </c>
      <c r="J40" s="5">
        <v>0</v>
      </c>
      <c r="K40" s="5">
        <v>0</v>
      </c>
      <c r="L40" s="14">
        <f>C40+D40+F40+I40+K40</f>
        <v>0</v>
      </c>
      <c r="M40" s="14">
        <f>C40+D40+G40+J40+K40</f>
        <v>185691644</v>
      </c>
      <c r="N40" s="14">
        <f>C40+D40+H40</f>
        <v>10441186</v>
      </c>
    </row>
    <row r="41" spans="1:14" s="10" customFormat="1" ht="15.75">
      <c r="A41" s="1">
        <v>17</v>
      </c>
      <c r="B41" s="7" t="s">
        <v>742</v>
      </c>
      <c r="C41" s="5">
        <v>0</v>
      </c>
      <c r="D41" s="5">
        <v>0</v>
      </c>
      <c r="E41" s="5">
        <v>0</v>
      </c>
      <c r="F41" s="5">
        <v>0</v>
      </c>
      <c r="G41" s="5">
        <v>77741185</v>
      </c>
      <c r="H41" s="5">
        <v>0</v>
      </c>
      <c r="I41" s="5">
        <v>0</v>
      </c>
      <c r="J41" s="5">
        <v>0</v>
      </c>
      <c r="K41" s="5">
        <v>0</v>
      </c>
      <c r="L41" s="14">
        <f>C41+D41+F41+I41+K41</f>
        <v>0</v>
      </c>
      <c r="M41" s="14">
        <f>C41+D41+G41+J41+K41</f>
        <v>77741185</v>
      </c>
      <c r="N41" s="14">
        <f>C41+D41+H41</f>
        <v>0</v>
      </c>
    </row>
    <row r="42" spans="1:14" s="10" customFormat="1" ht="15.75">
      <c r="A42" s="1">
        <v>18</v>
      </c>
      <c r="B42" s="7" t="s">
        <v>743</v>
      </c>
      <c r="C42" s="5">
        <f aca="true" t="shared" si="9" ref="C42:K42">SUM(C39:C41)</f>
        <v>0</v>
      </c>
      <c r="D42" s="5">
        <f t="shared" si="9"/>
        <v>0</v>
      </c>
      <c r="E42" s="5">
        <f>SUM(E39:E41)</f>
        <v>0</v>
      </c>
      <c r="F42" s="5">
        <f t="shared" si="9"/>
        <v>0</v>
      </c>
      <c r="G42" s="5">
        <f>SUM(G39:G41)</f>
        <v>263432829</v>
      </c>
      <c r="H42" s="5">
        <f>SUM(H39:H41)</f>
        <v>10441186</v>
      </c>
      <c r="I42" s="5">
        <f t="shared" si="9"/>
        <v>0</v>
      </c>
      <c r="J42" s="5">
        <f t="shared" si="9"/>
        <v>0</v>
      </c>
      <c r="K42" s="5">
        <f t="shared" si="9"/>
        <v>0</v>
      </c>
      <c r="L42" s="14">
        <f>C42+D42+F42+I42+K42</f>
        <v>0</v>
      </c>
      <c r="M42" s="14">
        <f>C42+D42+G42+J42+K42</f>
        <v>263432829</v>
      </c>
      <c r="N42" s="14">
        <f>C42+D42+H42</f>
        <v>10441186</v>
      </c>
    </row>
    <row r="43" spans="1:14" s="10" customFormat="1" ht="31.5">
      <c r="A43" s="1">
        <v>19</v>
      </c>
      <c r="B43" s="7" t="s">
        <v>756</v>
      </c>
      <c r="C43" s="5"/>
      <c r="D43" s="5"/>
      <c r="E43" s="5"/>
      <c r="F43" s="5"/>
      <c r="G43" s="5"/>
      <c r="H43" s="5"/>
      <c r="I43" s="5"/>
      <c r="J43" s="5"/>
      <c r="K43" s="5"/>
      <c r="L43" s="14"/>
      <c r="M43" s="14"/>
      <c r="N43" s="14"/>
    </row>
    <row r="44" spans="1:14" s="10" customFormat="1" ht="15.75">
      <c r="A44" s="1">
        <v>20</v>
      </c>
      <c r="B44" s="7" t="s">
        <v>745</v>
      </c>
      <c r="C44" s="5">
        <v>0</v>
      </c>
      <c r="D44" s="5">
        <v>0</v>
      </c>
      <c r="E44" s="5">
        <v>0</v>
      </c>
      <c r="F44" s="5">
        <v>0</v>
      </c>
      <c r="G44" s="5">
        <v>2811199</v>
      </c>
      <c r="H44" s="5">
        <v>2351957</v>
      </c>
      <c r="I44" s="5">
        <v>0</v>
      </c>
      <c r="J44" s="5">
        <v>909190</v>
      </c>
      <c r="K44" s="5">
        <v>0</v>
      </c>
      <c r="L44" s="14">
        <f>C44+D44+F44+I44+K44</f>
        <v>0</v>
      </c>
      <c r="M44" s="14">
        <f>C44+D44+G44+J44+K44</f>
        <v>3720389</v>
      </c>
      <c r="N44" s="14">
        <f>C44+D44+H44</f>
        <v>2351957</v>
      </c>
    </row>
    <row r="45" spans="1:14" s="10" customFormat="1" ht="15.75">
      <c r="A45" s="1">
        <v>21</v>
      </c>
      <c r="B45" s="7" t="s">
        <v>746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-459242</v>
      </c>
      <c r="I45" s="5">
        <v>0</v>
      </c>
      <c r="J45" s="5">
        <v>0</v>
      </c>
      <c r="K45" s="5">
        <v>0</v>
      </c>
      <c r="L45" s="14">
        <f>C45+D45+F45+I45+K45</f>
        <v>0</v>
      </c>
      <c r="M45" s="14">
        <f>C45+D45+G45+J45+K45</f>
        <v>0</v>
      </c>
      <c r="N45" s="14">
        <f>C45+D45+H45</f>
        <v>-459242</v>
      </c>
    </row>
    <row r="46" spans="1:14" s="10" customFormat="1" ht="15.75">
      <c r="A46" s="1">
        <v>22</v>
      </c>
      <c r="B46" s="7" t="s">
        <v>747</v>
      </c>
      <c r="C46" s="5">
        <v>0</v>
      </c>
      <c r="D46" s="5">
        <v>0</v>
      </c>
      <c r="E46" s="5">
        <v>0</v>
      </c>
      <c r="F46" s="5">
        <v>0</v>
      </c>
      <c r="G46" s="5">
        <v>2811199</v>
      </c>
      <c r="H46" s="5">
        <v>2811199</v>
      </c>
      <c r="I46" s="5">
        <v>0</v>
      </c>
      <c r="J46" s="5">
        <v>909190</v>
      </c>
      <c r="K46" s="5">
        <v>0</v>
      </c>
      <c r="L46" s="14">
        <f>C46+D46+F46+I46+K46</f>
        <v>0</v>
      </c>
      <c r="M46" s="14">
        <f>C46+D46+G46+J46+K46</f>
        <v>3720389</v>
      </c>
      <c r="N46" s="14">
        <f>C46+D46+H46</f>
        <v>2811199</v>
      </c>
    </row>
    <row r="47" spans="1:14" s="10" customFormat="1" ht="15.75">
      <c r="A47" s="1">
        <v>23</v>
      </c>
      <c r="B47" s="7" t="s">
        <v>748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14">
        <f>C47+D47+F47+I47+K47</f>
        <v>0</v>
      </c>
      <c r="M47" s="14">
        <f>C47+D47+G47+J47+K47</f>
        <v>0</v>
      </c>
      <c r="N47" s="14">
        <f>C47+D47+H47</f>
        <v>0</v>
      </c>
    </row>
    <row r="48" spans="1:14" s="10" customFormat="1" ht="15.75">
      <c r="A48" s="1">
        <v>24</v>
      </c>
      <c r="B48" s="7" t="s">
        <v>749</v>
      </c>
      <c r="C48" s="5">
        <f aca="true" t="shared" si="10" ref="C48:K48">SUM(C45:C47)</f>
        <v>0</v>
      </c>
      <c r="D48" s="5">
        <f t="shared" si="10"/>
        <v>0</v>
      </c>
      <c r="E48" s="5">
        <f>SUM(E45:E47)</f>
        <v>0</v>
      </c>
      <c r="F48" s="5">
        <f t="shared" si="10"/>
        <v>0</v>
      </c>
      <c r="G48" s="5">
        <f>SUM(G45:G47)</f>
        <v>2811199</v>
      </c>
      <c r="H48" s="5">
        <f>SUM(H45:H47)</f>
        <v>2351957</v>
      </c>
      <c r="I48" s="5">
        <f t="shared" si="10"/>
        <v>0</v>
      </c>
      <c r="J48" s="5">
        <f t="shared" si="10"/>
        <v>909190</v>
      </c>
      <c r="K48" s="5">
        <f t="shared" si="10"/>
        <v>0</v>
      </c>
      <c r="L48" s="14">
        <f>C48+D48+F48+I48+K48</f>
        <v>0</v>
      </c>
      <c r="M48" s="14">
        <f>C48+D48+G48+J48+K48</f>
        <v>3720389</v>
      </c>
      <c r="N48" s="14">
        <f>C48+D48+H48</f>
        <v>2351957</v>
      </c>
    </row>
    <row r="49" spans="1:14" s="10" customFormat="1" ht="31.5">
      <c r="A49" s="1">
        <v>25</v>
      </c>
      <c r="B49" s="7" t="s">
        <v>757</v>
      </c>
      <c r="C49" s="5"/>
      <c r="D49" s="5"/>
      <c r="E49" s="5"/>
      <c r="F49" s="5"/>
      <c r="G49" s="5"/>
      <c r="H49" s="5"/>
      <c r="I49" s="5"/>
      <c r="J49" s="5"/>
      <c r="K49" s="5"/>
      <c r="L49" s="14"/>
      <c r="M49" s="14"/>
      <c r="N49" s="14"/>
    </row>
    <row r="50" spans="1:14" s="10" customFormat="1" ht="15.75">
      <c r="A50" s="1">
        <v>26</v>
      </c>
      <c r="B50" s="7" t="s">
        <v>750</v>
      </c>
      <c r="C50" s="5">
        <v>0</v>
      </c>
      <c r="D50" s="5">
        <v>0</v>
      </c>
      <c r="E50" s="5">
        <v>0</v>
      </c>
      <c r="F50" s="5">
        <v>0</v>
      </c>
      <c r="G50" s="5">
        <v>2016025</v>
      </c>
      <c r="H50" s="5">
        <v>1742175</v>
      </c>
      <c r="I50" s="5">
        <v>0</v>
      </c>
      <c r="J50" s="5">
        <v>0</v>
      </c>
      <c r="K50" s="5">
        <v>0</v>
      </c>
      <c r="L50" s="14">
        <f>C50+D50+F50+I50+K50</f>
        <v>0</v>
      </c>
      <c r="M50" s="14">
        <f>C50+D50+G50+J50+K50</f>
        <v>2016025</v>
      </c>
      <c r="N50" s="14">
        <f>C50+D50+H50</f>
        <v>1742175</v>
      </c>
    </row>
    <row r="51" spans="1:14" s="10" customFormat="1" ht="15.75">
      <c r="A51" s="1">
        <v>27</v>
      </c>
      <c r="B51" s="7" t="s">
        <v>751</v>
      </c>
      <c r="C51" s="5">
        <v>0</v>
      </c>
      <c r="D51" s="5">
        <v>0</v>
      </c>
      <c r="E51" s="5">
        <v>0</v>
      </c>
      <c r="F51" s="5">
        <v>0</v>
      </c>
      <c r="G51" s="5">
        <v>328975</v>
      </c>
      <c r="H51" s="5">
        <v>489827</v>
      </c>
      <c r="I51" s="5">
        <v>0</v>
      </c>
      <c r="J51" s="5">
        <v>0</v>
      </c>
      <c r="K51" s="5">
        <v>0</v>
      </c>
      <c r="L51" s="14">
        <f>C51+D51+F51+I51+K51</f>
        <v>0</v>
      </c>
      <c r="M51" s="14">
        <f>C51+D51+G51+J51+K51</f>
        <v>328975</v>
      </c>
      <c r="N51" s="14">
        <f>C51+D51+H51</f>
        <v>489827</v>
      </c>
    </row>
    <row r="52" spans="1:14" s="10" customFormat="1" ht="15.75">
      <c r="A52" s="1">
        <v>28</v>
      </c>
      <c r="B52" s="7" t="s">
        <v>752</v>
      </c>
      <c r="C52" s="5">
        <v>0</v>
      </c>
      <c r="D52" s="5">
        <v>0</v>
      </c>
      <c r="E52" s="5">
        <v>0</v>
      </c>
      <c r="F52" s="5">
        <v>0</v>
      </c>
      <c r="G52" s="5">
        <v>1687050</v>
      </c>
      <c r="H52" s="5">
        <v>1252348</v>
      </c>
      <c r="I52" s="5">
        <v>0</v>
      </c>
      <c r="J52" s="5">
        <v>0</v>
      </c>
      <c r="K52" s="5">
        <v>0</v>
      </c>
      <c r="L52" s="14">
        <f>C52+D52+F52+I52+K52</f>
        <v>0</v>
      </c>
      <c r="M52" s="14">
        <f>C52+D52+G52+J52+K52</f>
        <v>1687050</v>
      </c>
      <c r="N52" s="14">
        <f>C52+D52+H52</f>
        <v>1252348</v>
      </c>
    </row>
    <row r="53" spans="1:14" s="10" customFormat="1" ht="15.75">
      <c r="A53" s="1">
        <v>29</v>
      </c>
      <c r="B53" s="7" t="s">
        <v>753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14">
        <f>C53+D53+F53+I53+K53</f>
        <v>0</v>
      </c>
      <c r="M53" s="14">
        <f>C53+D53+G53+J53+K53</f>
        <v>0</v>
      </c>
      <c r="N53" s="14">
        <f>C53+D53+H53</f>
        <v>0</v>
      </c>
    </row>
    <row r="54" spans="1:14" s="10" customFormat="1" ht="15.75">
      <c r="A54" s="1">
        <v>30</v>
      </c>
      <c r="B54" s="7" t="s">
        <v>754</v>
      </c>
      <c r="C54" s="5">
        <f aca="true" t="shared" si="11" ref="C54:K54">SUM(C51:C53)</f>
        <v>0</v>
      </c>
      <c r="D54" s="5">
        <f t="shared" si="11"/>
        <v>0</v>
      </c>
      <c r="E54" s="5">
        <f>SUM(E51:E53)</f>
        <v>0</v>
      </c>
      <c r="F54" s="5">
        <f t="shared" si="11"/>
        <v>0</v>
      </c>
      <c r="G54" s="5">
        <f>SUM(G51:G53)</f>
        <v>2016025</v>
      </c>
      <c r="H54" s="5">
        <f>SUM(H51:H53)</f>
        <v>1742175</v>
      </c>
      <c r="I54" s="5">
        <f t="shared" si="11"/>
        <v>0</v>
      </c>
      <c r="J54" s="5">
        <f t="shared" si="11"/>
        <v>0</v>
      </c>
      <c r="K54" s="5">
        <f t="shared" si="11"/>
        <v>0</v>
      </c>
      <c r="L54" s="14">
        <f>C54+D54+F54+I54+K54</f>
        <v>0</v>
      </c>
      <c r="M54" s="14">
        <f>C54+D54+G54+J54+K54</f>
        <v>2016025</v>
      </c>
      <c r="N54" s="14">
        <f>C54+D54+H54</f>
        <v>1742175</v>
      </c>
    </row>
    <row r="55" ht="15">
      <c r="M55" s="158"/>
    </row>
  </sheetData>
  <sheetProtection/>
  <mergeCells count="7">
    <mergeCell ref="B5:B6"/>
    <mergeCell ref="I5:J5"/>
    <mergeCell ref="L5:N5"/>
    <mergeCell ref="A1:N1"/>
    <mergeCell ref="A2:N2"/>
    <mergeCell ref="F5:H5"/>
    <mergeCell ref="D5:E5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59" r:id="rId1"/>
  <headerFooter>
    <oddHeader>&amp;R&amp;"Arial,Normál"&amp;10 6. melléklet a 7/2019.(V.17.) önkormányzati rendelethez
</oddHeader>
    <oddFooter>&amp;C&amp;P. oldal, összesen: &amp;N</oddFooter>
  </headerFooter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4:H2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11.57421875" style="0" bestFit="1" customWidth="1"/>
    <col min="3" max="8" width="14.8515625" style="0" customWidth="1"/>
  </cols>
  <sheetData>
    <row r="4" ht="15">
      <c r="A4" t="s">
        <v>798</v>
      </c>
    </row>
    <row r="6" spans="3:8" ht="15">
      <c r="C6" s="344" t="s">
        <v>122</v>
      </c>
      <c r="D6" s="344"/>
      <c r="E6" s="344" t="s">
        <v>123</v>
      </c>
      <c r="F6" s="344"/>
      <c r="G6" s="344" t="s">
        <v>801</v>
      </c>
      <c r="H6" s="344"/>
    </row>
    <row r="7" spans="3:8" ht="15">
      <c r="C7" t="s">
        <v>799</v>
      </c>
      <c r="D7" t="s">
        <v>800</v>
      </c>
      <c r="E7" t="s">
        <v>799</v>
      </c>
      <c r="F7" t="s">
        <v>800</v>
      </c>
      <c r="G7" t="s">
        <v>799</v>
      </c>
      <c r="H7" t="s">
        <v>800</v>
      </c>
    </row>
    <row r="8" spans="2:8" ht="15">
      <c r="B8" t="s">
        <v>101</v>
      </c>
      <c r="C8" s="166">
        <v>15525</v>
      </c>
      <c r="D8" s="166">
        <v>15525</v>
      </c>
      <c r="E8" s="166">
        <v>3027</v>
      </c>
      <c r="F8" s="166">
        <v>3027</v>
      </c>
      <c r="G8" s="166">
        <v>15525</v>
      </c>
      <c r="H8" s="166">
        <v>15525</v>
      </c>
    </row>
    <row r="9" spans="2:8" ht="15">
      <c r="B9" t="s">
        <v>102</v>
      </c>
      <c r="C9" s="166">
        <v>103500</v>
      </c>
      <c r="D9" s="166">
        <v>103500</v>
      </c>
      <c r="E9" s="166">
        <v>20183</v>
      </c>
      <c r="F9" s="166">
        <v>20183</v>
      </c>
      <c r="G9" s="166">
        <v>103500</v>
      </c>
      <c r="H9" s="166">
        <v>103498</v>
      </c>
    </row>
    <row r="10" spans="2:8" ht="15">
      <c r="B10" t="s">
        <v>103</v>
      </c>
      <c r="C10" s="166">
        <v>103500</v>
      </c>
      <c r="D10" s="166">
        <v>103500</v>
      </c>
      <c r="E10" s="166">
        <v>20183</v>
      </c>
      <c r="F10" s="166">
        <v>20183</v>
      </c>
      <c r="G10" s="166">
        <v>103500</v>
      </c>
      <c r="H10" s="166">
        <v>103500</v>
      </c>
    </row>
    <row r="11" spans="2:8" ht="15">
      <c r="B11" t="s">
        <v>104</v>
      </c>
      <c r="C11" s="166">
        <v>103500</v>
      </c>
      <c r="D11" s="166">
        <v>103501</v>
      </c>
      <c r="E11" s="166">
        <v>20183</v>
      </c>
      <c r="F11" s="166">
        <v>20183</v>
      </c>
      <c r="G11" s="166">
        <v>103500</v>
      </c>
      <c r="H11" s="166">
        <v>103500</v>
      </c>
    </row>
    <row r="12" spans="2:8" ht="15">
      <c r="B12" t="s">
        <v>802</v>
      </c>
      <c r="C12" s="166">
        <v>103500</v>
      </c>
      <c r="D12" s="166">
        <v>103500</v>
      </c>
      <c r="E12" s="166">
        <v>20183</v>
      </c>
      <c r="F12" s="166">
        <v>20183</v>
      </c>
      <c r="G12" s="166">
        <v>103500</v>
      </c>
      <c r="H12" s="166">
        <v>103500</v>
      </c>
    </row>
    <row r="13" spans="2:8" ht="15">
      <c r="B13" t="s">
        <v>105</v>
      </c>
      <c r="C13" s="166">
        <v>103500</v>
      </c>
      <c r="D13" s="166">
        <v>97290</v>
      </c>
      <c r="E13" s="166">
        <v>20183</v>
      </c>
      <c r="F13" s="166">
        <v>18972</v>
      </c>
      <c r="G13" s="166">
        <v>103500</v>
      </c>
      <c r="H13" s="166">
        <v>82800</v>
      </c>
    </row>
    <row r="14" spans="2:8" ht="15">
      <c r="B14" t="s">
        <v>106</v>
      </c>
      <c r="C14" s="166">
        <v>103501</v>
      </c>
      <c r="D14" s="166">
        <v>103501</v>
      </c>
      <c r="E14" s="166">
        <v>20183</v>
      </c>
      <c r="F14" s="166">
        <v>20183</v>
      </c>
      <c r="G14" s="166">
        <v>103500</v>
      </c>
      <c r="H14" s="166">
        <v>103500</v>
      </c>
    </row>
    <row r="15" spans="1:8" ht="15">
      <c r="A15" t="s">
        <v>803</v>
      </c>
      <c r="C15" s="166"/>
      <c r="D15" s="166"/>
      <c r="E15" s="166"/>
      <c r="F15" s="166"/>
      <c r="G15" s="345">
        <f>SUM(G8:H14)</f>
        <v>1252348</v>
      </c>
      <c r="H15" s="345"/>
    </row>
    <row r="16" spans="2:8" ht="15">
      <c r="B16" t="s">
        <v>107</v>
      </c>
      <c r="C16" s="166">
        <v>90193</v>
      </c>
      <c r="D16" s="166">
        <v>103501</v>
      </c>
      <c r="E16" s="166">
        <v>14416</v>
      </c>
      <c r="F16" s="166">
        <v>20183</v>
      </c>
      <c r="G16" s="166">
        <v>59143</v>
      </c>
      <c r="H16" s="166">
        <v>103500</v>
      </c>
    </row>
    <row r="17" spans="1:8" ht="15">
      <c r="A17" t="s">
        <v>803</v>
      </c>
      <c r="C17" s="345">
        <f>SUM(C8:D16)</f>
        <v>1460537</v>
      </c>
      <c r="D17" s="345"/>
      <c r="E17" s="345">
        <f>SUM(E8:F16)</f>
        <v>281638</v>
      </c>
      <c r="F17" s="345"/>
      <c r="G17" s="166"/>
      <c r="H17" s="166"/>
    </row>
    <row r="18" spans="2:8" ht="15">
      <c r="B18" t="s">
        <v>108</v>
      </c>
      <c r="C18" s="166">
        <v>65695</v>
      </c>
      <c r="D18" s="166">
        <v>103500</v>
      </c>
      <c r="E18" s="166">
        <v>14234</v>
      </c>
      <c r="F18" s="166">
        <v>20183</v>
      </c>
      <c r="G18" s="166">
        <v>38132</v>
      </c>
      <c r="H18" s="166">
        <v>103500</v>
      </c>
    </row>
    <row r="19" spans="1:8" ht="15">
      <c r="A19" t="s">
        <v>804</v>
      </c>
      <c r="C19" s="345">
        <f>SUM(C18:D18)</f>
        <v>169195</v>
      </c>
      <c r="D19" s="345"/>
      <c r="E19" s="345">
        <f>SUM(E18:F18)</f>
        <v>34417</v>
      </c>
      <c r="F19" s="345"/>
      <c r="G19" s="345">
        <f>SUM(G16:H18)</f>
        <v>304275</v>
      </c>
      <c r="H19" s="345"/>
    </row>
    <row r="20" spans="3:8" ht="15">
      <c r="C20" s="166"/>
      <c r="D20" s="166"/>
      <c r="E20" s="166"/>
      <c r="F20" s="166"/>
      <c r="G20" s="166"/>
      <c r="H20" s="166"/>
    </row>
    <row r="21" spans="1:8" ht="15">
      <c r="A21" t="s">
        <v>805</v>
      </c>
      <c r="C21" s="346">
        <f>C17+C19</f>
        <v>1629732</v>
      </c>
      <c r="D21" s="346"/>
      <c r="E21" s="346">
        <f>E17+E19</f>
        <v>316055</v>
      </c>
      <c r="F21" s="346"/>
      <c r="G21" s="346">
        <f>G19+G15</f>
        <v>1556623</v>
      </c>
      <c r="H21" s="346"/>
    </row>
    <row r="22" spans="3:8" ht="15">
      <c r="C22" s="166"/>
      <c r="D22" s="166"/>
      <c r="E22" s="166"/>
      <c r="F22" s="166"/>
      <c r="G22" s="166"/>
      <c r="H22" s="166"/>
    </row>
    <row r="23" spans="3:8" ht="15">
      <c r="C23" s="166"/>
      <c r="D23" s="166"/>
      <c r="E23" s="166"/>
      <c r="F23" s="166"/>
      <c r="G23" s="166"/>
      <c r="H23" s="166"/>
    </row>
    <row r="24" spans="3:8" ht="15">
      <c r="C24" s="166"/>
      <c r="D24" s="166"/>
      <c r="E24" s="166"/>
      <c r="F24" s="166"/>
      <c r="G24" s="166"/>
      <c r="H24" s="166"/>
    </row>
    <row r="25" spans="3:8" ht="15">
      <c r="C25" s="166"/>
      <c r="D25" s="166"/>
      <c r="E25" s="166"/>
      <c r="F25" s="166"/>
      <c r="G25" s="166"/>
      <c r="H25" s="166"/>
    </row>
    <row r="26" spans="3:8" ht="15">
      <c r="C26" s="166"/>
      <c r="D26" s="166"/>
      <c r="E26" s="166"/>
      <c r="F26" s="166"/>
      <c r="G26" s="166"/>
      <c r="H26" s="166"/>
    </row>
    <row r="27" spans="3:8" ht="15">
      <c r="C27" s="166"/>
      <c r="D27" s="166"/>
      <c r="E27" s="166"/>
      <c r="F27" s="166"/>
      <c r="G27" s="166"/>
      <c r="H27" s="166"/>
    </row>
    <row r="28" spans="3:8" ht="15">
      <c r="C28" s="166"/>
      <c r="D28" s="166"/>
      <c r="E28" s="166"/>
      <c r="F28" s="166"/>
      <c r="G28" s="166"/>
      <c r="H28" s="166"/>
    </row>
    <row r="29" spans="3:8" ht="15">
      <c r="C29" s="166"/>
      <c r="D29" s="166"/>
      <c r="E29" s="166"/>
      <c r="F29" s="166"/>
      <c r="G29" s="166"/>
      <c r="H29" s="166"/>
    </row>
  </sheetData>
  <sheetProtection/>
  <mergeCells count="12">
    <mergeCell ref="C19:D19"/>
    <mergeCell ref="E19:F19"/>
    <mergeCell ref="G19:H19"/>
    <mergeCell ref="C21:D21"/>
    <mergeCell ref="E21:F21"/>
    <mergeCell ref="G21:H21"/>
    <mergeCell ref="C6:D6"/>
    <mergeCell ref="E6:F6"/>
    <mergeCell ref="G6:H6"/>
    <mergeCell ref="G15:H15"/>
    <mergeCell ref="C17:D17"/>
    <mergeCell ref="E17:F1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2019-04-30T12:19:33Z</cp:lastPrinted>
  <dcterms:created xsi:type="dcterms:W3CDTF">2011-02-02T09:24:37Z</dcterms:created>
  <dcterms:modified xsi:type="dcterms:W3CDTF">2019-04-30T12:20:23Z</dcterms:modified>
  <cp:category/>
  <cp:version/>
  <cp:contentType/>
  <cp:contentStatus/>
</cp:coreProperties>
</file>