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596" firstSheet="4" activeTab="7"/>
  </bookViews>
  <sheets>
    <sheet name="Mód.nov.önk." sheetId="1" state="hidden" r:id="rId1"/>
    <sheet name="Mód.nov.hiv." sheetId="2" state="hidden" r:id="rId2"/>
    <sheet name="Mód. 2018. 08. önk" sheetId="3" state="hidden" r:id="rId3"/>
    <sheet name="Mód. 2018. 06. önk" sheetId="4" state="hidden" r:id="rId4"/>
    <sheet name="Mód. 2019. 05. önk" sheetId="5" r:id="rId5"/>
    <sheet name="2019.  Mód.05. hivatal." sheetId="6" r:id="rId6"/>
    <sheet name="PM 2018. 04." sheetId="7" state="hidden" r:id="rId7"/>
    <sheet name="Mindösszesen" sheetId="8" r:id="rId8"/>
    <sheet name="Összes Önk." sheetId="9" r:id="rId9"/>
    <sheet name="Összes Hivatal" sheetId="10" r:id="rId10"/>
    <sheet name="Felh" sheetId="11" r:id="rId11"/>
    <sheet name="Adósságot kel.köt." sheetId="12" r:id="rId12"/>
    <sheet name="Eu tám részletezés" sheetId="13" state="hidden" r:id="rId13"/>
    <sheet name="EU" sheetId="14" r:id="rId14"/>
    <sheet name="kvalap" sheetId="15" r:id="rId15"/>
    <sheet name="köztisztv. jutt." sheetId="16" r:id="rId16"/>
    <sheet name="Egyensúly3éves" sheetId="17" state="hidden" r:id="rId17"/>
    <sheet name="utem" sheetId="18" state="hidden" r:id="rId18"/>
    <sheet name="tobbeves" sheetId="19" state="hidden" r:id="rId19"/>
    <sheet name="közvetett támog" sheetId="20" state="hidden" r:id="rId20"/>
    <sheet name="Adósságot kel.köt. (2)" sheetId="21" state="hidden" r:id="rId21"/>
    <sheet name="Bevétel Önk." sheetId="22" r:id="rId22"/>
    <sheet name="Kiadás Önk." sheetId="23" r:id="rId23"/>
    <sheet name="COFOG Önk." sheetId="24" r:id="rId24"/>
    <sheet name="Bevétel Hivatal" sheetId="25" r:id="rId25"/>
    <sheet name="Kiadás Hivatal" sheetId="26" r:id="rId26"/>
    <sheet name="Határozat" sheetId="27" state="hidden" r:id="rId27"/>
  </sheets>
  <definedNames>
    <definedName name="_xlnm.Print_Titles" localSheetId="5">'2019.  Mód.05. hivatal.'!$1:$2</definedName>
    <definedName name="_xlnm.Print_Titles" localSheetId="20">'Adósságot kel.köt. (2)'!$1:$9</definedName>
    <definedName name="_xlnm.Print_Titles" localSheetId="24">'Bevétel Hivatal'!$1:$5</definedName>
    <definedName name="_xlnm.Print_Titles" localSheetId="21">'Bevétel Önk.'!$1:$5</definedName>
    <definedName name="_xlnm.Print_Titles" localSheetId="23">'COFOG Önk.'!$1:$6</definedName>
    <definedName name="_xlnm.Print_Titles" localSheetId="16">'Egyensúly3éves'!$1:$2</definedName>
    <definedName name="_xlnm.Print_Titles" localSheetId="10">'Felh'!$1:$7</definedName>
    <definedName name="_xlnm.Print_Titles" localSheetId="25">'Kiadás Hivatal'!$1:$5</definedName>
    <definedName name="_xlnm.Print_Titles" localSheetId="22">'Kiadás Önk.'!$1:$5</definedName>
    <definedName name="_xlnm.Print_Titles" localSheetId="19">'közvetett támog'!$1:$3</definedName>
    <definedName name="_xlnm.Print_Titles" localSheetId="7">'Mindösszesen'!$1:$5</definedName>
    <definedName name="_xlnm.Print_Titles" localSheetId="9">'Összes Hivatal'!$1:$5</definedName>
    <definedName name="_xlnm.Print_Titles" localSheetId="8">'Összes Önk.'!$1:$5</definedName>
  </definedNames>
  <calcPr fullCalcOnLoad="1"/>
</workbook>
</file>

<file path=xl/comments11.xml><?xml version="1.0" encoding="utf-8"?>
<comments xmlns="http://schemas.openxmlformats.org/spreadsheetml/2006/main">
  <authors>
    <author>Livi</author>
  </authors>
  <commentList>
    <comment ref="B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2.xml><?xml version="1.0" encoding="utf-8"?>
<comments xmlns="http://schemas.openxmlformats.org/spreadsheetml/2006/main">
  <authors>
    <author>Livi</author>
  </authors>
  <commentList>
    <comment ref="A3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3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3.xml><?xml version="1.0" encoding="utf-8"?>
<comments xmlns="http://schemas.openxmlformats.org/spreadsheetml/2006/main">
  <authors>
    <author>Livi</author>
  </authors>
  <commentLis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
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7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5.xml><?xml version="1.0" encoding="utf-8"?>
<comments xmlns="http://schemas.openxmlformats.org/spreadsheetml/2006/main">
  <authors>
    <author>Livi</author>
  </authors>
  <commentList>
    <comment ref="A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  <comment ref="A3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6.xml><?xml version="1.0" encoding="utf-8"?>
<comments xmlns="http://schemas.openxmlformats.org/spreadsheetml/2006/main">
  <authors>
    <author>Livi</author>
  </authors>
  <commentLis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<sst xmlns="http://schemas.openxmlformats.org/spreadsheetml/2006/main" count="2736" uniqueCount="949">
  <si>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</si>
  <si>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</si>
  <si>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</si>
  <si>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</si>
  <si>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</si>
  <si>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</si>
  <si>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</si>
  <si>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</si>
  <si>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</si>
  <si>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</si>
  <si>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</si>
  <si>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</si>
  <si>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</si>
  <si>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</si>
  <si>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</si>
  <si>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</si>
  <si>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</si>
  <si>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</si>
  <si>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</si>
  <si>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</si>
  <si>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</si>
  <si>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</si>
  <si>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</si>
  <si>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</si>
  <si>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</si>
  <si>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</si>
  <si>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</si>
  <si>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</si>
  <si>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</si>
  <si>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</si>
  <si>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</si>
  <si>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</si>
  <si>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</si>
  <si>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</si>
  <si>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</si>
  <si>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</si>
  <si>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</si>
  <si>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</si>
  <si>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</si>
  <si>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Kiadások</t>
  </si>
  <si>
    <t>Személyi juttatások</t>
  </si>
  <si>
    <t>Bevételek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</si>
  <si>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</si>
  <si>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</si>
  <si>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</si>
  <si>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</si>
  <si>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</si>
  <si>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</si>
  <si>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</si>
  <si>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</si>
  <si>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</si>
  <si>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</si>
  <si>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</si>
  <si>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</si>
  <si>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</si>
  <si>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</si>
  <si>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</si>
  <si>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</si>
  <si>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</si>
  <si>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</si>
  <si>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</si>
  <si>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</si>
  <si>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</si>
  <si>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</si>
  <si>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</si>
  <si>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</si>
  <si>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</si>
  <si>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</si>
  <si>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</si>
  <si>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</si>
  <si>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</si>
  <si>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</si>
  <si>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</si>
  <si>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</si>
  <si>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</si>
  <si>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</si>
  <si>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</si>
  <si>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</si>
  <si>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</si>
  <si>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</si>
  <si>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</si>
  <si>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</si>
  <si>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</si>
  <si>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</si>
  <si>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</si>
  <si>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</si>
  <si>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</si>
  <si>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</si>
  <si>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</si>
  <si>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</si>
  <si>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</si>
  <si>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</si>
  <si>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</si>
  <si>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</si>
  <si>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</si>
  <si>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</si>
  <si>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</si>
  <si>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</si>
  <si>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</si>
  <si>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</si>
  <si>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</si>
  <si>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</si>
  <si>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</si>
  <si>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</si>
  <si>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</si>
  <si>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</si>
  <si>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</si>
  <si>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</si>
  <si>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</si>
  <si>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</si>
  <si>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</si>
  <si>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</si>
  <si>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</si>
  <si>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</si>
  <si>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</si>
  <si>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</si>
  <si>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ÖNKORMÁNYZATI KÖRNYEZETVÉDELMI ALAP</t>
  </si>
  <si>
    <t>Előző évi maradvány</t>
  </si>
  <si>
    <t>Tárgyévi maradvány</t>
  </si>
  <si>
    <t>Környezetvédelmi bírság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</si>
  <si>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</si>
  <si>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</si>
  <si>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</si>
  <si>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</si>
  <si>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</si>
  <si>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</si>
  <si>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</si>
  <si>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</si>
  <si>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</si>
  <si>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</si>
  <si>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</si>
  <si>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</si>
  <si>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</si>
  <si>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</si>
  <si>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</si>
  <si>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</si>
  <si>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</si>
  <si>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</si>
  <si>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</si>
  <si>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</si>
  <si>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</si>
  <si>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</si>
  <si>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</si>
  <si>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</si>
  <si>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</si>
  <si>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</si>
  <si>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</si>
  <si>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</si>
  <si>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</si>
  <si>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</si>
  <si>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</si>
  <si>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 xml:space="preserve">   - óvodai hozzájárulás 2013.</t>
  </si>
  <si>
    <t xml:space="preserve">   - falugondnok 2013.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</si>
  <si>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</si>
  <si>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</si>
  <si>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</si>
  <si>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</si>
  <si>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</si>
  <si>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</si>
  <si>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</si>
  <si>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</si>
  <si>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</si>
  <si>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</si>
  <si>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</si>
  <si>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</si>
  <si>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</si>
  <si>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</si>
  <si>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Tárgyévi talajterhelési díj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</si>
  <si>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</si>
  <si>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</si>
  <si>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</si>
  <si>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</si>
  <si>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</si>
  <si>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</si>
  <si>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</si>
  <si>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</si>
  <si>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</si>
  <si>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</si>
  <si>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</si>
  <si>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</si>
  <si>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</si>
  <si>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</si>
  <si>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</si>
  <si>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</si>
  <si>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</si>
  <si>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</si>
  <si>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</si>
  <si>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</si>
  <si>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</si>
  <si>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>K46. Lakhatással kapcsolatos ellátások</t>
  </si>
  <si>
    <t>K45. Foglalkoztatással, munkanélküliséggel kapcsolatos ellátások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</si>
  <si>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</si>
  <si>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</si>
  <si>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</si>
  <si>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</si>
  <si>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</si>
  <si>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</si>
  <si>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</si>
  <si>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</si>
  <si>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</si>
  <si>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</si>
  <si>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</si>
  <si>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</si>
  <si>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</si>
  <si>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</si>
  <si>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</si>
  <si>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</si>
  <si>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</si>
  <si>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</si>
  <si>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</si>
  <si>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</si>
  <si>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</si>
  <si>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</si>
  <si>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</si>
  <si>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</si>
  <si>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</si>
  <si>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</si>
  <si>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</si>
  <si>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</si>
  <si>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</si>
  <si>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</si>
  <si>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</si>
  <si>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</si>
  <si>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</si>
  <si>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</si>
  <si>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</si>
  <si>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</si>
  <si>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</si>
  <si>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</si>
  <si>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</si>
  <si>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</si>
  <si>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</si>
  <si>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</si>
  <si>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</si>
  <si>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</si>
  <si>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</si>
  <si>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</si>
  <si>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</si>
  <si>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</si>
  <si>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</si>
  <si>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</si>
  <si>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</si>
  <si>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</si>
  <si>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</si>
  <si>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</si>
  <si>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</si>
  <si>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</si>
  <si>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</si>
  <si>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</si>
  <si>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</si>
  <si>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</si>
  <si>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</si>
  <si>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</si>
  <si>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</si>
  <si>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</si>
  <si>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</si>
  <si>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</si>
  <si>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</si>
  <si>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</si>
  <si>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</si>
  <si>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</si>
  <si>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</si>
  <si>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</si>
  <si>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</si>
  <si>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</si>
  <si>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</si>
  <si>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</si>
  <si>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</si>
  <si>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</si>
  <si>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</si>
  <si>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</si>
  <si>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</si>
  <si>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</si>
  <si>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</si>
  <si>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</si>
  <si>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</si>
  <si>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</si>
  <si>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</si>
  <si>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</si>
  <si>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</si>
  <si>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</si>
  <si>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</si>
  <si>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</si>
  <si>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</si>
  <si>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</si>
  <si>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</si>
  <si>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</si>
  <si>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</si>
  <si>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</si>
  <si>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</si>
  <si>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</si>
  <si>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</si>
  <si>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</si>
  <si>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</si>
  <si>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</si>
  <si>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</si>
  <si>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</si>
  <si>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Helyi szervezési intézkedésekhez kapcsolódó többletkiadások támogatása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</si>
  <si>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</si>
  <si>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</si>
  <si>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</si>
  <si>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</si>
  <si>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</si>
  <si>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</si>
  <si>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</si>
  <si>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</si>
  <si>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</si>
  <si>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</si>
  <si>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</si>
  <si>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</si>
  <si>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</si>
  <si>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</si>
  <si>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</si>
  <si>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</si>
  <si>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</si>
  <si>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</si>
  <si>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</si>
  <si>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</si>
  <si>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</si>
  <si>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</si>
  <si>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</si>
  <si>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</si>
  <si>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</si>
  <si>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</si>
  <si>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</si>
  <si>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</si>
  <si>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</si>
  <si>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</si>
  <si>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</si>
  <si>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</si>
  <si>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</si>
  <si>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</si>
  <si>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</si>
  <si>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</si>
  <si>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</si>
  <si>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</si>
  <si>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</si>
  <si>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</si>
  <si>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</si>
  <si>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</si>
  <si>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</si>
  <si>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</si>
  <si>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</si>
  <si>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</si>
  <si>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</si>
  <si>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</si>
  <si>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</si>
  <si>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</si>
  <si>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</si>
  <si>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</si>
  <si>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</si>
  <si>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</si>
  <si>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</si>
  <si>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</si>
  <si>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</si>
  <si>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</si>
  <si>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</si>
  <si>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</si>
  <si>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</si>
  <si>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</si>
  <si>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</si>
  <si>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</si>
  <si>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</si>
  <si>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</si>
  <si>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</si>
  <si>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B408. Kamatbevételek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</si>
  <si>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</si>
  <si>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</si>
  <si>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</si>
  <si>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</si>
  <si>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</si>
  <si>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</si>
  <si>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</si>
  <si>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</si>
  <si>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</si>
  <si>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</si>
  <si>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</si>
  <si>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</si>
  <si>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</si>
  <si>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</si>
  <si>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</si>
  <si>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</si>
  <si>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</si>
  <si>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</si>
  <si>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</si>
  <si>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</si>
  <si>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</si>
  <si>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</si>
  <si>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</si>
  <si>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</si>
  <si>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</si>
  <si>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</si>
  <si>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</si>
  <si>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</si>
  <si>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</si>
  <si>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</si>
  <si>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</si>
  <si>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</si>
  <si>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KULTURÁLIS, EGÉSZSÉGÜGYI JUTTATÁSAI,</t>
  </si>
  <si>
    <t>SZOCIÁLIS ÉS KEGYELETI TÁMOGATÁSAI</t>
  </si>
  <si>
    <t>Éves keretösszeg (Ft)</t>
  </si>
  <si>
    <t>Köztisztviselők juttatásai</t>
  </si>
  <si>
    <t>1. Szociális támogatás</t>
  </si>
  <si>
    <t>1.1. Rendkívüli helyzetre való tekintettel</t>
  </si>
  <si>
    <t>1.2. Temetési segély</t>
  </si>
  <si>
    <t>2. Illetményelőleg</t>
  </si>
  <si>
    <t>Juttatások összesen</t>
  </si>
  <si>
    <t>Nyugállományú köztisztviselők támogatása</t>
  </si>
  <si>
    <t>1. Szociális és kegyeleti támogatás</t>
  </si>
  <si>
    <t>Támogatások összesen</t>
  </si>
  <si>
    <t>Juttatások és támogatások összesen</t>
  </si>
  <si>
    <t>RÉDICSI KÖZÖS ÖNKORMÁNYZATI HIVATAL</t>
  </si>
  <si>
    <t>- központi költségvetési szervektől</t>
  </si>
  <si>
    <t xml:space="preserve">   - Rédics</t>
  </si>
  <si>
    <t>Felhalmozási kiadások mindösszesen</t>
  </si>
  <si>
    <t>ÖNKORMÁNYZAT KÖLTSÉGVETÉSI SZERV NÉLKÜL</t>
  </si>
  <si>
    <t>011220 Adó-, vám- és jövedéki igazgatás</t>
  </si>
  <si>
    <t>016010 Országgyűlési, önkormányzati és európai parlamenti képviselőválasztásokhoz kapcsolódó tevékenységek</t>
  </si>
  <si>
    <t>Saját bevétel 50 %-ánál figyelmen kívül hagyható, tárgyévet terhelő kötelezettség</t>
  </si>
  <si>
    <t>Kezesség- illetve garanciavállalásból fennálló kötelezettség az érvényesíthetőség végéig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</si>
  <si>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</si>
  <si>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</si>
  <si>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</si>
  <si>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</si>
  <si>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</si>
  <si>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</si>
  <si>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</si>
  <si>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</si>
  <si>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</si>
  <si>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</si>
  <si>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</si>
  <si>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   -  rendkívüli települési támogatás (pénzbeli)</t>
  </si>
  <si>
    <t xml:space="preserve">        -  lakhatáshoz kapcsolódó rendszeres kiadások viseléséhez nyújtott települési támogatás (pénzbeli)</t>
  </si>
  <si>
    <t xml:space="preserve">        -  gyógyszerkiadások viseléséhez nyújtott települési támogatás (pénzbeli)</t>
  </si>
  <si>
    <t xml:space="preserve">        -  gyermek fogadásához nyújtott települési támogatás (pénzbeli)</t>
  </si>
  <si>
    <t xml:space="preserve">        -  temetéshez nyújtott települési támogatás (pénzbeli)</t>
  </si>
  <si>
    <t xml:space="preserve">        -  fűtési támogatás (pénzbeli)</t>
  </si>
  <si>
    <t xml:space="preserve">        -  karácsonyi támogatás (pénzbeli)</t>
  </si>
  <si>
    <t xml:space="preserve">        -  gyermekek karácsonyi támogatása (pénzbeli)</t>
  </si>
  <si>
    <t xml:space="preserve">        -  tankönyv- és iskoláztatási támogatás (pénzbeli)</t>
  </si>
  <si>
    <t xml:space="preserve">        -  térítési díj támogatás (pénzbeli)</t>
  </si>
  <si>
    <t xml:space="preserve">        -  eseti gyógyszertámogatás (pénzbeli)</t>
  </si>
  <si>
    <t xml:space="preserve">        -  kórházi ápolási támogatás (pénzbeli)</t>
  </si>
  <si>
    <t xml:space="preserve">     - természetbeni települési támogatás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</si>
  <si>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</si>
  <si>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</si>
  <si>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</si>
  <si>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</si>
  <si>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</si>
  <si>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</si>
  <si>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</si>
  <si>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</si>
  <si>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</si>
  <si>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</si>
  <si>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K5021. A helyi önkormányzatok előző évi elszámolásából származó kiadások</t>
  </si>
  <si>
    <t>K5022. A helyi önkormányzatok törvényi előíráson alapuló befizetései</t>
  </si>
  <si>
    <t>K5023. Egyéb elvonások, befizetések</t>
  </si>
  <si>
    <t>K513. Tartalékok</t>
  </si>
  <si>
    <t>K512. Egyéb működési célú támogatások államháztartáson kívülre</t>
  </si>
  <si>
    <t>B115. Működési célú költségvetési támogatások és kiegészítő támogatások</t>
  </si>
  <si>
    <t>B116. Elszámolásból származó bevételek</t>
  </si>
  <si>
    <t xml:space="preserve">B411. Egyéb működési bevételek </t>
  </si>
  <si>
    <t>B410. Biztosító által fizetett kártérítés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</si>
  <si>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</si>
  <si>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</si>
  <si>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</si>
  <si>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</si>
  <si>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B817. Lekötött bankbetétek megszüntetése</t>
  </si>
  <si>
    <t>- B8111. Hosszú lejáratú hitelek, kölcsönök felvétele pénzügyi vállalkozástól</t>
  </si>
  <si>
    <t>- B8113. Rövid lejáratú hitelek, kölcsönök felvétele pénzügyi vállalkozástól</t>
  </si>
  <si>
    <t>- K9111. Hosszú lejáratú hitelek, kölcsönök törlesztése pénzügyi vállalkozásnak</t>
  </si>
  <si>
    <t>- K9113. Rövid lejáratú hitelek, kölcsönök törlesztése pénzügyi vállalkozásnak</t>
  </si>
  <si>
    <t>- K916. Szabad pénzeszközök lekötött bankbetétként elhelyezése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</si>
  <si>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</si>
  <si>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</si>
  <si>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</si>
  <si>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- fejezeti kezelésű előirányzatoktól EU-s programok és azon hazai társfinanszírozása</t>
  </si>
  <si>
    <t>- egyéb fejezeti kezelésű előirányzat</t>
  </si>
  <si>
    <t xml:space="preserve"> - prémium évek program</t>
  </si>
  <si>
    <t>- központi kezelésű előirányzat</t>
  </si>
  <si>
    <t xml:space="preserve">   - Vis maior támogatás II.</t>
  </si>
  <si>
    <t>- Önkormányzattól:</t>
  </si>
  <si>
    <t>- sírhely</t>
  </si>
  <si>
    <t>- szállásdíj</t>
  </si>
  <si>
    <t>- brigád tevékenysége</t>
  </si>
  <si>
    <t xml:space="preserve">   - telefon</t>
  </si>
  <si>
    <t xml:space="preserve">   - közvilágítás</t>
  </si>
  <si>
    <t xml:space="preserve">  - visszetérítendő kölcsön lakosságtól</t>
  </si>
  <si>
    <t xml:space="preserve">  - lakáscélú kölcsön</t>
  </si>
  <si>
    <t xml:space="preserve"> reprezentáció</t>
  </si>
  <si>
    <t>045160 Közutak, hidak, alagutak üzemelt., fenntart. Vis maior II:</t>
  </si>
  <si>
    <t xml:space="preserve"> személyhez nem köthető reprezentáció</t>
  </si>
  <si>
    <t>082091 Közművelődés - közösségi és társadalmi részvétel fejlesztése Sátorral kapcsolatos kiad.</t>
  </si>
  <si>
    <t xml:space="preserve"> - lakosságnak kölcsön</t>
  </si>
  <si>
    <t xml:space="preserve">  - Polgárőrség</t>
  </si>
  <si>
    <t xml:space="preserve">  - Sportegyesület</t>
  </si>
  <si>
    <t xml:space="preserve">   - iskolaegészségügyi ellátás támog.</t>
  </si>
  <si>
    <t>- Esküvő tartása</t>
  </si>
  <si>
    <t xml:space="preserve">   - Telefondíj továbbszámlázása</t>
  </si>
  <si>
    <t>A költségvetési hiány belső finanszírozására szolgáló finanszírozási bevételek</t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</si>
  <si>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Soós Endréné polgármester</t>
    </r>
  </si>
  <si>
    <t>(: Soós Endréné :)</t>
  </si>
  <si>
    <t xml:space="preserve">RÉDICS KÖZSÉG ÖNKORMÁNYZATA </t>
  </si>
  <si>
    <t>RÉDICS KÖZSÉG ÖNKORMÁNYZATA ÁLTAL VAGY HOZZÁJÁRULÁSÁVAL</t>
  </si>
  <si>
    <t>2019.</t>
  </si>
  <si>
    <t xml:space="preserve">      - Bérkompenzáció</t>
  </si>
  <si>
    <t xml:space="preserve">      - Önkormányzatok hozzájárulása</t>
  </si>
  <si>
    <t xml:space="preserve">           - Rédics</t>
  </si>
  <si>
    <t xml:space="preserve">           - Baglad</t>
  </si>
  <si>
    <t xml:space="preserve">           - Belsősárd</t>
  </si>
  <si>
    <t xml:space="preserve">           - Bödeháza</t>
  </si>
  <si>
    <t xml:space="preserve">           - Gáborjánháza</t>
  </si>
  <si>
    <t xml:space="preserve">           - Gosztola</t>
  </si>
  <si>
    <t xml:space="preserve">           - Külsősárd</t>
  </si>
  <si>
    <t xml:space="preserve">           - Lendvadedes</t>
  </si>
  <si>
    <t xml:space="preserve">           - Lendvajakabfa</t>
  </si>
  <si>
    <t xml:space="preserve">           - Resznek</t>
  </si>
  <si>
    <t xml:space="preserve">           - Szijártóháza</t>
  </si>
  <si>
    <t xml:space="preserve">           - Zalaszombatfa</t>
  </si>
  <si>
    <t>011130 Önkormányzatok és önkormányzati hivatalok jogalkotó és általános igazgatási tevékenysége Képviselői t. díj</t>
  </si>
  <si>
    <t>081045 Szabadidősport-(rekreációs sport)tevékenység és támogatása</t>
  </si>
  <si>
    <t>083050 Televízió-műsor szolgáltatása és támogatása</t>
  </si>
  <si>
    <t>ÁFA befiz. műk. Célú befiz.</t>
  </si>
  <si>
    <t>Egyéb dologi kiadások: Elsz. Követő évben történt visszafizetés</t>
  </si>
  <si>
    <t>045161 Kerékpárutak üzemeltetése, fenntartása</t>
  </si>
  <si>
    <t>104037 Intézményen kívüli gyermekétkeztetés</t>
  </si>
  <si>
    <t xml:space="preserve">        -  óvodába járási támogatás (pénzbeli)</t>
  </si>
  <si>
    <t xml:space="preserve">        -  óvodába járási támogatás (természetbeni)</t>
  </si>
  <si>
    <t xml:space="preserve">        -  lakáshoz jutást segítő települési támogatás (pénzbeli)</t>
  </si>
  <si>
    <t xml:space="preserve">   - falugondnok 2016.</t>
  </si>
  <si>
    <t xml:space="preserve">   - szociális ágazati pótlék kiegészítés falugondnok</t>
  </si>
  <si>
    <t xml:space="preserve">  - Sportegyesület Íjász szakosztály</t>
  </si>
  <si>
    <t xml:space="preserve"> - Nem nevesített civil szervezetek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</si>
  <si>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</si>
  <si>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</si>
  <si>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- Iparűzési adó korrekció</t>
  </si>
  <si>
    <t>- Szünidei gyermekétkeztetés</t>
  </si>
  <si>
    <t xml:space="preserve">    - Erzsébet utalvány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</si>
  <si>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</si>
  <si>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</si>
  <si>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</si>
  <si>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Tü. szertár 2015. évi elsz.</t>
  </si>
  <si>
    <t xml:space="preserve">   - Adósságkonszolidációban részt nem vett önkormányzatok felhalmozási támogatása</t>
  </si>
  <si>
    <t>- Központi költségvetési szervtől</t>
  </si>
  <si>
    <t>- egyéb bérleti díjak</t>
  </si>
  <si>
    <t>- egyéb bérleti díjak hátralék</t>
  </si>
  <si>
    <t>- brigád tevékenysége hátralék</t>
  </si>
  <si>
    <t>- Befektetett pénzügyi eszközökből származó bevételek</t>
  </si>
  <si>
    <t>- Egyéb kapott (járó) kamatok és kamatjellegű bevételek</t>
  </si>
  <si>
    <t>B408. Kamatbevételek és más nyereségjellegű bevételek</t>
  </si>
  <si>
    <t xml:space="preserve">- Részesedésekből származó pénzügyi műveletek bevételei </t>
  </si>
  <si>
    <t>- Más egyéb pénzügyi műveletek bevételei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</si>
  <si>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</si>
  <si>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</si>
  <si>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 - Ár és belvízvédelem dologi kiadása</t>
  </si>
  <si>
    <t xml:space="preserve"> - Ivóvízhálózat</t>
  </si>
  <si>
    <t xml:space="preserve"> - Szennyvízhálózat</t>
  </si>
  <si>
    <t>066010 Zöldterület-kezelés - Rehab. fogl.</t>
  </si>
  <si>
    <t xml:space="preserve">  - NKA Tájház felújítása</t>
  </si>
  <si>
    <t>Likvid hitel</t>
  </si>
  <si>
    <t xml:space="preserve">   - jövedéki adó</t>
  </si>
  <si>
    <t xml:space="preserve">        - lakhatási kiadásokhoz kapcs.adósságot felh.tám.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</si>
  <si>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</si>
  <si>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</si>
  <si>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Ágazati pótlék kieg. </t>
  </si>
  <si>
    <t xml:space="preserve"> - Országos Mentőszolgálat Alapítvány</t>
  </si>
  <si>
    <t>- Notebook értékesítés</t>
  </si>
  <si>
    <t xml:space="preserve">   - Dr.Hetés Ferenc Szakorv. Rendelőintézet Lenti</t>
  </si>
  <si>
    <t xml:space="preserve"> - urnatartó értékesítése</t>
  </si>
  <si>
    <t xml:space="preserve">   - Munkaerőpiaci Alap (diákmunka)</t>
  </si>
  <si>
    <t>- Rendkívűli szociális támogatás:</t>
  </si>
  <si>
    <t xml:space="preserve">   - Lendva NKA pályzat </t>
  </si>
  <si>
    <t xml:space="preserve"> - Egyéb külföldre</t>
  </si>
  <si>
    <t>011130 Önkormányzatok és önkormányzati hivatalok jogalkotó és általános igazgatási tevékenysége ASP-vel kapcs. Kifiz.</t>
  </si>
  <si>
    <t>jegyző</t>
  </si>
  <si>
    <t xml:space="preserve">   - Nemzeti Kulturális Alaptól átvét Magyar  Nemzetiségi Int.</t>
  </si>
  <si>
    <t xml:space="preserve"> - Kertbarátkör</t>
  </si>
  <si>
    <t xml:space="preserve">   - falugondnok 2016. önkorm. Kieg.</t>
  </si>
  <si>
    <t xml:space="preserve">   - falugondnok 2016. rendkív.önk.tám..</t>
  </si>
  <si>
    <t xml:space="preserve"> - egyéb szolgáltatás (önként. Eü.bizt.visszautalása védőnői szolg.)</t>
  </si>
  <si>
    <t>- Adósságkonszolidációban részt nem vett önkormányzatok felhalmozási támogatása</t>
  </si>
  <si>
    <t>- KÖFOP csat.ASP rendszer kialakítása</t>
  </si>
  <si>
    <t xml:space="preserve">   - szünidei gyermekétkeztetés </t>
  </si>
  <si>
    <t xml:space="preserve">   - közös önkormányzati hivatal felhalm.kiadáshoz átvétel</t>
  </si>
  <si>
    <t xml:space="preserve">- Vis maior támogatás </t>
  </si>
  <si>
    <t>011130 Önkormányzatok és önkormányzati hivatalok jogalkotó és általános igazgatási tevékenysége  cafetéria</t>
  </si>
  <si>
    <t>041233 Hosszabb időtartamú közfoglalkoztatás  2016. áthuzódó</t>
  </si>
  <si>
    <t xml:space="preserve">  -  Egyházközség Rédics</t>
  </si>
  <si>
    <t xml:space="preserve">  - Rédics és Vonzáskörzete Közalapítvány</t>
  </si>
  <si>
    <t>2020.</t>
  </si>
  <si>
    <t>(: Balláné Kulcsár Mária :)</t>
  </si>
  <si>
    <t>Tény</t>
  </si>
  <si>
    <t xml:space="preserve">   - ebből: 2016. évi bérkompenzációra kapott támog. Hivatal 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</si>
  <si>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</si>
  <si>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</si>
  <si>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Bevétel:</t>
  </si>
  <si>
    <t>Kiadás:</t>
  </si>
  <si>
    <t>Tartalék:</t>
  </si>
  <si>
    <t>(:Soós Endréné:)</t>
  </si>
  <si>
    <t>adatok e Ft-ban</t>
  </si>
  <si>
    <t>Összesen:</t>
  </si>
  <si>
    <t>Belső átcsoportosítás:</t>
  </si>
  <si>
    <t>Terhelendő</t>
  </si>
  <si>
    <t>Jóváirandó</t>
  </si>
  <si>
    <t>Tartalék</t>
  </si>
  <si>
    <t>dologi kiadás</t>
  </si>
  <si>
    <t>dologi kiadás áfa</t>
  </si>
  <si>
    <t>Beruházás</t>
  </si>
  <si>
    <t>Zöldterület kezelés</t>
  </si>
  <si>
    <t xml:space="preserve">Munkaerőpiaci Alap (közfoglalkoztatás) </t>
  </si>
  <si>
    <t>Hosszabb időtartamú közfoglalkoztatás</t>
  </si>
  <si>
    <t>személyi juttatás</t>
  </si>
  <si>
    <t>mukált.terhelő járulék</t>
  </si>
  <si>
    <t xml:space="preserve">041233 Hosszabb időtartamú közfoglalkoztatás  </t>
  </si>
  <si>
    <t xml:space="preserve">Finanszírozás: </t>
  </si>
  <si>
    <t xml:space="preserve"> - bérkompenzáció</t>
  </si>
  <si>
    <t xml:space="preserve">Önkorm. Igazg. Tev. </t>
  </si>
  <si>
    <t>Személyi juttatás</t>
  </si>
  <si>
    <t xml:space="preserve"> (bérkomp)</t>
  </si>
  <si>
    <t xml:space="preserve">Munkáltatót terhelő elvonás: </t>
  </si>
  <si>
    <t xml:space="preserve">Adó vám és jövedéki igazg. </t>
  </si>
  <si>
    <t>(:Balláné Kulcsár Mária:)</t>
  </si>
  <si>
    <t xml:space="preserve">   - Kerekítési különbözet</t>
  </si>
  <si>
    <t xml:space="preserve"> - Gyermeknapi rendezvényre civil szerv, vállalkozók</t>
  </si>
  <si>
    <t>- Bérkompenzáció támogatása</t>
  </si>
  <si>
    <t>031030 Közterület rendjének fenntartása</t>
  </si>
  <si>
    <t xml:space="preserve">  -  NIF ZRT kisajátítás kártalanítás</t>
  </si>
  <si>
    <t xml:space="preserve">   - víz- csatornadíjtovábbszámlázás</t>
  </si>
  <si>
    <t xml:space="preserve">  - Biztosító által fizetett kártérítés</t>
  </si>
  <si>
    <t xml:space="preserve">adatok Ft-ban </t>
  </si>
  <si>
    <t>- Minimálbér és garant.bérmin.kieg támogatás</t>
  </si>
  <si>
    <t>- Szociális ágazati összevont pótlék</t>
  </si>
  <si>
    <t xml:space="preserve">   - minimálbér,garant.bérmin. Kompenz.Társulás (Falugondnokok)</t>
  </si>
  <si>
    <t xml:space="preserve">      - 2017. évi minimálbér és gar.bérmin.kompenz.</t>
  </si>
  <si>
    <t xml:space="preserve">   - 2017. évi bérkompenzáció óvoda</t>
  </si>
  <si>
    <t>Telep.önk.szoc.gyermekj.felad.tám..</t>
  </si>
  <si>
    <t>Szoc.ágazati összevont pótlék</t>
  </si>
  <si>
    <t>Egyéb. Mük.célú támogatás ÁHT-n belül</t>
  </si>
  <si>
    <t>Óvoda bérkompenzáció</t>
  </si>
  <si>
    <t>Falugondnokok szociális ágazati összevont pótlék</t>
  </si>
  <si>
    <t>Irányító szervi folyósítás</t>
  </si>
  <si>
    <t xml:space="preserve">      - 2017. Bérkompenzáció</t>
  </si>
  <si>
    <t xml:space="preserve">      - Minimálbér és gar.bérm.komp.2017.év</t>
  </si>
  <si>
    <t>Dologi kiadás</t>
  </si>
  <si>
    <t xml:space="preserve">   - kerekítési különb</t>
  </si>
  <si>
    <t>- Polgármesteri illetmény támogatása</t>
  </si>
  <si>
    <t xml:space="preserve"> - Óvodapedagógus  mínősíítés támog.</t>
  </si>
  <si>
    <t xml:space="preserve">  - vis maior támogatás (Ravatalozó)</t>
  </si>
  <si>
    <t xml:space="preserve">  - vis maior támogatás (043 út)</t>
  </si>
  <si>
    <t xml:space="preserve">    - . ASP rendszer működtetésének támogatása</t>
  </si>
  <si>
    <t xml:space="preserve">      - ASP rendszer működtetés támogatása</t>
  </si>
  <si>
    <t xml:space="preserve">   - Munkaerőpiaci Alap (közfoglalkoztatás) hosszabb időtart. 2018-ben induló</t>
  </si>
  <si>
    <t>2021.</t>
  </si>
  <si>
    <t xml:space="preserve">  - Start pályázat kisértékű tárgyi eszközök</t>
  </si>
  <si>
    <t xml:space="preserve"> - Sportegyesület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</si>
  <si>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</si>
  <si>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</si>
  <si>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</si>
  <si>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Országgyűlési, önk.és eu.parlamenti képviselőválasztásokhoz kapcsolódó tevékenységek</t>
  </si>
  <si>
    <t xml:space="preserve"> - OGY.választással kapcs.Távolléti díj </t>
  </si>
  <si>
    <t>Egyéb műk.célú tám.államháztartáson kívülre távolléti díj</t>
  </si>
  <si>
    <t>Kisértékű tárgyieszk.mikro vásárlás nettó</t>
  </si>
  <si>
    <t>Kisértékű tárgyieszk.mikro vásárlás áfa</t>
  </si>
  <si>
    <t xml:space="preserve">Informatikai eszköz </t>
  </si>
  <si>
    <t>Számítógép vásárlás nettó</t>
  </si>
  <si>
    <t>Számítógép vásárlás áfa</t>
  </si>
  <si>
    <t xml:space="preserve">Rédics Község Önkormányzata  2018. évi költségvetésének 
</t>
  </si>
  <si>
    <t>Polgármesteri hatáskörben történt módosítása</t>
  </si>
  <si>
    <t>A helyi önk.előző évi elsz. származó kiad.</t>
  </si>
  <si>
    <t>Felhalmozási célú önkormányzati támogatások</t>
  </si>
  <si>
    <t>Működési célú költségvetési támogatások és kiegészítő támogatások</t>
  </si>
  <si>
    <t xml:space="preserve">Bérkompenzáció </t>
  </si>
  <si>
    <t>munkált.terhelő járulék</t>
  </si>
  <si>
    <t xml:space="preserve">dologi nettó kiad. </t>
  </si>
  <si>
    <t xml:space="preserve">dologi Áfa kiad. </t>
  </si>
  <si>
    <t>Kiadások visszatérítései (gáz-, áramdíj elsz, bursa)</t>
  </si>
  <si>
    <t>2018. április 01.</t>
  </si>
  <si>
    <t>Rédics, 2018. április 01.</t>
  </si>
  <si>
    <t>Országgyűlési, önkormányzati és európai parlamenti képviselőválasztásokhoz kapcsolódó tevékenységek</t>
  </si>
  <si>
    <t xml:space="preserve">   - Szennyvízberuházás önrész</t>
  </si>
  <si>
    <t xml:space="preserve">   - Szennyvízberuházás</t>
  </si>
  <si>
    <t xml:space="preserve">   - EFOP Humánkapacitás fejlesztése Lenti járás területén</t>
  </si>
  <si>
    <t xml:space="preserve">   - EFOP Megváltozott munkaképességű emberek támogatása</t>
  </si>
  <si>
    <t xml:space="preserve"> - Szennyvízberuházás</t>
  </si>
  <si>
    <t>052020 Szennyvíz gyűjtése, tisztítása, elhelyezése Szennyvízberuházáshoz kapcsolódó</t>
  </si>
  <si>
    <t>ÁFA befizetés 052020 Szennyvíz gyűjtése, tisztítása, elhelyezése Szennyvízberuházáshoz kapcsolódó</t>
  </si>
  <si>
    <t>086090 Egyéb szabadidős szolgáltatás (EFOP)</t>
  </si>
  <si>
    <t xml:space="preserve">      - Bérkompenzáció Közös Hivatal </t>
  </si>
  <si>
    <t xml:space="preserve">   - óvoda bérkompenzáció</t>
  </si>
  <si>
    <t xml:space="preserve">   - falugondnok szociális ágazati összevont pótlék</t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</si>
  <si>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</si>
  <si>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</si>
  <si>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</si>
  <si>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</si>
  <si>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</si>
  <si>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3/a. Program, projekt összes kiadása</t>
  </si>
  <si>
    <t>3/ba. Saját forrás</t>
  </si>
  <si>
    <t>3/bb. Európai uniós támogatás (hazai társfinsnszírozással)</t>
  </si>
  <si>
    <t>3/bc. Egyéb forrás</t>
  </si>
  <si>
    <t>3/b. Összes forrás</t>
  </si>
  <si>
    <t>"</t>
  </si>
  <si>
    <t>Müködési célú pénzeszköz átvétel ÁHT-n belül</t>
  </si>
  <si>
    <t>Zala Megyei Önk.-tól gyermeknapra</t>
  </si>
  <si>
    <t>Zala Megyei Önk.-tól pünkösdi rendezvény</t>
  </si>
  <si>
    <t>Közművelődés - közösségi és társadalmi részvétel fejlesztése</t>
  </si>
  <si>
    <t>Önkormányzattól gyermeknapra (Ld. Bs)</t>
  </si>
  <si>
    <t>Önk.és önk. hivatalok jogalkotó és ált.ig.tev.</t>
  </si>
  <si>
    <t>Informatikai eszk.telefon vás.nettó</t>
  </si>
  <si>
    <t>Informatikai eszk.telefon vás.áfa</t>
  </si>
  <si>
    <t>Felújítás</t>
  </si>
  <si>
    <t>Vis maior 043 út felújítás nettó</t>
  </si>
  <si>
    <t>Vis maior 043 út felújítás áfa</t>
  </si>
  <si>
    <t>Közutak, hidak, alagutak üzem.fenntartása</t>
  </si>
  <si>
    <t>Rédics, 2018. június 8.</t>
  </si>
  <si>
    <t>Rédics Község Önkormányzata 2018. évi költségvetésének módosítása 2018. június 26-tól</t>
  </si>
  <si>
    <t>Rédics Község Önkormányzata 2018. évi költségvetésének módosítása 2018. augusztus 7-től</t>
  </si>
  <si>
    <t>Bérleti díj (Vodafone, Telenor)</t>
  </si>
  <si>
    <t>Elkülönített állami pénzalaptól</t>
  </si>
  <si>
    <t>Nyári diákmunka</t>
  </si>
  <si>
    <t>Zöldterület-kezelés</t>
  </si>
  <si>
    <t>munkáltatót terhelő járulék</t>
  </si>
  <si>
    <t>személyi kiadás</t>
  </si>
  <si>
    <t>Járda felújítás nettó kiadás</t>
  </si>
  <si>
    <t>Járda felújítás ÁFA</t>
  </si>
  <si>
    <t>Beruházás - informatikai eszköz</t>
  </si>
  <si>
    <t>Telefon nettó kiadás</t>
  </si>
  <si>
    <t>Telefon ÁFA</t>
  </si>
  <si>
    <t>Beruházás - egyéb tárgyi eszköz</t>
  </si>
  <si>
    <t>Fejezeti kezelésű előir. EU-s pr. felhalmozás</t>
  </si>
  <si>
    <t>Fejezeti kezelésű előir. EU-s pr. működés</t>
  </si>
  <si>
    <t>EFOP megvált. munkakép.</t>
  </si>
  <si>
    <t>EFOP megv. munkakép.</t>
  </si>
  <si>
    <t>Rédics, 2018. július 28.</t>
  </si>
  <si>
    <t>Hűtőszekrény nettó kiadás</t>
  </si>
  <si>
    <t>Hűtőszekrény ÁFA</t>
  </si>
  <si>
    <t>066010 Zöldterület-kezelés - Nyári diákmunka</t>
  </si>
  <si>
    <t>Müködési célú költségvetési tám.és kieg.támog.</t>
  </si>
  <si>
    <t>Rendkívüli szociális támogatás</t>
  </si>
  <si>
    <t>Szociális tüzifa</t>
  </si>
  <si>
    <t>Szünidei gyermekétkeztetés</t>
  </si>
  <si>
    <t>Egyéb működési célú tám.államházt.belül</t>
  </si>
  <si>
    <t>Közös hivatal működéshez Lendvadedes</t>
  </si>
  <si>
    <t>Önkormányzati hozzájárulás Lendvadedes</t>
  </si>
  <si>
    <t>Város és községgazdálkodási egyéb szolgáltatások</t>
  </si>
  <si>
    <t>dologi kiadás (szállítás) nettó</t>
  </si>
  <si>
    <t>Lakáshoz jutást segítő támogatás</t>
  </si>
  <si>
    <t>Lakásfenntartással, lakhatással összefűggő kiadások</t>
  </si>
  <si>
    <t>karácsonyi támogatás</t>
  </si>
  <si>
    <t xml:space="preserve">Fejezeti kezelésű előir. EU-s pr. </t>
  </si>
  <si>
    <t>ASP bevezet.részt vevõk tám.</t>
  </si>
  <si>
    <t>Egyéb felh.célú tám.bev ÁHT-én belül</t>
  </si>
  <si>
    <t xml:space="preserve"> vis maior tám. (Ravatalozó)</t>
  </si>
  <si>
    <t xml:space="preserve"> vis maior támogatás (Ravatalozó)</t>
  </si>
  <si>
    <t xml:space="preserve"> vis maior támogatás (043 út)</t>
  </si>
  <si>
    <t>Kiadás</t>
  </si>
  <si>
    <t>Sportöltöző felúj.nettó kia.</t>
  </si>
  <si>
    <t>Sportölt.felújítás ÁFA</t>
  </si>
  <si>
    <t>Ár- és belvízvédelem</t>
  </si>
  <si>
    <t>Közvilágitás</t>
  </si>
  <si>
    <t>Közutak,hidak alagut,üzemelt.fenntart.</t>
  </si>
  <si>
    <t>Sugár utca felúj.nettó</t>
  </si>
  <si>
    <t>Sugár utca felúj.áfa</t>
  </si>
  <si>
    <t>Fejezeti kez.ei.EU-s pr.mûk.célú végleges tám.kiad.</t>
  </si>
  <si>
    <t>ASP pály.tám visszafizetés</t>
  </si>
  <si>
    <t xml:space="preserve">gyermek fog.nyújtott tám. </t>
  </si>
  <si>
    <t>lakáshoz jutást segítő támogat.</t>
  </si>
  <si>
    <t>fűtési támogatás</t>
  </si>
  <si>
    <t>rendkívüli települési tám.</t>
  </si>
  <si>
    <t>eseti gyógyszer támogatás</t>
  </si>
  <si>
    <t>gyermekek karácsonyi támog.</t>
  </si>
  <si>
    <t>kórházi ápolási tám.</t>
  </si>
  <si>
    <t>temetéshez nyújtott tám.</t>
  </si>
  <si>
    <t>lakhatáshoz kapcs.kiad.tám.</t>
  </si>
  <si>
    <t>Köztemető fenntartás</t>
  </si>
  <si>
    <t>Közfoglalkoztatási mintapr.</t>
  </si>
  <si>
    <t>Város- és községgazdálkodás</t>
  </si>
  <si>
    <t>Előző évi elszámolásból származó kiad.</t>
  </si>
  <si>
    <t>2018. augusztus 01.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</si>
  <si>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</si>
  <si>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</si>
  <si>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</si>
  <si>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</si>
  <si>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2018. szeptember 05.</t>
  </si>
  <si>
    <t xml:space="preserve">Bevétel: </t>
  </si>
  <si>
    <t xml:space="preserve">Lakossági víz-és csatorna szolg. </t>
  </si>
  <si>
    <t>Államháztartáson belüli megelőlegezések (közfogl.inkasszó)</t>
  </si>
  <si>
    <t xml:space="preserve">Kiadás: </t>
  </si>
  <si>
    <t>Működési célú pénzeszköz átadás ÁHT kívűlre :</t>
  </si>
  <si>
    <t xml:space="preserve">VÍZMŰ Zrt vízdíj támog. </t>
  </si>
  <si>
    <t>Államháztart.belüli megelőleg.visszafizetése (közfogl.inkasszó)</t>
  </si>
  <si>
    <t>Egyéb szabadidős szolgáltatás (EFOP)</t>
  </si>
  <si>
    <t>Inform.eszk.beszerzés nettó EFOP</t>
  </si>
  <si>
    <t>Inform.eszk.beszerzés áfa EFOP</t>
  </si>
  <si>
    <t>2018. október 01.</t>
  </si>
  <si>
    <t xml:space="preserve"> - Rendkívűli szociális támogatás</t>
  </si>
  <si>
    <t xml:space="preserve"> - Rendkívűli önkormányzati támogatás</t>
  </si>
  <si>
    <t xml:space="preserve"> - Szociális tüzifa</t>
  </si>
  <si>
    <t>- Szünidei gyermekétkeztetés biztosítása</t>
  </si>
  <si>
    <t xml:space="preserve">   - ZALAVÍZ Zrt. vizdíj támogatás 2018. évi</t>
  </si>
  <si>
    <t>- K914. Államháztartáson belüli megelőlegezések visszafizetése (közfogl. inkasszó)</t>
  </si>
  <si>
    <t>066020 Város és községgazdálkodás</t>
  </si>
  <si>
    <t>106020 Lakásfenntarással, lakhatással összefűggő kiad.</t>
  </si>
  <si>
    <t>061030 Lakáshoz jutást segítő támogatások</t>
  </si>
  <si>
    <t>- ASP rendszer működtetésének támogatása</t>
  </si>
  <si>
    <t>Önk.és hivatal jogalkotó és ált.ig.tev. ASP</t>
  </si>
  <si>
    <t xml:space="preserve"> - önkorm.hozzájárulás Lendvadedes</t>
  </si>
  <si>
    <t xml:space="preserve">Személyi jutt. </t>
  </si>
  <si>
    <t>Belső átcsoportosítás</t>
  </si>
  <si>
    <t>Bevétel</t>
  </si>
  <si>
    <t>Műk.célú tám.államháztartáson belülről</t>
  </si>
  <si>
    <t>közp.költségvet.sz. o.gy.választás</t>
  </si>
  <si>
    <t>egyéb fejezeti támog. o.gy.választás</t>
  </si>
  <si>
    <t>- egyéb fejezeti kezelésű előirányzatból</t>
  </si>
  <si>
    <t>Inform.eszk. telefon beszerzés nettó</t>
  </si>
  <si>
    <t>Inform.eszk. telefon beszerzés Áfa</t>
  </si>
  <si>
    <t>Inform.eszk. számítógép besz. nettó</t>
  </si>
  <si>
    <t>Inform.eszk. számítógép besz. ÁFA</t>
  </si>
  <si>
    <t>Települési önkormányzatok egyes köznevelési feladatainak támogatása</t>
  </si>
  <si>
    <t>Óvodapedagógusok és segítőik bértámogatása</t>
  </si>
  <si>
    <t>Óvodaműködtetési támogatás</t>
  </si>
  <si>
    <t>Óvodapedagógus  mínősítés támog.</t>
  </si>
  <si>
    <t>Gyermekétkeztetés támogatása</t>
  </si>
  <si>
    <t>óvodai hozzájárulás 2018.</t>
  </si>
  <si>
    <t>iskolai étkeztetéshez hozzájárulás 2018.</t>
  </si>
  <si>
    <t>Intézményen kívüli gyermekétkeztetés</t>
  </si>
  <si>
    <t>Rédics Község Önkormányzata 2018. évi költségvetésének módosítása 2018. december 1-től</t>
  </si>
  <si>
    <t>Rédics, 2018. november 12.</t>
  </si>
  <si>
    <t>Rédicsi Közös Önkormányzati Hivatal 2018. évi költségvetésének módosítása 2018. december 1-től</t>
  </si>
  <si>
    <t>- EU-s programok és azok hazai társfinanszírozása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</si>
  <si>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</si>
  <si>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</si>
  <si>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</si>
  <si>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fogorvosi hozzájárulás 2018. elszámolás </t>
  </si>
  <si>
    <t xml:space="preserve">   - háziorvosi hozzájárulás 2018. elszámolás</t>
  </si>
  <si>
    <t xml:space="preserve">   - védőnői hozzájárulás 2018. elszámolás</t>
  </si>
  <si>
    <t xml:space="preserve">   - óvodai hozzájárulás (önrész)</t>
  </si>
  <si>
    <t xml:space="preserve">   - konyha müköd.étkeztetéshez hozzájárulás </t>
  </si>
  <si>
    <t xml:space="preserve">   - óvodai hozzájárulás (állami)</t>
  </si>
  <si>
    <t xml:space="preserve">   - Kistérségi Többcélú Társulás tagdíj</t>
  </si>
  <si>
    <t xml:space="preserve">   - falugondnok 2019. kvetési támog.</t>
  </si>
  <si>
    <t xml:space="preserve">   - fogorvosi rendelő akadályment.birság</t>
  </si>
  <si>
    <t>- K914. Államháztartáson belüli megelőlegezések visszafizetése 2018-ról</t>
  </si>
  <si>
    <t xml:space="preserve">      - 2019. évi központi támogatás hivatal működtetéséhez</t>
  </si>
  <si>
    <t>RÉDICS KÖZSÉG ÖNKORMÁNYZATA 2019. ÉVI KÖLTSÉGVETÉSÉNEK</t>
  </si>
  <si>
    <t xml:space="preserve"> - Téli rezsicsökk.korábban nem részesült házt.tám.</t>
  </si>
  <si>
    <t>107060 Egyéb szociális pénzb.és term.ellátások,támogatások</t>
  </si>
  <si>
    <t xml:space="preserve"> - Szívhang vizsgáló (védőnő)</t>
  </si>
  <si>
    <t>051030 Nem veszélyes (települési) hulladék vegyes (ömlesztett) begyűjtése, szállítása, átrakása</t>
  </si>
  <si>
    <t xml:space="preserve">   - Munkaerőpiaci Alap Start munka mintaprogram 2019-ben induló</t>
  </si>
  <si>
    <t>041237 Közfoglalkoztatási mintaprogram Start munka 2019-ben induló</t>
  </si>
  <si>
    <t>041237 Közfoglalkoztatási mintaprogram Start munka 2018-ről áthuzódó</t>
  </si>
  <si>
    <t xml:space="preserve">  - Start pályázat  tárgyi eszközök</t>
  </si>
  <si>
    <t xml:space="preserve"> - Foglalkoztató játékok (védőnő)</t>
  </si>
  <si>
    <t xml:space="preserve">   - iskolai étkeztetéshez hozzájárulás(állami)</t>
  </si>
  <si>
    <t xml:space="preserve">   - Munkaerőpiaci Alap Start munka mintaprogram 2018-ről áthúzódó</t>
  </si>
  <si>
    <t xml:space="preserve"> - Út helyreállítás vis maior </t>
  </si>
  <si>
    <t xml:space="preserve"> - Utak, járdák felújítása </t>
  </si>
  <si>
    <r>
      <t>Rédics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</si>
  <si>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t>2022.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</si>
  <si>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</si>
  <si>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>- Medicopter Alapítvány támogatása</t>
  </si>
  <si>
    <t>eredeti</t>
  </si>
  <si>
    <t>Előirányzat</t>
  </si>
  <si>
    <t xml:space="preserve"> - Ivóvízhálózat felújítás pályázat</t>
  </si>
  <si>
    <r>
      <t xml:space="preserve"> 2019. ÉVI KÖLTSÉGVETÉSÉNEK KIADÁSAI </t>
    </r>
    <r>
      <rPr>
        <i/>
        <sz val="12"/>
        <rFont val="Times New Roman"/>
        <family val="1"/>
      </rPr>
      <t>(adatok Ft-ban)</t>
    </r>
  </si>
  <si>
    <r>
      <t xml:space="preserve"> 2019. ÉVI KÖLTSÉGVETÉSÉNEK BEVÉTELEI </t>
    </r>
    <r>
      <rPr>
        <i/>
        <sz val="12"/>
        <rFont val="Times New Roman"/>
        <family val="1"/>
      </rPr>
      <t>(adatok Ft-ban)</t>
    </r>
  </si>
  <si>
    <t xml:space="preserve"> - informatikai eszközök beszerzése</t>
  </si>
  <si>
    <r>
      <t>1. RÉDICS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</si>
  <si>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2. RÉDICS KÖZSÉG ÖNKORMÁNYZATA 2019. ÉVI KÖLTSÉGVETÉSÉNEK BEVÉTELEI ÉS KIADÁSAI KÖLTSÉGVETÉSI SZERV NÉLKÜL</t>
    </r>
    <r>
      <rPr>
        <i/>
        <sz val="12"/>
        <color indexed="8"/>
        <rFont val="Times New Roman"/>
        <family val="1"/>
      </rPr>
      <t xml:space="preserve"> (adatok Ft-ban)</t>
    </r>
  </si>
  <si>
    <r>
      <t>3. RÉDICSI KÖZÖS ÖNKORMÁNYZATI HIVATAL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</si>
  <si>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2019. ÉVI SAJÁT BEVÉTELEI, TOVÁBBÁ ADÓSSÁGOT KELETKEZTETŐ </t>
  </si>
  <si>
    <r>
      <t xml:space="preserve">1. Program, projekt megnevezése: </t>
    </r>
    <r>
      <rPr>
        <b/>
        <sz val="12"/>
        <rFont val="Times New Roman"/>
        <family val="1"/>
      </rPr>
      <t>Szennyvízberuházás</t>
    </r>
  </si>
  <si>
    <r>
      <t>2. Program, projekt megnevezése:</t>
    </r>
    <r>
      <rPr>
        <b/>
        <sz val="12"/>
        <rFont val="Times New Roman"/>
        <family val="1"/>
      </rPr>
      <t xml:space="preserve"> EFOP Humánkapacitás fejlesztése Lenti járás területén</t>
    </r>
  </si>
  <si>
    <r>
      <t xml:space="preserve">3. Program, projekt megnevezése: </t>
    </r>
    <r>
      <rPr>
        <b/>
        <sz val="12"/>
        <rFont val="Times New Roman"/>
        <family val="1"/>
      </rPr>
      <t>EFOP Megváltozott munkaképességű emberek támogatása</t>
    </r>
  </si>
  <si>
    <r>
      <t>2019.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</si>
  <si>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KÖZTISZTVISELŐK 2019. ÉVI SZOCIÁLIS, JÓLÉTI</t>
  </si>
  <si>
    <t>2019. évi határozat</t>
  </si>
  <si>
    <t>2019. évi rendelet</t>
  </si>
  <si>
    <r>
      <t xml:space="preserve">Rédics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</si>
  <si>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RÉDICS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</si>
  <si>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RÉDICS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</si>
  <si>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RÉDICS KÖZSÉG ÖNKORMÁNYZATA 2017-2019. ÉVI MŰKÖDÉSI ÉS FELHALMOZÁSI</t>
  </si>
  <si>
    <t xml:space="preserve">2017. Tény </t>
  </si>
  <si>
    <t>2018. várható tény</t>
  </si>
  <si>
    <t>2019. terv</t>
  </si>
  <si>
    <t>Rédics Község Önkormányzata Képviselő-testületének 9/2019.(II.14.) határozata az önkormányzat saját bevételeinek és adósságot keletkeztető ügyleteiből eredő fizetési kötelezettségeinek a költségvetési évet követő három évre várható összegének megállapításáról</t>
  </si>
  <si>
    <t>- kiegyenlítő bérrendezési alap támogatás</t>
  </si>
  <si>
    <t xml:space="preserve">      - kiegyenlítő bérrendezési alap támogatás</t>
  </si>
  <si>
    <t xml:space="preserve">      - önkormányzatok támogatása saját forrásból</t>
  </si>
  <si>
    <t>Megváltozott munkaképességű emberek támogatása</t>
  </si>
  <si>
    <t>Igényelt támogatás</t>
  </si>
  <si>
    <t>Horváth Lajos</t>
  </si>
  <si>
    <t>Erdélyi Tamás</t>
  </si>
  <si>
    <t xml:space="preserve">augusztus </t>
  </si>
  <si>
    <t>2018. összesen</t>
  </si>
  <si>
    <t>2019. összesen</t>
  </si>
  <si>
    <t>Mindösszesen</t>
  </si>
  <si>
    <t>EFOP</t>
  </si>
  <si>
    <t>Bér</t>
  </si>
  <si>
    <t>Egyenleg</t>
  </si>
  <si>
    <t>Dologi nettó</t>
  </si>
  <si>
    <t>Dologi ÁFA</t>
  </si>
  <si>
    <t>Felhalm. nettó</t>
  </si>
  <si>
    <t>Felhalm. ÁFA</t>
  </si>
  <si>
    <t>Kiadás össz.</t>
  </si>
  <si>
    <t>Zalai Gyermek és Ifj. Közalap.</t>
  </si>
  <si>
    <t>Császár és Tsa</t>
  </si>
  <si>
    <t>Hor Zrt.</t>
  </si>
  <si>
    <t>EU-Régió</t>
  </si>
  <si>
    <t>ÉNYKK</t>
  </si>
  <si>
    <t>Számház</t>
  </si>
  <si>
    <t>Vista Verde</t>
  </si>
  <si>
    <t>Grófné bér megtérítés</t>
  </si>
  <si>
    <t>Tüske Vera bér megtérítés</t>
  </si>
  <si>
    <t>Bazsika Katalin</t>
  </si>
  <si>
    <t>Kulcsár Mihályné</t>
  </si>
  <si>
    <t>Gál Elekné</t>
  </si>
  <si>
    <t xml:space="preserve"> - központi költségvetési szervektől</t>
  </si>
  <si>
    <t xml:space="preserve">    - kiegyenlítő bérrendezési alap támogatás</t>
  </si>
  <si>
    <t>082092 Közművelődés - hagyományos közösségi kulturális értékek gondozása</t>
  </si>
  <si>
    <t xml:space="preserve">   - KLEBELSBERG KÖZPONT Móra Ferenc Általános Iskola könyvtárbővítési pályázatához</t>
  </si>
  <si>
    <t xml:space="preserve">     - Előző évi elszámolás </t>
  </si>
  <si>
    <t xml:space="preserve">     - ZALAVÍZ ZRT-től 2018. évi fel nem használt szennyvízdíjtámog. </t>
  </si>
  <si>
    <t xml:space="preserve">   - európai parlamenti képv.választás</t>
  </si>
  <si>
    <t>Család és nővédelmi egészségügyi gondozás</t>
  </si>
  <si>
    <t>fejezettől  európai parlamenti képviselő választás</t>
  </si>
  <si>
    <t>Ívóvízhálózat nettó kiad.</t>
  </si>
  <si>
    <t>Egyéb gépbeszerzés nettó</t>
  </si>
  <si>
    <t>Ívóvízhálózat áfa kiad.</t>
  </si>
  <si>
    <t>Egyéb gépbeszerzés áfa</t>
  </si>
  <si>
    <t>Zalavíz Zrt-től fel nem használt 2018. évi fel nem használt vízdíjtámog.</t>
  </si>
  <si>
    <t>Helyi önkormányzatok működésének általános támogatása</t>
  </si>
  <si>
    <t>Biztosító által fizetett kártérítés</t>
  </si>
  <si>
    <t>Nem veszélyes (telep.) hulladék vegyes (öml.)begyűjt. szállítása, átrakása</t>
  </si>
  <si>
    <t xml:space="preserve">2019. április </t>
  </si>
  <si>
    <t xml:space="preserve">Rédics Község Önkormányzata  2019. évi költségvetésének 
</t>
  </si>
  <si>
    <t xml:space="preserve">   - Munkaerőpiaci Alap (közfoglalkoztatás) hosszabb időtart.</t>
  </si>
  <si>
    <t xml:space="preserve">   - Kiadások visszatérítései</t>
  </si>
  <si>
    <t xml:space="preserve">   - Zala Megyei Önk. (pünkösdi rend.)</t>
  </si>
  <si>
    <t xml:space="preserve">- előző évi állami támogatás visszafizetése </t>
  </si>
  <si>
    <t>Elszámolásból származó bevételek</t>
  </si>
  <si>
    <t>Rédics, 2019. április 25.</t>
  </si>
  <si>
    <t>Rédicsi Közös Önkormányzati Hivatal 2019. évi költségvetésének módosítása 2019. május 18-tól</t>
  </si>
  <si>
    <t>Rédics Község Önkormányzata 2019. évi költségvetésének módosítása  
2019. május 18-tól</t>
  </si>
  <si>
    <t>Rédics, 2019. május 2.</t>
  </si>
  <si>
    <t>Mód. 05.18.</t>
  </si>
  <si>
    <t xml:space="preserve"> - Egyéb gépbeszerzés </t>
  </si>
  <si>
    <t>12a</t>
  </si>
  <si>
    <t>-  Bérkompenzáció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</si>
</sst>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;[Red]#,##0"/>
    <numFmt numFmtId="170" formatCode="[$-40E]yyyy\.\ mmmm\ d\."/>
    <numFmt numFmtId="171" formatCode="_-* #,##0.0\ _F_t_-;\-* #,##0.0\ _F_t_-;_-* &quot;-&quot;??\ _F_t_-;_-@_-"/>
    <numFmt numFmtId="172" formatCode="_-* #,##0\ _F_t_-;\-* #,##0\ _F_t_-;_-* &quot;-&quot;??\ _F_t_-;_-@_-"/>
    <numFmt numFmtId="173" formatCode="#,##0_ ;\-#,##0\ "/>
    <numFmt numFmtId="174" formatCode="[$¥€-2]\ #\ ##,000_);[Red]\([$€-2]\ #\ ##,000\)"/>
    <numFmt numFmtId="175" formatCode="#,##0\ &quot;Ft&quot;"/>
    <numFmt numFmtId="176" formatCode="mmm/yyyy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84" fillId="0" borderId="0" xfId="64" applyFont="1" applyAlignment="1">
      <alignment wrapText="1"/>
      <protection/>
    </xf>
    <xf numFmtId="0" fontId="85" fillId="0" borderId="0" xfId="64" applyFont="1">
      <alignment/>
      <protection/>
    </xf>
    <xf numFmtId="0" fontId="86" fillId="0" borderId="0" xfId="64" applyFont="1">
      <alignment/>
      <protection/>
    </xf>
    <xf numFmtId="3" fontId="87" fillId="0" borderId="0" xfId="64" applyNumberFormat="1" applyFont="1" applyAlignment="1">
      <alignment vertical="center"/>
      <protection/>
    </xf>
    <xf numFmtId="3" fontId="88" fillId="0" borderId="11" xfId="64" applyNumberFormat="1" applyFont="1" applyBorder="1" applyAlignment="1">
      <alignment horizontal="left" vertical="center" wrapText="1"/>
      <protection/>
    </xf>
    <xf numFmtId="3" fontId="89" fillId="0" borderId="10" xfId="64" applyNumberFormat="1" applyFont="1" applyBorder="1" applyAlignment="1">
      <alignment horizontal="center" vertical="center" wrapText="1"/>
      <protection/>
    </xf>
    <xf numFmtId="3" fontId="84" fillId="0" borderId="0" xfId="64" applyNumberFormat="1" applyFont="1" applyAlignment="1">
      <alignment wrapText="1"/>
      <protection/>
    </xf>
    <xf numFmtId="3" fontId="84" fillId="0" borderId="0" xfId="64" applyNumberFormat="1" applyFont="1">
      <alignment/>
      <protection/>
    </xf>
    <xf numFmtId="3" fontId="84" fillId="0" borderId="10" xfId="64" applyNumberFormat="1" applyFont="1" applyBorder="1" applyAlignment="1">
      <alignment wrapText="1"/>
      <protection/>
    </xf>
    <xf numFmtId="3" fontId="85" fillId="0" borderId="10" xfId="64" applyNumberFormat="1" applyFont="1" applyBorder="1">
      <alignment/>
      <protection/>
    </xf>
    <xf numFmtId="3" fontId="85" fillId="0" borderId="0" xfId="64" applyNumberFormat="1" applyFont="1">
      <alignment/>
      <protection/>
    </xf>
    <xf numFmtId="3" fontId="84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9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33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5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6" fillId="0" borderId="10" xfId="64" applyFont="1" applyBorder="1" applyAlignment="1">
      <alignment wrapText="1"/>
      <protection/>
    </xf>
    <xf numFmtId="0" fontId="86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5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9" fillId="0" borderId="0" xfId="64" applyNumberFormat="1" applyFont="1" applyBorder="1" applyAlignment="1">
      <alignment vertical="center" wrapText="1"/>
      <protection/>
    </xf>
    <xf numFmtId="3" fontId="86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0" fillId="0" borderId="10" xfId="70" applyFont="1" applyFill="1" applyBorder="1" applyAlignment="1" quotePrefix="1">
      <alignment wrapText="1"/>
      <protection/>
    </xf>
    <xf numFmtId="0" fontId="90" fillId="0" borderId="10" xfId="70" applyFont="1" applyFill="1" applyBorder="1" applyAlignment="1">
      <alignment wrapText="1"/>
      <protection/>
    </xf>
    <xf numFmtId="0" fontId="4" fillId="0" borderId="0" xfId="0" applyFont="1" applyAlignment="1">
      <alignment wrapText="1"/>
    </xf>
    <xf numFmtId="3" fontId="89" fillId="0" borderId="14" xfId="64" applyNumberFormat="1" applyFont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0" fontId="4" fillId="0" borderId="0" xfId="71" applyFont="1">
      <alignment/>
      <protection/>
    </xf>
    <xf numFmtId="0" fontId="3" fillId="0" borderId="10" xfId="71" applyFont="1" applyFill="1" applyBorder="1">
      <alignment/>
      <protection/>
    </xf>
    <xf numFmtId="0" fontId="3" fillId="0" borderId="10" xfId="70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horizontal="justify" vertical="center"/>
      <protection/>
    </xf>
    <xf numFmtId="3" fontId="4" fillId="0" borderId="10" xfId="71" applyNumberFormat="1" applyFont="1" applyFill="1" applyBorder="1" applyAlignment="1">
      <alignment vertical="center"/>
      <protection/>
    </xf>
    <xf numFmtId="3" fontId="3" fillId="0" borderId="10" xfId="71" applyNumberFormat="1" applyFont="1" applyFill="1" applyBorder="1">
      <alignment/>
      <protection/>
    </xf>
    <xf numFmtId="0" fontId="14" fillId="0" borderId="0" xfId="58">
      <alignment/>
      <protection/>
    </xf>
    <xf numFmtId="0" fontId="21" fillId="0" borderId="10" xfId="70" applyFont="1" applyFill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right" vertical="center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70" applyFont="1" applyFill="1" applyBorder="1" applyAlignment="1" quotePrefix="1">
      <alignment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left" vertical="center" wrapText="1"/>
      <protection/>
    </xf>
    <xf numFmtId="3" fontId="4" fillId="0" borderId="10" xfId="70" applyNumberFormat="1" applyFont="1" applyFill="1" applyBorder="1" applyAlignment="1">
      <alignment horizontal="right" vertical="center" wrapText="1"/>
      <protection/>
    </xf>
    <xf numFmtId="0" fontId="4" fillId="0" borderId="10" xfId="70" applyFont="1" applyFill="1" applyBorder="1" applyAlignment="1" quotePrefix="1">
      <alignment horizontal="left" vertical="center" wrapText="1"/>
      <protection/>
    </xf>
    <xf numFmtId="3" fontId="3" fillId="0" borderId="10" xfId="70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16" fillId="0" borderId="10" xfId="70" applyFont="1" applyFill="1" applyBorder="1" applyAlignment="1">
      <alignment vertical="center" wrapText="1"/>
      <protection/>
    </xf>
    <xf numFmtId="0" fontId="16" fillId="0" borderId="10" xfId="70" applyFont="1" applyFill="1" applyBorder="1" applyAlignment="1">
      <alignment horizontal="left" vertical="center" wrapText="1"/>
      <protection/>
    </xf>
    <xf numFmtId="3" fontId="4" fillId="0" borderId="13" xfId="70" applyNumberFormat="1" applyFont="1" applyFill="1" applyBorder="1" applyAlignment="1">
      <alignment horizontal="right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/>
      <protection/>
    </xf>
    <xf numFmtId="3" fontId="16" fillId="33" borderId="10" xfId="70" applyNumberFormat="1" applyFont="1" applyFill="1" applyBorder="1" applyAlignment="1">
      <alignment vertical="center" wrapText="1"/>
      <protection/>
    </xf>
    <xf numFmtId="0" fontId="85" fillId="0" borderId="0" xfId="64" applyFont="1" applyAlignment="1">
      <alignment horizontal="right"/>
      <protection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3" fillId="0" borderId="10" xfId="70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vertical="center" wrapText="1"/>
    </xf>
    <xf numFmtId="0" fontId="4" fillId="34" borderId="10" xfId="70" applyFont="1" applyFill="1" applyBorder="1" applyAlignment="1" quotePrefix="1">
      <alignment wrapText="1"/>
      <protection/>
    </xf>
    <xf numFmtId="3" fontId="89" fillId="0" borderId="10" xfId="64" applyNumberFormat="1" applyFont="1" applyBorder="1" applyAlignment="1">
      <alignment horizontal="center" vertical="center" wrapText="1"/>
      <protection/>
    </xf>
    <xf numFmtId="3" fontId="88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 applyAlignment="1">
      <alignment horizontal="left" vertical="center" wrapText="1"/>
      <protection/>
    </xf>
    <xf numFmtId="0" fontId="78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78" fillId="0" borderId="0" xfId="0" applyFont="1" applyAlignment="1">
      <alignment/>
    </xf>
    <xf numFmtId="3" fontId="78" fillId="0" borderId="0" xfId="0" applyNumberFormat="1" applyFont="1" applyAlignment="1">
      <alignment/>
    </xf>
    <xf numFmtId="0" fontId="93" fillId="0" borderId="0" xfId="0" applyFont="1" applyAlignment="1">
      <alignment/>
    </xf>
    <xf numFmtId="3" fontId="93" fillId="0" borderId="0" xfId="0" applyNumberFormat="1" applyFont="1" applyAlignment="1">
      <alignment/>
    </xf>
    <xf numFmtId="3" fontId="27" fillId="0" borderId="0" xfId="69" applyNumberFormat="1" applyFont="1" applyFill="1" applyBorder="1">
      <alignment/>
      <protection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7" fillId="0" borderId="0" xfId="69" applyFont="1" applyBorder="1">
      <alignment/>
      <protection/>
    </xf>
    <xf numFmtId="3" fontId="27" fillId="0" borderId="0" xfId="69" applyNumberFormat="1" applyFont="1" applyBorder="1">
      <alignment/>
      <protection/>
    </xf>
    <xf numFmtId="0" fontId="28" fillId="0" borderId="0" xfId="69" applyFont="1" applyBorder="1">
      <alignment/>
      <protection/>
    </xf>
    <xf numFmtId="3" fontId="27" fillId="0" borderId="0" xfId="69" applyNumberFormat="1" applyFont="1" applyBorder="1" applyAlignment="1">
      <alignment/>
      <protection/>
    </xf>
    <xf numFmtId="0" fontId="28" fillId="0" borderId="0" xfId="69" applyFont="1" applyBorder="1" applyAlignment="1">
      <alignment/>
      <protection/>
    </xf>
    <xf numFmtId="0" fontId="83" fillId="0" borderId="0" xfId="0" applyFont="1" applyFill="1" applyAlignment="1">
      <alignment horizontal="center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83" fillId="0" borderId="0" xfId="0" applyNumberFormat="1" applyFont="1" applyAlignment="1">
      <alignment/>
    </xf>
    <xf numFmtId="0" fontId="83" fillId="0" borderId="11" xfId="0" applyFont="1" applyBorder="1" applyAlignment="1">
      <alignment/>
    </xf>
    <xf numFmtId="3" fontId="83" fillId="0" borderId="11" xfId="0" applyNumberFormat="1" applyFont="1" applyBorder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5" fillId="0" borderId="0" xfId="69" applyFont="1" applyFill="1" applyBorder="1">
      <alignment/>
      <protection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94" fillId="0" borderId="0" xfId="0" applyNumberFormat="1" applyFont="1" applyBorder="1" applyAlignment="1">
      <alignment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3" fontId="83" fillId="0" borderId="0" xfId="0" applyNumberFormat="1" applyFont="1" applyFill="1" applyAlignment="1">
      <alignment/>
    </xf>
    <xf numFmtId="0" fontId="94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3" fillId="0" borderId="15" xfId="0" applyFont="1" applyBorder="1" applyAlignment="1">
      <alignment/>
    </xf>
    <xf numFmtId="3" fontId="83" fillId="0" borderId="15" xfId="0" applyNumberFormat="1" applyFont="1" applyBorder="1" applyAlignment="1">
      <alignment/>
    </xf>
    <xf numFmtId="0" fontId="83" fillId="0" borderId="16" xfId="0" applyFont="1" applyBorder="1" applyAlignment="1">
      <alignment/>
    </xf>
    <xf numFmtId="3" fontId="83" fillId="0" borderId="16" xfId="0" applyNumberFormat="1" applyFont="1" applyBorder="1" applyAlignment="1">
      <alignment/>
    </xf>
    <xf numFmtId="3" fontId="4" fillId="0" borderId="16" xfId="69" applyNumberFormat="1" applyFont="1" applyFill="1" applyBorder="1">
      <alignment/>
      <protection/>
    </xf>
    <xf numFmtId="0" fontId="4" fillId="0" borderId="16" xfId="69" applyFont="1" applyFill="1" applyBorder="1" applyAlignment="1">
      <alignment horizontal="left" wrapText="1"/>
      <protection/>
    </xf>
    <xf numFmtId="3" fontId="4" fillId="0" borderId="16" xfId="69" applyNumberFormat="1" applyFont="1" applyFill="1" applyBorder="1" applyAlignment="1">
      <alignment horizontal="right" wrapText="1"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0" fontId="93" fillId="0" borderId="0" xfId="0" applyFont="1" applyAlignment="1">
      <alignment wrapText="1"/>
    </xf>
    <xf numFmtId="3" fontId="27" fillId="0" borderId="0" xfId="69" applyNumberFormat="1" applyFont="1" applyFill="1">
      <alignment/>
      <protection/>
    </xf>
    <xf numFmtId="0" fontId="97" fillId="0" borderId="0" xfId="0" applyFont="1" applyAlignment="1">
      <alignment wrapText="1"/>
    </xf>
    <xf numFmtId="0" fontId="93" fillId="0" borderId="0" xfId="0" applyFont="1" applyFill="1" applyAlignment="1">
      <alignment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/>
    </xf>
    <xf numFmtId="0" fontId="4" fillId="0" borderId="0" xfId="69" applyFont="1">
      <alignment/>
      <protection/>
    </xf>
    <xf numFmtId="0" fontId="4" fillId="0" borderId="11" xfId="69" applyFont="1" applyBorder="1">
      <alignment/>
      <protection/>
    </xf>
    <xf numFmtId="0" fontId="4" fillId="0" borderId="11" xfId="69" applyFont="1" applyFill="1" applyBorder="1">
      <alignment/>
      <protection/>
    </xf>
    <xf numFmtId="0" fontId="4" fillId="0" borderId="11" xfId="69" applyFont="1" applyFill="1" applyBorder="1" applyAlignment="1">
      <alignment horizontal="center"/>
      <protection/>
    </xf>
    <xf numFmtId="0" fontId="4" fillId="0" borderId="16" xfId="69" applyFont="1" applyBorder="1">
      <alignment/>
      <protection/>
    </xf>
    <xf numFmtId="0" fontId="4" fillId="0" borderId="16" xfId="69" applyFont="1" applyFill="1" applyBorder="1">
      <alignment/>
      <protection/>
    </xf>
    <xf numFmtId="0" fontId="4" fillId="0" borderId="16" xfId="69" applyFont="1" applyFill="1" applyBorder="1" applyAlignment="1">
      <alignment horizontal="center"/>
      <protection/>
    </xf>
    <xf numFmtId="0" fontId="4" fillId="0" borderId="0" xfId="69" applyFont="1" applyBorder="1">
      <alignment/>
      <protection/>
    </xf>
    <xf numFmtId="0" fontId="4" fillId="0" borderId="0" xfId="69" applyFont="1" applyFill="1" applyBorder="1" applyAlignment="1">
      <alignment horizontal="center"/>
      <protection/>
    </xf>
    <xf numFmtId="3" fontId="98" fillId="0" borderId="0" xfId="0" applyNumberFormat="1" applyFont="1" applyFill="1" applyAlignment="1">
      <alignment/>
    </xf>
    <xf numFmtId="0" fontId="98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69" applyNumberFormat="1" applyFont="1" applyBorder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3" fontId="96" fillId="0" borderId="0" xfId="0" applyNumberFormat="1" applyFont="1" applyAlignment="1">
      <alignment/>
    </xf>
    <xf numFmtId="0" fontId="83" fillId="0" borderId="0" xfId="0" applyFont="1" applyFill="1" applyBorder="1" applyAlignment="1">
      <alignment horizontal="left"/>
    </xf>
    <xf numFmtId="0" fontId="96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4" fillId="0" borderId="0" xfId="70" applyFont="1" applyFill="1" applyBorder="1" applyAlignment="1">
      <alignment horizontal="left" wrapText="1"/>
      <protection/>
    </xf>
    <xf numFmtId="0" fontId="87" fillId="0" borderId="0" xfId="0" applyFont="1" applyAlignment="1">
      <alignment/>
    </xf>
    <xf numFmtId="0" fontId="4" fillId="0" borderId="0" xfId="70" applyFont="1" applyFill="1" applyBorder="1" applyAlignment="1">
      <alignment/>
      <protection/>
    </xf>
    <xf numFmtId="0" fontId="78" fillId="0" borderId="0" xfId="0" applyFont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0" fontId="22" fillId="0" borderId="0" xfId="69" applyFont="1">
      <alignment/>
      <protection/>
    </xf>
    <xf numFmtId="0" fontId="99" fillId="0" borderId="0" xfId="0" applyFont="1" applyAlignment="1">
      <alignment/>
    </xf>
    <xf numFmtId="3" fontId="4" fillId="0" borderId="0" xfId="69" applyNumberFormat="1" applyFont="1">
      <alignment/>
      <protection/>
    </xf>
    <xf numFmtId="3" fontId="100" fillId="0" borderId="0" xfId="0" applyNumberFormat="1" applyFont="1" applyAlignment="1">
      <alignment/>
    </xf>
    <xf numFmtId="0" fontId="83" fillId="0" borderId="11" xfId="0" applyFont="1" applyBorder="1" applyAlignment="1">
      <alignment vertical="center"/>
    </xf>
    <xf numFmtId="0" fontId="27" fillId="0" borderId="11" xfId="69" applyFont="1" applyBorder="1">
      <alignment/>
      <protection/>
    </xf>
    <xf numFmtId="0" fontId="83" fillId="0" borderId="0" xfId="0" applyFont="1" applyBorder="1" applyAlignment="1">
      <alignment vertical="center"/>
    </xf>
    <xf numFmtId="0" fontId="85" fillId="0" borderId="11" xfId="0" applyFont="1" applyBorder="1" applyAlignment="1">
      <alignment/>
    </xf>
    <xf numFmtId="0" fontId="85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87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16" xfId="0" applyFont="1" applyBorder="1" applyAlignment="1">
      <alignment/>
    </xf>
    <xf numFmtId="0" fontId="83" fillId="0" borderId="16" xfId="0" applyFont="1" applyBorder="1" applyAlignment="1">
      <alignment vertical="center"/>
    </xf>
    <xf numFmtId="0" fontId="27" fillId="0" borderId="16" xfId="69" applyFont="1" applyBorder="1">
      <alignment/>
      <protection/>
    </xf>
    <xf numFmtId="3" fontId="0" fillId="0" borderId="0" xfId="0" applyNumberFormat="1" applyAlignment="1">
      <alignment/>
    </xf>
    <xf numFmtId="0" fontId="87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7" fillId="0" borderId="0" xfId="0" applyFont="1" applyBorder="1" applyAlignment="1">
      <alignment horizontal="center"/>
    </xf>
    <xf numFmtId="0" fontId="21" fillId="0" borderId="0" xfId="69" applyFont="1" applyBorder="1" applyAlignment="1">
      <alignment horizontal="center"/>
      <protection/>
    </xf>
    <xf numFmtId="0" fontId="83" fillId="0" borderId="0" xfId="0" applyFont="1" applyBorder="1" applyAlignment="1">
      <alignment horizontal="left"/>
    </xf>
    <xf numFmtId="0" fontId="85" fillId="0" borderId="11" xfId="0" applyFont="1" applyFill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83" fillId="0" borderId="0" xfId="0" applyFont="1" applyFill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" fillId="0" borderId="11" xfId="70" applyFont="1" applyFill="1" applyBorder="1" applyAlignment="1">
      <alignment/>
      <protection/>
    </xf>
    <xf numFmtId="0" fontId="87" fillId="0" borderId="0" xfId="0" applyFont="1" applyBorder="1" applyAlignment="1">
      <alignment/>
    </xf>
    <xf numFmtId="0" fontId="4" fillId="0" borderId="16" xfId="70" applyFont="1" applyFill="1" applyBorder="1" applyAlignment="1">
      <alignment/>
      <protection/>
    </xf>
    <xf numFmtId="0" fontId="85" fillId="0" borderId="0" xfId="0" applyFont="1" applyAlignment="1">
      <alignment/>
    </xf>
    <xf numFmtId="0" fontId="101" fillId="0" borderId="0" xfId="0" applyFont="1" applyAlignment="1">
      <alignment/>
    </xf>
    <xf numFmtId="3" fontId="101" fillId="0" borderId="0" xfId="0" applyNumberFormat="1" applyFont="1" applyAlignment="1">
      <alignment/>
    </xf>
    <xf numFmtId="0" fontId="21" fillId="0" borderId="0" xfId="69" applyFont="1">
      <alignment/>
      <protection/>
    </xf>
    <xf numFmtId="0" fontId="102" fillId="0" borderId="0" xfId="0" applyFont="1" applyFill="1" applyBorder="1" applyAlignment="1">
      <alignment horizontal="left"/>
    </xf>
    <xf numFmtId="0" fontId="102" fillId="0" borderId="0" xfId="0" applyFont="1" applyBorder="1" applyAlignment="1">
      <alignment/>
    </xf>
    <xf numFmtId="3" fontId="102" fillId="0" borderId="0" xfId="0" applyNumberFormat="1" applyFont="1" applyBorder="1" applyAlignment="1">
      <alignment/>
    </xf>
    <xf numFmtId="0" fontId="93" fillId="0" borderId="0" xfId="0" applyFont="1" applyBorder="1" applyAlignment="1">
      <alignment/>
    </xf>
    <xf numFmtId="0" fontId="83" fillId="0" borderId="11" xfId="0" applyFont="1" applyFill="1" applyBorder="1" applyAlignment="1">
      <alignment horizontal="left"/>
    </xf>
    <xf numFmtId="0" fontId="102" fillId="0" borderId="11" xfId="0" applyFont="1" applyBorder="1" applyAlignment="1">
      <alignment/>
    </xf>
    <xf numFmtId="3" fontId="102" fillId="0" borderId="11" xfId="0" applyNumberFormat="1" applyFont="1" applyBorder="1" applyAlignment="1">
      <alignment/>
    </xf>
    <xf numFmtId="3" fontId="101" fillId="0" borderId="0" xfId="0" applyNumberFormat="1" applyFont="1" applyBorder="1" applyAlignment="1">
      <alignment/>
    </xf>
    <xf numFmtId="3" fontId="22" fillId="0" borderId="0" xfId="69" applyNumberFormat="1" applyFont="1">
      <alignment/>
      <protection/>
    </xf>
    <xf numFmtId="0" fontId="83" fillId="0" borderId="0" xfId="0" applyFont="1" applyBorder="1" applyAlignment="1">
      <alignment wrapText="1"/>
    </xf>
    <xf numFmtId="3" fontId="22" fillId="0" borderId="0" xfId="69" applyNumberFormat="1" applyFont="1" applyBorder="1" applyAlignment="1">
      <alignment/>
      <protection/>
    </xf>
    <xf numFmtId="3" fontId="22" fillId="0" borderId="0" xfId="69" applyNumberFormat="1" applyFont="1" applyFill="1" applyBorder="1" applyAlignment="1">
      <alignment horizontal="right"/>
      <protection/>
    </xf>
    <xf numFmtId="0" fontId="22" fillId="0" borderId="11" xfId="69" applyFont="1" applyBorder="1">
      <alignment/>
      <protection/>
    </xf>
    <xf numFmtId="3" fontId="22" fillId="0" borderId="11" xfId="69" applyNumberFormat="1" applyFont="1" applyBorder="1" applyAlignment="1">
      <alignment/>
      <protection/>
    </xf>
    <xf numFmtId="0" fontId="96" fillId="0" borderId="11" xfId="0" applyFont="1" applyBorder="1" applyAlignment="1">
      <alignment/>
    </xf>
    <xf numFmtId="3" fontId="4" fillId="0" borderId="0" xfId="69" applyNumberFormat="1" applyFont="1" applyFill="1" applyBorder="1" applyAlignment="1">
      <alignment horizontal="right"/>
      <protection/>
    </xf>
    <xf numFmtId="3" fontId="4" fillId="0" borderId="11" xfId="69" applyNumberFormat="1" applyFont="1" applyBorder="1" applyAlignment="1">
      <alignment/>
      <protection/>
    </xf>
    <xf numFmtId="3" fontId="87" fillId="0" borderId="0" xfId="0" applyNumberFormat="1" applyFont="1" applyBorder="1" applyAlignment="1">
      <alignment/>
    </xf>
    <xf numFmtId="3" fontId="85" fillId="0" borderId="11" xfId="0" applyNumberFormat="1" applyFont="1" applyBorder="1" applyAlignment="1">
      <alignment/>
    </xf>
    <xf numFmtId="0" fontId="83" fillId="0" borderId="16" xfId="0" applyFont="1" applyBorder="1" applyAlignment="1">
      <alignment horizontal="lef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/>
    </xf>
    <xf numFmtId="3" fontId="91" fillId="0" borderId="10" xfId="70" applyNumberFormat="1" applyFont="1" applyFill="1" applyBorder="1" applyAlignment="1">
      <alignment wrapText="1"/>
      <protection/>
    </xf>
    <xf numFmtId="0" fontId="4" fillId="33" borderId="10" xfId="70" applyFont="1" applyFill="1" applyBorder="1" applyAlignment="1" quotePrefix="1">
      <alignment horizontal="left" vertical="center"/>
      <protection/>
    </xf>
    <xf numFmtId="0" fontId="4" fillId="33" borderId="10" xfId="70" applyFont="1" applyFill="1" applyBorder="1" applyAlignment="1">
      <alignment horizontal="left" vertical="center"/>
      <protection/>
    </xf>
    <xf numFmtId="0" fontId="91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91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17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69" applyFont="1" applyBorder="1" applyAlignment="1">
      <alignment/>
      <protection/>
    </xf>
    <xf numFmtId="3" fontId="4" fillId="0" borderId="11" xfId="69" applyNumberFormat="1" applyFont="1" applyBorder="1">
      <alignment/>
      <protection/>
    </xf>
    <xf numFmtId="3" fontId="4" fillId="0" borderId="16" xfId="69" applyNumberFormat="1" applyFont="1" applyBorder="1">
      <alignment/>
      <protection/>
    </xf>
    <xf numFmtId="0" fontId="22" fillId="0" borderId="0" xfId="69" applyFont="1" applyFill="1">
      <alignment/>
      <protection/>
    </xf>
    <xf numFmtId="0" fontId="4" fillId="0" borderId="0" xfId="0" applyFont="1" applyBorder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93" fillId="0" borderId="0" xfId="0" applyFont="1" applyFill="1" applyAlignment="1">
      <alignment horizontal="center" wrapText="1"/>
    </xf>
    <xf numFmtId="0" fontId="93" fillId="0" borderId="0" xfId="0" applyFont="1" applyFill="1" applyAlignment="1">
      <alignment horizontal="center"/>
    </xf>
    <xf numFmtId="0" fontId="29" fillId="0" borderId="0" xfId="69" applyFont="1" applyFill="1" applyAlignment="1">
      <alignment horizontal="center" vertical="center" wrapText="1"/>
      <protection/>
    </xf>
    <xf numFmtId="0" fontId="78" fillId="0" borderId="0" xfId="0" applyFont="1" applyFill="1" applyAlignment="1">
      <alignment horizontal="center"/>
    </xf>
    <xf numFmtId="0" fontId="21" fillId="0" borderId="0" xfId="69" applyFont="1" applyBorder="1" applyAlignment="1">
      <alignment horizontal="center"/>
      <protection/>
    </xf>
    <xf numFmtId="0" fontId="93" fillId="0" borderId="0" xfId="0" applyFont="1" applyAlignment="1">
      <alignment horizontal="center" wrapText="1"/>
    </xf>
    <xf numFmtId="0" fontId="4" fillId="0" borderId="0" xfId="70" applyFont="1" applyFill="1" applyBorder="1" applyAlignment="1">
      <alignment horizontal="left" wrapText="1"/>
      <protection/>
    </xf>
    <xf numFmtId="0" fontId="78" fillId="0" borderId="0" xfId="0" applyFont="1" applyAlignment="1">
      <alignment horizontal="center"/>
    </xf>
    <xf numFmtId="0" fontId="28" fillId="0" borderId="0" xfId="69" applyFont="1" applyBorder="1" applyAlignment="1">
      <alignment horizontal="center"/>
      <protection/>
    </xf>
    <xf numFmtId="0" fontId="3" fillId="0" borderId="0" xfId="69" applyFont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9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/>
      <protection/>
    </xf>
    <xf numFmtId="0" fontId="21" fillId="0" borderId="16" xfId="70" applyFont="1" applyFill="1" applyBorder="1" applyAlignment="1">
      <alignment vertical="center"/>
      <protection/>
    </xf>
    <xf numFmtId="0" fontId="21" fillId="0" borderId="19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10" fillId="0" borderId="10" xfId="70" applyFont="1" applyFill="1" applyBorder="1" applyAlignment="1">
      <alignment wrapText="1"/>
      <protection/>
    </xf>
    <xf numFmtId="0" fontId="87" fillId="0" borderId="0" xfId="0" applyFont="1" applyAlignment="1">
      <alignment horizontal="center"/>
    </xf>
    <xf numFmtId="0" fontId="4" fillId="0" borderId="10" xfId="70" applyFont="1" applyFill="1" applyBorder="1" applyAlignment="1">
      <alignment vertical="center" wrapText="1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5" fontId="79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75" fontId="103" fillId="0" borderId="0" xfId="0" applyNumberFormat="1" applyFon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3" fillId="0" borderId="0" xfId="71" applyFont="1" applyAlignment="1">
      <alignment horizontal="center"/>
      <protection/>
    </xf>
    <xf numFmtId="0" fontId="21" fillId="0" borderId="10" xfId="70" applyFont="1" applyFill="1" applyBorder="1" applyAlignment="1">
      <alignment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0" fontId="8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8" fillId="0" borderId="0" xfId="64" applyNumberFormat="1" applyFont="1" applyBorder="1" applyAlignment="1">
      <alignment horizontal="justify" vertical="center" wrapText="1"/>
      <protection/>
    </xf>
    <xf numFmtId="3" fontId="88" fillId="0" borderId="11" xfId="64" applyNumberFormat="1" applyFont="1" applyBorder="1" applyAlignment="1">
      <alignment horizontal="justify" vertical="center" wrapText="1"/>
      <protection/>
    </xf>
    <xf numFmtId="3" fontId="104" fillId="0" borderId="0" xfId="64" applyNumberFormat="1" applyFont="1" applyBorder="1" applyAlignment="1">
      <alignment vertical="center" wrapText="1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Normál_összet2004Rédics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PageLayoutView="0" workbookViewId="0" topLeftCell="A142">
      <selection activeCell="B14" sqref="B14:D15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13.421875" style="0" customWidth="1"/>
    <col min="4" max="4" width="11.8515625" style="0" customWidth="1"/>
    <col min="5" max="5" width="12.421875" style="0" customWidth="1"/>
    <col min="6" max="6" width="3.00390625" style="0" customWidth="1"/>
    <col min="7" max="7" width="3.140625" style="0" customWidth="1"/>
    <col min="8" max="8" width="8.421875" style="0" customWidth="1"/>
    <col min="9" max="9" width="8.7109375" style="0" customWidth="1"/>
    <col min="10" max="10" width="13.140625" style="0" customWidth="1"/>
    <col min="11" max="11" width="11.28125" style="0" bestFit="1" customWidth="1"/>
  </cols>
  <sheetData>
    <row r="1" spans="1:11" ht="39" customHeight="1">
      <c r="A1" s="316" t="s">
        <v>825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8.75">
      <c r="A2" s="153"/>
      <c r="B2" s="153"/>
      <c r="C2" s="153"/>
      <c r="D2" s="153"/>
      <c r="E2" s="153"/>
      <c r="F2" s="153"/>
      <c r="G2" s="317" t="s">
        <v>599</v>
      </c>
      <c r="H2" s="317"/>
      <c r="I2" s="317"/>
      <c r="J2" s="317"/>
      <c r="K2" s="154"/>
    </row>
    <row r="3" spans="1:11" ht="15.75" customHeight="1">
      <c r="A3" s="169" t="s">
        <v>595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</row>
    <row r="4" spans="1:14" ht="15.75" customHeight="1">
      <c r="A4" s="178"/>
      <c r="B4" s="176" t="s">
        <v>736</v>
      </c>
      <c r="C4" s="176"/>
      <c r="D4" s="259"/>
      <c r="E4" s="259"/>
      <c r="F4" s="259"/>
      <c r="G4" s="259"/>
      <c r="H4" s="259"/>
      <c r="I4" s="2"/>
      <c r="J4" s="173"/>
      <c r="K4" s="255"/>
      <c r="L4" s="256"/>
      <c r="M4" s="256"/>
      <c r="N4" s="256"/>
    </row>
    <row r="5" spans="1:11" ht="15.75" customHeight="1">
      <c r="A5" s="172"/>
      <c r="B5" s="207"/>
      <c r="C5" s="260" t="s">
        <v>737</v>
      </c>
      <c r="D5" s="261"/>
      <c r="E5" s="261"/>
      <c r="F5" s="261"/>
      <c r="G5" s="175"/>
      <c r="H5" s="188"/>
      <c r="I5" s="174"/>
      <c r="J5" s="175">
        <v>532000</v>
      </c>
      <c r="K5" s="38"/>
    </row>
    <row r="6" spans="1:11" ht="15.75" customHeight="1">
      <c r="A6" s="172"/>
      <c r="B6" s="207"/>
      <c r="C6" s="260" t="s">
        <v>738</v>
      </c>
      <c r="D6" s="261"/>
      <c r="E6" s="261"/>
      <c r="F6" s="261"/>
      <c r="G6" s="175"/>
      <c r="H6" s="188"/>
      <c r="I6" s="174"/>
      <c r="J6" s="175">
        <v>817880</v>
      </c>
      <c r="K6" s="38"/>
    </row>
    <row r="7" spans="1:11" ht="15.75" customHeight="1">
      <c r="A7" s="172"/>
      <c r="B7" s="207"/>
      <c r="C7" s="174" t="s">
        <v>671</v>
      </c>
      <c r="D7" s="261"/>
      <c r="E7" s="261"/>
      <c r="F7" s="261"/>
      <c r="G7" s="175"/>
      <c r="H7" s="188"/>
      <c r="I7" s="174"/>
      <c r="J7" s="175">
        <v>357906</v>
      </c>
      <c r="K7" s="38"/>
    </row>
    <row r="8" spans="1:11" ht="15.75" customHeight="1">
      <c r="A8" s="172"/>
      <c r="B8" s="2" t="s">
        <v>740</v>
      </c>
      <c r="C8" s="245"/>
      <c r="D8" s="259"/>
      <c r="E8" s="259"/>
      <c r="F8" s="259"/>
      <c r="G8" s="177"/>
      <c r="H8" s="189"/>
      <c r="I8" s="176"/>
      <c r="J8" s="177"/>
      <c r="K8" s="38"/>
    </row>
    <row r="9" spans="1:11" ht="15.75" customHeight="1">
      <c r="A9" s="172"/>
      <c r="B9" s="207"/>
      <c r="C9" s="260" t="s">
        <v>741</v>
      </c>
      <c r="D9" s="261"/>
      <c r="E9" s="261"/>
      <c r="F9" s="261"/>
      <c r="G9" s="175"/>
      <c r="H9" s="188"/>
      <c r="I9" s="174"/>
      <c r="J9" s="175">
        <v>200000</v>
      </c>
      <c r="K9" s="38"/>
    </row>
    <row r="10" spans="1:11" ht="15.75">
      <c r="A10" s="172"/>
      <c r="B10" s="2" t="s">
        <v>817</v>
      </c>
      <c r="C10" s="176"/>
      <c r="D10" s="259"/>
      <c r="E10" s="259"/>
      <c r="F10" s="259"/>
      <c r="G10" s="177"/>
      <c r="H10" s="189"/>
      <c r="I10" s="176"/>
      <c r="J10" s="177"/>
      <c r="K10" s="38"/>
    </row>
    <row r="11" spans="1:11" ht="15.75">
      <c r="A11" s="172"/>
      <c r="B11" s="207"/>
      <c r="C11" s="266" t="s">
        <v>818</v>
      </c>
      <c r="D11" s="261"/>
      <c r="E11" s="261"/>
      <c r="F11" s="261"/>
      <c r="G11" s="175"/>
      <c r="H11" s="188"/>
      <c r="I11" s="174"/>
      <c r="J11" s="175">
        <v>-441900</v>
      </c>
      <c r="K11" s="38"/>
    </row>
    <row r="12" spans="1:11" ht="15.75">
      <c r="A12" s="172"/>
      <c r="B12" s="207"/>
      <c r="C12" s="266" t="s">
        <v>819</v>
      </c>
      <c r="D12" s="261"/>
      <c r="E12" s="261"/>
      <c r="F12" s="261"/>
      <c r="G12" s="175"/>
      <c r="H12" s="188"/>
      <c r="I12" s="174"/>
      <c r="J12" s="175">
        <v>-81701</v>
      </c>
      <c r="K12" s="38"/>
    </row>
    <row r="13" spans="1:11" ht="15.75">
      <c r="A13" s="172"/>
      <c r="B13" s="207"/>
      <c r="C13" s="268" t="s">
        <v>820</v>
      </c>
      <c r="D13" s="292"/>
      <c r="E13" s="292"/>
      <c r="F13" s="292"/>
      <c r="G13" s="198"/>
      <c r="H13" s="201"/>
      <c r="I13" s="197"/>
      <c r="J13" s="198">
        <v>-160400</v>
      </c>
      <c r="K13" s="38"/>
    </row>
    <row r="14" spans="1:11" ht="15.75" customHeight="1">
      <c r="A14" s="172"/>
      <c r="B14" s="176" t="s">
        <v>635</v>
      </c>
      <c r="C14" s="176"/>
      <c r="D14" s="259"/>
      <c r="E14" s="259"/>
      <c r="F14" s="259"/>
      <c r="G14" s="177"/>
      <c r="H14" s="189"/>
      <c r="I14" s="176"/>
      <c r="J14" s="177"/>
      <c r="K14" s="38"/>
    </row>
    <row r="15" spans="1:11" ht="15.75">
      <c r="A15" s="172"/>
      <c r="B15" s="207"/>
      <c r="C15" s="197" t="s">
        <v>739</v>
      </c>
      <c r="D15" s="292"/>
      <c r="E15" s="292"/>
      <c r="F15" s="292"/>
      <c r="G15" s="198"/>
      <c r="H15" s="201"/>
      <c r="I15" s="197"/>
      <c r="J15" s="198">
        <v>-177270</v>
      </c>
      <c r="K15" s="38"/>
    </row>
    <row r="16" spans="1:11" ht="15.75">
      <c r="A16" s="172"/>
      <c r="B16" s="207"/>
      <c r="C16" s="197" t="s">
        <v>821</v>
      </c>
      <c r="D16" s="292"/>
      <c r="E16" s="292"/>
      <c r="F16" s="292"/>
      <c r="G16" s="198"/>
      <c r="H16" s="201"/>
      <c r="I16" s="197"/>
      <c r="J16" s="198">
        <v>-2169796</v>
      </c>
      <c r="K16" s="38"/>
    </row>
    <row r="17" spans="1:11" ht="15.75" customHeight="1">
      <c r="A17" s="172"/>
      <c r="B17" s="176"/>
      <c r="C17" s="174" t="s">
        <v>636</v>
      </c>
      <c r="D17" s="174"/>
      <c r="E17" s="174"/>
      <c r="F17" s="186"/>
      <c r="G17" s="187"/>
      <c r="H17" s="187"/>
      <c r="I17" s="174"/>
      <c r="J17" s="175">
        <v>49112</v>
      </c>
      <c r="K17" s="38"/>
    </row>
    <row r="18" spans="1:11" ht="15.75" customHeight="1">
      <c r="A18" s="178"/>
      <c r="B18" s="176"/>
      <c r="C18" s="312" t="s">
        <v>600</v>
      </c>
      <c r="D18" s="312"/>
      <c r="E18" s="313"/>
      <c r="F18" s="179"/>
      <c r="G18" s="180"/>
      <c r="H18" s="180"/>
      <c r="I18" s="176"/>
      <c r="J18" s="202">
        <f>SUM(J4:J17)</f>
        <v>-1074169</v>
      </c>
      <c r="K18" s="38"/>
    </row>
    <row r="19" spans="1:11" ht="15.75" customHeight="1">
      <c r="A19" s="178"/>
      <c r="B19" s="176"/>
      <c r="C19" s="257"/>
      <c r="D19" s="257"/>
      <c r="E19" s="257"/>
      <c r="F19" s="179"/>
      <c r="G19" s="180"/>
      <c r="H19" s="180"/>
      <c r="I19" s="176"/>
      <c r="J19" s="189"/>
      <c r="K19" s="38"/>
    </row>
    <row r="20" spans="1:11" ht="15.75" customHeight="1">
      <c r="A20" s="181" t="s">
        <v>596</v>
      </c>
      <c r="B20" s="193"/>
      <c r="C20" s="193"/>
      <c r="D20" s="193"/>
      <c r="E20" s="193"/>
      <c r="F20" s="182"/>
      <c r="G20" s="183"/>
      <c r="H20" s="183"/>
      <c r="I20" s="193"/>
      <c r="J20" s="185"/>
      <c r="K20" s="38"/>
    </row>
    <row r="21" spans="1:11" ht="15.75" customHeight="1">
      <c r="A21" s="178"/>
      <c r="B21" s="225" t="s">
        <v>640</v>
      </c>
      <c r="C21" s="176"/>
      <c r="D21" s="176"/>
      <c r="E21" s="176"/>
      <c r="F21" s="179"/>
      <c r="G21" s="180"/>
      <c r="H21" s="180"/>
      <c r="I21" s="176"/>
      <c r="J21" s="177"/>
      <c r="K21" s="38"/>
    </row>
    <row r="22" spans="1:11" ht="15.75" customHeight="1">
      <c r="A22" s="178"/>
      <c r="B22" s="176"/>
      <c r="C22" s="174" t="s">
        <v>671</v>
      </c>
      <c r="D22" s="174"/>
      <c r="E22" s="174"/>
      <c r="F22" s="186"/>
      <c r="G22" s="187"/>
      <c r="H22" s="187"/>
      <c r="I22" s="174"/>
      <c r="J22" s="175">
        <v>100260</v>
      </c>
      <c r="K22" s="38"/>
    </row>
    <row r="23" spans="1:11" ht="15.75" customHeight="1">
      <c r="A23" s="178"/>
      <c r="B23" s="178"/>
      <c r="C23" s="174" t="s">
        <v>742</v>
      </c>
      <c r="D23" s="197"/>
      <c r="E23" s="197"/>
      <c r="F23" s="199"/>
      <c r="G23" s="200"/>
      <c r="H23" s="200"/>
      <c r="I23" s="197"/>
      <c r="J23" s="198">
        <v>200000</v>
      </c>
      <c r="K23" s="38"/>
    </row>
    <row r="24" spans="1:11" ht="15.75" customHeight="1">
      <c r="A24" s="178"/>
      <c r="B24" s="176" t="s">
        <v>637</v>
      </c>
      <c r="C24" s="176"/>
      <c r="D24" s="176"/>
      <c r="E24" s="176"/>
      <c r="F24" s="179"/>
      <c r="G24" s="180"/>
      <c r="H24" s="180"/>
      <c r="I24" s="176"/>
      <c r="J24" s="177"/>
      <c r="K24" s="38"/>
    </row>
    <row r="25" spans="1:11" ht="15.75" customHeight="1">
      <c r="A25" s="178"/>
      <c r="B25" s="176"/>
      <c r="C25" s="174" t="s">
        <v>638</v>
      </c>
      <c r="D25" s="174"/>
      <c r="E25" s="174"/>
      <c r="F25" s="186"/>
      <c r="G25" s="187"/>
      <c r="H25" s="187"/>
      <c r="I25" s="174"/>
      <c r="J25" s="175">
        <v>3346</v>
      </c>
      <c r="K25" s="38"/>
    </row>
    <row r="26" spans="1:11" ht="15.75">
      <c r="A26" s="178"/>
      <c r="B26" s="176"/>
      <c r="C26" s="174" t="s">
        <v>822</v>
      </c>
      <c r="D26" s="174"/>
      <c r="E26" s="174"/>
      <c r="F26" s="186"/>
      <c r="G26" s="187"/>
      <c r="H26" s="187"/>
      <c r="I26" s="174"/>
      <c r="J26" s="175">
        <v>-684001</v>
      </c>
      <c r="K26" s="38"/>
    </row>
    <row r="27" spans="1:11" ht="15.75">
      <c r="A27" s="178"/>
      <c r="B27" s="176"/>
      <c r="C27" s="174" t="s">
        <v>823</v>
      </c>
      <c r="D27" s="174"/>
      <c r="E27" s="174"/>
      <c r="F27" s="186"/>
      <c r="G27" s="187"/>
      <c r="H27" s="187"/>
      <c r="I27" s="174"/>
      <c r="J27" s="175">
        <v>-2169796</v>
      </c>
      <c r="K27" s="38"/>
    </row>
    <row r="28" spans="1:11" ht="15.75" customHeight="1">
      <c r="A28" s="178"/>
      <c r="B28" s="176"/>
      <c r="C28" s="197" t="s">
        <v>639</v>
      </c>
      <c r="D28" s="197"/>
      <c r="E28" s="197"/>
      <c r="F28" s="199"/>
      <c r="G28" s="200"/>
      <c r="H28" s="200"/>
      <c r="I28" s="197"/>
      <c r="J28" s="198">
        <v>49112</v>
      </c>
      <c r="K28" s="38"/>
    </row>
    <row r="29" spans="1:11" ht="15.75" customHeight="1">
      <c r="A29" s="178"/>
      <c r="B29" s="178" t="s">
        <v>608</v>
      </c>
      <c r="C29" s="176"/>
      <c r="D29" s="176"/>
      <c r="E29" s="176"/>
      <c r="F29" s="179"/>
      <c r="G29" s="180"/>
      <c r="H29" s="180"/>
      <c r="I29" s="176"/>
      <c r="J29" s="177"/>
      <c r="K29" s="38"/>
    </row>
    <row r="30" spans="1:11" ht="15.75" customHeight="1">
      <c r="A30" s="178"/>
      <c r="B30" s="178"/>
      <c r="C30" s="174" t="s">
        <v>611</v>
      </c>
      <c r="D30" s="174"/>
      <c r="E30" s="174"/>
      <c r="F30" s="186"/>
      <c r="G30" s="187"/>
      <c r="H30" s="187"/>
      <c r="I30" s="174"/>
      <c r="J30" s="175">
        <v>212800</v>
      </c>
      <c r="K30" s="38"/>
    </row>
    <row r="31" spans="1:11" ht="15.75" customHeight="1">
      <c r="A31" s="178"/>
      <c r="B31" s="178"/>
      <c r="C31" s="197" t="s">
        <v>672</v>
      </c>
      <c r="D31" s="197"/>
      <c r="E31" s="197"/>
      <c r="F31" s="199"/>
      <c r="G31" s="200"/>
      <c r="H31" s="200"/>
      <c r="I31" s="197"/>
      <c r="J31" s="198">
        <v>41500</v>
      </c>
      <c r="K31" s="38"/>
    </row>
    <row r="32" spans="1:11" ht="15.75" customHeight="1">
      <c r="A32" s="178"/>
      <c r="B32" s="2" t="s">
        <v>743</v>
      </c>
      <c r="C32" s="256"/>
      <c r="D32" s="256"/>
      <c r="E32" s="176"/>
      <c r="F32" s="179"/>
      <c r="G32" s="189"/>
      <c r="H32" s="189"/>
      <c r="I32" s="189"/>
      <c r="J32" s="177"/>
      <c r="K32" s="38"/>
    </row>
    <row r="33" spans="1:11" ht="15.75" customHeight="1">
      <c r="A33" s="178"/>
      <c r="B33" s="262"/>
      <c r="C33" s="263" t="s">
        <v>744</v>
      </c>
      <c r="D33" s="264"/>
      <c r="E33" s="174"/>
      <c r="F33" s="186"/>
      <c r="G33" s="188"/>
      <c r="H33" s="188"/>
      <c r="I33" s="188"/>
      <c r="J33" s="175">
        <v>98425</v>
      </c>
      <c r="K33" s="38"/>
    </row>
    <row r="34" spans="1:11" ht="15.75" customHeight="1">
      <c r="A34" s="178"/>
      <c r="B34" s="262"/>
      <c r="C34" s="213" t="s">
        <v>606</v>
      </c>
      <c r="D34" s="265"/>
      <c r="E34" s="197"/>
      <c r="F34" s="199"/>
      <c r="G34" s="201"/>
      <c r="H34" s="201"/>
      <c r="I34" s="201"/>
      <c r="J34" s="198">
        <v>26575</v>
      </c>
      <c r="K34" s="38"/>
    </row>
    <row r="35" spans="1:11" ht="15.75" customHeight="1">
      <c r="A35" s="178"/>
      <c r="B35" s="262" t="s">
        <v>745</v>
      </c>
      <c r="C35" s="216"/>
      <c r="D35" s="249"/>
      <c r="E35" s="176"/>
      <c r="F35" s="179"/>
      <c r="G35" s="189"/>
      <c r="H35" s="189"/>
      <c r="I35" s="189"/>
      <c r="J35" s="177"/>
      <c r="K35" s="38"/>
    </row>
    <row r="36" spans="1:11" ht="15.75" customHeight="1">
      <c r="A36" s="178"/>
      <c r="B36" s="262"/>
      <c r="C36" s="263" t="s">
        <v>605</v>
      </c>
      <c r="D36" s="244"/>
      <c r="E36" s="174"/>
      <c r="F36" s="186"/>
      <c r="G36" s="188"/>
      <c r="H36" s="188"/>
      <c r="I36" s="188"/>
      <c r="J36" s="175">
        <v>157480</v>
      </c>
      <c r="K36" s="38"/>
    </row>
    <row r="37" spans="1:11" ht="15.75" customHeight="1">
      <c r="A37" s="178"/>
      <c r="B37" s="262"/>
      <c r="C37" s="213" t="s">
        <v>606</v>
      </c>
      <c r="D37" s="250"/>
      <c r="E37" s="197"/>
      <c r="F37" s="199"/>
      <c r="G37" s="201"/>
      <c r="H37" s="201"/>
      <c r="I37" s="201"/>
      <c r="J37" s="198">
        <v>42520</v>
      </c>
      <c r="K37" s="38"/>
    </row>
    <row r="38" spans="1:11" ht="15.75" customHeight="1">
      <c r="A38" s="178"/>
      <c r="B38" s="234" t="s">
        <v>746</v>
      </c>
      <c r="C38" s="249"/>
      <c r="D38" s="176"/>
      <c r="E38" s="176"/>
      <c r="F38" s="179"/>
      <c r="G38" s="189"/>
      <c r="H38" s="189"/>
      <c r="I38" s="176"/>
      <c r="J38" s="177"/>
      <c r="K38" s="38"/>
    </row>
    <row r="39" spans="1:11" ht="15.75" customHeight="1">
      <c r="A39" s="178"/>
      <c r="B39" s="262"/>
      <c r="C39" s="263" t="s">
        <v>605</v>
      </c>
      <c r="D39" s="174"/>
      <c r="E39" s="174"/>
      <c r="F39" s="186"/>
      <c r="G39" s="188"/>
      <c r="H39" s="188"/>
      <c r="I39" s="174"/>
      <c r="J39" s="175">
        <v>759000</v>
      </c>
      <c r="K39" s="38"/>
    </row>
    <row r="40" spans="1:11" ht="15.75" customHeight="1">
      <c r="A40" s="178"/>
      <c r="B40" s="178"/>
      <c r="C40" s="213" t="s">
        <v>606</v>
      </c>
      <c r="D40" s="197"/>
      <c r="E40" s="197"/>
      <c r="F40" s="199"/>
      <c r="G40" s="201"/>
      <c r="H40" s="201"/>
      <c r="I40" s="197"/>
      <c r="J40" s="198">
        <v>204930</v>
      </c>
      <c r="K40" s="38"/>
    </row>
    <row r="41" spans="1:11" ht="15.75">
      <c r="A41" s="178"/>
      <c r="B41" s="178" t="s">
        <v>824</v>
      </c>
      <c r="C41" s="216"/>
      <c r="D41" s="176"/>
      <c r="E41" s="176"/>
      <c r="F41" s="179"/>
      <c r="G41" s="189"/>
      <c r="H41" s="189"/>
      <c r="I41" s="176"/>
      <c r="J41" s="177"/>
      <c r="K41" s="38"/>
    </row>
    <row r="42" spans="1:11" ht="15.75">
      <c r="A42" s="178"/>
      <c r="B42" s="178"/>
      <c r="C42" s="263" t="s">
        <v>605</v>
      </c>
      <c r="D42" s="174"/>
      <c r="E42" s="174"/>
      <c r="F42" s="186"/>
      <c r="G42" s="188"/>
      <c r="H42" s="188"/>
      <c r="I42" s="174"/>
      <c r="J42" s="175">
        <v>-135095</v>
      </c>
      <c r="K42" s="38"/>
    </row>
    <row r="43" spans="1:11" ht="15.75">
      <c r="A43" s="178"/>
      <c r="B43" s="178"/>
      <c r="C43" s="213" t="s">
        <v>606</v>
      </c>
      <c r="D43" s="197"/>
      <c r="E43" s="197"/>
      <c r="F43" s="199"/>
      <c r="G43" s="201"/>
      <c r="H43" s="201"/>
      <c r="I43" s="197"/>
      <c r="J43" s="198">
        <v>-36475</v>
      </c>
      <c r="K43" s="38"/>
    </row>
    <row r="44" spans="1:11" ht="15.75" customHeight="1">
      <c r="A44" s="178"/>
      <c r="B44" s="176" t="s">
        <v>84</v>
      </c>
      <c r="C44" s="216"/>
      <c r="D44" s="176"/>
      <c r="E44" s="176"/>
      <c r="F44" s="179"/>
      <c r="G44" s="189"/>
      <c r="H44" s="189"/>
      <c r="I44" s="176"/>
      <c r="J44" s="177"/>
      <c r="K44" s="38"/>
    </row>
    <row r="45" spans="1:11" ht="15.75" customHeight="1">
      <c r="A45" s="178"/>
      <c r="B45" s="178"/>
      <c r="C45" s="241" t="s">
        <v>747</v>
      </c>
      <c r="D45" s="174"/>
      <c r="E45" s="174"/>
      <c r="F45" s="186"/>
      <c r="G45" s="188"/>
      <c r="H45" s="188"/>
      <c r="I45" s="174"/>
      <c r="J45" s="175">
        <v>55250</v>
      </c>
      <c r="K45" s="38"/>
    </row>
    <row r="46" spans="1:11" ht="15.75" customHeight="1">
      <c r="A46" s="155"/>
      <c r="B46" s="155"/>
      <c r="C46" s="313" t="s">
        <v>600</v>
      </c>
      <c r="D46" s="313"/>
      <c r="E46" s="313"/>
      <c r="F46" s="179"/>
      <c r="G46" s="180"/>
      <c r="H46" s="180"/>
      <c r="I46" s="176"/>
      <c r="J46" s="202">
        <f>SUM(J21:J45)</f>
        <v>-1074169</v>
      </c>
      <c r="K46" s="224"/>
    </row>
    <row r="47" spans="1:11" ht="15.75" customHeight="1">
      <c r="A47" s="155"/>
      <c r="B47" s="155"/>
      <c r="C47" s="257"/>
      <c r="D47" s="257"/>
      <c r="E47" s="257"/>
      <c r="F47" s="179"/>
      <c r="G47" s="180"/>
      <c r="H47" s="180"/>
      <c r="I47" s="176"/>
      <c r="J47" s="202"/>
      <c r="K47" s="224"/>
    </row>
    <row r="48" spans="1:11" ht="15.75" customHeight="1">
      <c r="A48" s="207" t="s">
        <v>601</v>
      </c>
      <c r="B48" s="207"/>
      <c r="C48" s="207"/>
      <c r="D48" s="207"/>
      <c r="E48" s="207"/>
      <c r="F48" s="208"/>
      <c r="G48" s="207"/>
      <c r="H48" s="207"/>
      <c r="I48" s="207"/>
      <c r="J48" s="208"/>
      <c r="K48" s="237"/>
    </row>
    <row r="49" spans="1:11" ht="15.75" customHeight="1">
      <c r="A49" s="169" t="s">
        <v>602</v>
      </c>
      <c r="B49" s="169"/>
      <c r="C49" s="169"/>
      <c r="D49" s="169"/>
      <c r="E49" s="169"/>
      <c r="F49" s="170"/>
      <c r="G49" s="169" t="s">
        <v>603</v>
      </c>
      <c r="H49" s="169"/>
      <c r="I49" s="169"/>
      <c r="J49" s="170"/>
      <c r="K49" s="237"/>
    </row>
    <row r="50" spans="1:11" ht="15.75" customHeight="1">
      <c r="A50" s="238" t="s">
        <v>595</v>
      </c>
      <c r="B50" s="169"/>
      <c r="C50" s="169"/>
      <c r="D50" s="169"/>
      <c r="E50" s="169"/>
      <c r="F50" s="239"/>
      <c r="G50" s="176"/>
      <c r="H50" s="176"/>
      <c r="I50" s="176"/>
      <c r="J50" s="184"/>
      <c r="K50" s="240"/>
    </row>
    <row r="51" spans="1:11" ht="15.75" customHeight="1">
      <c r="A51" s="238"/>
      <c r="B51" s="176" t="s">
        <v>748</v>
      </c>
      <c r="C51" s="249"/>
      <c r="D51" s="249"/>
      <c r="E51" s="177"/>
      <c r="F51" s="239"/>
      <c r="G51" s="176" t="s">
        <v>736</v>
      </c>
      <c r="H51" s="176"/>
      <c r="I51" s="243"/>
      <c r="J51" s="163"/>
      <c r="K51" s="179"/>
    </row>
    <row r="52" spans="1:11" ht="15.75" customHeight="1">
      <c r="A52" s="238"/>
      <c r="B52" s="176"/>
      <c r="C52" s="260" t="s">
        <v>749</v>
      </c>
      <c r="D52" s="244"/>
      <c r="E52" s="175">
        <v>525600</v>
      </c>
      <c r="F52" s="239"/>
      <c r="G52" s="207"/>
      <c r="H52" s="260" t="s">
        <v>749</v>
      </c>
      <c r="I52" s="241"/>
      <c r="J52" s="242"/>
      <c r="K52" s="175">
        <v>525600</v>
      </c>
    </row>
    <row r="53" spans="1:11" ht="15.75" customHeight="1">
      <c r="A53" s="238"/>
      <c r="B53" s="176"/>
      <c r="C53" s="245"/>
      <c r="D53" s="249"/>
      <c r="E53" s="177"/>
      <c r="F53" s="239"/>
      <c r="G53" s="207"/>
      <c r="H53" s="245"/>
      <c r="I53" s="243"/>
      <c r="J53" s="163"/>
      <c r="K53" s="177"/>
    </row>
    <row r="54" spans="1:11" ht="15.75" customHeight="1">
      <c r="A54" s="238"/>
      <c r="B54" s="176" t="s">
        <v>750</v>
      </c>
      <c r="C54" s="245"/>
      <c r="D54" s="249"/>
      <c r="E54" s="177"/>
      <c r="F54" s="239"/>
      <c r="G54" s="176" t="s">
        <v>669</v>
      </c>
      <c r="H54" s="245"/>
      <c r="I54" s="243"/>
      <c r="J54" s="163"/>
      <c r="K54" s="177"/>
    </row>
    <row r="55" spans="1:11" ht="15.75" customHeight="1">
      <c r="A55" s="238"/>
      <c r="B55" s="266" t="s">
        <v>751</v>
      </c>
      <c r="C55" s="241"/>
      <c r="D55" s="242"/>
      <c r="E55" s="175">
        <v>593000</v>
      </c>
      <c r="F55" s="239"/>
      <c r="G55" s="267"/>
      <c r="H55" s="266" t="s">
        <v>752</v>
      </c>
      <c r="I55" s="241"/>
      <c r="J55" s="242"/>
      <c r="K55" s="175">
        <v>593000</v>
      </c>
    </row>
    <row r="56" spans="1:11" ht="15.75" customHeight="1">
      <c r="A56" s="238"/>
      <c r="B56" s="268" t="s">
        <v>753</v>
      </c>
      <c r="C56" s="251"/>
      <c r="D56" s="252"/>
      <c r="E56" s="198">
        <v>10516000</v>
      </c>
      <c r="F56" s="239"/>
      <c r="G56" s="267"/>
      <c r="H56" s="268" t="s">
        <v>753</v>
      </c>
      <c r="I56" s="251"/>
      <c r="J56" s="252"/>
      <c r="K56" s="198">
        <v>10516000</v>
      </c>
    </row>
    <row r="57" spans="1:11" ht="15.75" customHeight="1">
      <c r="A57" s="238"/>
      <c r="B57" s="176"/>
      <c r="C57" s="245"/>
      <c r="D57" s="249"/>
      <c r="E57" s="177"/>
      <c r="F57" s="239"/>
      <c r="G57" s="267"/>
      <c r="H57" s="230"/>
      <c r="I57" s="243"/>
      <c r="J57" s="163"/>
      <c r="K57" s="177"/>
    </row>
    <row r="58" spans="1:11" ht="15.75" customHeight="1">
      <c r="A58" s="238" t="s">
        <v>754</v>
      </c>
      <c r="B58" s="176"/>
      <c r="C58" s="176"/>
      <c r="D58" s="249"/>
      <c r="E58" s="177"/>
      <c r="F58" s="239"/>
      <c r="G58" s="243"/>
      <c r="H58" s="176"/>
      <c r="I58" s="243"/>
      <c r="J58" s="163"/>
      <c r="K58" s="177"/>
    </row>
    <row r="59" spans="1:11" ht="15.75" customHeight="1">
      <c r="A59" s="238"/>
      <c r="B59" s="178" t="s">
        <v>709</v>
      </c>
      <c r="C59" s="176"/>
      <c r="D59" s="249"/>
      <c r="E59" s="177"/>
      <c r="F59" s="239"/>
      <c r="G59" s="178" t="s">
        <v>709</v>
      </c>
      <c r="H59" s="176"/>
      <c r="I59" s="243"/>
      <c r="J59" s="163"/>
      <c r="K59" s="177"/>
    </row>
    <row r="60" spans="1:11" ht="15.75" customHeight="1">
      <c r="A60" s="238"/>
      <c r="B60" s="178"/>
      <c r="C60" s="174" t="s">
        <v>755</v>
      </c>
      <c r="D60" s="244"/>
      <c r="E60" s="175">
        <v>694766</v>
      </c>
      <c r="F60" s="239"/>
      <c r="G60" s="178"/>
      <c r="H60" s="174" t="s">
        <v>722</v>
      </c>
      <c r="I60" s="241"/>
      <c r="J60" s="242"/>
      <c r="K60" s="175">
        <v>1346132</v>
      </c>
    </row>
    <row r="61" spans="1:11" ht="15.75" customHeight="1">
      <c r="A61" s="238"/>
      <c r="B61" s="178"/>
      <c r="C61" s="197" t="s">
        <v>756</v>
      </c>
      <c r="D61" s="250"/>
      <c r="E61" s="198">
        <v>187587</v>
      </c>
      <c r="F61" s="239"/>
      <c r="G61" s="178"/>
      <c r="H61" s="197" t="s">
        <v>723</v>
      </c>
      <c r="I61" s="251"/>
      <c r="J61" s="252"/>
      <c r="K61" s="198">
        <v>347256</v>
      </c>
    </row>
    <row r="62" spans="1:11" ht="15.75" customHeight="1">
      <c r="A62" s="238"/>
      <c r="B62" s="178" t="s">
        <v>757</v>
      </c>
      <c r="C62" s="176"/>
      <c r="D62" s="249"/>
      <c r="E62" s="177"/>
      <c r="F62" s="239"/>
      <c r="G62" s="178"/>
      <c r="H62" s="176"/>
      <c r="I62" s="243"/>
      <c r="J62" s="163"/>
      <c r="K62" s="177"/>
    </row>
    <row r="63" spans="1:11" ht="15.75" customHeight="1">
      <c r="A63" s="238"/>
      <c r="B63" s="178"/>
      <c r="C63" s="263" t="s">
        <v>605</v>
      </c>
      <c r="D63" s="244"/>
      <c r="E63" s="175">
        <v>400000</v>
      </c>
      <c r="F63" s="239"/>
      <c r="G63" s="178"/>
      <c r="H63" s="176"/>
      <c r="I63" s="243"/>
      <c r="J63" s="163"/>
      <c r="K63" s="177"/>
    </row>
    <row r="64" spans="1:11" ht="15.75" customHeight="1">
      <c r="A64" s="238"/>
      <c r="B64" s="178"/>
      <c r="C64" s="213" t="s">
        <v>606</v>
      </c>
      <c r="D64" s="250"/>
      <c r="E64" s="198">
        <v>108000</v>
      </c>
      <c r="F64" s="239"/>
      <c r="G64" s="178"/>
      <c r="H64" s="176"/>
      <c r="I64" s="243"/>
      <c r="J64" s="163"/>
      <c r="K64" s="177"/>
    </row>
    <row r="65" spans="1:11" ht="15.75" customHeight="1">
      <c r="A65" s="238"/>
      <c r="B65" s="178" t="s">
        <v>758</v>
      </c>
      <c r="C65" s="176"/>
      <c r="D65" s="249"/>
      <c r="E65" s="177"/>
      <c r="F65" s="239"/>
      <c r="G65" s="178"/>
      <c r="H65" s="176"/>
      <c r="I65" s="243"/>
      <c r="J65" s="163"/>
      <c r="K65" s="177"/>
    </row>
    <row r="66" spans="1:11" ht="15.75" customHeight="1">
      <c r="A66" s="238"/>
      <c r="B66" s="178"/>
      <c r="C66" s="263" t="s">
        <v>605</v>
      </c>
      <c r="D66" s="244"/>
      <c r="E66" s="175">
        <v>251366</v>
      </c>
      <c r="F66" s="239"/>
      <c r="G66" s="178"/>
      <c r="H66" s="176"/>
      <c r="I66" s="243"/>
      <c r="J66" s="163"/>
      <c r="K66" s="177"/>
    </row>
    <row r="67" spans="1:11" ht="15.75" customHeight="1">
      <c r="A67" s="238"/>
      <c r="B67" s="178"/>
      <c r="C67" s="213" t="s">
        <v>606</v>
      </c>
      <c r="D67" s="250"/>
      <c r="E67" s="198">
        <v>51669</v>
      </c>
      <c r="F67" s="239"/>
      <c r="G67" s="178"/>
      <c r="H67" s="176"/>
      <c r="I67" s="243"/>
      <c r="J67" s="163"/>
      <c r="K67" s="177"/>
    </row>
    <row r="68" spans="1:11" ht="15.75" customHeight="1">
      <c r="A68" s="238"/>
      <c r="B68" s="178"/>
      <c r="C68" s="176"/>
      <c r="D68" s="249"/>
      <c r="E68" s="177"/>
      <c r="F68" s="239"/>
      <c r="G68" s="178"/>
      <c r="H68" s="176"/>
      <c r="I68" s="243"/>
      <c r="J68" s="163"/>
      <c r="K68" s="177"/>
    </row>
    <row r="69" spans="1:11" ht="15.75" customHeight="1">
      <c r="A69" s="238"/>
      <c r="B69" s="178" t="s">
        <v>709</v>
      </c>
      <c r="C69" s="176"/>
      <c r="D69" s="249"/>
      <c r="E69" s="177"/>
      <c r="F69" s="239"/>
      <c r="G69" s="178" t="s">
        <v>759</v>
      </c>
      <c r="H69" s="176"/>
      <c r="I69" s="243"/>
      <c r="J69" s="163"/>
      <c r="K69" s="177"/>
    </row>
    <row r="70" spans="1:11" ht="15.75" customHeight="1">
      <c r="A70" s="238"/>
      <c r="B70" s="178"/>
      <c r="C70" s="174" t="s">
        <v>760</v>
      </c>
      <c r="D70" s="244"/>
      <c r="E70" s="175">
        <v>2988400</v>
      </c>
      <c r="F70" s="239"/>
      <c r="G70" s="178"/>
      <c r="H70" s="263" t="s">
        <v>605</v>
      </c>
      <c r="I70" s="244"/>
      <c r="J70" s="175"/>
      <c r="K70" s="175">
        <v>2988400</v>
      </c>
    </row>
    <row r="71" spans="1:11" ht="15.75" customHeight="1">
      <c r="A71" s="238"/>
      <c r="B71" s="178"/>
      <c r="C71" s="197" t="s">
        <v>761</v>
      </c>
      <c r="D71" s="250"/>
      <c r="E71" s="198">
        <v>806868</v>
      </c>
      <c r="F71" s="239"/>
      <c r="G71" s="178"/>
      <c r="H71" s="213" t="s">
        <v>606</v>
      </c>
      <c r="I71" s="250"/>
      <c r="J71" s="198"/>
      <c r="K71" s="198">
        <v>806868</v>
      </c>
    </row>
    <row r="72" spans="1:11" ht="15.75" customHeight="1">
      <c r="A72" s="238"/>
      <c r="B72" s="178"/>
      <c r="C72" s="176"/>
      <c r="D72" s="249"/>
      <c r="E72" s="177"/>
      <c r="F72" s="239"/>
      <c r="G72" s="178"/>
      <c r="H72" s="176"/>
      <c r="I72" s="243"/>
      <c r="J72" s="163"/>
      <c r="K72" s="177"/>
    </row>
    <row r="73" spans="1:11" ht="15.75" customHeight="1">
      <c r="A73" s="238"/>
      <c r="B73" s="176" t="s">
        <v>804</v>
      </c>
      <c r="C73" s="249"/>
      <c r="D73" s="249"/>
      <c r="E73" s="177"/>
      <c r="F73" s="239"/>
      <c r="G73" s="243" t="s">
        <v>762</v>
      </c>
      <c r="H73" s="243"/>
      <c r="I73" s="243"/>
      <c r="J73" s="163"/>
      <c r="K73" s="179"/>
    </row>
    <row r="74" spans="1:11" ht="15.75" customHeight="1">
      <c r="A74" s="238"/>
      <c r="B74" s="176"/>
      <c r="C74" s="263" t="s">
        <v>605</v>
      </c>
      <c r="D74" s="244"/>
      <c r="E74" s="175">
        <v>129689</v>
      </c>
      <c r="F74" s="239"/>
      <c r="G74" s="243"/>
      <c r="H74" s="241" t="s">
        <v>763</v>
      </c>
      <c r="I74" s="241"/>
      <c r="J74" s="242"/>
      <c r="K74" s="186">
        <v>164705</v>
      </c>
    </row>
    <row r="75" spans="1:11" ht="15.75" customHeight="1">
      <c r="A75" s="238"/>
      <c r="B75" s="176"/>
      <c r="C75" s="213" t="s">
        <v>606</v>
      </c>
      <c r="D75" s="244"/>
      <c r="E75" s="175">
        <v>35016</v>
      </c>
      <c r="F75" s="239"/>
      <c r="G75" s="243"/>
      <c r="H75" s="243"/>
      <c r="I75" s="243"/>
      <c r="J75" s="163"/>
      <c r="K75" s="179"/>
    </row>
    <row r="76" spans="1:11" ht="15.75" customHeight="1">
      <c r="A76" s="238"/>
      <c r="B76" s="176"/>
      <c r="C76" s="249"/>
      <c r="D76" s="249"/>
      <c r="E76" s="177"/>
      <c r="F76" s="239"/>
      <c r="G76" s="243"/>
      <c r="H76" s="243"/>
      <c r="I76" s="243"/>
      <c r="J76" s="163"/>
      <c r="K76" s="179"/>
    </row>
    <row r="77" spans="1:11" ht="15.75" customHeight="1">
      <c r="A77" s="238"/>
      <c r="B77" s="176" t="s">
        <v>84</v>
      </c>
      <c r="C77" s="249"/>
      <c r="D77" s="249"/>
      <c r="E77" s="177"/>
      <c r="F77" s="239"/>
      <c r="G77" s="176" t="s">
        <v>84</v>
      </c>
      <c r="H77" s="243"/>
      <c r="I77" s="243"/>
      <c r="J77" s="163"/>
      <c r="K77" s="179"/>
    </row>
    <row r="78" spans="1:11" ht="15.75" customHeight="1">
      <c r="A78" s="238"/>
      <c r="B78" s="176"/>
      <c r="C78" s="244" t="s">
        <v>764</v>
      </c>
      <c r="D78" s="244"/>
      <c r="E78" s="175">
        <v>300000</v>
      </c>
      <c r="F78" s="239"/>
      <c r="G78" s="243"/>
      <c r="H78" s="241" t="s">
        <v>765</v>
      </c>
      <c r="I78" s="241"/>
      <c r="J78" s="242"/>
      <c r="K78" s="186">
        <v>400000</v>
      </c>
    </row>
    <row r="79" spans="1:11" ht="15.75" customHeight="1">
      <c r="A79" s="238"/>
      <c r="B79" s="176"/>
      <c r="C79" s="250" t="s">
        <v>766</v>
      </c>
      <c r="D79" s="250"/>
      <c r="E79" s="198">
        <v>600000</v>
      </c>
      <c r="F79" s="239"/>
      <c r="G79" s="243"/>
      <c r="H79" s="251" t="s">
        <v>767</v>
      </c>
      <c r="I79" s="251"/>
      <c r="J79" s="252"/>
      <c r="K79" s="199">
        <v>650000</v>
      </c>
    </row>
    <row r="80" spans="1:11" ht="15.75" customHeight="1">
      <c r="A80" s="238"/>
      <c r="B80" s="176"/>
      <c r="C80" s="250" t="s">
        <v>768</v>
      </c>
      <c r="D80" s="250"/>
      <c r="E80" s="198">
        <v>100000</v>
      </c>
      <c r="F80" s="239"/>
      <c r="G80" s="243"/>
      <c r="H80" s="251" t="s">
        <v>769</v>
      </c>
      <c r="I80" s="251"/>
      <c r="J80" s="252"/>
      <c r="K80" s="199">
        <v>960000</v>
      </c>
    </row>
    <row r="81" spans="1:11" ht="15.75" customHeight="1">
      <c r="A81" s="238"/>
      <c r="B81" s="176"/>
      <c r="C81" s="250" t="s">
        <v>770</v>
      </c>
      <c r="D81" s="250"/>
      <c r="E81" s="198">
        <v>50000</v>
      </c>
      <c r="F81" s="239"/>
      <c r="G81" s="243"/>
      <c r="H81" s="251" t="s">
        <v>747</v>
      </c>
      <c r="I81" s="251"/>
      <c r="J81" s="252"/>
      <c r="K81" s="199">
        <v>64750</v>
      </c>
    </row>
    <row r="82" spans="1:11" ht="15.75" customHeight="1">
      <c r="A82" s="238"/>
      <c r="B82" s="176"/>
      <c r="C82" s="250" t="s">
        <v>771</v>
      </c>
      <c r="D82" s="250"/>
      <c r="E82" s="198">
        <v>170000</v>
      </c>
      <c r="F82" s="239"/>
      <c r="G82" s="243"/>
      <c r="H82" s="243"/>
      <c r="I82" s="243"/>
      <c r="J82" s="163"/>
      <c r="K82" s="179"/>
    </row>
    <row r="83" spans="1:11" ht="15.75" customHeight="1">
      <c r="A83" s="238"/>
      <c r="B83" s="176"/>
      <c r="C83" s="250" t="s">
        <v>772</v>
      </c>
      <c r="D83" s="250"/>
      <c r="E83" s="198">
        <v>700000</v>
      </c>
      <c r="F83" s="239"/>
      <c r="G83" s="243"/>
      <c r="H83" s="243"/>
      <c r="I83" s="243"/>
      <c r="J83" s="163"/>
      <c r="K83" s="179"/>
    </row>
    <row r="84" spans="1:11" ht="15.75" customHeight="1">
      <c r="A84" s="238"/>
      <c r="B84" s="176" t="s">
        <v>773</v>
      </c>
      <c r="C84" s="249"/>
      <c r="D84" s="249"/>
      <c r="E84" s="177"/>
      <c r="F84" s="239"/>
      <c r="G84" s="243"/>
      <c r="H84" s="243"/>
      <c r="I84" s="243"/>
      <c r="J84" s="163"/>
      <c r="K84" s="179"/>
    </row>
    <row r="85" spans="1:11" ht="15.75" customHeight="1">
      <c r="A85" s="238"/>
      <c r="B85" s="176"/>
      <c r="C85" s="263" t="s">
        <v>605</v>
      </c>
      <c r="D85" s="244"/>
      <c r="E85" s="175">
        <v>121850</v>
      </c>
      <c r="F85" s="239"/>
      <c r="G85" s="243"/>
      <c r="H85" s="243"/>
      <c r="I85" s="243"/>
      <c r="J85" s="163"/>
      <c r="K85" s="179"/>
    </row>
    <row r="86" spans="1:11" ht="15.75" customHeight="1">
      <c r="A86" s="238"/>
      <c r="B86" s="176"/>
      <c r="C86" s="213" t="s">
        <v>606</v>
      </c>
      <c r="D86" s="250"/>
      <c r="E86" s="198">
        <v>32900</v>
      </c>
      <c r="F86" s="239"/>
      <c r="G86" s="243"/>
      <c r="H86" s="243"/>
      <c r="I86" s="243"/>
      <c r="J86" s="163"/>
      <c r="K86" s="179"/>
    </row>
    <row r="87" spans="1:13" ht="15.75" customHeight="1">
      <c r="A87" s="2"/>
      <c r="B87" s="2"/>
      <c r="C87" s="2"/>
      <c r="D87" s="2"/>
      <c r="E87" s="173"/>
      <c r="F87" s="2"/>
      <c r="G87" s="2"/>
      <c r="H87" s="2"/>
      <c r="I87" s="2"/>
      <c r="J87" s="2"/>
      <c r="K87" s="38"/>
      <c r="M87" s="38"/>
    </row>
    <row r="88" spans="1:13" ht="15.75" customHeight="1">
      <c r="A88" s="2"/>
      <c r="B88" s="176" t="s">
        <v>608</v>
      </c>
      <c r="C88" s="249"/>
      <c r="D88" s="249"/>
      <c r="E88" s="177"/>
      <c r="F88" s="2"/>
      <c r="G88" s="2" t="s">
        <v>774</v>
      </c>
      <c r="H88" s="2"/>
      <c r="I88" s="2"/>
      <c r="J88" s="2"/>
      <c r="K88" s="38"/>
      <c r="M88" s="38"/>
    </row>
    <row r="89" spans="1:13" ht="15.75" customHeight="1">
      <c r="A89" s="2"/>
      <c r="B89" s="176"/>
      <c r="C89" s="263" t="s">
        <v>605</v>
      </c>
      <c r="D89" s="244"/>
      <c r="E89" s="175">
        <v>1350000</v>
      </c>
      <c r="F89" s="2"/>
      <c r="G89" s="2"/>
      <c r="H89" s="263" t="s">
        <v>605</v>
      </c>
      <c r="I89" s="244"/>
      <c r="J89" s="175"/>
      <c r="K89" s="175">
        <v>1200000</v>
      </c>
      <c r="M89" s="38"/>
    </row>
    <row r="90" spans="1:13" ht="15.75" customHeight="1">
      <c r="A90" s="2"/>
      <c r="B90" s="176"/>
      <c r="C90" s="213" t="s">
        <v>606</v>
      </c>
      <c r="D90" s="250"/>
      <c r="E90" s="198">
        <v>364500</v>
      </c>
      <c r="F90" s="2"/>
      <c r="G90" s="2"/>
      <c r="H90" s="213" t="s">
        <v>606</v>
      </c>
      <c r="I90" s="250"/>
      <c r="J90" s="198"/>
      <c r="K90" s="198">
        <v>324000</v>
      </c>
      <c r="M90" s="38"/>
    </row>
    <row r="91" spans="1:13" ht="15.75" customHeight="1">
      <c r="A91" s="2"/>
      <c r="B91" s="2"/>
      <c r="C91" s="2"/>
      <c r="D91" s="2"/>
      <c r="E91" s="173"/>
      <c r="F91" s="2"/>
      <c r="G91" s="2"/>
      <c r="H91" s="2"/>
      <c r="I91" s="2"/>
      <c r="J91" s="2"/>
      <c r="K91" s="38"/>
      <c r="M91" s="38"/>
    </row>
    <row r="92" spans="1:13" ht="15.75" customHeight="1">
      <c r="A92" s="2"/>
      <c r="B92" s="2"/>
      <c r="C92" s="2"/>
      <c r="D92" s="2"/>
      <c r="E92" s="173"/>
      <c r="F92" s="2"/>
      <c r="G92" s="2" t="s">
        <v>775</v>
      </c>
      <c r="H92" s="2"/>
      <c r="I92" s="2"/>
      <c r="J92" s="2"/>
      <c r="K92" s="38"/>
      <c r="M92" s="38"/>
    </row>
    <row r="93" spans="1:13" ht="15.75" customHeight="1">
      <c r="A93" s="2"/>
      <c r="B93" s="2"/>
      <c r="C93" s="2"/>
      <c r="D93" s="2"/>
      <c r="E93" s="173"/>
      <c r="F93" s="2"/>
      <c r="G93" s="2"/>
      <c r="H93" s="263" t="s">
        <v>605</v>
      </c>
      <c r="I93" s="244"/>
      <c r="J93" s="175"/>
      <c r="K93" s="175">
        <v>150000</v>
      </c>
      <c r="M93" s="38"/>
    </row>
    <row r="94" spans="1:13" ht="15.75" customHeight="1">
      <c r="A94" s="2"/>
      <c r="B94" s="2"/>
      <c r="C94" s="2"/>
      <c r="D94" s="2"/>
      <c r="E94" s="173"/>
      <c r="F94" s="2"/>
      <c r="G94" s="2"/>
      <c r="H94" s="213" t="s">
        <v>606</v>
      </c>
      <c r="I94" s="250"/>
      <c r="J94" s="198"/>
      <c r="K94" s="198">
        <v>40500</v>
      </c>
      <c r="M94" s="38"/>
    </row>
    <row r="95" spans="1:13" ht="15.75" customHeight="1">
      <c r="A95" s="2"/>
      <c r="B95" s="2"/>
      <c r="C95" s="2"/>
      <c r="D95" s="2"/>
      <c r="E95" s="173"/>
      <c r="F95" s="2"/>
      <c r="G95" s="2"/>
      <c r="H95" s="216"/>
      <c r="I95" s="249"/>
      <c r="J95" s="177"/>
      <c r="K95" s="177"/>
      <c r="M95" s="38"/>
    </row>
    <row r="96" spans="1:13" ht="15.75" customHeight="1">
      <c r="A96" s="2"/>
      <c r="B96" s="176" t="s">
        <v>706</v>
      </c>
      <c r="C96" s="249"/>
      <c r="D96" s="2"/>
      <c r="E96" s="173"/>
      <c r="F96" s="2"/>
      <c r="G96" s="174" t="s">
        <v>776</v>
      </c>
      <c r="H96" s="210"/>
      <c r="I96" s="244"/>
      <c r="J96" s="175"/>
      <c r="K96" s="175">
        <v>325226</v>
      </c>
      <c r="M96" s="38"/>
    </row>
    <row r="97" spans="1:13" ht="15.75" customHeight="1">
      <c r="A97" s="2"/>
      <c r="B97" s="176"/>
      <c r="C97" s="174" t="s">
        <v>605</v>
      </c>
      <c r="D97" s="174"/>
      <c r="E97" s="175">
        <v>256083</v>
      </c>
      <c r="F97" s="2"/>
      <c r="M97" s="38"/>
    </row>
    <row r="98" spans="1:13" ht="15.75" customHeight="1">
      <c r="A98" s="2"/>
      <c r="B98" s="176"/>
      <c r="C98" s="197" t="s">
        <v>606</v>
      </c>
      <c r="D98" s="197"/>
      <c r="E98" s="198">
        <v>69143</v>
      </c>
      <c r="F98" s="2"/>
      <c r="G98" s="2"/>
      <c r="H98" s="216"/>
      <c r="I98" s="249"/>
      <c r="J98" s="177"/>
      <c r="K98" s="177"/>
      <c r="M98" s="38"/>
    </row>
    <row r="99" spans="1:13" ht="15.75" customHeight="1">
      <c r="A99" s="2"/>
      <c r="B99" s="2"/>
      <c r="C99" s="2"/>
      <c r="D99" s="2"/>
      <c r="E99" s="173"/>
      <c r="F99" s="2"/>
      <c r="G99" s="2"/>
      <c r="H99" s="2"/>
      <c r="I99" s="2"/>
      <c r="J99" s="2"/>
      <c r="K99" s="38"/>
      <c r="M99" s="38"/>
    </row>
    <row r="100" spans="1:10" ht="15.75" customHeight="1">
      <c r="A100" s="314" t="s">
        <v>666</v>
      </c>
      <c r="B100" s="315"/>
      <c r="C100" s="315"/>
      <c r="D100" s="315"/>
      <c r="E100" s="315"/>
      <c r="F100" s="315"/>
      <c r="G100" s="315"/>
      <c r="H100" s="315"/>
      <c r="I100" s="315"/>
      <c r="J100" s="315"/>
    </row>
    <row r="101" spans="1:10" ht="15.75" customHeight="1">
      <c r="A101" s="310" t="s">
        <v>667</v>
      </c>
      <c r="B101" s="310"/>
      <c r="C101" s="310"/>
      <c r="D101" s="310"/>
      <c r="E101" s="310"/>
      <c r="F101" s="310"/>
      <c r="G101" s="310"/>
      <c r="H101" s="310"/>
      <c r="I101" s="310"/>
      <c r="J101" s="310"/>
    </row>
    <row r="102" spans="1:10" ht="15.75" customHeight="1">
      <c r="A102" s="311" t="s">
        <v>777</v>
      </c>
      <c r="B102" s="311"/>
      <c r="C102" s="311"/>
      <c r="D102" s="311"/>
      <c r="E102" s="311"/>
      <c r="F102" s="311"/>
      <c r="G102" s="311"/>
      <c r="H102" s="311"/>
      <c r="I102" s="311"/>
      <c r="J102" s="311"/>
    </row>
    <row r="103" ht="15.75" customHeight="1"/>
    <row r="104" spans="1:10" ht="15.75" customHeight="1">
      <c r="A104" s="2" t="s">
        <v>595</v>
      </c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customHeight="1">
      <c r="A105" s="2"/>
      <c r="B105" s="2" t="s">
        <v>778</v>
      </c>
      <c r="C105" s="2"/>
      <c r="D105" s="2"/>
      <c r="E105" s="2"/>
      <c r="F105" s="2"/>
      <c r="G105" s="2"/>
      <c r="H105" s="2"/>
      <c r="I105" s="2"/>
      <c r="J105" s="2"/>
    </row>
    <row r="106" spans="1:10" ht="15.75" customHeight="1">
      <c r="A106" s="2"/>
      <c r="B106" s="2"/>
      <c r="C106" s="174" t="s">
        <v>779</v>
      </c>
      <c r="D106" s="174"/>
      <c r="E106" s="174"/>
      <c r="F106" s="174"/>
      <c r="G106" s="174"/>
      <c r="H106" s="174"/>
      <c r="I106" s="174"/>
      <c r="J106" s="175">
        <v>125000</v>
      </c>
    </row>
    <row r="107" spans="1:1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customHeight="1">
      <c r="A108" s="2" t="s">
        <v>596</v>
      </c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customHeight="1">
      <c r="A109" s="2"/>
      <c r="B109" s="2" t="s">
        <v>780</v>
      </c>
      <c r="C109" s="2"/>
      <c r="D109" s="2"/>
      <c r="E109" s="2"/>
      <c r="F109" s="2"/>
      <c r="G109" s="2"/>
      <c r="H109" s="2"/>
      <c r="I109" s="2"/>
      <c r="J109" s="2"/>
    </row>
    <row r="110" spans="1:14" ht="15.75" customHeight="1">
      <c r="A110" s="2"/>
      <c r="B110" s="2"/>
      <c r="C110" s="174" t="s">
        <v>781</v>
      </c>
      <c r="D110" s="174"/>
      <c r="E110" s="174"/>
      <c r="F110" s="174"/>
      <c r="G110" s="174"/>
      <c r="H110" s="174"/>
      <c r="I110" s="174"/>
      <c r="J110" s="175">
        <v>125000</v>
      </c>
      <c r="N110" s="2"/>
    </row>
    <row r="111" spans="1:10" ht="15.75" customHeight="1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</row>
    <row r="112" spans="1:10" ht="15.75" customHeight="1">
      <c r="A112" s="314" t="s">
        <v>666</v>
      </c>
      <c r="B112" s="315"/>
      <c r="C112" s="315"/>
      <c r="D112" s="315"/>
      <c r="E112" s="315"/>
      <c r="F112" s="315"/>
      <c r="G112" s="315"/>
      <c r="H112" s="315"/>
      <c r="I112" s="315"/>
      <c r="J112" s="315"/>
    </row>
    <row r="113" spans="1:10" ht="15.75" customHeight="1">
      <c r="A113" s="310" t="s">
        <v>667</v>
      </c>
      <c r="B113" s="310"/>
      <c r="C113" s="310"/>
      <c r="D113" s="310"/>
      <c r="E113" s="310"/>
      <c r="F113" s="310"/>
      <c r="G113" s="310"/>
      <c r="H113" s="310"/>
      <c r="I113" s="310"/>
      <c r="J113" s="310"/>
    </row>
    <row r="114" spans="1:10" ht="15.75" customHeight="1">
      <c r="A114" s="311" t="s">
        <v>782</v>
      </c>
      <c r="B114" s="311"/>
      <c r="C114" s="311"/>
      <c r="D114" s="311"/>
      <c r="E114" s="311"/>
      <c r="F114" s="311"/>
      <c r="G114" s="311"/>
      <c r="H114" s="311"/>
      <c r="I114" s="311"/>
      <c r="J114" s="311"/>
    </row>
    <row r="115" ht="15.75" customHeight="1"/>
    <row r="116" spans="1:8" ht="15.75" customHeight="1">
      <c r="A116" s="270" t="s">
        <v>783</v>
      </c>
      <c r="B116" s="270"/>
      <c r="C116" s="270"/>
      <c r="D116" s="270"/>
      <c r="E116" s="270"/>
      <c r="F116" s="270"/>
      <c r="G116" s="271"/>
      <c r="H116" s="156"/>
    </row>
    <row r="117" spans="1:8" ht="15.75" customHeight="1">
      <c r="A117" s="272"/>
      <c r="B117" s="2" t="s">
        <v>736</v>
      </c>
      <c r="C117" s="273"/>
      <c r="D117" s="274"/>
      <c r="E117" s="274"/>
      <c r="F117" s="274"/>
      <c r="G117" s="275"/>
      <c r="H117" s="276"/>
    </row>
    <row r="118" spans="1:10" ht="15.75" customHeight="1">
      <c r="A118" s="272"/>
      <c r="B118" s="2"/>
      <c r="C118" s="277" t="s">
        <v>784</v>
      </c>
      <c r="D118" s="278"/>
      <c r="E118" s="278"/>
      <c r="F118" s="278"/>
      <c r="G118" s="279"/>
      <c r="H118" s="186"/>
      <c r="I118" s="264"/>
      <c r="J118" s="175">
        <v>1315700</v>
      </c>
    </row>
    <row r="119" spans="1:10" ht="15.75" customHeight="1">
      <c r="A119" s="272"/>
      <c r="B119" s="174" t="s">
        <v>785</v>
      </c>
      <c r="C119" s="277"/>
      <c r="D119" s="278"/>
      <c r="E119" s="278"/>
      <c r="F119" s="278"/>
      <c r="G119" s="279"/>
      <c r="H119" s="186"/>
      <c r="I119" s="264"/>
      <c r="J119" s="175">
        <v>330759</v>
      </c>
    </row>
    <row r="120" spans="1:10" ht="15.75" customHeight="1">
      <c r="A120" s="272"/>
      <c r="B120" s="2"/>
      <c r="C120" s="312" t="s">
        <v>600</v>
      </c>
      <c r="D120" s="312"/>
      <c r="E120" s="313"/>
      <c r="F120" s="274"/>
      <c r="G120" s="275"/>
      <c r="H120" s="179"/>
      <c r="I120" s="256"/>
      <c r="J120" s="177">
        <f>SUM(J118:J119)</f>
        <v>1646459</v>
      </c>
    </row>
    <row r="121" spans="1:10" ht="15.75" customHeight="1">
      <c r="A121" s="272"/>
      <c r="B121" s="2"/>
      <c r="C121" s="225"/>
      <c r="D121" s="274"/>
      <c r="E121" s="274"/>
      <c r="F121" s="274"/>
      <c r="G121" s="275"/>
      <c r="H121" s="179"/>
      <c r="I121" s="256"/>
      <c r="J121" s="177"/>
    </row>
    <row r="122" spans="1:10" ht="15.75" customHeight="1">
      <c r="A122" s="270" t="s">
        <v>786</v>
      </c>
      <c r="B122" s="270"/>
      <c r="C122" s="270"/>
      <c r="D122" s="270"/>
      <c r="E122" s="270"/>
      <c r="F122" s="270"/>
      <c r="G122" s="280"/>
      <c r="H122" s="281"/>
      <c r="J122" s="2"/>
    </row>
    <row r="123" spans="1:10" ht="15.75" customHeight="1">
      <c r="A123" s="272"/>
      <c r="B123" s="262" t="s">
        <v>787</v>
      </c>
      <c r="C123" s="262"/>
      <c r="D123" s="282"/>
      <c r="E123" s="162"/>
      <c r="F123" s="162"/>
      <c r="G123" s="283"/>
      <c r="H123" s="284"/>
      <c r="J123" s="2"/>
    </row>
    <row r="124" spans="1:10" ht="15.75" customHeight="1">
      <c r="A124" s="272"/>
      <c r="B124" s="168"/>
      <c r="C124" s="277" t="s">
        <v>788</v>
      </c>
      <c r="D124" s="210"/>
      <c r="E124" s="285"/>
      <c r="F124" s="285"/>
      <c r="G124" s="286"/>
      <c r="H124" s="175"/>
      <c r="I124" s="264"/>
      <c r="J124" s="175">
        <v>1315700</v>
      </c>
    </row>
    <row r="125" spans="1:10" ht="15.75" customHeight="1">
      <c r="A125" s="272"/>
      <c r="B125" s="241" t="s">
        <v>789</v>
      </c>
      <c r="C125" s="277"/>
      <c r="D125" s="210"/>
      <c r="E125" s="285"/>
      <c r="F125" s="285"/>
      <c r="G125" s="286"/>
      <c r="H125" s="175"/>
      <c r="I125" s="264"/>
      <c r="J125" s="175">
        <v>330759</v>
      </c>
    </row>
    <row r="126" spans="1:10" ht="15.75" customHeight="1">
      <c r="A126" s="272"/>
      <c r="B126" s="243"/>
      <c r="C126" s="312" t="s">
        <v>600</v>
      </c>
      <c r="D126" s="312"/>
      <c r="E126" s="313"/>
      <c r="F126" s="162"/>
      <c r="G126" s="283"/>
      <c r="H126" s="177"/>
      <c r="I126" s="256"/>
      <c r="J126" s="177">
        <f>SUM(J124:J125)</f>
        <v>1646459</v>
      </c>
    </row>
    <row r="127" spans="1:10" ht="15.75" customHeight="1">
      <c r="A127" s="272"/>
      <c r="B127" s="243"/>
      <c r="C127" s="225"/>
      <c r="D127" s="216"/>
      <c r="E127" s="162"/>
      <c r="F127" s="162"/>
      <c r="G127" s="283"/>
      <c r="H127" s="177"/>
      <c r="I127" s="256"/>
      <c r="J127" s="177"/>
    </row>
    <row r="128" spans="1:11" ht="15.75" customHeight="1">
      <c r="A128" s="238" t="s">
        <v>754</v>
      </c>
      <c r="B128" s="176"/>
      <c r="C128" s="176"/>
      <c r="D128" s="249"/>
      <c r="E128" s="177"/>
      <c r="F128" s="239"/>
      <c r="G128" s="243"/>
      <c r="H128" s="176"/>
      <c r="I128" s="243"/>
      <c r="J128" s="163"/>
      <c r="K128" s="177"/>
    </row>
    <row r="129" spans="1:11" ht="15.75" customHeight="1">
      <c r="A129" s="238"/>
      <c r="B129" s="269" t="s">
        <v>790</v>
      </c>
      <c r="C129" s="176"/>
      <c r="D129" s="249"/>
      <c r="E129" s="177"/>
      <c r="F129" s="239"/>
      <c r="G129" s="178" t="s">
        <v>607</v>
      </c>
      <c r="H129" s="176"/>
      <c r="I129" s="243"/>
      <c r="J129" s="163"/>
      <c r="K129" s="177"/>
    </row>
    <row r="130" spans="1:11" ht="15.75" customHeight="1">
      <c r="A130" s="238"/>
      <c r="B130" s="178"/>
      <c r="C130" s="210" t="s">
        <v>673</v>
      </c>
      <c r="D130" s="174"/>
      <c r="E130" s="175">
        <v>118110</v>
      </c>
      <c r="F130" s="239"/>
      <c r="G130" s="178"/>
      <c r="H130" s="174" t="s">
        <v>791</v>
      </c>
      <c r="I130" s="241"/>
      <c r="J130" s="242"/>
      <c r="K130" s="175">
        <v>118110</v>
      </c>
    </row>
    <row r="131" spans="1:11" ht="15.75" customHeight="1">
      <c r="A131" s="238"/>
      <c r="B131" s="178"/>
      <c r="C131" s="213" t="s">
        <v>674</v>
      </c>
      <c r="D131" s="197"/>
      <c r="E131" s="198">
        <v>31890</v>
      </c>
      <c r="F131" s="239"/>
      <c r="G131" s="178"/>
      <c r="H131" s="174" t="s">
        <v>792</v>
      </c>
      <c r="I131" s="251"/>
      <c r="J131" s="252"/>
      <c r="K131" s="198">
        <v>31890</v>
      </c>
    </row>
    <row r="132" spans="1:10" ht="15.75" customHeight="1">
      <c r="A132" s="272"/>
      <c r="B132" s="243"/>
      <c r="C132" s="225"/>
      <c r="D132" s="216"/>
      <c r="E132" s="162"/>
      <c r="F132" s="162"/>
      <c r="G132" s="283"/>
      <c r="H132" s="177"/>
      <c r="I132" s="256"/>
      <c r="J132" s="177"/>
    </row>
    <row r="133" spans="1:10" ht="15.75" customHeight="1">
      <c r="A133" s="314" t="s">
        <v>666</v>
      </c>
      <c r="B133" s="315"/>
      <c r="C133" s="315"/>
      <c r="D133" s="315"/>
      <c r="E133" s="315"/>
      <c r="F133" s="315"/>
      <c r="G133" s="315"/>
      <c r="H133" s="315"/>
      <c r="I133" s="315"/>
      <c r="J133" s="315"/>
    </row>
    <row r="134" spans="1:10" ht="15.75" customHeight="1">
      <c r="A134" s="310" t="s">
        <v>667</v>
      </c>
      <c r="B134" s="310"/>
      <c r="C134" s="310"/>
      <c r="D134" s="310"/>
      <c r="E134" s="310"/>
      <c r="F134" s="310"/>
      <c r="G134" s="310"/>
      <c r="H134" s="310"/>
      <c r="I134" s="310"/>
      <c r="J134" s="310"/>
    </row>
    <row r="135" spans="1:10" ht="15.75" customHeight="1">
      <c r="A135" s="311" t="s">
        <v>793</v>
      </c>
      <c r="B135" s="311"/>
      <c r="C135" s="311"/>
      <c r="D135" s="311"/>
      <c r="E135" s="311"/>
      <c r="F135" s="311"/>
      <c r="G135" s="311"/>
      <c r="H135" s="311"/>
      <c r="I135" s="311"/>
      <c r="J135" s="311"/>
    </row>
    <row r="136" ht="15.75" customHeight="1"/>
    <row r="137" spans="1:8" ht="15.75" customHeight="1">
      <c r="A137" s="270" t="s">
        <v>783</v>
      </c>
      <c r="B137" s="270"/>
      <c r="C137" s="270"/>
      <c r="D137" s="270"/>
      <c r="E137" s="270"/>
      <c r="F137" s="270"/>
      <c r="G137" s="271"/>
      <c r="H137" s="156"/>
    </row>
    <row r="138" spans="1:10" ht="15.75" customHeight="1">
      <c r="A138" s="272"/>
      <c r="B138" s="176" t="s">
        <v>635</v>
      </c>
      <c r="C138" s="176"/>
      <c r="D138" s="176"/>
      <c r="E138" s="176"/>
      <c r="F138" s="176"/>
      <c r="G138" s="177"/>
      <c r="H138" s="267"/>
      <c r="I138" s="172"/>
      <c r="J138" s="172"/>
    </row>
    <row r="139" spans="1:10" ht="15.75" customHeight="1">
      <c r="A139" s="272"/>
      <c r="B139" s="176"/>
      <c r="C139" s="174" t="s">
        <v>636</v>
      </c>
      <c r="D139" s="174"/>
      <c r="E139" s="174"/>
      <c r="F139" s="174"/>
      <c r="G139" s="175"/>
      <c r="H139" s="186"/>
      <c r="I139" s="287"/>
      <c r="J139" s="175">
        <v>294692</v>
      </c>
    </row>
    <row r="140" spans="1:10" ht="15.75" customHeight="1">
      <c r="A140" s="272"/>
      <c r="B140" s="176" t="s">
        <v>670</v>
      </c>
      <c r="C140" s="225"/>
      <c r="D140" s="176"/>
      <c r="E140" s="176"/>
      <c r="F140" s="176"/>
      <c r="G140" s="177"/>
      <c r="H140" s="179"/>
      <c r="I140" s="226"/>
      <c r="J140" s="177"/>
    </row>
    <row r="141" spans="1:10" ht="15.75" customHeight="1">
      <c r="A141" s="272"/>
      <c r="B141" s="176"/>
      <c r="C141" s="174" t="s">
        <v>671</v>
      </c>
      <c r="D141" s="174"/>
      <c r="E141" s="174"/>
      <c r="F141" s="174"/>
      <c r="G141" s="175"/>
      <c r="H141" s="186"/>
      <c r="I141" s="287"/>
      <c r="J141" s="175">
        <v>8365</v>
      </c>
    </row>
    <row r="142" spans="1:10" ht="15.75" customHeight="1">
      <c r="A142" s="272"/>
      <c r="B142" s="174" t="s">
        <v>785</v>
      </c>
      <c r="C142" s="174"/>
      <c r="D142" s="174"/>
      <c r="E142" s="174"/>
      <c r="F142" s="174"/>
      <c r="G142" s="175"/>
      <c r="H142" s="186"/>
      <c r="I142" s="287"/>
      <c r="J142" s="175">
        <v>312366</v>
      </c>
    </row>
    <row r="143" spans="1:10" ht="15.75" customHeight="1">
      <c r="A143" s="272"/>
      <c r="B143" s="176"/>
      <c r="C143" s="312" t="s">
        <v>600</v>
      </c>
      <c r="D143" s="312"/>
      <c r="E143" s="313"/>
      <c r="F143" s="176"/>
      <c r="G143" s="177"/>
      <c r="H143" s="179"/>
      <c r="I143" s="226"/>
      <c r="J143" s="177">
        <f>SUM(J139:J142)</f>
        <v>615423</v>
      </c>
    </row>
    <row r="144" spans="1:10" ht="15.75" customHeight="1">
      <c r="A144" s="272"/>
      <c r="B144" s="2"/>
      <c r="C144" s="225"/>
      <c r="D144" s="274"/>
      <c r="E144" s="274"/>
      <c r="F144" s="274"/>
      <c r="G144" s="275"/>
      <c r="H144" s="179"/>
      <c r="I144" s="256"/>
      <c r="J144" s="177"/>
    </row>
    <row r="145" spans="1:10" ht="15.75" customHeight="1">
      <c r="A145" s="270" t="s">
        <v>786</v>
      </c>
      <c r="B145" s="270"/>
      <c r="C145" s="270"/>
      <c r="D145" s="270"/>
      <c r="E145" s="270"/>
      <c r="F145" s="270"/>
      <c r="G145" s="280"/>
      <c r="H145" s="281"/>
      <c r="J145" s="2"/>
    </row>
    <row r="146" spans="1:10" ht="15.75" customHeight="1">
      <c r="A146" s="272"/>
      <c r="B146" s="176" t="s">
        <v>637</v>
      </c>
      <c r="C146" s="176"/>
      <c r="D146" s="282"/>
      <c r="E146" s="216"/>
      <c r="F146" s="216"/>
      <c r="G146" s="223"/>
      <c r="H146" s="288"/>
      <c r="I146" s="2"/>
      <c r="J146" s="2"/>
    </row>
    <row r="147" spans="1:10" ht="15.75" customHeight="1">
      <c r="A147" s="272"/>
      <c r="B147" s="176"/>
      <c r="C147" s="174" t="s">
        <v>638</v>
      </c>
      <c r="D147" s="210"/>
      <c r="E147" s="210"/>
      <c r="F147" s="210"/>
      <c r="G147" s="289"/>
      <c r="H147" s="175"/>
      <c r="I147" s="174"/>
      <c r="J147" s="175">
        <v>8365</v>
      </c>
    </row>
    <row r="148" spans="2:10" ht="15.75" customHeight="1">
      <c r="B148" s="176"/>
      <c r="C148" s="197" t="s">
        <v>639</v>
      </c>
      <c r="D148" s="197"/>
      <c r="E148" s="197"/>
      <c r="F148" s="197"/>
      <c r="G148" s="197"/>
      <c r="H148" s="197"/>
      <c r="I148" s="197"/>
      <c r="J148" s="175">
        <v>294692</v>
      </c>
    </row>
    <row r="149" spans="2:10" ht="15.75" customHeight="1">
      <c r="B149" s="241" t="s">
        <v>789</v>
      </c>
      <c r="C149" s="174"/>
      <c r="D149" s="174"/>
      <c r="E149" s="174"/>
      <c r="F149" s="174"/>
      <c r="G149" s="174"/>
      <c r="H149" s="174"/>
      <c r="I149" s="174"/>
      <c r="J149" s="175">
        <v>312366</v>
      </c>
    </row>
    <row r="150" spans="2:10" ht="15.75" customHeight="1">
      <c r="B150" s="2"/>
      <c r="C150" s="312" t="s">
        <v>600</v>
      </c>
      <c r="D150" s="312"/>
      <c r="E150" s="313"/>
      <c r="F150" s="2"/>
      <c r="G150" s="2"/>
      <c r="H150" s="2"/>
      <c r="I150" s="2"/>
      <c r="J150" s="173">
        <f>SUM(J147:J149)</f>
        <v>615423</v>
      </c>
    </row>
    <row r="151" ht="15.75" customHeight="1"/>
    <row r="152" spans="1:10" ht="18.75">
      <c r="A152" s="209" t="s">
        <v>826</v>
      </c>
      <c r="B152" s="162"/>
      <c r="C152" s="163"/>
      <c r="D152" s="163"/>
      <c r="E152" s="163"/>
      <c r="F152" s="164"/>
      <c r="G152" s="162"/>
      <c r="H152" s="165"/>
      <c r="I152" s="166"/>
      <c r="J152" s="38"/>
    </row>
    <row r="153" spans="6:10" ht="15">
      <c r="F153" s="38"/>
      <c r="J153" s="38"/>
    </row>
    <row r="154" spans="1:10" ht="18.75">
      <c r="A154" s="161"/>
      <c r="B154" s="162"/>
      <c r="C154" s="163"/>
      <c r="D154" s="163"/>
      <c r="E154" s="163"/>
      <c r="F154" s="164"/>
      <c r="G154" s="318" t="s">
        <v>598</v>
      </c>
      <c r="H154" s="318"/>
      <c r="I154" s="318"/>
      <c r="J154" s="167"/>
    </row>
    <row r="155" spans="1:10" ht="18.75">
      <c r="A155" s="161"/>
      <c r="B155" s="162"/>
      <c r="C155" s="163"/>
      <c r="D155" s="163"/>
      <c r="E155" s="163"/>
      <c r="F155" s="164"/>
      <c r="G155" s="318" t="s">
        <v>80</v>
      </c>
      <c r="H155" s="318"/>
      <c r="I155" s="318"/>
      <c r="J155" s="253"/>
    </row>
    <row r="156" spans="1:10" ht="18.75">
      <c r="A156" s="161"/>
      <c r="B156" s="162"/>
      <c r="C156" s="163"/>
      <c r="D156" s="163"/>
      <c r="E156" s="163"/>
      <c r="F156" s="164"/>
      <c r="G156" s="258"/>
      <c r="H156" s="258"/>
      <c r="I156" s="258"/>
      <c r="J156" s="253"/>
    </row>
  </sheetData>
  <sheetProtection/>
  <mergeCells count="19">
    <mergeCell ref="A1:K1"/>
    <mergeCell ref="G2:J2"/>
    <mergeCell ref="C18:E18"/>
    <mergeCell ref="C46:E46"/>
    <mergeCell ref="G154:I154"/>
    <mergeCell ref="G155:I155"/>
    <mergeCell ref="A100:J100"/>
    <mergeCell ref="A101:J101"/>
    <mergeCell ref="A102:J102"/>
    <mergeCell ref="A112:J112"/>
    <mergeCell ref="A113:J113"/>
    <mergeCell ref="A114:J114"/>
    <mergeCell ref="C150:E150"/>
    <mergeCell ref="C120:E120"/>
    <mergeCell ref="C126:E126"/>
    <mergeCell ref="A133:J133"/>
    <mergeCell ref="A134:J134"/>
    <mergeCell ref="A135:J135"/>
    <mergeCell ref="C143:E143"/>
  </mergeCells>
  <printOptions/>
  <pageMargins left="0.7086614173228347" right="0.7086614173228347" top="0.7086614173228347" bottom="0.6692913385826772" header="0.31496062992125984" footer="0.31496062992125984"/>
  <pageSetup fitToHeight="0" fitToWidth="1" horizontalDpi="600" verticalDpi="600" orientation="portrait" paperSize="9" scale="95" r:id="rId1"/>
  <rowBreaks count="2" manualBreakCount="2">
    <brk id="47" max="255" man="1"/>
    <brk id="1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BZ33"/>
  <sheetViews>
    <sheetView zoomScalePageLayoutView="0" workbookViewId="0" topLeftCell="D13">
      <selection activeCell="AI34" sqref="AI34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hidden="1" customWidth="1"/>
    <col min="4" max="4" width="14.28125" style="0" customWidth="1"/>
    <col min="5" max="11" width="14.28125" style="0" hidden="1" customWidth="1"/>
    <col min="12" max="12" width="14.28125" style="0" customWidth="1"/>
    <col min="13" max="19" width="14.28125" style="0" hidden="1" customWidth="1"/>
    <col min="20" max="20" width="14.28125" style="0" customWidth="1"/>
    <col min="21" max="27" width="14.28125" style="0" hidden="1" customWidth="1"/>
    <col min="28" max="28" width="14.28125" style="0" customWidth="1"/>
    <col min="29" max="34" width="14.28125" style="0" hidden="1" customWidth="1"/>
    <col min="35" max="35" width="25.7109375" style="0" customWidth="1"/>
    <col min="36" max="36" width="14.28125" style="0" hidden="1" customWidth="1"/>
    <col min="37" max="37" width="14.28125" style="0" customWidth="1"/>
    <col min="38" max="44" width="14.28125" style="0" hidden="1" customWidth="1"/>
    <col min="45" max="45" width="14.28125" style="0" customWidth="1"/>
    <col min="46" max="52" width="14.28125" style="0" hidden="1" customWidth="1"/>
    <col min="53" max="53" width="14.28125" style="0" customWidth="1"/>
    <col min="54" max="60" width="14.28125" style="0" hidden="1" customWidth="1"/>
    <col min="61" max="61" width="14.28125" style="0" customWidth="1"/>
    <col min="62" max="67" width="14.28125" style="0" hidden="1" customWidth="1"/>
    <col min="68" max="68" width="0" style="0" hidden="1" customWidth="1"/>
    <col min="69" max="69" width="10.421875" style="0" hidden="1" customWidth="1"/>
    <col min="70" max="70" width="0" style="0" hidden="1" customWidth="1"/>
    <col min="71" max="71" width="10.28125" style="0" hidden="1" customWidth="1"/>
    <col min="72" max="74" width="0" style="0" hidden="1" customWidth="1"/>
    <col min="75" max="75" width="10.57421875" style="0" hidden="1" customWidth="1"/>
    <col min="76" max="76" width="0" style="0" hidden="1" customWidth="1"/>
    <col min="77" max="77" width="10.7109375" style="0" hidden="1" customWidth="1"/>
    <col min="78" max="78" width="0" style="0" hidden="1" customWidth="1"/>
  </cols>
  <sheetData>
    <row r="1" spans="1:66" s="2" customFormat="1" ht="15.75">
      <c r="A1" s="334" t="s">
        <v>869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</row>
    <row r="2" spans="1:66" s="2" customFormat="1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</row>
    <row r="3" spans="2:67" s="2" customFormat="1" ht="15" customHeight="1" hidden="1">
      <c r="B3" s="115"/>
      <c r="C3" s="298" t="s">
        <v>861</v>
      </c>
      <c r="D3" s="298" t="s">
        <v>945</v>
      </c>
      <c r="E3" s="298"/>
      <c r="F3" s="298"/>
      <c r="G3" s="298"/>
      <c r="H3" s="298"/>
      <c r="I3" s="298"/>
      <c r="J3" s="298"/>
      <c r="K3" s="298" t="s">
        <v>861</v>
      </c>
      <c r="L3" s="298" t="s">
        <v>945</v>
      </c>
      <c r="M3" s="298"/>
      <c r="N3" s="298"/>
      <c r="O3" s="298"/>
      <c r="P3" s="298"/>
      <c r="Q3" s="298"/>
      <c r="R3" s="298"/>
      <c r="S3" s="298" t="s">
        <v>861</v>
      </c>
      <c r="T3" s="298" t="s">
        <v>945</v>
      </c>
      <c r="U3" s="298"/>
      <c r="V3" s="298"/>
      <c r="W3" s="298"/>
      <c r="X3" s="298"/>
      <c r="Y3" s="298"/>
      <c r="Z3" s="298"/>
      <c r="AA3" s="298" t="s">
        <v>861</v>
      </c>
      <c r="AB3" s="298" t="s">
        <v>945</v>
      </c>
      <c r="AC3" s="298"/>
      <c r="AD3" s="298"/>
      <c r="AE3" s="298"/>
      <c r="AF3" s="298"/>
      <c r="AG3" s="298"/>
      <c r="AH3" s="298"/>
      <c r="AI3" s="298"/>
      <c r="AJ3" s="298" t="s">
        <v>861</v>
      </c>
      <c r="AK3" s="298" t="s">
        <v>945</v>
      </c>
      <c r="AL3" s="298"/>
      <c r="AM3" s="298"/>
      <c r="AN3" s="298"/>
      <c r="AO3" s="298"/>
      <c r="AP3" s="298"/>
      <c r="AQ3" s="298"/>
      <c r="AR3" s="298" t="s">
        <v>861</v>
      </c>
      <c r="AS3" s="298" t="s">
        <v>945</v>
      </c>
      <c r="AT3" s="298"/>
      <c r="AU3" s="298"/>
      <c r="AV3" s="298"/>
      <c r="AW3" s="298"/>
      <c r="AX3" s="298"/>
      <c r="AY3" s="298"/>
      <c r="AZ3" s="298" t="s">
        <v>861</v>
      </c>
      <c r="BA3" s="298" t="s">
        <v>945</v>
      </c>
      <c r="BB3" s="298"/>
      <c r="BC3" s="298"/>
      <c r="BD3" s="298"/>
      <c r="BE3" s="298"/>
      <c r="BF3" s="298"/>
      <c r="BG3" s="298"/>
      <c r="BH3" s="298" t="s">
        <v>861</v>
      </c>
      <c r="BI3" s="298" t="s">
        <v>945</v>
      </c>
      <c r="BJ3" s="298"/>
      <c r="BK3" s="298"/>
      <c r="BL3" s="298"/>
      <c r="BM3" s="298"/>
      <c r="BN3" s="298"/>
      <c r="BO3" s="298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49</v>
      </c>
      <c r="AJ4" s="1" t="s">
        <v>50</v>
      </c>
      <c r="AK4" s="1" t="s">
        <v>50</v>
      </c>
      <c r="AL4" s="1" t="s">
        <v>50</v>
      </c>
      <c r="AM4" s="1" t="s">
        <v>50</v>
      </c>
      <c r="AN4" s="1" t="s">
        <v>50</v>
      </c>
      <c r="AO4" s="1" t="s">
        <v>50</v>
      </c>
      <c r="AP4" s="1" t="s">
        <v>50</v>
      </c>
      <c r="AQ4" s="1" t="s">
        <v>50</v>
      </c>
      <c r="AR4" s="1" t="s">
        <v>51</v>
      </c>
      <c r="AS4" s="1" t="s">
        <v>51</v>
      </c>
      <c r="AT4" s="1" t="s">
        <v>51</v>
      </c>
      <c r="AU4" s="1" t="s">
        <v>51</v>
      </c>
      <c r="AV4" s="1" t="s">
        <v>51</v>
      </c>
      <c r="AW4" s="1" t="s">
        <v>51</v>
      </c>
      <c r="AX4" s="1" t="s">
        <v>51</v>
      </c>
      <c r="AY4" s="1" t="s">
        <v>51</v>
      </c>
      <c r="AZ4" s="1" t="s">
        <v>95</v>
      </c>
      <c r="BA4" s="1" t="s">
        <v>95</v>
      </c>
      <c r="BB4" s="1" t="s">
        <v>95</v>
      </c>
      <c r="BC4" s="1" t="s">
        <v>95</v>
      </c>
      <c r="BD4" s="1" t="s">
        <v>95</v>
      </c>
      <c r="BE4" s="1" t="s">
        <v>95</v>
      </c>
      <c r="BF4" s="1" t="s">
        <v>95</v>
      </c>
      <c r="BG4" s="1" t="s">
        <v>95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96</v>
      </c>
      <c r="BN4" s="1" t="s">
        <v>96</v>
      </c>
      <c r="BO4" s="1" t="s">
        <v>96</v>
      </c>
    </row>
    <row r="5" spans="1:67" s="11" customFormat="1" ht="15.75">
      <c r="A5" s="1">
        <v>1</v>
      </c>
      <c r="B5" s="332" t="s">
        <v>9</v>
      </c>
      <c r="C5" s="92" t="s">
        <v>420</v>
      </c>
      <c r="D5" s="92" t="s">
        <v>420</v>
      </c>
      <c r="E5" s="92" t="s">
        <v>420</v>
      </c>
      <c r="F5" s="92" t="s">
        <v>420</v>
      </c>
      <c r="G5" s="92" t="s">
        <v>420</v>
      </c>
      <c r="H5" s="92" t="s">
        <v>420</v>
      </c>
      <c r="I5" s="92" t="s">
        <v>420</v>
      </c>
      <c r="J5" s="92" t="s">
        <v>420</v>
      </c>
      <c r="K5" s="92" t="s">
        <v>128</v>
      </c>
      <c r="L5" s="92" t="s">
        <v>128</v>
      </c>
      <c r="M5" s="92" t="s">
        <v>128</v>
      </c>
      <c r="N5" s="92" t="s">
        <v>128</v>
      </c>
      <c r="O5" s="92" t="s">
        <v>128</v>
      </c>
      <c r="P5" s="92" t="s">
        <v>128</v>
      </c>
      <c r="Q5" s="92" t="s">
        <v>128</v>
      </c>
      <c r="R5" s="92" t="s">
        <v>128</v>
      </c>
      <c r="S5" s="92" t="s">
        <v>129</v>
      </c>
      <c r="T5" s="92" t="s">
        <v>129</v>
      </c>
      <c r="U5" s="92" t="s">
        <v>129</v>
      </c>
      <c r="V5" s="92" t="s">
        <v>129</v>
      </c>
      <c r="W5" s="92" t="s">
        <v>129</v>
      </c>
      <c r="X5" s="92" t="s">
        <v>129</v>
      </c>
      <c r="Y5" s="92" t="s">
        <v>129</v>
      </c>
      <c r="Z5" s="92" t="s">
        <v>129</v>
      </c>
      <c r="AA5" s="92" t="s">
        <v>5</v>
      </c>
      <c r="AB5" s="92" t="s">
        <v>5</v>
      </c>
      <c r="AC5" s="92" t="s">
        <v>5</v>
      </c>
      <c r="AD5" s="92" t="s">
        <v>5</v>
      </c>
      <c r="AE5" s="92" t="s">
        <v>5</v>
      </c>
      <c r="AF5" s="92" t="s">
        <v>5</v>
      </c>
      <c r="AG5" s="92" t="s">
        <v>5</v>
      </c>
      <c r="AH5" s="92" t="s">
        <v>5</v>
      </c>
      <c r="AI5" s="332" t="s">
        <v>9</v>
      </c>
      <c r="AJ5" s="92" t="s">
        <v>420</v>
      </c>
      <c r="AK5" s="92" t="s">
        <v>420</v>
      </c>
      <c r="AL5" s="92" t="s">
        <v>420</v>
      </c>
      <c r="AM5" s="92" t="s">
        <v>420</v>
      </c>
      <c r="AN5" s="92" t="s">
        <v>420</v>
      </c>
      <c r="AO5" s="92" t="s">
        <v>420</v>
      </c>
      <c r="AP5" s="92" t="s">
        <v>420</v>
      </c>
      <c r="AQ5" s="92" t="s">
        <v>420</v>
      </c>
      <c r="AR5" s="92" t="s">
        <v>128</v>
      </c>
      <c r="AS5" s="92" t="s">
        <v>128</v>
      </c>
      <c r="AT5" s="92" t="s">
        <v>128</v>
      </c>
      <c r="AU5" s="92" t="s">
        <v>128</v>
      </c>
      <c r="AV5" s="92" t="s">
        <v>128</v>
      </c>
      <c r="AW5" s="92" t="s">
        <v>128</v>
      </c>
      <c r="AX5" s="92" t="s">
        <v>128</v>
      </c>
      <c r="AY5" s="92" t="s">
        <v>128</v>
      </c>
      <c r="AZ5" s="92" t="s">
        <v>129</v>
      </c>
      <c r="BA5" s="92" t="s">
        <v>129</v>
      </c>
      <c r="BB5" s="92" t="s">
        <v>129</v>
      </c>
      <c r="BC5" s="92" t="s">
        <v>129</v>
      </c>
      <c r="BD5" s="92" t="s">
        <v>129</v>
      </c>
      <c r="BE5" s="92" t="s">
        <v>129</v>
      </c>
      <c r="BF5" s="92" t="s">
        <v>129</v>
      </c>
      <c r="BG5" s="92" t="s">
        <v>129</v>
      </c>
      <c r="BH5" s="92" t="s">
        <v>5</v>
      </c>
      <c r="BI5" s="92" t="s">
        <v>5</v>
      </c>
      <c r="BJ5" s="92" t="s">
        <v>5</v>
      </c>
      <c r="BK5" s="92" t="s">
        <v>5</v>
      </c>
      <c r="BL5" s="92" t="s">
        <v>5</v>
      </c>
      <c r="BM5" s="92" t="s">
        <v>5</v>
      </c>
      <c r="BN5" s="92" t="s">
        <v>5</v>
      </c>
      <c r="BO5" s="92" t="s">
        <v>5</v>
      </c>
    </row>
    <row r="6" spans="1:67" s="11" customFormat="1" ht="15.75">
      <c r="A6" s="1">
        <v>2</v>
      </c>
      <c r="B6" s="332"/>
      <c r="C6" s="92" t="s">
        <v>862</v>
      </c>
      <c r="D6" s="92" t="s">
        <v>862</v>
      </c>
      <c r="E6" s="92" t="s">
        <v>862</v>
      </c>
      <c r="F6" s="92" t="s">
        <v>862</v>
      </c>
      <c r="G6" s="92" t="s">
        <v>862</v>
      </c>
      <c r="H6" s="92" t="s">
        <v>862</v>
      </c>
      <c r="I6" s="92" t="s">
        <v>862</v>
      </c>
      <c r="J6" s="92" t="s">
        <v>862</v>
      </c>
      <c r="K6" s="92" t="s">
        <v>862</v>
      </c>
      <c r="L6" s="92" t="s">
        <v>862</v>
      </c>
      <c r="M6" s="92" t="s">
        <v>862</v>
      </c>
      <c r="N6" s="92" t="s">
        <v>862</v>
      </c>
      <c r="O6" s="92" t="s">
        <v>862</v>
      </c>
      <c r="P6" s="92" t="s">
        <v>862</v>
      </c>
      <c r="Q6" s="92" t="s">
        <v>862</v>
      </c>
      <c r="R6" s="92" t="s">
        <v>862</v>
      </c>
      <c r="S6" s="92" t="s">
        <v>862</v>
      </c>
      <c r="T6" s="92" t="s">
        <v>862</v>
      </c>
      <c r="U6" s="92" t="s">
        <v>862</v>
      </c>
      <c r="V6" s="92" t="s">
        <v>862</v>
      </c>
      <c r="W6" s="92" t="s">
        <v>862</v>
      </c>
      <c r="X6" s="92" t="s">
        <v>862</v>
      </c>
      <c r="Y6" s="92" t="s">
        <v>862</v>
      </c>
      <c r="Z6" s="92" t="s">
        <v>862</v>
      </c>
      <c r="AA6" s="92" t="s">
        <v>862</v>
      </c>
      <c r="AB6" s="92" t="s">
        <v>862</v>
      </c>
      <c r="AC6" s="92" t="s">
        <v>862</v>
      </c>
      <c r="AD6" s="92" t="s">
        <v>862</v>
      </c>
      <c r="AE6" s="92" t="s">
        <v>862</v>
      </c>
      <c r="AF6" s="92" t="s">
        <v>862</v>
      </c>
      <c r="AG6" s="92" t="s">
        <v>862</v>
      </c>
      <c r="AH6" s="92" t="s">
        <v>862</v>
      </c>
      <c r="AI6" s="332"/>
      <c r="AJ6" s="92" t="s">
        <v>862</v>
      </c>
      <c r="AK6" s="92" t="s">
        <v>862</v>
      </c>
      <c r="AL6" s="92" t="s">
        <v>862</v>
      </c>
      <c r="AM6" s="92" t="s">
        <v>862</v>
      </c>
      <c r="AN6" s="92" t="s">
        <v>862</v>
      </c>
      <c r="AO6" s="92" t="s">
        <v>862</v>
      </c>
      <c r="AP6" s="92" t="s">
        <v>862</v>
      </c>
      <c r="AQ6" s="92" t="s">
        <v>862</v>
      </c>
      <c r="AR6" s="92" t="s">
        <v>862</v>
      </c>
      <c r="AS6" s="92" t="s">
        <v>862</v>
      </c>
      <c r="AT6" s="92" t="s">
        <v>862</v>
      </c>
      <c r="AU6" s="92" t="s">
        <v>862</v>
      </c>
      <c r="AV6" s="92" t="s">
        <v>862</v>
      </c>
      <c r="AW6" s="92" t="s">
        <v>862</v>
      </c>
      <c r="AX6" s="92" t="s">
        <v>862</v>
      </c>
      <c r="AY6" s="92" t="s">
        <v>862</v>
      </c>
      <c r="AZ6" s="92" t="s">
        <v>862</v>
      </c>
      <c r="BA6" s="92" t="s">
        <v>862</v>
      </c>
      <c r="BB6" s="92" t="s">
        <v>862</v>
      </c>
      <c r="BC6" s="92" t="s">
        <v>862</v>
      </c>
      <c r="BD6" s="92" t="s">
        <v>862</v>
      </c>
      <c r="BE6" s="92" t="s">
        <v>862</v>
      </c>
      <c r="BF6" s="92" t="s">
        <v>862</v>
      </c>
      <c r="BG6" s="92" t="s">
        <v>862</v>
      </c>
      <c r="BH6" s="92" t="s">
        <v>862</v>
      </c>
      <c r="BI6" s="92" t="s">
        <v>862</v>
      </c>
      <c r="BJ6" s="92" t="s">
        <v>862</v>
      </c>
      <c r="BK6" s="92" t="s">
        <v>862</v>
      </c>
      <c r="BL6" s="92" t="s">
        <v>862</v>
      </c>
      <c r="BM6" s="92" t="s">
        <v>862</v>
      </c>
      <c r="BN6" s="92" t="s">
        <v>862</v>
      </c>
      <c r="BO6" s="92" t="s">
        <v>862</v>
      </c>
    </row>
    <row r="7" spans="1:67" s="99" customFormat="1" ht="16.5">
      <c r="A7" s="1">
        <v>3</v>
      </c>
      <c r="B7" s="326" t="s">
        <v>46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8"/>
      <c r="AI7" s="326" t="s">
        <v>140</v>
      </c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8"/>
      <c r="BJ7" s="124"/>
      <c r="BK7" s="124"/>
      <c r="BL7" s="124"/>
      <c r="BM7" s="124"/>
      <c r="BN7" s="124"/>
      <c r="BO7" s="299"/>
    </row>
    <row r="8" spans="1:78" s="11" customFormat="1" ht="47.25">
      <c r="A8" s="1">
        <v>4</v>
      </c>
      <c r="B8" s="94" t="s">
        <v>301</v>
      </c>
      <c r="C8" s="5">
        <f>'Bevétel Hivatal'!C28</f>
        <v>0</v>
      </c>
      <c r="D8" s="5">
        <f>'Bevétel Hivatal'!D28</f>
        <v>0</v>
      </c>
      <c r="E8" s="5">
        <f>'Bevétel Hivatal'!E28</f>
        <v>0</v>
      </c>
      <c r="F8" s="5">
        <f>'Bevétel Hivatal'!F28</f>
        <v>0</v>
      </c>
      <c r="G8" s="5">
        <f>'Bevétel Hivatal'!G28</f>
        <v>0</v>
      </c>
      <c r="H8" s="5">
        <f>'Bevétel Hivatal'!H28</f>
        <v>0</v>
      </c>
      <c r="I8" s="5">
        <f>'Bevétel Hivatal'!I28</f>
        <v>0</v>
      </c>
      <c r="J8" s="5">
        <f>'Bevétel Hivatal'!J28</f>
        <v>0</v>
      </c>
      <c r="K8" s="5">
        <f>'Bevétel Hivatal'!C29</f>
        <v>0</v>
      </c>
      <c r="L8" s="5">
        <f>'Bevétel Hivatal'!D29</f>
        <v>4492133</v>
      </c>
      <c r="M8" s="5">
        <f>'Bevétel Hivatal'!E29</f>
        <v>0</v>
      </c>
      <c r="N8" s="5">
        <f>'Bevétel Hivatal'!F29</f>
        <v>0</v>
      </c>
      <c r="O8" s="5">
        <f>'Bevétel Hivatal'!G29</f>
        <v>0</v>
      </c>
      <c r="P8" s="5">
        <f>'Bevétel Hivatal'!H29</f>
        <v>0</v>
      </c>
      <c r="Q8" s="5">
        <f>'Bevétel Hivatal'!I29</f>
        <v>0</v>
      </c>
      <c r="R8" s="5">
        <f>'Bevétel Hivatal'!J29</f>
        <v>0</v>
      </c>
      <c r="S8" s="5">
        <f>'Bevétel Hivatal'!C30</f>
        <v>0</v>
      </c>
      <c r="T8" s="5">
        <f>'Bevétel Hivatal'!D30</f>
        <v>0</v>
      </c>
      <c r="U8" s="5">
        <f>'Bevétel Hivatal'!E30</f>
        <v>0</v>
      </c>
      <c r="V8" s="5">
        <f>'Bevétel Hivatal'!F30</f>
        <v>0</v>
      </c>
      <c r="W8" s="5">
        <f>'Bevétel Hivatal'!G30</f>
        <v>0</v>
      </c>
      <c r="X8" s="5">
        <f>'Bevétel Hivatal'!H30</f>
        <v>0</v>
      </c>
      <c r="Y8" s="5">
        <f>'Bevétel Hivatal'!I30</f>
        <v>0</v>
      </c>
      <c r="Z8" s="5">
        <f>'Bevétel Hivatal'!J30</f>
        <v>0</v>
      </c>
      <c r="AA8" s="5">
        <f>C8+K8+S8</f>
        <v>0</v>
      </c>
      <c r="AB8" s="5">
        <f aca="true" t="shared" si="0" ref="AB8:AH11">D8+L8+T8</f>
        <v>4492133</v>
      </c>
      <c r="AC8" s="5">
        <f t="shared" si="0"/>
        <v>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6" t="s">
        <v>40</v>
      </c>
      <c r="AJ8" s="5">
        <f>'Kiadás Hivatal'!C14</f>
        <v>0</v>
      </c>
      <c r="AK8" s="5">
        <f>'Kiadás Hivatal'!D14</f>
        <v>0</v>
      </c>
      <c r="AL8" s="5">
        <f>'Kiadás Hivatal'!E14</f>
        <v>0</v>
      </c>
      <c r="AM8" s="5">
        <f>'Kiadás Hivatal'!F14</f>
        <v>0</v>
      </c>
      <c r="AN8" s="5">
        <f>'Kiadás Hivatal'!G14</f>
        <v>0</v>
      </c>
      <c r="AO8" s="5">
        <f>'Kiadás Hivatal'!H14</f>
        <v>0</v>
      </c>
      <c r="AP8" s="5">
        <f>'Kiadás Hivatal'!I14</f>
        <v>0</v>
      </c>
      <c r="AQ8" s="5">
        <f>'Kiadás Hivatal'!J14</f>
        <v>0</v>
      </c>
      <c r="AR8" s="5">
        <f>'Kiadás Hivatal'!C15</f>
        <v>55153144</v>
      </c>
      <c r="AS8" s="5">
        <f>'Kiadás Hivatal'!D15</f>
        <v>58589783</v>
      </c>
      <c r="AT8" s="5">
        <f>'Kiadás Hivatal'!E15</f>
        <v>0</v>
      </c>
      <c r="AU8" s="5">
        <f>'Kiadás Hivatal'!F15</f>
        <v>0</v>
      </c>
      <c r="AV8" s="5">
        <f>'Kiadás Hivatal'!G15</f>
        <v>0</v>
      </c>
      <c r="AW8" s="5">
        <f>'Kiadás Hivatal'!H15</f>
        <v>0</v>
      </c>
      <c r="AX8" s="5">
        <f>'Kiadás Hivatal'!I15</f>
        <v>0</v>
      </c>
      <c r="AY8" s="5">
        <f>'Kiadás Hivatal'!J15</f>
        <v>0</v>
      </c>
      <c r="AZ8" s="5">
        <f>'Kiadás Hivatal'!C16</f>
        <v>0</v>
      </c>
      <c r="BA8" s="5">
        <f>'Kiadás Hivatal'!D16</f>
        <v>0</v>
      </c>
      <c r="BB8" s="5">
        <f>'Kiadás Hivatal'!E16</f>
        <v>0</v>
      </c>
      <c r="BC8" s="5">
        <f>'Kiadás Hivatal'!F16</f>
        <v>0</v>
      </c>
      <c r="BD8" s="5">
        <f>'Kiadás Hivatal'!G16</f>
        <v>0</v>
      </c>
      <c r="BE8" s="5">
        <f>'Kiadás Hivatal'!H16</f>
        <v>0</v>
      </c>
      <c r="BF8" s="5">
        <f>'Kiadás Hivatal'!I16</f>
        <v>0</v>
      </c>
      <c r="BG8" s="5">
        <f>'Kiadás Hivatal'!J16</f>
        <v>0</v>
      </c>
      <c r="BH8" s="5">
        <f>AJ8+AR8+AZ8</f>
        <v>55153144</v>
      </c>
      <c r="BI8" s="5">
        <f aca="true" t="shared" si="1" ref="BI8:BO12">AK8+AS8+BA8</f>
        <v>58589783</v>
      </c>
      <c r="BJ8" s="5">
        <f t="shared" si="1"/>
        <v>0</v>
      </c>
      <c r="BK8" s="5">
        <f t="shared" si="1"/>
        <v>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93">
        <f aca="true" t="shared" si="2" ref="BP8:BP32">AK8-AJ8</f>
        <v>0</v>
      </c>
      <c r="BQ8" s="293">
        <f aca="true" t="shared" si="3" ref="BQ8:BQ32">AS8-AR8</f>
        <v>3436639</v>
      </c>
      <c r="BR8" s="293">
        <f aca="true" t="shared" si="4" ref="BR8:BR32">BA8-AZ8</f>
        <v>0</v>
      </c>
      <c r="BS8" s="293">
        <f aca="true" t="shared" si="5" ref="BS8:BS32">BI8-BH8</f>
        <v>3436639</v>
      </c>
      <c r="BT8" s="293">
        <f aca="true" t="shared" si="6" ref="BT8:BT32">BS8-BR8-BQ8-BP8</f>
        <v>0</v>
      </c>
      <c r="BV8" s="293">
        <f aca="true" t="shared" si="7" ref="BV8:BV32">D8-C8</f>
        <v>0</v>
      </c>
      <c r="BW8" s="293">
        <f aca="true" t="shared" si="8" ref="BW8:BW32">L8-K8</f>
        <v>4492133</v>
      </c>
      <c r="BX8" s="293">
        <f aca="true" t="shared" si="9" ref="BX8:BX32">T8-S8</f>
        <v>0</v>
      </c>
      <c r="BY8" s="293">
        <f aca="true" t="shared" si="10" ref="BY8:BY32">AB8-AA8</f>
        <v>4492133</v>
      </c>
      <c r="BZ8" s="293">
        <f aca="true" t="shared" si="11" ref="BZ8:BZ32">BY8-BX8-BW8-BV8</f>
        <v>0</v>
      </c>
    </row>
    <row r="9" spans="1:78" s="11" customFormat="1" ht="45">
      <c r="A9" s="1">
        <v>5</v>
      </c>
      <c r="B9" s="94" t="s">
        <v>324</v>
      </c>
      <c r="C9" s="5">
        <f>'Bevétel Hivatal'!C58</f>
        <v>0</v>
      </c>
      <c r="D9" s="5">
        <f>'Bevétel Hivatal'!D58</f>
        <v>0</v>
      </c>
      <c r="E9" s="5">
        <f>'Bevétel Hivatal'!E58</f>
        <v>0</v>
      </c>
      <c r="F9" s="5">
        <f>'Bevétel Hivatal'!F58</f>
        <v>0</v>
      </c>
      <c r="G9" s="5">
        <f>'Bevétel Hivatal'!G58</f>
        <v>0</v>
      </c>
      <c r="H9" s="5">
        <f>'Bevétel Hivatal'!H58</f>
        <v>0</v>
      </c>
      <c r="I9" s="5">
        <f>'Bevétel Hivatal'!I58</f>
        <v>0</v>
      </c>
      <c r="J9" s="5">
        <f>'Bevétel Hivatal'!J58</f>
        <v>0</v>
      </c>
      <c r="K9" s="5">
        <f>'Bevétel Hivatal'!C59</f>
        <v>0</v>
      </c>
      <c r="L9" s="5">
        <f>'Bevétel Hivatal'!D59</f>
        <v>0</v>
      </c>
      <c r="M9" s="5">
        <f>'Bevétel Hivatal'!E59</f>
        <v>0</v>
      </c>
      <c r="N9" s="5">
        <f>'Bevétel Hivatal'!F59</f>
        <v>0</v>
      </c>
      <c r="O9" s="5">
        <f>'Bevétel Hivatal'!G59</f>
        <v>0</v>
      </c>
      <c r="P9" s="5">
        <f>'Bevétel Hivatal'!H59</f>
        <v>0</v>
      </c>
      <c r="Q9" s="5">
        <f>'Bevétel Hivatal'!I59</f>
        <v>0</v>
      </c>
      <c r="R9" s="5">
        <f>'Bevétel Hivatal'!J59</f>
        <v>0</v>
      </c>
      <c r="S9" s="5">
        <f>'Bevétel Hivatal'!C60</f>
        <v>0</v>
      </c>
      <c r="T9" s="5">
        <f>'Bevétel Hivatal'!D60</f>
        <v>0</v>
      </c>
      <c r="U9" s="5">
        <f>'Bevétel Hivatal'!E60</f>
        <v>0</v>
      </c>
      <c r="V9" s="5">
        <f>'Bevétel Hivatal'!F60</f>
        <v>0</v>
      </c>
      <c r="W9" s="5">
        <f>'Bevétel Hivatal'!G60</f>
        <v>0</v>
      </c>
      <c r="X9" s="5">
        <f>'Bevétel Hivatal'!H60</f>
        <v>0</v>
      </c>
      <c r="Y9" s="5">
        <f>'Bevétel Hivatal'!I60</f>
        <v>0</v>
      </c>
      <c r="Z9" s="5">
        <f>'Bevétel Hivatal'!J60</f>
        <v>0</v>
      </c>
      <c r="AA9" s="5">
        <f>C9+K9+S9</f>
        <v>0</v>
      </c>
      <c r="AB9" s="5">
        <f t="shared" si="0"/>
        <v>0</v>
      </c>
      <c r="AC9" s="5">
        <f t="shared" si="0"/>
        <v>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6" t="s">
        <v>82</v>
      </c>
      <c r="AJ9" s="5">
        <f>'Kiadás Hivatal'!C23</f>
        <v>0</v>
      </c>
      <c r="AK9" s="5">
        <f>'Kiadás Hivatal'!D23</f>
        <v>0</v>
      </c>
      <c r="AL9" s="5">
        <f>'Kiadás Hivatal'!E23</f>
        <v>0</v>
      </c>
      <c r="AM9" s="5">
        <f>'Kiadás Hivatal'!F23</f>
        <v>0</v>
      </c>
      <c r="AN9" s="5">
        <f>'Kiadás Hivatal'!G23</f>
        <v>0</v>
      </c>
      <c r="AO9" s="5">
        <f>'Kiadás Hivatal'!H23</f>
        <v>0</v>
      </c>
      <c r="AP9" s="5">
        <f>'Kiadás Hivatal'!I23</f>
        <v>0</v>
      </c>
      <c r="AQ9" s="5">
        <f>'Kiadás Hivatal'!J23</f>
        <v>0</v>
      </c>
      <c r="AR9" s="5">
        <f>'Kiadás Hivatal'!C24</f>
        <v>11230000</v>
      </c>
      <c r="AS9" s="5">
        <f>'Kiadás Hivatal'!D24</f>
        <v>11923349</v>
      </c>
      <c r="AT9" s="5">
        <f>'Kiadás Hivatal'!E24</f>
        <v>0</v>
      </c>
      <c r="AU9" s="5">
        <f>'Kiadás Hivatal'!F24</f>
        <v>0</v>
      </c>
      <c r="AV9" s="5">
        <f>'Kiadás Hivatal'!G24</f>
        <v>0</v>
      </c>
      <c r="AW9" s="5">
        <f>'Kiadás Hivatal'!H24</f>
        <v>0</v>
      </c>
      <c r="AX9" s="5">
        <f>'Kiadás Hivatal'!I24</f>
        <v>0</v>
      </c>
      <c r="AY9" s="5">
        <f>'Kiadás Hivatal'!J24</f>
        <v>0</v>
      </c>
      <c r="AZ9" s="5">
        <f>'Kiadás Hivatal'!C25</f>
        <v>0</v>
      </c>
      <c r="BA9" s="5">
        <f>'Kiadás Hivatal'!D25</f>
        <v>0</v>
      </c>
      <c r="BB9" s="5">
        <f>'Kiadás Hivatal'!E25</f>
        <v>0</v>
      </c>
      <c r="BC9" s="5">
        <f>'Kiadás Hivatal'!F25</f>
        <v>0</v>
      </c>
      <c r="BD9" s="5">
        <f>'Kiadás Hivatal'!G25</f>
        <v>0</v>
      </c>
      <c r="BE9" s="5">
        <f>'Kiadás Hivatal'!H25</f>
        <v>0</v>
      </c>
      <c r="BF9" s="5">
        <f>'Kiadás Hivatal'!I25</f>
        <v>0</v>
      </c>
      <c r="BG9" s="5">
        <f>'Kiadás Hivatal'!J25</f>
        <v>0</v>
      </c>
      <c r="BH9" s="5">
        <f>AJ9+AR9+AZ9</f>
        <v>11230000</v>
      </c>
      <c r="BI9" s="5">
        <f t="shared" si="1"/>
        <v>11923349</v>
      </c>
      <c r="BJ9" s="5">
        <f t="shared" si="1"/>
        <v>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93">
        <f t="shared" si="2"/>
        <v>0</v>
      </c>
      <c r="BQ9" s="293">
        <f t="shared" si="3"/>
        <v>693349</v>
      </c>
      <c r="BR9" s="293">
        <f t="shared" si="4"/>
        <v>0</v>
      </c>
      <c r="BS9" s="293">
        <f t="shared" si="5"/>
        <v>693349</v>
      </c>
      <c r="BT9" s="293">
        <f t="shared" si="6"/>
        <v>0</v>
      </c>
      <c r="BV9" s="293">
        <f t="shared" si="7"/>
        <v>0</v>
      </c>
      <c r="BW9" s="293">
        <f t="shared" si="8"/>
        <v>0</v>
      </c>
      <c r="BX9" s="293">
        <f t="shared" si="9"/>
        <v>0</v>
      </c>
      <c r="BY9" s="293">
        <f t="shared" si="10"/>
        <v>0</v>
      </c>
      <c r="BZ9" s="293">
        <f t="shared" si="11"/>
        <v>0</v>
      </c>
    </row>
    <row r="10" spans="1:78" s="11" customFormat="1" ht="15.75">
      <c r="A10" s="1">
        <v>6</v>
      </c>
      <c r="B10" s="94" t="s">
        <v>46</v>
      </c>
      <c r="C10" s="5">
        <f>'Bevétel Hivatal'!C97</f>
        <v>0</v>
      </c>
      <c r="D10" s="5">
        <f>'Bevétel Hivatal'!D97</f>
        <v>0</v>
      </c>
      <c r="E10" s="5">
        <f>'Bevétel Hivatal'!E97</f>
        <v>0</v>
      </c>
      <c r="F10" s="5">
        <f>'Bevétel Hivatal'!F97</f>
        <v>0</v>
      </c>
      <c r="G10" s="5">
        <f>'Bevétel Hivatal'!G97</f>
        <v>0</v>
      </c>
      <c r="H10" s="5">
        <f>'Bevétel Hivatal'!H97</f>
        <v>0</v>
      </c>
      <c r="I10" s="5">
        <f>'Bevétel Hivatal'!I97</f>
        <v>0</v>
      </c>
      <c r="J10" s="5">
        <f>'Bevétel Hivatal'!J97</f>
        <v>0</v>
      </c>
      <c r="K10" s="5">
        <f>'Bevétel Hivatal'!C98</f>
        <v>60000</v>
      </c>
      <c r="L10" s="5">
        <f>'Bevétel Hivatal'!D98</f>
        <v>60000</v>
      </c>
      <c r="M10" s="5">
        <f>'Bevétel Hivatal'!E98</f>
        <v>0</v>
      </c>
      <c r="N10" s="5">
        <f>'Bevétel Hivatal'!F98</f>
        <v>0</v>
      </c>
      <c r="O10" s="5">
        <f>'Bevétel Hivatal'!G98</f>
        <v>0</v>
      </c>
      <c r="P10" s="5">
        <f>'Bevétel Hivatal'!H98</f>
        <v>0</v>
      </c>
      <c r="Q10" s="5">
        <f>'Bevétel Hivatal'!I98</f>
        <v>0</v>
      </c>
      <c r="R10" s="5">
        <f>'Bevétel Hivatal'!J98</f>
        <v>0</v>
      </c>
      <c r="S10" s="5">
        <f>'Bevétel Hivatal'!C99</f>
        <v>0</v>
      </c>
      <c r="T10" s="5">
        <f>'Bevétel Hivatal'!D99</f>
        <v>0</v>
      </c>
      <c r="U10" s="5">
        <f>'Bevétel Hivatal'!E99</f>
        <v>0</v>
      </c>
      <c r="V10" s="5">
        <f>'Bevétel Hivatal'!F99</f>
        <v>0</v>
      </c>
      <c r="W10" s="5">
        <f>'Bevétel Hivatal'!G99</f>
        <v>0</v>
      </c>
      <c r="X10" s="5">
        <f>'Bevétel Hivatal'!H99</f>
        <v>0</v>
      </c>
      <c r="Y10" s="5">
        <f>'Bevétel Hivatal'!I99</f>
        <v>0</v>
      </c>
      <c r="Z10" s="5">
        <f>'Bevétel Hivatal'!J99</f>
        <v>0</v>
      </c>
      <c r="AA10" s="5">
        <f>C10+K10+S10</f>
        <v>60000</v>
      </c>
      <c r="AB10" s="5">
        <f t="shared" si="0"/>
        <v>60000</v>
      </c>
      <c r="AC10" s="5">
        <f t="shared" si="0"/>
        <v>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6" t="s">
        <v>83</v>
      </c>
      <c r="AJ10" s="5">
        <f>'Kiadás Hivatal'!C31</f>
        <v>0</v>
      </c>
      <c r="AK10" s="5">
        <f>'Kiadás Hivatal'!D31</f>
        <v>0</v>
      </c>
      <c r="AL10" s="5">
        <f>'Kiadás Hivatal'!E31</f>
        <v>0</v>
      </c>
      <c r="AM10" s="5">
        <f>'Kiadás Hivatal'!F31</f>
        <v>0</v>
      </c>
      <c r="AN10" s="5">
        <f>'Kiadás Hivatal'!G31</f>
        <v>0</v>
      </c>
      <c r="AO10" s="5">
        <f>'Kiadás Hivatal'!H31</f>
        <v>0</v>
      </c>
      <c r="AP10" s="5">
        <f>'Kiadás Hivatal'!I31</f>
        <v>0</v>
      </c>
      <c r="AQ10" s="5">
        <f>'Kiadás Hivatal'!J31</f>
        <v>0</v>
      </c>
      <c r="AR10" s="5">
        <f>'Kiadás Hivatal'!C32</f>
        <v>8416056</v>
      </c>
      <c r="AS10" s="5">
        <f>'Kiadás Hivatal'!D32</f>
        <v>8826105</v>
      </c>
      <c r="AT10" s="5">
        <f>'Kiadás Hivatal'!E32</f>
        <v>0</v>
      </c>
      <c r="AU10" s="5">
        <f>'Kiadás Hivatal'!F32</f>
        <v>0</v>
      </c>
      <c r="AV10" s="5">
        <f>'Kiadás Hivatal'!G32</f>
        <v>0</v>
      </c>
      <c r="AW10" s="5">
        <f>'Kiadás Hivatal'!H32</f>
        <v>0</v>
      </c>
      <c r="AX10" s="5">
        <f>'Kiadás Hivatal'!I32</f>
        <v>0</v>
      </c>
      <c r="AY10" s="5">
        <f>'Kiadás Hivatal'!J32</f>
        <v>0</v>
      </c>
      <c r="AZ10" s="5">
        <f>'Kiadás Hivatal'!C33</f>
        <v>0</v>
      </c>
      <c r="BA10" s="5">
        <f>'Kiadás Hivatal'!D33</f>
        <v>0</v>
      </c>
      <c r="BB10" s="5">
        <f>'Kiadás Hivatal'!E33</f>
        <v>0</v>
      </c>
      <c r="BC10" s="5">
        <f>'Kiadás Hivatal'!F33</f>
        <v>0</v>
      </c>
      <c r="BD10" s="5">
        <f>'Kiadás Hivatal'!G33</f>
        <v>0</v>
      </c>
      <c r="BE10" s="5">
        <f>'Kiadás Hivatal'!H33</f>
        <v>0</v>
      </c>
      <c r="BF10" s="5">
        <f>'Kiadás Hivatal'!I33</f>
        <v>0</v>
      </c>
      <c r="BG10" s="5">
        <f>'Kiadás Hivatal'!J33</f>
        <v>0</v>
      </c>
      <c r="BH10" s="5">
        <f>AJ10+AR10+AZ10</f>
        <v>8416056</v>
      </c>
      <c r="BI10" s="5">
        <f t="shared" si="1"/>
        <v>8826105</v>
      </c>
      <c r="BJ10" s="5">
        <f t="shared" si="1"/>
        <v>0</v>
      </c>
      <c r="BK10" s="5">
        <f t="shared" si="1"/>
        <v>0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93">
        <f t="shared" si="2"/>
        <v>0</v>
      </c>
      <c r="BQ10" s="293">
        <f t="shared" si="3"/>
        <v>410049</v>
      </c>
      <c r="BR10" s="293">
        <f t="shared" si="4"/>
        <v>0</v>
      </c>
      <c r="BS10" s="293">
        <f t="shared" si="5"/>
        <v>410049</v>
      </c>
      <c r="BT10" s="293">
        <f t="shared" si="6"/>
        <v>0</v>
      </c>
      <c r="BV10" s="293">
        <f t="shared" si="7"/>
        <v>0</v>
      </c>
      <c r="BW10" s="293">
        <f t="shared" si="8"/>
        <v>0</v>
      </c>
      <c r="BX10" s="293">
        <f t="shared" si="9"/>
        <v>0</v>
      </c>
      <c r="BY10" s="293">
        <f t="shared" si="10"/>
        <v>0</v>
      </c>
      <c r="BZ10" s="293">
        <f t="shared" si="11"/>
        <v>0</v>
      </c>
    </row>
    <row r="11" spans="1:78" s="11" customFormat="1" ht="15.75">
      <c r="A11" s="1">
        <v>7</v>
      </c>
      <c r="B11" s="335" t="s">
        <v>382</v>
      </c>
      <c r="C11" s="324">
        <f>'Bevétel Hivatal'!C124</f>
        <v>0</v>
      </c>
      <c r="D11" s="324">
        <f>'Bevétel Hivatal'!D124</f>
        <v>0</v>
      </c>
      <c r="E11" s="324">
        <f>'Bevétel Hivatal'!E124</f>
        <v>0</v>
      </c>
      <c r="F11" s="324">
        <f>'Bevétel Hivatal'!F124</f>
        <v>0</v>
      </c>
      <c r="G11" s="324">
        <f>'Bevétel Hivatal'!G124</f>
        <v>0</v>
      </c>
      <c r="H11" s="324">
        <f>'Bevétel Hivatal'!H124</f>
        <v>0</v>
      </c>
      <c r="I11" s="324">
        <f>'Bevétel Hivatal'!I124</f>
        <v>0</v>
      </c>
      <c r="J11" s="324">
        <f>'Bevétel Hivatal'!J124</f>
        <v>0</v>
      </c>
      <c r="K11" s="324">
        <f>'Bevétel Hivatal'!C125</f>
        <v>0</v>
      </c>
      <c r="L11" s="324">
        <f>'Bevétel Hivatal'!D125</f>
        <v>0</v>
      </c>
      <c r="M11" s="324">
        <f>'Bevétel Hivatal'!E125</f>
        <v>0</v>
      </c>
      <c r="N11" s="324">
        <f>'Bevétel Hivatal'!F125</f>
        <v>0</v>
      </c>
      <c r="O11" s="324">
        <f>'Bevétel Hivatal'!G125</f>
        <v>0</v>
      </c>
      <c r="P11" s="324">
        <f>'Bevétel Hivatal'!H125</f>
        <v>0</v>
      </c>
      <c r="Q11" s="324">
        <f>'Bevétel Hivatal'!I125</f>
        <v>0</v>
      </c>
      <c r="R11" s="324">
        <f>'Bevétel Hivatal'!J125</f>
        <v>0</v>
      </c>
      <c r="S11" s="324">
        <f>'Bevétel Hivatal'!C126</f>
        <v>0</v>
      </c>
      <c r="T11" s="324">
        <f>'Bevétel Hivatal'!D126</f>
        <v>0</v>
      </c>
      <c r="U11" s="324">
        <f>'Bevétel Hivatal'!E126</f>
        <v>0</v>
      </c>
      <c r="V11" s="324">
        <f>'Bevétel Hivatal'!F126</f>
        <v>0</v>
      </c>
      <c r="W11" s="324">
        <f>'Bevétel Hivatal'!G126</f>
        <v>0</v>
      </c>
      <c r="X11" s="324">
        <f>'Bevétel Hivatal'!H126</f>
        <v>0</v>
      </c>
      <c r="Y11" s="324">
        <f>'Bevétel Hivatal'!I126</f>
        <v>0</v>
      </c>
      <c r="Z11" s="324">
        <f>'Bevétel Hivatal'!J126</f>
        <v>0</v>
      </c>
      <c r="AA11" s="324">
        <f>C11+K11+S11</f>
        <v>0</v>
      </c>
      <c r="AB11" s="324">
        <f t="shared" si="0"/>
        <v>0</v>
      </c>
      <c r="AC11" s="324">
        <f t="shared" si="0"/>
        <v>0</v>
      </c>
      <c r="AD11" s="324">
        <f t="shared" si="0"/>
        <v>0</v>
      </c>
      <c r="AE11" s="324">
        <f t="shared" si="0"/>
        <v>0</v>
      </c>
      <c r="AF11" s="324">
        <f t="shared" si="0"/>
        <v>0</v>
      </c>
      <c r="AG11" s="324">
        <f t="shared" si="0"/>
        <v>0</v>
      </c>
      <c r="AH11" s="324">
        <f t="shared" si="0"/>
        <v>0</v>
      </c>
      <c r="AI11" s="96" t="s">
        <v>84</v>
      </c>
      <c r="AJ11" s="5">
        <f>'Kiadás Hivatal'!C44</f>
        <v>0</v>
      </c>
      <c r="AK11" s="5">
        <f>'Kiadás Hivatal'!D44</f>
        <v>0</v>
      </c>
      <c r="AL11" s="5">
        <f>'Kiadás Hivatal'!E44</f>
        <v>0</v>
      </c>
      <c r="AM11" s="5">
        <f>'Kiadás Hivatal'!F44</f>
        <v>0</v>
      </c>
      <c r="AN11" s="5">
        <f>'Kiadás Hivatal'!G44</f>
        <v>0</v>
      </c>
      <c r="AO11" s="5">
        <f>'Kiadás Hivatal'!H44</f>
        <v>0</v>
      </c>
      <c r="AP11" s="5">
        <f>'Kiadás Hivatal'!I44</f>
        <v>0</v>
      </c>
      <c r="AQ11" s="5">
        <f>'Kiadás Hivatal'!J44</f>
        <v>0</v>
      </c>
      <c r="AR11" s="5">
        <f>'Kiadás Hivatal'!C45</f>
        <v>0</v>
      </c>
      <c r="AS11" s="5">
        <f>'Kiadás Hivatal'!D45</f>
        <v>0</v>
      </c>
      <c r="AT11" s="5">
        <f>'Kiadás Hivatal'!E45</f>
        <v>0</v>
      </c>
      <c r="AU11" s="5">
        <f>'Kiadás Hivatal'!F45</f>
        <v>0</v>
      </c>
      <c r="AV11" s="5">
        <f>'Kiadás Hivatal'!G45</f>
        <v>0</v>
      </c>
      <c r="AW11" s="5">
        <f>'Kiadás Hivatal'!H45</f>
        <v>0</v>
      </c>
      <c r="AX11" s="5">
        <f>'Kiadás Hivatal'!I45</f>
        <v>0</v>
      </c>
      <c r="AY11" s="5">
        <f>'Kiadás Hivatal'!J45</f>
        <v>0</v>
      </c>
      <c r="AZ11" s="5">
        <f>'Kiadás Hivatal'!C46</f>
        <v>0</v>
      </c>
      <c r="BA11" s="5">
        <f>'Kiadás Hivatal'!D46</f>
        <v>0</v>
      </c>
      <c r="BB11" s="5">
        <f>'Kiadás Hivatal'!E46</f>
        <v>0</v>
      </c>
      <c r="BC11" s="5">
        <f>'Kiadás Hivatal'!F46</f>
        <v>0</v>
      </c>
      <c r="BD11" s="5">
        <f>'Kiadás Hivatal'!G46</f>
        <v>0</v>
      </c>
      <c r="BE11" s="5">
        <f>'Kiadás Hivatal'!H46</f>
        <v>0</v>
      </c>
      <c r="BF11" s="5">
        <f>'Kiadás Hivatal'!I46</f>
        <v>0</v>
      </c>
      <c r="BG11" s="5">
        <f>'Kiadás Hivatal'!J46</f>
        <v>0</v>
      </c>
      <c r="BH11" s="5">
        <f>AJ11+AR11+AZ11</f>
        <v>0</v>
      </c>
      <c r="BI11" s="5">
        <f t="shared" si="1"/>
        <v>0</v>
      </c>
      <c r="BJ11" s="5">
        <f t="shared" si="1"/>
        <v>0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93">
        <f t="shared" si="2"/>
        <v>0</v>
      </c>
      <c r="BQ11" s="293">
        <f t="shared" si="3"/>
        <v>0</v>
      </c>
      <c r="BR11" s="293">
        <f t="shared" si="4"/>
        <v>0</v>
      </c>
      <c r="BS11" s="293">
        <f t="shared" si="5"/>
        <v>0</v>
      </c>
      <c r="BT11" s="293">
        <f t="shared" si="6"/>
        <v>0</v>
      </c>
      <c r="BV11" s="293">
        <f t="shared" si="7"/>
        <v>0</v>
      </c>
      <c r="BW11" s="293">
        <f t="shared" si="8"/>
        <v>0</v>
      </c>
      <c r="BX11" s="293">
        <f t="shared" si="9"/>
        <v>0</v>
      </c>
      <c r="BY11" s="293">
        <f t="shared" si="10"/>
        <v>0</v>
      </c>
      <c r="BZ11" s="293">
        <f t="shared" si="11"/>
        <v>0</v>
      </c>
    </row>
    <row r="12" spans="1:78" s="11" customFormat="1" ht="30">
      <c r="A12" s="1">
        <v>8</v>
      </c>
      <c r="B12" s="335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96" t="s">
        <v>85</v>
      </c>
      <c r="AJ12" s="5">
        <f>'Kiadás Hivatal'!C72</f>
        <v>0</v>
      </c>
      <c r="AK12" s="5">
        <f>'Kiadás Hivatal'!D72</f>
        <v>0</v>
      </c>
      <c r="AL12" s="5">
        <f>'Kiadás Hivatal'!E72</f>
        <v>0</v>
      </c>
      <c r="AM12" s="5">
        <f>'Kiadás Hivatal'!F72</f>
        <v>0</v>
      </c>
      <c r="AN12" s="5">
        <f>'Kiadás Hivatal'!G72</f>
        <v>0</v>
      </c>
      <c r="AO12" s="5">
        <f>'Kiadás Hivatal'!H72</f>
        <v>0</v>
      </c>
      <c r="AP12" s="5">
        <f>'Kiadás Hivatal'!I72</f>
        <v>0</v>
      </c>
      <c r="AQ12" s="5">
        <f>'Kiadás Hivatal'!J72</f>
        <v>0</v>
      </c>
      <c r="AR12" s="5">
        <f>'Kiadás Hivatal'!C73</f>
        <v>0</v>
      </c>
      <c r="AS12" s="5">
        <f>'Kiadás Hivatal'!D73</f>
        <v>0</v>
      </c>
      <c r="AT12" s="5">
        <f>'Kiadás Hivatal'!E73</f>
        <v>0</v>
      </c>
      <c r="AU12" s="5">
        <f>'Kiadás Hivatal'!F73</f>
        <v>0</v>
      </c>
      <c r="AV12" s="5">
        <f>'Kiadás Hivatal'!G73</f>
        <v>0</v>
      </c>
      <c r="AW12" s="5">
        <f>'Kiadás Hivatal'!H73</f>
        <v>0</v>
      </c>
      <c r="AX12" s="5">
        <f>'Kiadás Hivatal'!I73</f>
        <v>0</v>
      </c>
      <c r="AY12" s="5">
        <f>'Kiadás Hivatal'!J73</f>
        <v>0</v>
      </c>
      <c r="AZ12" s="5">
        <f>'Kiadás Hivatal'!C74</f>
        <v>0</v>
      </c>
      <c r="BA12" s="5">
        <f>'Kiadás Hivatal'!D74</f>
        <v>0</v>
      </c>
      <c r="BB12" s="5">
        <f>'Kiadás Hivatal'!E74</f>
        <v>0</v>
      </c>
      <c r="BC12" s="5">
        <f>'Kiadás Hivatal'!F74</f>
        <v>0</v>
      </c>
      <c r="BD12" s="5">
        <f>'Kiadás Hivatal'!G74</f>
        <v>0</v>
      </c>
      <c r="BE12" s="5">
        <f>'Kiadás Hivatal'!H74</f>
        <v>0</v>
      </c>
      <c r="BF12" s="5">
        <f>'Kiadás Hivatal'!I74</f>
        <v>0</v>
      </c>
      <c r="BG12" s="5">
        <f>'Kiadás Hivatal'!J74</f>
        <v>0</v>
      </c>
      <c r="BH12" s="5">
        <f>AJ12+AR12+AZ12</f>
        <v>0</v>
      </c>
      <c r="BI12" s="5">
        <f t="shared" si="1"/>
        <v>0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93">
        <f t="shared" si="2"/>
        <v>0</v>
      </c>
      <c r="BQ12" s="293">
        <f t="shared" si="3"/>
        <v>0</v>
      </c>
      <c r="BR12" s="293">
        <f t="shared" si="4"/>
        <v>0</v>
      </c>
      <c r="BS12" s="293">
        <f t="shared" si="5"/>
        <v>0</v>
      </c>
      <c r="BT12" s="293">
        <f t="shared" si="6"/>
        <v>0</v>
      </c>
      <c r="BV12" s="293">
        <f t="shared" si="7"/>
        <v>0</v>
      </c>
      <c r="BW12" s="293">
        <f t="shared" si="8"/>
        <v>0</v>
      </c>
      <c r="BX12" s="293">
        <f t="shared" si="9"/>
        <v>0</v>
      </c>
      <c r="BY12" s="293">
        <f t="shared" si="10"/>
        <v>0</v>
      </c>
      <c r="BZ12" s="293">
        <f t="shared" si="11"/>
        <v>0</v>
      </c>
    </row>
    <row r="13" spans="1:78" s="11" customFormat="1" ht="15.75">
      <c r="A13" s="1">
        <v>9</v>
      </c>
      <c r="B13" s="95" t="s">
        <v>87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60000</v>
      </c>
      <c r="L13" s="13">
        <f aca="true" t="shared" si="13" ref="L13:R13">SUM(L8:L12)</f>
        <v>4552133</v>
      </c>
      <c r="M13" s="13">
        <f t="shared" si="13"/>
        <v>0</v>
      </c>
      <c r="N13" s="13">
        <f t="shared" si="13"/>
        <v>0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0</v>
      </c>
      <c r="T13" s="13">
        <f aca="true" t="shared" si="14" ref="T13:Z13">SUM(T8:T12)</f>
        <v>0</v>
      </c>
      <c r="U13" s="13">
        <f t="shared" si="14"/>
        <v>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60000</v>
      </c>
      <c r="AB13" s="13">
        <f aca="true" t="shared" si="15" ref="AB13:AH13">SUM(AB8:AB12)</f>
        <v>4552133</v>
      </c>
      <c r="AC13" s="13">
        <f t="shared" si="15"/>
        <v>0</v>
      </c>
      <c r="AD13" s="13">
        <f t="shared" si="15"/>
        <v>0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95" t="s">
        <v>88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74799200</v>
      </c>
      <c r="AS13" s="13">
        <f aca="true" t="shared" si="17" ref="AS13:AY13">SUM(AS8:AS12)</f>
        <v>79339237</v>
      </c>
      <c r="AT13" s="13">
        <f t="shared" si="17"/>
        <v>0</v>
      </c>
      <c r="AU13" s="13">
        <f t="shared" si="17"/>
        <v>0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0</v>
      </c>
      <c r="BA13" s="13">
        <f aca="true" t="shared" si="18" ref="BA13:BG13">SUM(BA8:BA12)</f>
        <v>0</v>
      </c>
      <c r="BB13" s="13">
        <f t="shared" si="18"/>
        <v>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74799200</v>
      </c>
      <c r="BI13" s="13">
        <f aca="true" t="shared" si="19" ref="BI13:BO13">SUM(BI8:BI12)</f>
        <v>79339237</v>
      </c>
      <c r="BJ13" s="13">
        <f t="shared" si="19"/>
        <v>0</v>
      </c>
      <c r="BK13" s="13">
        <f t="shared" si="19"/>
        <v>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93">
        <f t="shared" si="2"/>
        <v>0</v>
      </c>
      <c r="BQ13" s="293">
        <f t="shared" si="3"/>
        <v>4540037</v>
      </c>
      <c r="BR13" s="293">
        <f t="shared" si="4"/>
        <v>0</v>
      </c>
      <c r="BS13" s="293">
        <f t="shared" si="5"/>
        <v>4540037</v>
      </c>
      <c r="BT13" s="293">
        <f t="shared" si="6"/>
        <v>0</v>
      </c>
      <c r="BV13" s="293">
        <f t="shared" si="7"/>
        <v>0</v>
      </c>
      <c r="BW13" s="293">
        <f t="shared" si="8"/>
        <v>4492133</v>
      </c>
      <c r="BX13" s="293">
        <f t="shared" si="9"/>
        <v>0</v>
      </c>
      <c r="BY13" s="293">
        <f t="shared" si="10"/>
        <v>4492133</v>
      </c>
      <c r="BZ13" s="293">
        <f t="shared" si="11"/>
        <v>0</v>
      </c>
    </row>
    <row r="14" spans="1:78" s="11" customFormat="1" ht="15.75">
      <c r="A14" s="1">
        <v>10</v>
      </c>
      <c r="B14" s="97" t="s">
        <v>145</v>
      </c>
      <c r="C14" s="98">
        <f>C13-AJ13</f>
        <v>0</v>
      </c>
      <c r="D14" s="98">
        <f aca="true" t="shared" si="20" ref="D14:J14">D13-AK13</f>
        <v>0</v>
      </c>
      <c r="E14" s="98">
        <f t="shared" si="20"/>
        <v>0</v>
      </c>
      <c r="F14" s="98">
        <f t="shared" si="20"/>
        <v>0</v>
      </c>
      <c r="G14" s="98">
        <f t="shared" si="20"/>
        <v>0</v>
      </c>
      <c r="H14" s="98">
        <f t="shared" si="20"/>
        <v>0</v>
      </c>
      <c r="I14" s="98">
        <f t="shared" si="20"/>
        <v>0</v>
      </c>
      <c r="J14" s="98">
        <f t="shared" si="20"/>
        <v>0</v>
      </c>
      <c r="K14" s="98">
        <f>K13-AR13</f>
        <v>-74739200</v>
      </c>
      <c r="L14" s="98">
        <f aca="true" t="shared" si="21" ref="L14:R14">L13-AS13</f>
        <v>-74787104</v>
      </c>
      <c r="M14" s="98">
        <f t="shared" si="21"/>
        <v>0</v>
      </c>
      <c r="N14" s="98">
        <f t="shared" si="21"/>
        <v>0</v>
      </c>
      <c r="O14" s="98">
        <f t="shared" si="21"/>
        <v>0</v>
      </c>
      <c r="P14" s="98">
        <f t="shared" si="21"/>
        <v>0</v>
      </c>
      <c r="Q14" s="98">
        <f t="shared" si="21"/>
        <v>0</v>
      </c>
      <c r="R14" s="98">
        <f t="shared" si="21"/>
        <v>0</v>
      </c>
      <c r="S14" s="98">
        <f>S13-AZ13</f>
        <v>0</v>
      </c>
      <c r="T14" s="98">
        <f aca="true" t="shared" si="22" ref="T14:Z14">T13-BA13</f>
        <v>0</v>
      </c>
      <c r="U14" s="98">
        <f t="shared" si="22"/>
        <v>0</v>
      </c>
      <c r="V14" s="98">
        <f t="shared" si="22"/>
        <v>0</v>
      </c>
      <c r="W14" s="98">
        <f t="shared" si="22"/>
        <v>0</v>
      </c>
      <c r="X14" s="98">
        <f t="shared" si="22"/>
        <v>0</v>
      </c>
      <c r="Y14" s="98">
        <f t="shared" si="22"/>
        <v>0</v>
      </c>
      <c r="Z14" s="98">
        <f t="shared" si="22"/>
        <v>0</v>
      </c>
      <c r="AA14" s="98">
        <f>AA13-BH13</f>
        <v>-74739200</v>
      </c>
      <c r="AB14" s="98">
        <f aca="true" t="shared" si="23" ref="AB14:AH14">AB13-BI13</f>
        <v>-74787104</v>
      </c>
      <c r="AC14" s="98">
        <f t="shared" si="23"/>
        <v>0</v>
      </c>
      <c r="AD14" s="98">
        <f t="shared" si="23"/>
        <v>0</v>
      </c>
      <c r="AE14" s="98">
        <f t="shared" si="23"/>
        <v>0</v>
      </c>
      <c r="AF14" s="98">
        <f t="shared" si="23"/>
        <v>0</v>
      </c>
      <c r="AG14" s="98">
        <f t="shared" si="23"/>
        <v>0</v>
      </c>
      <c r="AH14" s="98">
        <f t="shared" si="23"/>
        <v>0</v>
      </c>
      <c r="AI14" s="333" t="s">
        <v>131</v>
      </c>
      <c r="AJ14" s="325">
        <f>'Kiadás Hivatal'!C91</f>
        <v>0</v>
      </c>
      <c r="AK14" s="325">
        <f>'Kiadás Hivatal'!D91</f>
        <v>0</v>
      </c>
      <c r="AL14" s="325">
        <f>'Kiadás Hivatal'!E91</f>
        <v>0</v>
      </c>
      <c r="AM14" s="325">
        <f>'Kiadás Hivatal'!F91</f>
        <v>0</v>
      </c>
      <c r="AN14" s="325">
        <f>'Kiadás Hivatal'!G91</f>
        <v>0</v>
      </c>
      <c r="AO14" s="325">
        <f>'Kiadás Hivatal'!H91</f>
        <v>0</v>
      </c>
      <c r="AP14" s="325">
        <f>'Kiadás Hivatal'!I91</f>
        <v>0</v>
      </c>
      <c r="AQ14" s="325">
        <f>'Kiadás Hivatal'!J91</f>
        <v>0</v>
      </c>
      <c r="AR14" s="325">
        <f>'Kiadás Hivatal'!C92</f>
        <v>0</v>
      </c>
      <c r="AS14" s="325">
        <f>'Kiadás Hivatal'!D92</f>
        <v>0</v>
      </c>
      <c r="AT14" s="325">
        <f>'Kiadás Hivatal'!E92</f>
        <v>0</v>
      </c>
      <c r="AU14" s="325">
        <f>'Kiadás Hivatal'!F92</f>
        <v>0</v>
      </c>
      <c r="AV14" s="325">
        <f>'Kiadás Hivatal'!G92</f>
        <v>0</v>
      </c>
      <c r="AW14" s="325">
        <f>'Kiadás Hivatal'!H92</f>
        <v>0</v>
      </c>
      <c r="AX14" s="325">
        <f>'Kiadás Hivatal'!I92</f>
        <v>0</v>
      </c>
      <c r="AY14" s="325">
        <f>'Kiadás Hivatal'!J92</f>
        <v>0</v>
      </c>
      <c r="AZ14" s="325">
        <f>'Kiadás Hivatal'!C93</f>
        <v>0</v>
      </c>
      <c r="BA14" s="325">
        <f>'Kiadás Hivatal'!D93</f>
        <v>0</v>
      </c>
      <c r="BB14" s="325">
        <f>'Kiadás Hivatal'!E93</f>
        <v>0</v>
      </c>
      <c r="BC14" s="325">
        <f>'Kiadás Hivatal'!F93</f>
        <v>0</v>
      </c>
      <c r="BD14" s="325">
        <f>'Kiadás Hivatal'!G93</f>
        <v>0</v>
      </c>
      <c r="BE14" s="325">
        <f>'Kiadás Hivatal'!H93</f>
        <v>0</v>
      </c>
      <c r="BF14" s="325">
        <f>'Kiadás Hivatal'!I93</f>
        <v>0</v>
      </c>
      <c r="BG14" s="325">
        <f>'Kiadás Hivatal'!J93</f>
        <v>0</v>
      </c>
      <c r="BH14" s="325">
        <f>AJ14+AR14+AZ14</f>
        <v>0</v>
      </c>
      <c r="BI14" s="325">
        <f aca="true" t="shared" si="24" ref="BI14:BO14">AK14+AS14+BA14</f>
        <v>0</v>
      </c>
      <c r="BJ14" s="325">
        <f t="shared" si="24"/>
        <v>0</v>
      </c>
      <c r="BK14" s="325">
        <f t="shared" si="24"/>
        <v>0</v>
      </c>
      <c r="BL14" s="325">
        <f t="shared" si="24"/>
        <v>0</v>
      </c>
      <c r="BM14" s="325">
        <f t="shared" si="24"/>
        <v>0</v>
      </c>
      <c r="BN14" s="325">
        <f t="shared" si="24"/>
        <v>0</v>
      </c>
      <c r="BO14" s="325">
        <f t="shared" si="24"/>
        <v>0</v>
      </c>
      <c r="BP14" s="293">
        <f t="shared" si="2"/>
        <v>0</v>
      </c>
      <c r="BQ14" s="293">
        <f t="shared" si="3"/>
        <v>0</v>
      </c>
      <c r="BR14" s="293">
        <f t="shared" si="4"/>
        <v>0</v>
      </c>
      <c r="BS14" s="293">
        <f t="shared" si="5"/>
        <v>0</v>
      </c>
      <c r="BT14" s="293">
        <f t="shared" si="6"/>
        <v>0</v>
      </c>
      <c r="BV14" s="293">
        <f t="shared" si="7"/>
        <v>0</v>
      </c>
      <c r="BW14" s="293">
        <f t="shared" si="8"/>
        <v>-47904</v>
      </c>
      <c r="BX14" s="293">
        <f t="shared" si="9"/>
        <v>0</v>
      </c>
      <c r="BY14" s="293">
        <f t="shared" si="10"/>
        <v>-47904</v>
      </c>
      <c r="BZ14" s="293">
        <f t="shared" si="11"/>
        <v>0</v>
      </c>
    </row>
    <row r="15" spans="1:78" s="11" customFormat="1" ht="15.75">
      <c r="A15" s="1">
        <v>11</v>
      </c>
      <c r="B15" s="97" t="s">
        <v>136</v>
      </c>
      <c r="C15" s="5">
        <f>'Bevétel Hivatal'!C145</f>
        <v>0</v>
      </c>
      <c r="D15" s="5">
        <f>'Bevétel Hivatal'!D145</f>
        <v>0</v>
      </c>
      <c r="E15" s="5">
        <f>'Bevétel Hivatal'!E145</f>
        <v>0</v>
      </c>
      <c r="F15" s="5">
        <f>'Bevétel Hivatal'!F145</f>
        <v>0</v>
      </c>
      <c r="G15" s="5">
        <f>'Bevétel Hivatal'!G145</f>
        <v>0</v>
      </c>
      <c r="H15" s="5">
        <f>'Bevétel Hivatal'!H145</f>
        <v>0</v>
      </c>
      <c r="I15" s="5">
        <f>'Bevétel Hivatal'!I145</f>
        <v>0</v>
      </c>
      <c r="J15" s="5">
        <f>'Bevétel Hivatal'!J145</f>
        <v>0</v>
      </c>
      <c r="K15" s="5">
        <f>'Bevétel Hivatal'!C146</f>
        <v>4300000</v>
      </c>
      <c r="L15" s="5">
        <f>'Bevétel Hivatal'!D146</f>
        <v>4305839</v>
      </c>
      <c r="M15" s="5">
        <f>'Bevétel Hivatal'!E146</f>
        <v>0</v>
      </c>
      <c r="N15" s="5">
        <f>'Bevétel Hivatal'!F146</f>
        <v>0</v>
      </c>
      <c r="O15" s="5">
        <f>'Bevétel Hivatal'!G146</f>
        <v>0</v>
      </c>
      <c r="P15" s="5">
        <f>'Bevétel Hivatal'!H146</f>
        <v>0</v>
      </c>
      <c r="Q15" s="5">
        <f>'Bevétel Hivatal'!I146</f>
        <v>0</v>
      </c>
      <c r="R15" s="5">
        <f>'Bevétel Hivatal'!J146</f>
        <v>0</v>
      </c>
      <c r="S15" s="5">
        <f>'Bevétel Hivatal'!C147</f>
        <v>0</v>
      </c>
      <c r="T15" s="5">
        <f>'Bevétel Hivatal'!D147</f>
        <v>0</v>
      </c>
      <c r="U15" s="5">
        <f>'Bevétel Hivatal'!E147</f>
        <v>0</v>
      </c>
      <c r="V15" s="5">
        <f>'Bevétel Hivatal'!F147</f>
        <v>0</v>
      </c>
      <c r="W15" s="5">
        <f>'Bevétel Hivatal'!G147</f>
        <v>0</v>
      </c>
      <c r="X15" s="5">
        <f>'Bevétel Hivatal'!H147</f>
        <v>0</v>
      </c>
      <c r="Y15" s="5">
        <f>'Bevétel Hivatal'!I147</f>
        <v>0</v>
      </c>
      <c r="Z15" s="5">
        <f>'Bevétel Hivatal'!J147</f>
        <v>0</v>
      </c>
      <c r="AA15" s="5">
        <f>C15+K15+S15</f>
        <v>4300000</v>
      </c>
      <c r="AB15" s="5">
        <f aca="true" t="shared" si="25" ref="AB15:AH16">D15+L15+T15</f>
        <v>4305839</v>
      </c>
      <c r="AC15" s="5">
        <f t="shared" si="25"/>
        <v>0</v>
      </c>
      <c r="AD15" s="5">
        <f t="shared" si="25"/>
        <v>0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33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293">
        <f t="shared" si="2"/>
        <v>0</v>
      </c>
      <c r="BQ15" s="293">
        <f t="shared" si="3"/>
        <v>0</v>
      </c>
      <c r="BR15" s="293">
        <f t="shared" si="4"/>
        <v>0</v>
      </c>
      <c r="BS15" s="293">
        <f t="shared" si="5"/>
        <v>0</v>
      </c>
      <c r="BT15" s="293">
        <f t="shared" si="6"/>
        <v>0</v>
      </c>
      <c r="BV15" s="293">
        <f t="shared" si="7"/>
        <v>0</v>
      </c>
      <c r="BW15" s="293">
        <f t="shared" si="8"/>
        <v>5839</v>
      </c>
      <c r="BX15" s="293">
        <f t="shared" si="9"/>
        <v>0</v>
      </c>
      <c r="BY15" s="293">
        <f t="shared" si="10"/>
        <v>5839</v>
      </c>
      <c r="BZ15" s="293">
        <f t="shared" si="11"/>
        <v>0</v>
      </c>
    </row>
    <row r="16" spans="1:78" s="11" customFormat="1" ht="15.75">
      <c r="A16" s="1">
        <v>12</v>
      </c>
      <c r="B16" s="97" t="s">
        <v>137</v>
      </c>
      <c r="C16" s="5">
        <f>'Bevétel Hivatal'!C179</f>
        <v>0</v>
      </c>
      <c r="D16" s="5">
        <f>'Bevétel Hivatal'!D179</f>
        <v>0</v>
      </c>
      <c r="E16" s="5">
        <f>'Bevétel Hivatal'!E179</f>
        <v>0</v>
      </c>
      <c r="F16" s="5">
        <f>'Bevétel Hivatal'!F179</f>
        <v>0</v>
      </c>
      <c r="G16" s="5">
        <f>'Bevétel Hivatal'!G179</f>
        <v>0</v>
      </c>
      <c r="H16" s="5">
        <f>'Bevétel Hivatal'!H179</f>
        <v>0</v>
      </c>
      <c r="I16" s="5">
        <f>'Bevétel Hivatal'!I179</f>
        <v>0</v>
      </c>
      <c r="J16" s="5">
        <f>'Bevétel Hivatal'!J179</f>
        <v>0</v>
      </c>
      <c r="K16" s="5">
        <f>'Bevétel Hivatal'!C180</f>
        <v>70693200</v>
      </c>
      <c r="L16" s="5">
        <f>'Bevétel Hivatal'!D180</f>
        <v>70735265</v>
      </c>
      <c r="M16" s="5">
        <f>'Bevétel Hivatal'!E180</f>
        <v>0</v>
      </c>
      <c r="N16" s="5">
        <f>'Bevétel Hivatal'!F180</f>
        <v>0</v>
      </c>
      <c r="O16" s="5">
        <f>'Bevétel Hivatal'!G180</f>
        <v>0</v>
      </c>
      <c r="P16" s="5">
        <f>'Bevétel Hivatal'!H180</f>
        <v>0</v>
      </c>
      <c r="Q16" s="5">
        <f>'Bevétel Hivatal'!I180</f>
        <v>0</v>
      </c>
      <c r="R16" s="5">
        <f>'Bevétel Hivatal'!J180</f>
        <v>0</v>
      </c>
      <c r="S16" s="5">
        <f>'Bevétel Hivatal'!C181</f>
        <v>0</v>
      </c>
      <c r="T16" s="5">
        <f>'Bevétel Hivatal'!D181</f>
        <v>0</v>
      </c>
      <c r="U16" s="5">
        <f>'Bevétel Hivatal'!E181</f>
        <v>0</v>
      </c>
      <c r="V16" s="5">
        <f>'Bevétel Hivatal'!F181</f>
        <v>0</v>
      </c>
      <c r="W16" s="5">
        <f>'Bevétel Hivatal'!G181</f>
        <v>0</v>
      </c>
      <c r="X16" s="5">
        <f>'Bevétel Hivatal'!H181</f>
        <v>0</v>
      </c>
      <c r="Y16" s="5">
        <f>'Bevétel Hivatal'!I181</f>
        <v>0</v>
      </c>
      <c r="Z16" s="5">
        <f>'Bevétel Hivatal'!J181</f>
        <v>0</v>
      </c>
      <c r="AA16" s="5">
        <f>C16+K16+S16</f>
        <v>70693200</v>
      </c>
      <c r="AB16" s="5">
        <f t="shared" si="25"/>
        <v>70735265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33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293">
        <f t="shared" si="2"/>
        <v>0</v>
      </c>
      <c r="BQ16" s="293">
        <f t="shared" si="3"/>
        <v>0</v>
      </c>
      <c r="BR16" s="293">
        <f t="shared" si="4"/>
        <v>0</v>
      </c>
      <c r="BS16" s="293">
        <f t="shared" si="5"/>
        <v>0</v>
      </c>
      <c r="BT16" s="293">
        <f t="shared" si="6"/>
        <v>0</v>
      </c>
      <c r="BV16" s="293">
        <f t="shared" si="7"/>
        <v>0</v>
      </c>
      <c r="BW16" s="293">
        <f t="shared" si="8"/>
        <v>42065</v>
      </c>
      <c r="BX16" s="293">
        <f t="shared" si="9"/>
        <v>0</v>
      </c>
      <c r="BY16" s="293">
        <f t="shared" si="10"/>
        <v>42065</v>
      </c>
      <c r="BZ16" s="293">
        <f t="shared" si="11"/>
        <v>0</v>
      </c>
    </row>
    <row r="17" spans="1:78" s="11" customFormat="1" ht="31.5">
      <c r="A17" s="1">
        <v>13</v>
      </c>
      <c r="B17" s="95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75053200</v>
      </c>
      <c r="L17" s="14">
        <f aca="true" t="shared" si="27" ref="L17:R17">L13+L15+L16</f>
        <v>79593237</v>
      </c>
      <c r="M17" s="14">
        <f t="shared" si="27"/>
        <v>0</v>
      </c>
      <c r="N17" s="14">
        <f t="shared" si="27"/>
        <v>0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0</v>
      </c>
      <c r="T17" s="14">
        <f aca="true" t="shared" si="28" ref="T17:Z17">T13+T15+T16</f>
        <v>0</v>
      </c>
      <c r="U17" s="14">
        <f t="shared" si="28"/>
        <v>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75053200</v>
      </c>
      <c r="AB17" s="14">
        <f aca="true" t="shared" si="29" ref="AB17:AH17">AB13+AB15+AB16</f>
        <v>79593237</v>
      </c>
      <c r="AC17" s="14">
        <f t="shared" si="29"/>
        <v>0</v>
      </c>
      <c r="AD17" s="14">
        <f t="shared" si="29"/>
        <v>0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95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74799200</v>
      </c>
      <c r="AS17" s="14">
        <f aca="true" t="shared" si="31" ref="AS17:AY17">AS13+AS14</f>
        <v>79339237</v>
      </c>
      <c r="AT17" s="14">
        <f t="shared" si="31"/>
        <v>0</v>
      </c>
      <c r="AU17" s="14">
        <f t="shared" si="31"/>
        <v>0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0</v>
      </c>
      <c r="BA17" s="14">
        <f aca="true" t="shared" si="32" ref="BA17:BG17">BA13+BA14</f>
        <v>0</v>
      </c>
      <c r="BB17" s="14">
        <f t="shared" si="32"/>
        <v>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74799200</v>
      </c>
      <c r="BI17" s="14">
        <f aca="true" t="shared" si="33" ref="BI17:BO17">BI13+BI14</f>
        <v>79339237</v>
      </c>
      <c r="BJ17" s="14">
        <f t="shared" si="33"/>
        <v>0</v>
      </c>
      <c r="BK17" s="14">
        <f t="shared" si="33"/>
        <v>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93">
        <f t="shared" si="2"/>
        <v>0</v>
      </c>
      <c r="BQ17" s="293">
        <f t="shared" si="3"/>
        <v>4540037</v>
      </c>
      <c r="BR17" s="293">
        <f t="shared" si="4"/>
        <v>0</v>
      </c>
      <c r="BS17" s="293">
        <f t="shared" si="5"/>
        <v>4540037</v>
      </c>
      <c r="BT17" s="293">
        <f t="shared" si="6"/>
        <v>0</v>
      </c>
      <c r="BV17" s="293">
        <f t="shared" si="7"/>
        <v>0</v>
      </c>
      <c r="BW17" s="293">
        <f t="shared" si="8"/>
        <v>4540037</v>
      </c>
      <c r="BX17" s="293">
        <f t="shared" si="9"/>
        <v>0</v>
      </c>
      <c r="BY17" s="293">
        <f t="shared" si="10"/>
        <v>4540037</v>
      </c>
      <c r="BZ17" s="293">
        <f t="shared" si="11"/>
        <v>0</v>
      </c>
    </row>
    <row r="18" spans="1:78" s="99" customFormat="1" ht="16.5">
      <c r="A18" s="1">
        <v>14</v>
      </c>
      <c r="B18" s="329" t="s">
        <v>139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1"/>
      <c r="AI18" s="326" t="s">
        <v>114</v>
      </c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8"/>
      <c r="BJ18" s="124"/>
      <c r="BK18" s="124"/>
      <c r="BL18" s="124"/>
      <c r="BM18" s="124"/>
      <c r="BN18" s="124"/>
      <c r="BO18" s="299"/>
      <c r="BP18" s="293">
        <f t="shared" si="2"/>
        <v>0</v>
      </c>
      <c r="BQ18" s="293">
        <f t="shared" si="3"/>
        <v>0</v>
      </c>
      <c r="BR18" s="293">
        <f t="shared" si="4"/>
        <v>0</v>
      </c>
      <c r="BS18" s="293">
        <f t="shared" si="5"/>
        <v>0</v>
      </c>
      <c r="BT18" s="293">
        <f t="shared" si="6"/>
        <v>0</v>
      </c>
      <c r="BU18" s="11"/>
      <c r="BV18" s="293">
        <f t="shared" si="7"/>
        <v>0</v>
      </c>
      <c r="BW18" s="293">
        <f t="shared" si="8"/>
        <v>0</v>
      </c>
      <c r="BX18" s="293">
        <f t="shared" si="9"/>
        <v>0</v>
      </c>
      <c r="BY18" s="293">
        <f t="shared" si="10"/>
        <v>0</v>
      </c>
      <c r="BZ18" s="293">
        <f t="shared" si="11"/>
        <v>0</v>
      </c>
    </row>
    <row r="19" spans="1:78" s="11" customFormat="1" ht="47.25">
      <c r="A19" s="1">
        <v>15</v>
      </c>
      <c r="B19" s="94" t="s">
        <v>310</v>
      </c>
      <c r="C19" s="5">
        <f>'Bevétel Hivatal'!C45</f>
        <v>0</v>
      </c>
      <c r="D19" s="5">
        <f>'Bevétel Hivatal'!D45</f>
        <v>0</v>
      </c>
      <c r="E19" s="5">
        <f>'Bevétel Hivatal'!E45</f>
        <v>0</v>
      </c>
      <c r="F19" s="5">
        <f>'Bevétel Hivatal'!F45</f>
        <v>0</v>
      </c>
      <c r="G19" s="5">
        <f>'Bevétel Hivatal'!G45</f>
        <v>0</v>
      </c>
      <c r="H19" s="5">
        <f>'Bevétel Hivatal'!H45</f>
        <v>0</v>
      </c>
      <c r="I19" s="5">
        <f>'Bevétel Hivatal'!I45</f>
        <v>0</v>
      </c>
      <c r="J19" s="5">
        <f>'Bevétel Hivatal'!J45</f>
        <v>0</v>
      </c>
      <c r="K19" s="5">
        <f>'Bevétel Hivatal'!C46</f>
        <v>0</v>
      </c>
      <c r="L19" s="5">
        <f>'Bevétel Hivatal'!D46</f>
        <v>0</v>
      </c>
      <c r="M19" s="5">
        <f>'Bevétel Hivatal'!E46</f>
        <v>0</v>
      </c>
      <c r="N19" s="5">
        <f>'Bevétel Hivatal'!F46</f>
        <v>0</v>
      </c>
      <c r="O19" s="5">
        <f>'Bevétel Hivatal'!G46</f>
        <v>0</v>
      </c>
      <c r="P19" s="5">
        <f>'Bevétel Hivatal'!H46</f>
        <v>0</v>
      </c>
      <c r="Q19" s="5">
        <f>'Bevétel Hivatal'!I46</f>
        <v>0</v>
      </c>
      <c r="R19" s="5">
        <f>'Bevétel Hivatal'!J46</f>
        <v>0</v>
      </c>
      <c r="S19" s="5">
        <f>'Bevétel Hivatal'!C47</f>
        <v>0</v>
      </c>
      <c r="T19" s="5">
        <f>'Bevétel Hivatal'!D47</f>
        <v>0</v>
      </c>
      <c r="U19" s="5">
        <f>'Bevétel Hivatal'!E47</f>
        <v>0</v>
      </c>
      <c r="V19" s="5">
        <f>'Bevétel Hivatal'!F47</f>
        <v>0</v>
      </c>
      <c r="W19" s="5">
        <f>'Bevétel Hivatal'!G47</f>
        <v>0</v>
      </c>
      <c r="X19" s="5">
        <f>'Bevétel Hivatal'!H47</f>
        <v>0</v>
      </c>
      <c r="Y19" s="5">
        <f>'Bevétel Hivatal'!I47</f>
        <v>0</v>
      </c>
      <c r="Z19" s="5">
        <f>'Bevétel Hivatal'!J47</f>
        <v>0</v>
      </c>
      <c r="AA19" s="5">
        <f>C19+K19+S19</f>
        <v>0</v>
      </c>
      <c r="AB19" s="5">
        <f aca="true" t="shared" si="34" ref="AB19:AH21">D19+L19+T19</f>
        <v>0</v>
      </c>
      <c r="AC19" s="5">
        <f t="shared" si="34"/>
        <v>0</v>
      </c>
      <c r="AD19" s="5">
        <f t="shared" si="34"/>
        <v>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94" t="s">
        <v>112</v>
      </c>
      <c r="AJ19" s="5">
        <f>'Kiadás Hivatal'!C77</f>
        <v>0</v>
      </c>
      <c r="AK19" s="5">
        <f>'Kiadás Hivatal'!D77</f>
        <v>0</v>
      </c>
      <c r="AL19" s="5">
        <f>'Kiadás Hivatal'!E77</f>
        <v>0</v>
      </c>
      <c r="AM19" s="5">
        <f>'Kiadás Hivatal'!F77</f>
        <v>0</v>
      </c>
      <c r="AN19" s="5">
        <f>'Kiadás Hivatal'!G77</f>
        <v>0</v>
      </c>
      <c r="AO19" s="5">
        <f>'Kiadás Hivatal'!H77</f>
        <v>0</v>
      </c>
      <c r="AP19" s="5">
        <f>'Kiadás Hivatal'!I77</f>
        <v>0</v>
      </c>
      <c r="AQ19" s="5">
        <f>'Kiadás Hivatal'!J77</f>
        <v>0</v>
      </c>
      <c r="AR19" s="5">
        <f>'Kiadás Hivatal'!C78</f>
        <v>254000</v>
      </c>
      <c r="AS19" s="5">
        <f>'Kiadás Hivatal'!D78</f>
        <v>254000</v>
      </c>
      <c r="AT19" s="5">
        <f>'Kiadás Hivatal'!E78</f>
        <v>0</v>
      </c>
      <c r="AU19" s="5">
        <f>'Kiadás Hivatal'!F78</f>
        <v>0</v>
      </c>
      <c r="AV19" s="5">
        <f>'Kiadás Hivatal'!G78</f>
        <v>0</v>
      </c>
      <c r="AW19" s="5">
        <f>'Kiadás Hivatal'!H78</f>
        <v>0</v>
      </c>
      <c r="AX19" s="5">
        <f>'Kiadás Hivatal'!I78</f>
        <v>0</v>
      </c>
      <c r="AY19" s="5">
        <f>'Kiadás Hivatal'!J78</f>
        <v>0</v>
      </c>
      <c r="AZ19" s="5">
        <f>'Kiadás Hivatal'!C79</f>
        <v>0</v>
      </c>
      <c r="BA19" s="5">
        <f>'Kiadás Hivatal'!D79</f>
        <v>0</v>
      </c>
      <c r="BB19" s="5">
        <f>'Kiadás Hivatal'!E79</f>
        <v>0</v>
      </c>
      <c r="BC19" s="5">
        <f>'Kiadás Hivatal'!F79</f>
        <v>0</v>
      </c>
      <c r="BD19" s="5">
        <f>'Kiadás Hivatal'!G79</f>
        <v>0</v>
      </c>
      <c r="BE19" s="5">
        <f>'Kiadás Hivatal'!H79</f>
        <v>0</v>
      </c>
      <c r="BF19" s="5">
        <f>'Kiadás Hivatal'!I79</f>
        <v>0</v>
      </c>
      <c r="BG19" s="5">
        <f>'Kiadás Hivatal'!J79</f>
        <v>0</v>
      </c>
      <c r="BH19" s="5">
        <f>AJ19+AR19+AZ19</f>
        <v>254000</v>
      </c>
      <c r="BI19" s="5">
        <f aca="true" t="shared" si="35" ref="BI19:BO21">AK19+AS19+BA19</f>
        <v>254000</v>
      </c>
      <c r="BJ19" s="5">
        <f t="shared" si="35"/>
        <v>0</v>
      </c>
      <c r="BK19" s="5">
        <f t="shared" si="35"/>
        <v>0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293">
        <f t="shared" si="2"/>
        <v>0</v>
      </c>
      <c r="BQ19" s="293">
        <f t="shared" si="3"/>
        <v>0</v>
      </c>
      <c r="BR19" s="293">
        <f t="shared" si="4"/>
        <v>0</v>
      </c>
      <c r="BS19" s="293">
        <f t="shared" si="5"/>
        <v>0</v>
      </c>
      <c r="BT19" s="293">
        <f t="shared" si="6"/>
        <v>0</v>
      </c>
      <c r="BV19" s="293">
        <f t="shared" si="7"/>
        <v>0</v>
      </c>
      <c r="BW19" s="293">
        <f t="shared" si="8"/>
        <v>0</v>
      </c>
      <c r="BX19" s="293">
        <f t="shared" si="9"/>
        <v>0</v>
      </c>
      <c r="BY19" s="293">
        <f t="shared" si="10"/>
        <v>0</v>
      </c>
      <c r="BZ19" s="293">
        <f t="shared" si="11"/>
        <v>0</v>
      </c>
    </row>
    <row r="20" spans="1:78" s="11" customFormat="1" ht="15.75">
      <c r="A20" s="1">
        <v>16</v>
      </c>
      <c r="B20" s="94" t="s">
        <v>139</v>
      </c>
      <c r="C20" s="5">
        <f>'Bevétel Hivatal'!C111</f>
        <v>0</v>
      </c>
      <c r="D20" s="5">
        <f>'Bevétel Hivatal'!D111</f>
        <v>0</v>
      </c>
      <c r="E20" s="5">
        <f>'Bevétel Hivatal'!E111</f>
        <v>0</v>
      </c>
      <c r="F20" s="5">
        <f>'Bevétel Hivatal'!F111</f>
        <v>0</v>
      </c>
      <c r="G20" s="5">
        <f>'Bevétel Hivatal'!G111</f>
        <v>0</v>
      </c>
      <c r="H20" s="5">
        <f>'Bevétel Hivatal'!H111</f>
        <v>0</v>
      </c>
      <c r="I20" s="5">
        <f>'Bevétel Hivatal'!I111</f>
        <v>0</v>
      </c>
      <c r="J20" s="5">
        <f>'Bevétel Hivatal'!J111</f>
        <v>0</v>
      </c>
      <c r="K20" s="5">
        <f>'Bevétel Hivatal'!C112</f>
        <v>0</v>
      </c>
      <c r="L20" s="5">
        <f>'Bevétel Hivatal'!D112</f>
        <v>0</v>
      </c>
      <c r="M20" s="5">
        <f>'Bevétel Hivatal'!E112</f>
        <v>0</v>
      </c>
      <c r="N20" s="5">
        <f>'Bevétel Hivatal'!F112</f>
        <v>0</v>
      </c>
      <c r="O20" s="5">
        <f>'Bevétel Hivatal'!G112</f>
        <v>0</v>
      </c>
      <c r="P20" s="5">
        <f>'Bevétel Hivatal'!H112</f>
        <v>0</v>
      </c>
      <c r="Q20" s="5">
        <f>'Bevétel Hivatal'!I112</f>
        <v>0</v>
      </c>
      <c r="R20" s="5">
        <f>'Bevétel Hivatal'!J112</f>
        <v>0</v>
      </c>
      <c r="S20" s="5">
        <f>'Bevétel Hivatal'!C113</f>
        <v>0</v>
      </c>
      <c r="T20" s="5">
        <f>'Bevétel Hivatal'!D113</f>
        <v>0</v>
      </c>
      <c r="U20" s="5">
        <f>'Bevétel Hivatal'!E113</f>
        <v>0</v>
      </c>
      <c r="V20" s="5">
        <f>'Bevétel Hivatal'!F113</f>
        <v>0</v>
      </c>
      <c r="W20" s="5">
        <f>'Bevétel Hivatal'!G113</f>
        <v>0</v>
      </c>
      <c r="X20" s="5">
        <f>'Bevétel Hivatal'!H113</f>
        <v>0</v>
      </c>
      <c r="Y20" s="5">
        <f>'Bevétel Hivatal'!I113</f>
        <v>0</v>
      </c>
      <c r="Z20" s="5">
        <f>'Bevétel Hivatal'!J113</f>
        <v>0</v>
      </c>
      <c r="AA20" s="5">
        <f>C20+K20+S20</f>
        <v>0</v>
      </c>
      <c r="AB20" s="5">
        <f t="shared" si="34"/>
        <v>0</v>
      </c>
      <c r="AC20" s="5">
        <f t="shared" si="34"/>
        <v>0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94" t="s">
        <v>47</v>
      </c>
      <c r="AJ20" s="5">
        <f>'Kiadás Hivatal'!C81</f>
        <v>0</v>
      </c>
      <c r="AK20" s="5">
        <f>'Kiadás Hivatal'!D81</f>
        <v>0</v>
      </c>
      <c r="AL20" s="5">
        <f>'Kiadás Hivatal'!E81</f>
        <v>0</v>
      </c>
      <c r="AM20" s="5">
        <f>'Kiadás Hivatal'!F81</f>
        <v>0</v>
      </c>
      <c r="AN20" s="5">
        <f>'Kiadás Hivatal'!G81</f>
        <v>0</v>
      </c>
      <c r="AO20" s="5">
        <f>'Kiadás Hivatal'!H81</f>
        <v>0</v>
      </c>
      <c r="AP20" s="5">
        <f>'Kiadás Hivatal'!I81</f>
        <v>0</v>
      </c>
      <c r="AQ20" s="5">
        <f>'Kiadás Hivatal'!J81</f>
        <v>0</v>
      </c>
      <c r="AR20" s="5">
        <f>'Kiadás Hivatal'!C82</f>
        <v>0</v>
      </c>
      <c r="AS20" s="5">
        <f>'Kiadás Hivatal'!D82</f>
        <v>0</v>
      </c>
      <c r="AT20" s="5">
        <f>'Kiadás Hivatal'!E82</f>
        <v>0</v>
      </c>
      <c r="AU20" s="5">
        <f>'Kiadás Hivatal'!F82</f>
        <v>0</v>
      </c>
      <c r="AV20" s="5">
        <f>'Kiadás Hivatal'!G82</f>
        <v>0</v>
      </c>
      <c r="AW20" s="5">
        <f>'Kiadás Hivatal'!H82</f>
        <v>0</v>
      </c>
      <c r="AX20" s="5">
        <f>'Kiadás Hivatal'!I82</f>
        <v>0</v>
      </c>
      <c r="AY20" s="5">
        <f>'Kiadás Hivatal'!J82</f>
        <v>0</v>
      </c>
      <c r="AZ20" s="5">
        <f>'Kiadás Hivatal'!C83</f>
        <v>0</v>
      </c>
      <c r="BA20" s="5">
        <f>'Kiadás Hivatal'!D83</f>
        <v>0</v>
      </c>
      <c r="BB20" s="5">
        <f>'Kiadás Hivatal'!E83</f>
        <v>0</v>
      </c>
      <c r="BC20" s="5">
        <f>'Kiadás Hivatal'!F83</f>
        <v>0</v>
      </c>
      <c r="BD20" s="5">
        <f>'Kiadás Hivatal'!G83</f>
        <v>0</v>
      </c>
      <c r="BE20" s="5">
        <f>'Kiadás Hivatal'!H83</f>
        <v>0</v>
      </c>
      <c r="BF20" s="5">
        <f>'Kiadás Hivatal'!I83</f>
        <v>0</v>
      </c>
      <c r="BG20" s="5">
        <f>'Kiadás Hivatal'!J83</f>
        <v>0</v>
      </c>
      <c r="BH20" s="5">
        <f>AJ20+AR20+AZ20</f>
        <v>0</v>
      </c>
      <c r="BI20" s="5">
        <f t="shared" si="35"/>
        <v>0</v>
      </c>
      <c r="BJ20" s="5">
        <f t="shared" si="35"/>
        <v>0</v>
      </c>
      <c r="BK20" s="5">
        <f t="shared" si="35"/>
        <v>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293">
        <f t="shared" si="2"/>
        <v>0</v>
      </c>
      <c r="BQ20" s="293">
        <f t="shared" si="3"/>
        <v>0</v>
      </c>
      <c r="BR20" s="293">
        <f t="shared" si="4"/>
        <v>0</v>
      </c>
      <c r="BS20" s="293">
        <f t="shared" si="5"/>
        <v>0</v>
      </c>
      <c r="BT20" s="293">
        <f t="shared" si="6"/>
        <v>0</v>
      </c>
      <c r="BV20" s="293">
        <f t="shared" si="7"/>
        <v>0</v>
      </c>
      <c r="BW20" s="293">
        <f t="shared" si="8"/>
        <v>0</v>
      </c>
      <c r="BX20" s="293">
        <f t="shared" si="9"/>
        <v>0</v>
      </c>
      <c r="BY20" s="293">
        <f t="shared" si="10"/>
        <v>0</v>
      </c>
      <c r="BZ20" s="293">
        <f t="shared" si="11"/>
        <v>0</v>
      </c>
    </row>
    <row r="21" spans="1:78" s="11" customFormat="1" ht="31.5">
      <c r="A21" s="1">
        <v>17</v>
      </c>
      <c r="B21" s="94" t="s">
        <v>383</v>
      </c>
      <c r="C21" s="5">
        <f>'Bevétel Hivatal'!C137</f>
        <v>0</v>
      </c>
      <c r="D21" s="5">
        <f>'Bevétel Hivatal'!D137</f>
        <v>0</v>
      </c>
      <c r="E21" s="5">
        <f>'Bevétel Hivatal'!E137</f>
        <v>0</v>
      </c>
      <c r="F21" s="5">
        <f>'Bevétel Hivatal'!F137</f>
        <v>0</v>
      </c>
      <c r="G21" s="5">
        <f>'Bevétel Hivatal'!G137</f>
        <v>0</v>
      </c>
      <c r="H21" s="5">
        <f>'Bevétel Hivatal'!H137</f>
        <v>0</v>
      </c>
      <c r="I21" s="5">
        <f>'Bevétel Hivatal'!I137</f>
        <v>0</v>
      </c>
      <c r="J21" s="5">
        <f>'Bevétel Hivatal'!J137</f>
        <v>0</v>
      </c>
      <c r="K21" s="5">
        <f>'Bevétel Hivatal'!C138</f>
        <v>0</v>
      </c>
      <c r="L21" s="5">
        <f>'Bevétel Hivatal'!D138</f>
        <v>0</v>
      </c>
      <c r="M21" s="5">
        <f>'Bevétel Hivatal'!E138</f>
        <v>0</v>
      </c>
      <c r="N21" s="5">
        <f>'Bevétel Hivatal'!F138</f>
        <v>0</v>
      </c>
      <c r="O21" s="5">
        <f>'Bevétel Hivatal'!G138</f>
        <v>0</v>
      </c>
      <c r="P21" s="5">
        <f>'Bevétel Hivatal'!H138</f>
        <v>0</v>
      </c>
      <c r="Q21" s="5">
        <f>'Bevétel Hivatal'!I138</f>
        <v>0</v>
      </c>
      <c r="R21" s="5">
        <f>'Bevétel Hivatal'!J138</f>
        <v>0</v>
      </c>
      <c r="S21" s="5">
        <f>'Bevétel Hivatal'!C139</f>
        <v>0</v>
      </c>
      <c r="T21" s="5">
        <f>'Bevétel Hivatal'!D139</f>
        <v>0</v>
      </c>
      <c r="U21" s="5">
        <f>'Bevétel Hivatal'!E139</f>
        <v>0</v>
      </c>
      <c r="V21" s="5">
        <f>'Bevétel Hivatal'!F139</f>
        <v>0</v>
      </c>
      <c r="W21" s="5">
        <f>'Bevétel Hivatal'!G139</f>
        <v>0</v>
      </c>
      <c r="X21" s="5">
        <f>'Bevétel Hivatal'!H139</f>
        <v>0</v>
      </c>
      <c r="Y21" s="5">
        <f>'Bevétel Hivatal'!I139</f>
        <v>0</v>
      </c>
      <c r="Z21" s="5">
        <f>'Bevétel Hivatal'!J139</f>
        <v>0</v>
      </c>
      <c r="AA21" s="5">
        <f>C21+K21+S21</f>
        <v>0</v>
      </c>
      <c r="AB21" s="5">
        <f t="shared" si="34"/>
        <v>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94" t="s">
        <v>223</v>
      </c>
      <c r="AJ21" s="5">
        <f>'Kiadás Hivatal'!C85</f>
        <v>0</v>
      </c>
      <c r="AK21" s="5">
        <f>'Kiadás Hivatal'!D85</f>
        <v>0</v>
      </c>
      <c r="AL21" s="5">
        <f>'Kiadás Hivatal'!E85</f>
        <v>0</v>
      </c>
      <c r="AM21" s="5">
        <f>'Kiadás Hivatal'!F85</f>
        <v>0</v>
      </c>
      <c r="AN21" s="5">
        <f>'Kiadás Hivatal'!G85</f>
        <v>0</v>
      </c>
      <c r="AO21" s="5">
        <f>'Kiadás Hivatal'!H85</f>
        <v>0</v>
      </c>
      <c r="AP21" s="5">
        <f>'Kiadás Hivatal'!I85</f>
        <v>0</v>
      </c>
      <c r="AQ21" s="5">
        <f>'Kiadás Hivatal'!J85</f>
        <v>0</v>
      </c>
      <c r="AR21" s="5">
        <f>'Kiadás Hivatal'!C86</f>
        <v>0</v>
      </c>
      <c r="AS21" s="5">
        <f>'Kiadás Hivatal'!D86</f>
        <v>0</v>
      </c>
      <c r="AT21" s="5">
        <f>'Kiadás Hivatal'!E86</f>
        <v>0</v>
      </c>
      <c r="AU21" s="5">
        <f>'Kiadás Hivatal'!F86</f>
        <v>0</v>
      </c>
      <c r="AV21" s="5">
        <f>'Kiadás Hivatal'!G86</f>
        <v>0</v>
      </c>
      <c r="AW21" s="5">
        <f>'Kiadás Hivatal'!H86</f>
        <v>0</v>
      </c>
      <c r="AX21" s="5">
        <f>'Kiadás Hivatal'!I86</f>
        <v>0</v>
      </c>
      <c r="AY21" s="5">
        <f>'Kiadás Hivatal'!J86</f>
        <v>0</v>
      </c>
      <c r="AZ21" s="5">
        <f>'Kiadás Hivatal'!C87</f>
        <v>0</v>
      </c>
      <c r="BA21" s="5">
        <f>'Kiadás Hivatal'!D87</f>
        <v>0</v>
      </c>
      <c r="BB21" s="5">
        <f>'Kiadás Hivatal'!E87</f>
        <v>0</v>
      </c>
      <c r="BC21" s="5">
        <f>'Kiadás Hivatal'!F87</f>
        <v>0</v>
      </c>
      <c r="BD21" s="5">
        <f>'Kiadás Hivatal'!G87</f>
        <v>0</v>
      </c>
      <c r="BE21" s="5">
        <f>'Kiadás Hivatal'!H87</f>
        <v>0</v>
      </c>
      <c r="BF21" s="5">
        <f>'Kiadás Hivatal'!I87</f>
        <v>0</v>
      </c>
      <c r="BG21" s="5">
        <f>'Kiadás Hivatal'!J87</f>
        <v>0</v>
      </c>
      <c r="BH21" s="5">
        <f>AJ21+AR21+AZ21</f>
        <v>0</v>
      </c>
      <c r="BI21" s="5">
        <f t="shared" si="35"/>
        <v>0</v>
      </c>
      <c r="BJ21" s="5">
        <f t="shared" si="35"/>
        <v>0</v>
      </c>
      <c r="BK21" s="5">
        <f t="shared" si="35"/>
        <v>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293">
        <f t="shared" si="2"/>
        <v>0</v>
      </c>
      <c r="BQ21" s="293">
        <f t="shared" si="3"/>
        <v>0</v>
      </c>
      <c r="BR21" s="293">
        <f t="shared" si="4"/>
        <v>0</v>
      </c>
      <c r="BS21" s="293">
        <f t="shared" si="5"/>
        <v>0</v>
      </c>
      <c r="BT21" s="293">
        <f t="shared" si="6"/>
        <v>0</v>
      </c>
      <c r="BV21" s="293">
        <f t="shared" si="7"/>
        <v>0</v>
      </c>
      <c r="BW21" s="293">
        <f t="shared" si="8"/>
        <v>0</v>
      </c>
      <c r="BX21" s="293">
        <f t="shared" si="9"/>
        <v>0</v>
      </c>
      <c r="BY21" s="293">
        <f t="shared" si="10"/>
        <v>0</v>
      </c>
      <c r="BZ21" s="293">
        <f t="shared" si="11"/>
        <v>0</v>
      </c>
    </row>
    <row r="22" spans="1:78" s="11" customFormat="1" ht="15.75">
      <c r="A22" s="1">
        <v>18</v>
      </c>
      <c r="B22" s="95" t="s">
        <v>87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0</v>
      </c>
      <c r="L22" s="13">
        <f aca="true" t="shared" si="37" ref="L22:R22">SUM(L19:L21)</f>
        <v>0</v>
      </c>
      <c r="M22" s="13">
        <f t="shared" si="37"/>
        <v>0</v>
      </c>
      <c r="N22" s="13">
        <f t="shared" si="37"/>
        <v>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0</v>
      </c>
      <c r="AB22" s="13">
        <f aca="true" t="shared" si="39" ref="AB22:AH22">SUM(AB19:AB21)</f>
        <v>0</v>
      </c>
      <c r="AC22" s="13">
        <f t="shared" si="39"/>
        <v>0</v>
      </c>
      <c r="AD22" s="13">
        <f t="shared" si="39"/>
        <v>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95" t="s">
        <v>88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254000</v>
      </c>
      <c r="AS22" s="13">
        <f aca="true" t="shared" si="41" ref="AS22:AY22">SUM(AS19:AS21)</f>
        <v>254000</v>
      </c>
      <c r="AT22" s="13">
        <f t="shared" si="41"/>
        <v>0</v>
      </c>
      <c r="AU22" s="13">
        <f t="shared" si="41"/>
        <v>0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0</v>
      </c>
      <c r="BA22" s="13">
        <f aca="true" t="shared" si="42" ref="BA22:BG22">SUM(BA19:BA21)</f>
        <v>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254000</v>
      </c>
      <c r="BI22" s="13">
        <f aca="true" t="shared" si="43" ref="BI22:BO22">SUM(BI19:BI21)</f>
        <v>254000</v>
      </c>
      <c r="BJ22" s="13">
        <f t="shared" si="43"/>
        <v>0</v>
      </c>
      <c r="BK22" s="13">
        <f t="shared" si="43"/>
        <v>0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293">
        <f t="shared" si="2"/>
        <v>0</v>
      </c>
      <c r="BQ22" s="293">
        <f t="shared" si="3"/>
        <v>0</v>
      </c>
      <c r="BR22" s="293">
        <f t="shared" si="4"/>
        <v>0</v>
      </c>
      <c r="BS22" s="293">
        <f t="shared" si="5"/>
        <v>0</v>
      </c>
      <c r="BT22" s="293">
        <f t="shared" si="6"/>
        <v>0</v>
      </c>
      <c r="BV22" s="293">
        <f t="shared" si="7"/>
        <v>0</v>
      </c>
      <c r="BW22" s="293">
        <f t="shared" si="8"/>
        <v>0</v>
      </c>
      <c r="BX22" s="293">
        <f t="shared" si="9"/>
        <v>0</v>
      </c>
      <c r="BY22" s="293">
        <f t="shared" si="10"/>
        <v>0</v>
      </c>
      <c r="BZ22" s="293">
        <f t="shared" si="11"/>
        <v>0</v>
      </c>
    </row>
    <row r="23" spans="1:78" s="11" customFormat="1" ht="15.75">
      <c r="A23" s="1">
        <v>19</v>
      </c>
      <c r="B23" s="97" t="s">
        <v>145</v>
      </c>
      <c r="C23" s="98">
        <f>C22-AJ22</f>
        <v>0</v>
      </c>
      <c r="D23" s="98">
        <f aca="true" t="shared" si="44" ref="D23:J23">D22-AK22</f>
        <v>0</v>
      </c>
      <c r="E23" s="98">
        <f t="shared" si="44"/>
        <v>0</v>
      </c>
      <c r="F23" s="98">
        <f t="shared" si="44"/>
        <v>0</v>
      </c>
      <c r="G23" s="98">
        <f t="shared" si="44"/>
        <v>0</v>
      </c>
      <c r="H23" s="98">
        <f t="shared" si="44"/>
        <v>0</v>
      </c>
      <c r="I23" s="98">
        <f t="shared" si="44"/>
        <v>0</v>
      </c>
      <c r="J23" s="98">
        <f t="shared" si="44"/>
        <v>0</v>
      </c>
      <c r="K23" s="98">
        <f>K22-AR22</f>
        <v>-254000</v>
      </c>
      <c r="L23" s="98">
        <f aca="true" t="shared" si="45" ref="L23:R23">L22-AS22</f>
        <v>-254000</v>
      </c>
      <c r="M23" s="98">
        <f t="shared" si="45"/>
        <v>0</v>
      </c>
      <c r="N23" s="98">
        <f t="shared" si="45"/>
        <v>0</v>
      </c>
      <c r="O23" s="98">
        <f t="shared" si="45"/>
        <v>0</v>
      </c>
      <c r="P23" s="98">
        <f t="shared" si="45"/>
        <v>0</v>
      </c>
      <c r="Q23" s="98">
        <f t="shared" si="45"/>
        <v>0</v>
      </c>
      <c r="R23" s="98">
        <f t="shared" si="45"/>
        <v>0</v>
      </c>
      <c r="S23" s="98">
        <f>S22-AZ22</f>
        <v>0</v>
      </c>
      <c r="T23" s="98">
        <f aca="true" t="shared" si="46" ref="T23:Z23">T22-BA22</f>
        <v>0</v>
      </c>
      <c r="U23" s="98">
        <f t="shared" si="46"/>
        <v>0</v>
      </c>
      <c r="V23" s="98">
        <f t="shared" si="46"/>
        <v>0</v>
      </c>
      <c r="W23" s="98">
        <f t="shared" si="46"/>
        <v>0</v>
      </c>
      <c r="X23" s="98">
        <f t="shared" si="46"/>
        <v>0</v>
      </c>
      <c r="Y23" s="98">
        <f t="shared" si="46"/>
        <v>0</v>
      </c>
      <c r="Z23" s="98">
        <f t="shared" si="46"/>
        <v>0</v>
      </c>
      <c r="AA23" s="98">
        <f>AA22-BH22</f>
        <v>-254000</v>
      </c>
      <c r="AB23" s="98">
        <f aca="true" t="shared" si="47" ref="AB23:AH23">AB22-BI22</f>
        <v>-254000</v>
      </c>
      <c r="AC23" s="98">
        <f t="shared" si="47"/>
        <v>0</v>
      </c>
      <c r="AD23" s="98">
        <f t="shared" si="47"/>
        <v>0</v>
      </c>
      <c r="AE23" s="98">
        <f t="shared" si="47"/>
        <v>0</v>
      </c>
      <c r="AF23" s="98">
        <f t="shared" si="47"/>
        <v>0</v>
      </c>
      <c r="AG23" s="98">
        <f t="shared" si="47"/>
        <v>0</v>
      </c>
      <c r="AH23" s="98">
        <f t="shared" si="47"/>
        <v>0</v>
      </c>
      <c r="AI23" s="333" t="s">
        <v>131</v>
      </c>
      <c r="AJ23" s="325">
        <f>'Kiadás Hivatal'!C96</f>
        <v>0</v>
      </c>
      <c r="AK23" s="325">
        <f>'Kiadás Hivatal'!D96</f>
        <v>0</v>
      </c>
      <c r="AL23" s="325">
        <f>'Kiadás Hivatal'!E96</f>
        <v>0</v>
      </c>
      <c r="AM23" s="325">
        <f>'Kiadás Hivatal'!F96</f>
        <v>0</v>
      </c>
      <c r="AN23" s="325">
        <f>'Kiadás Hivatal'!G96</f>
        <v>0</v>
      </c>
      <c r="AO23" s="325">
        <f>'Kiadás Hivatal'!H96</f>
        <v>0</v>
      </c>
      <c r="AP23" s="325">
        <f>'Kiadás Hivatal'!I96</f>
        <v>0</v>
      </c>
      <c r="AQ23" s="325">
        <f>'Kiadás Hivatal'!J96</f>
        <v>0</v>
      </c>
      <c r="AR23" s="325">
        <f>'Kiadás Hivatal'!C97</f>
        <v>0</v>
      </c>
      <c r="AS23" s="325">
        <f>'Kiadás Hivatal'!D97</f>
        <v>0</v>
      </c>
      <c r="AT23" s="325">
        <f>'Kiadás Hivatal'!E97</f>
        <v>0</v>
      </c>
      <c r="AU23" s="325">
        <f>'Kiadás Hivatal'!F97</f>
        <v>0</v>
      </c>
      <c r="AV23" s="325">
        <f>'Kiadás Hivatal'!G97</f>
        <v>0</v>
      </c>
      <c r="AW23" s="325">
        <f>'Kiadás Hivatal'!H97</f>
        <v>0</v>
      </c>
      <c r="AX23" s="325">
        <f>'Kiadás Hivatal'!I97</f>
        <v>0</v>
      </c>
      <c r="AY23" s="325">
        <f>'Kiadás Hivatal'!J97</f>
        <v>0</v>
      </c>
      <c r="AZ23" s="325">
        <f>'Kiadás Hivatal'!C98</f>
        <v>0</v>
      </c>
      <c r="BA23" s="325">
        <f>'Kiadás Hivatal'!D98</f>
        <v>0</v>
      </c>
      <c r="BB23" s="325">
        <f>'Kiadás Hivatal'!E98</f>
        <v>0</v>
      </c>
      <c r="BC23" s="325">
        <f>'Kiadás Hivatal'!F98</f>
        <v>0</v>
      </c>
      <c r="BD23" s="325">
        <f>'Kiadás Hivatal'!G98</f>
        <v>0</v>
      </c>
      <c r="BE23" s="325">
        <f>'Kiadás Hivatal'!H98</f>
        <v>0</v>
      </c>
      <c r="BF23" s="325">
        <f>'Kiadás Hivatal'!I98</f>
        <v>0</v>
      </c>
      <c r="BG23" s="325">
        <f>'Kiadás Hivatal'!J98</f>
        <v>0</v>
      </c>
      <c r="BH23" s="325">
        <f>AJ23+AR23+AZ23</f>
        <v>0</v>
      </c>
      <c r="BI23" s="325">
        <f aca="true" t="shared" si="48" ref="BI23:BO23">AK23+AS23+BA23</f>
        <v>0</v>
      </c>
      <c r="BJ23" s="325">
        <f t="shared" si="48"/>
        <v>0</v>
      </c>
      <c r="BK23" s="325">
        <f t="shared" si="48"/>
        <v>0</v>
      </c>
      <c r="BL23" s="325">
        <f t="shared" si="48"/>
        <v>0</v>
      </c>
      <c r="BM23" s="325">
        <f t="shared" si="48"/>
        <v>0</v>
      </c>
      <c r="BN23" s="325">
        <f t="shared" si="48"/>
        <v>0</v>
      </c>
      <c r="BO23" s="325">
        <f t="shared" si="48"/>
        <v>0</v>
      </c>
      <c r="BP23" s="293">
        <f t="shared" si="2"/>
        <v>0</v>
      </c>
      <c r="BQ23" s="293">
        <f t="shared" si="3"/>
        <v>0</v>
      </c>
      <c r="BR23" s="293">
        <f t="shared" si="4"/>
        <v>0</v>
      </c>
      <c r="BS23" s="293">
        <f t="shared" si="5"/>
        <v>0</v>
      </c>
      <c r="BT23" s="293">
        <f t="shared" si="6"/>
        <v>0</v>
      </c>
      <c r="BV23" s="293">
        <f t="shared" si="7"/>
        <v>0</v>
      </c>
      <c r="BW23" s="293">
        <f t="shared" si="8"/>
        <v>0</v>
      </c>
      <c r="BX23" s="293">
        <f t="shared" si="9"/>
        <v>0</v>
      </c>
      <c r="BY23" s="293">
        <f t="shared" si="10"/>
        <v>0</v>
      </c>
      <c r="BZ23" s="293">
        <f t="shared" si="11"/>
        <v>0</v>
      </c>
    </row>
    <row r="24" spans="1:78" s="11" customFormat="1" ht="15.75">
      <c r="A24" s="1">
        <v>20</v>
      </c>
      <c r="B24" s="97" t="s">
        <v>136</v>
      </c>
      <c r="C24" s="5">
        <f>'Bevétel Hivatal'!C152</f>
        <v>0</v>
      </c>
      <c r="D24" s="5">
        <f>'Bevétel Hivatal'!D152</f>
        <v>0</v>
      </c>
      <c r="E24" s="5">
        <f>'Bevétel Hivatal'!E152</f>
        <v>0</v>
      </c>
      <c r="F24" s="5">
        <f>'Bevétel Hivatal'!F152</f>
        <v>0</v>
      </c>
      <c r="G24" s="5">
        <f>'Bevétel Hivatal'!G152</f>
        <v>0</v>
      </c>
      <c r="H24" s="5">
        <f>'Bevétel Hivatal'!H152</f>
        <v>0</v>
      </c>
      <c r="I24" s="5">
        <f>'Bevétel Hivatal'!I152</f>
        <v>0</v>
      </c>
      <c r="J24" s="5">
        <f>'Bevétel Hivatal'!J152</f>
        <v>0</v>
      </c>
      <c r="K24" s="5">
        <f>'Bevétel Hivatal'!C153</f>
        <v>0</v>
      </c>
      <c r="L24" s="5">
        <f>'Bevétel Hivatal'!D153</f>
        <v>0</v>
      </c>
      <c r="M24" s="5">
        <f>'Bevétel Hivatal'!E153</f>
        <v>0</v>
      </c>
      <c r="N24" s="5">
        <f>'Bevétel Hivatal'!F153</f>
        <v>0</v>
      </c>
      <c r="O24" s="5">
        <f>'Bevétel Hivatal'!G153</f>
        <v>0</v>
      </c>
      <c r="P24" s="5">
        <f>'Bevétel Hivatal'!H153</f>
        <v>0</v>
      </c>
      <c r="Q24" s="5">
        <f>'Bevétel Hivatal'!I153</f>
        <v>0</v>
      </c>
      <c r="R24" s="5">
        <f>'Bevétel Hivatal'!J153</f>
        <v>0</v>
      </c>
      <c r="S24" s="5">
        <f>'Bevétel Hivatal'!C154</f>
        <v>0</v>
      </c>
      <c r="T24" s="5">
        <f>'Bevétel Hivatal'!D154</f>
        <v>0</v>
      </c>
      <c r="U24" s="5">
        <f>'Bevétel Hivatal'!E154</f>
        <v>0</v>
      </c>
      <c r="V24" s="5">
        <f>'Bevétel Hivatal'!F154</f>
        <v>0</v>
      </c>
      <c r="W24" s="5">
        <f>'Bevétel Hivatal'!G154</f>
        <v>0</v>
      </c>
      <c r="X24" s="5">
        <f>'Bevétel Hivatal'!H154</f>
        <v>0</v>
      </c>
      <c r="Y24" s="5">
        <f>'Bevétel Hivatal'!I154</f>
        <v>0</v>
      </c>
      <c r="Z24" s="5">
        <f>'Bevétel Hivatal'!J154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333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293">
        <f t="shared" si="2"/>
        <v>0</v>
      </c>
      <c r="BQ24" s="293">
        <f t="shared" si="3"/>
        <v>0</v>
      </c>
      <c r="BR24" s="293">
        <f t="shared" si="4"/>
        <v>0</v>
      </c>
      <c r="BS24" s="293">
        <f t="shared" si="5"/>
        <v>0</v>
      </c>
      <c r="BT24" s="293">
        <f t="shared" si="6"/>
        <v>0</v>
      </c>
      <c r="BV24" s="293">
        <f t="shared" si="7"/>
        <v>0</v>
      </c>
      <c r="BW24" s="293">
        <f t="shared" si="8"/>
        <v>0</v>
      </c>
      <c r="BX24" s="293">
        <f t="shared" si="9"/>
        <v>0</v>
      </c>
      <c r="BY24" s="293">
        <f t="shared" si="10"/>
        <v>0</v>
      </c>
      <c r="BZ24" s="293">
        <f t="shared" si="11"/>
        <v>0</v>
      </c>
    </row>
    <row r="25" spans="1:78" s="11" customFormat="1" ht="15.75">
      <c r="A25" s="1">
        <v>21</v>
      </c>
      <c r="B25" s="97" t="s">
        <v>137</v>
      </c>
      <c r="C25" s="5">
        <f>'Bevétel Hivatal'!C198</f>
        <v>0</v>
      </c>
      <c r="D25" s="5">
        <f>'Bevétel Hivatal'!D198</f>
        <v>0</v>
      </c>
      <c r="E25" s="5">
        <f>'Bevétel Hivatal'!E198</f>
        <v>0</v>
      </c>
      <c r="F25" s="5">
        <f>'Bevétel Hivatal'!F198</f>
        <v>0</v>
      </c>
      <c r="G25" s="5">
        <f>'Bevétel Hivatal'!G198</f>
        <v>0</v>
      </c>
      <c r="H25" s="5">
        <f>'Bevétel Hivatal'!H198</f>
        <v>0</v>
      </c>
      <c r="I25" s="5">
        <f>'Bevétel Hivatal'!I198</f>
        <v>0</v>
      </c>
      <c r="J25" s="5">
        <f>'Bevétel Hivatal'!J198</f>
        <v>0</v>
      </c>
      <c r="K25" s="5">
        <f>'Bevétel Hivatal'!C199</f>
        <v>0</v>
      </c>
      <c r="L25" s="5">
        <f>'Bevétel Hivatal'!D199</f>
        <v>0</v>
      </c>
      <c r="M25" s="5">
        <f>'Bevétel Hivatal'!E199</f>
        <v>0</v>
      </c>
      <c r="N25" s="5">
        <f>'Bevétel Hivatal'!F199</f>
        <v>0</v>
      </c>
      <c r="O25" s="5">
        <f>'Bevétel Hivatal'!G199</f>
        <v>0</v>
      </c>
      <c r="P25" s="5">
        <f>'Bevétel Hivatal'!H199</f>
        <v>0</v>
      </c>
      <c r="Q25" s="5">
        <f>'Bevétel Hivatal'!I199</f>
        <v>0</v>
      </c>
      <c r="R25" s="5">
        <f>'Bevétel Hivatal'!J199</f>
        <v>0</v>
      </c>
      <c r="S25" s="5">
        <f>'Bevétel Hivatal'!C200</f>
        <v>0</v>
      </c>
      <c r="T25" s="5">
        <f>'Bevétel Hivatal'!D200</f>
        <v>0</v>
      </c>
      <c r="U25" s="5">
        <f>'Bevétel Hivatal'!E200</f>
        <v>0</v>
      </c>
      <c r="V25" s="5">
        <f>'Bevétel Hivatal'!F200</f>
        <v>0</v>
      </c>
      <c r="W25" s="5">
        <f>'Bevétel Hivatal'!G200</f>
        <v>0</v>
      </c>
      <c r="X25" s="5">
        <f>'Bevétel Hivatal'!H200</f>
        <v>0</v>
      </c>
      <c r="Y25" s="5">
        <f>'Bevétel Hivatal'!I200</f>
        <v>0</v>
      </c>
      <c r="Z25" s="5">
        <f>'Bevétel Hivatal'!J200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333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293">
        <f t="shared" si="2"/>
        <v>0</v>
      </c>
      <c r="BQ25" s="293">
        <f t="shared" si="3"/>
        <v>0</v>
      </c>
      <c r="BR25" s="293">
        <f t="shared" si="4"/>
        <v>0</v>
      </c>
      <c r="BS25" s="293">
        <f t="shared" si="5"/>
        <v>0</v>
      </c>
      <c r="BT25" s="293">
        <f t="shared" si="6"/>
        <v>0</v>
      </c>
      <c r="BV25" s="293">
        <f t="shared" si="7"/>
        <v>0</v>
      </c>
      <c r="BW25" s="293">
        <f t="shared" si="8"/>
        <v>0</v>
      </c>
      <c r="BX25" s="293">
        <f t="shared" si="9"/>
        <v>0</v>
      </c>
      <c r="BY25" s="293">
        <f t="shared" si="10"/>
        <v>0</v>
      </c>
      <c r="BZ25" s="293">
        <f t="shared" si="11"/>
        <v>0</v>
      </c>
    </row>
    <row r="26" spans="1:78" s="11" customFormat="1" ht="31.5">
      <c r="A26" s="1">
        <v>22</v>
      </c>
      <c r="B26" s="95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0</v>
      </c>
      <c r="L26" s="14">
        <f aca="true" t="shared" si="51" ref="L26:R26">L22+L24+L25</f>
        <v>0</v>
      </c>
      <c r="M26" s="14">
        <f t="shared" si="51"/>
        <v>0</v>
      </c>
      <c r="N26" s="14">
        <f t="shared" si="51"/>
        <v>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0</v>
      </c>
      <c r="AB26" s="14">
        <f aca="true" t="shared" si="53" ref="AB26:AH26">AB22+AB24+AB25</f>
        <v>0</v>
      </c>
      <c r="AC26" s="14">
        <f t="shared" si="53"/>
        <v>0</v>
      </c>
      <c r="AD26" s="14">
        <f t="shared" si="53"/>
        <v>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95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254000</v>
      </c>
      <c r="AS26" s="14">
        <f aca="true" t="shared" si="55" ref="AS26:AY26">AS22+AS23</f>
        <v>254000</v>
      </c>
      <c r="AT26" s="14">
        <f t="shared" si="55"/>
        <v>0</v>
      </c>
      <c r="AU26" s="14">
        <f t="shared" si="55"/>
        <v>0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0</v>
      </c>
      <c r="BA26" s="14">
        <f aca="true" t="shared" si="56" ref="BA26:BG26">BA22+BA23</f>
        <v>0</v>
      </c>
      <c r="BB26" s="14">
        <f t="shared" si="56"/>
        <v>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254000</v>
      </c>
      <c r="BI26" s="14">
        <f aca="true" t="shared" si="57" ref="BI26:BO26">BI22+BI23</f>
        <v>254000</v>
      </c>
      <c r="BJ26" s="14">
        <f t="shared" si="57"/>
        <v>0</v>
      </c>
      <c r="BK26" s="14">
        <f t="shared" si="57"/>
        <v>0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293">
        <f t="shared" si="2"/>
        <v>0</v>
      </c>
      <c r="BQ26" s="293">
        <f t="shared" si="3"/>
        <v>0</v>
      </c>
      <c r="BR26" s="293">
        <f t="shared" si="4"/>
        <v>0</v>
      </c>
      <c r="BS26" s="293">
        <f t="shared" si="5"/>
        <v>0</v>
      </c>
      <c r="BT26" s="293">
        <f t="shared" si="6"/>
        <v>0</v>
      </c>
      <c r="BV26" s="293">
        <f t="shared" si="7"/>
        <v>0</v>
      </c>
      <c r="BW26" s="293">
        <f t="shared" si="8"/>
        <v>0</v>
      </c>
      <c r="BX26" s="293">
        <f t="shared" si="9"/>
        <v>0</v>
      </c>
      <c r="BY26" s="293">
        <f t="shared" si="10"/>
        <v>0</v>
      </c>
      <c r="BZ26" s="293">
        <f t="shared" si="11"/>
        <v>0</v>
      </c>
    </row>
    <row r="27" spans="1:78" s="99" customFormat="1" ht="16.5">
      <c r="A27" s="1">
        <v>23</v>
      </c>
      <c r="B27" s="326" t="s">
        <v>141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8"/>
      <c r="AI27" s="326" t="s">
        <v>142</v>
      </c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8"/>
      <c r="BJ27" s="124"/>
      <c r="BK27" s="124"/>
      <c r="BL27" s="124"/>
      <c r="BM27" s="124"/>
      <c r="BN27" s="124"/>
      <c r="BO27" s="299"/>
      <c r="BP27" s="293">
        <f t="shared" si="2"/>
        <v>0</v>
      </c>
      <c r="BQ27" s="293">
        <f t="shared" si="3"/>
        <v>0</v>
      </c>
      <c r="BR27" s="293">
        <f t="shared" si="4"/>
        <v>0</v>
      </c>
      <c r="BS27" s="293">
        <f t="shared" si="5"/>
        <v>0</v>
      </c>
      <c r="BT27" s="293">
        <f t="shared" si="6"/>
        <v>0</v>
      </c>
      <c r="BU27" s="11"/>
      <c r="BV27" s="293">
        <f t="shared" si="7"/>
        <v>0</v>
      </c>
      <c r="BW27" s="293">
        <f t="shared" si="8"/>
        <v>0</v>
      </c>
      <c r="BX27" s="293">
        <f t="shared" si="9"/>
        <v>0</v>
      </c>
      <c r="BY27" s="293">
        <f t="shared" si="10"/>
        <v>0</v>
      </c>
      <c r="BZ27" s="293">
        <f t="shared" si="11"/>
        <v>0</v>
      </c>
    </row>
    <row r="28" spans="1:78" s="11" customFormat="1" ht="15.75">
      <c r="A28" s="1">
        <v>24</v>
      </c>
      <c r="B28" s="94" t="s">
        <v>143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60000</v>
      </c>
      <c r="L28" s="5">
        <f aca="true" t="shared" si="59" ref="L28:R28">L13+L22</f>
        <v>4552133</v>
      </c>
      <c r="M28" s="5">
        <f t="shared" si="59"/>
        <v>0</v>
      </c>
      <c r="N28" s="5">
        <f t="shared" si="59"/>
        <v>0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0</v>
      </c>
      <c r="T28" s="5">
        <f aca="true" t="shared" si="60" ref="T28:Z28">T13+T22</f>
        <v>0</v>
      </c>
      <c r="U28" s="5">
        <f t="shared" si="60"/>
        <v>0</v>
      </c>
      <c r="V28" s="5">
        <f t="shared" si="60"/>
        <v>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60000</v>
      </c>
      <c r="AB28" s="5">
        <f aca="true" t="shared" si="61" ref="AB28:AH28">AB13+AB22</f>
        <v>4552133</v>
      </c>
      <c r="AC28" s="5">
        <f t="shared" si="61"/>
        <v>0</v>
      </c>
      <c r="AD28" s="5">
        <f t="shared" si="61"/>
        <v>0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94" t="s">
        <v>144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75053200</v>
      </c>
      <c r="AS28" s="5">
        <f aca="true" t="shared" si="63" ref="AS28:AY28">AS13+AS22</f>
        <v>79593237</v>
      </c>
      <c r="AT28" s="5">
        <f t="shared" si="63"/>
        <v>0</v>
      </c>
      <c r="AU28" s="5">
        <f t="shared" si="63"/>
        <v>0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0</v>
      </c>
      <c r="BA28" s="5">
        <f>BA13+BA22</f>
        <v>0</v>
      </c>
      <c r="BB28" s="5">
        <f aca="true" t="shared" si="64" ref="BB28:BG28">BB13+BB22</f>
        <v>0</v>
      </c>
      <c r="BC28" s="5">
        <f t="shared" si="64"/>
        <v>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75053200</v>
      </c>
      <c r="BI28" s="5">
        <f aca="true" t="shared" si="65" ref="BI28:BO28">BI13+BI22</f>
        <v>79593237</v>
      </c>
      <c r="BJ28" s="5">
        <f t="shared" si="65"/>
        <v>0</v>
      </c>
      <c r="BK28" s="5">
        <f t="shared" si="65"/>
        <v>0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293">
        <f t="shared" si="2"/>
        <v>0</v>
      </c>
      <c r="BQ28" s="293">
        <f t="shared" si="3"/>
        <v>4540037</v>
      </c>
      <c r="BR28" s="293">
        <f t="shared" si="4"/>
        <v>0</v>
      </c>
      <c r="BS28" s="293">
        <f t="shared" si="5"/>
        <v>4540037</v>
      </c>
      <c r="BT28" s="293">
        <f t="shared" si="6"/>
        <v>0</v>
      </c>
      <c r="BV28" s="293">
        <f t="shared" si="7"/>
        <v>0</v>
      </c>
      <c r="BW28" s="293">
        <f t="shared" si="8"/>
        <v>4492133</v>
      </c>
      <c r="BX28" s="293">
        <f t="shared" si="9"/>
        <v>0</v>
      </c>
      <c r="BY28" s="293">
        <f t="shared" si="10"/>
        <v>4492133</v>
      </c>
      <c r="BZ28" s="293">
        <f t="shared" si="11"/>
        <v>0</v>
      </c>
    </row>
    <row r="29" spans="1:78" s="11" customFormat="1" ht="15.75">
      <c r="A29" s="1">
        <v>25</v>
      </c>
      <c r="B29" s="97" t="s">
        <v>145</v>
      </c>
      <c r="C29" s="98">
        <f>C28-AJ28</f>
        <v>0</v>
      </c>
      <c r="D29" s="98">
        <f aca="true" t="shared" si="66" ref="D29:J29">D28-AK28</f>
        <v>0</v>
      </c>
      <c r="E29" s="98">
        <f t="shared" si="66"/>
        <v>0</v>
      </c>
      <c r="F29" s="98">
        <f t="shared" si="66"/>
        <v>0</v>
      </c>
      <c r="G29" s="98">
        <f t="shared" si="66"/>
        <v>0</v>
      </c>
      <c r="H29" s="98">
        <f t="shared" si="66"/>
        <v>0</v>
      </c>
      <c r="I29" s="98">
        <f t="shared" si="66"/>
        <v>0</v>
      </c>
      <c r="J29" s="98">
        <f t="shared" si="66"/>
        <v>0</v>
      </c>
      <c r="K29" s="98">
        <f>K28-AR28</f>
        <v>-74993200</v>
      </c>
      <c r="L29" s="98">
        <f aca="true" t="shared" si="67" ref="L29:R29">L28-AS28</f>
        <v>-75041104</v>
      </c>
      <c r="M29" s="98">
        <f t="shared" si="67"/>
        <v>0</v>
      </c>
      <c r="N29" s="98">
        <f t="shared" si="67"/>
        <v>0</v>
      </c>
      <c r="O29" s="98">
        <f t="shared" si="67"/>
        <v>0</v>
      </c>
      <c r="P29" s="98">
        <f t="shared" si="67"/>
        <v>0</v>
      </c>
      <c r="Q29" s="98">
        <f t="shared" si="67"/>
        <v>0</v>
      </c>
      <c r="R29" s="98">
        <f t="shared" si="67"/>
        <v>0</v>
      </c>
      <c r="S29" s="98">
        <f>S28-AZ28</f>
        <v>0</v>
      </c>
      <c r="T29" s="98">
        <f aca="true" t="shared" si="68" ref="T29:Z29">T28-BA28</f>
        <v>0</v>
      </c>
      <c r="U29" s="98">
        <f t="shared" si="68"/>
        <v>0</v>
      </c>
      <c r="V29" s="98">
        <f t="shared" si="68"/>
        <v>0</v>
      </c>
      <c r="W29" s="98">
        <f t="shared" si="68"/>
        <v>0</v>
      </c>
      <c r="X29" s="98">
        <f t="shared" si="68"/>
        <v>0</v>
      </c>
      <c r="Y29" s="98">
        <f t="shared" si="68"/>
        <v>0</v>
      </c>
      <c r="Z29" s="98">
        <f t="shared" si="68"/>
        <v>0</v>
      </c>
      <c r="AA29" s="98">
        <f>AA28-BH28</f>
        <v>-74993200</v>
      </c>
      <c r="AB29" s="98">
        <f aca="true" t="shared" si="69" ref="AB29:AH29">AB28-BI28</f>
        <v>-75041104</v>
      </c>
      <c r="AC29" s="98">
        <f t="shared" si="69"/>
        <v>0</v>
      </c>
      <c r="AD29" s="98">
        <f t="shared" si="69"/>
        <v>0</v>
      </c>
      <c r="AE29" s="98">
        <f t="shared" si="69"/>
        <v>0</v>
      </c>
      <c r="AF29" s="98">
        <f t="shared" si="69"/>
        <v>0</v>
      </c>
      <c r="AG29" s="98">
        <f t="shared" si="69"/>
        <v>0</v>
      </c>
      <c r="AH29" s="98">
        <f t="shared" si="69"/>
        <v>0</v>
      </c>
      <c r="AI29" s="333" t="s">
        <v>138</v>
      </c>
      <c r="AJ29" s="325">
        <f>AJ14+AJ23</f>
        <v>0</v>
      </c>
      <c r="AK29" s="325">
        <f aca="true" t="shared" si="70" ref="AK29:AQ29">AK14+AK23</f>
        <v>0</v>
      </c>
      <c r="AL29" s="325">
        <f t="shared" si="70"/>
        <v>0</v>
      </c>
      <c r="AM29" s="325">
        <f t="shared" si="70"/>
        <v>0</v>
      </c>
      <c r="AN29" s="325">
        <f t="shared" si="70"/>
        <v>0</v>
      </c>
      <c r="AO29" s="325">
        <f t="shared" si="70"/>
        <v>0</v>
      </c>
      <c r="AP29" s="325">
        <f t="shared" si="70"/>
        <v>0</v>
      </c>
      <c r="AQ29" s="325">
        <f t="shared" si="70"/>
        <v>0</v>
      </c>
      <c r="AR29" s="325">
        <f>AR14+AR23</f>
        <v>0</v>
      </c>
      <c r="AS29" s="325">
        <f aca="true" t="shared" si="71" ref="AS29:AY29">AS14+AS23</f>
        <v>0</v>
      </c>
      <c r="AT29" s="325">
        <f t="shared" si="71"/>
        <v>0</v>
      </c>
      <c r="AU29" s="325">
        <f t="shared" si="71"/>
        <v>0</v>
      </c>
      <c r="AV29" s="325">
        <f t="shared" si="71"/>
        <v>0</v>
      </c>
      <c r="AW29" s="325">
        <f t="shared" si="71"/>
        <v>0</v>
      </c>
      <c r="AX29" s="325">
        <f t="shared" si="71"/>
        <v>0</v>
      </c>
      <c r="AY29" s="325">
        <f t="shared" si="71"/>
        <v>0</v>
      </c>
      <c r="AZ29" s="325">
        <f>AZ14+AZ23</f>
        <v>0</v>
      </c>
      <c r="BA29" s="325">
        <f>BA14+BA23</f>
        <v>0</v>
      </c>
      <c r="BB29" s="325">
        <f aca="true" t="shared" si="72" ref="BB29:BG29">BB14+BB23</f>
        <v>0</v>
      </c>
      <c r="BC29" s="325">
        <f t="shared" si="72"/>
        <v>0</v>
      </c>
      <c r="BD29" s="325">
        <f t="shared" si="72"/>
        <v>0</v>
      </c>
      <c r="BE29" s="325">
        <f t="shared" si="72"/>
        <v>0</v>
      </c>
      <c r="BF29" s="325">
        <f t="shared" si="72"/>
        <v>0</v>
      </c>
      <c r="BG29" s="325">
        <f t="shared" si="72"/>
        <v>0</v>
      </c>
      <c r="BH29" s="325">
        <f>BH14+BH23</f>
        <v>0</v>
      </c>
      <c r="BI29" s="325">
        <f aca="true" t="shared" si="73" ref="BI29:BO29">BI14+BI23</f>
        <v>0</v>
      </c>
      <c r="BJ29" s="325">
        <f t="shared" si="73"/>
        <v>0</v>
      </c>
      <c r="BK29" s="325">
        <f t="shared" si="73"/>
        <v>0</v>
      </c>
      <c r="BL29" s="325">
        <f t="shared" si="73"/>
        <v>0</v>
      </c>
      <c r="BM29" s="325">
        <f t="shared" si="73"/>
        <v>0</v>
      </c>
      <c r="BN29" s="325">
        <f t="shared" si="73"/>
        <v>0</v>
      </c>
      <c r="BO29" s="325">
        <f t="shared" si="73"/>
        <v>0</v>
      </c>
      <c r="BP29" s="293">
        <f t="shared" si="2"/>
        <v>0</v>
      </c>
      <c r="BQ29" s="293">
        <f t="shared" si="3"/>
        <v>0</v>
      </c>
      <c r="BR29" s="293">
        <f t="shared" si="4"/>
        <v>0</v>
      </c>
      <c r="BS29" s="293">
        <f t="shared" si="5"/>
        <v>0</v>
      </c>
      <c r="BT29" s="293">
        <f t="shared" si="6"/>
        <v>0</v>
      </c>
      <c r="BV29" s="293">
        <f t="shared" si="7"/>
        <v>0</v>
      </c>
      <c r="BW29" s="293">
        <f t="shared" si="8"/>
        <v>-47904</v>
      </c>
      <c r="BX29" s="293">
        <f t="shared" si="9"/>
        <v>0</v>
      </c>
      <c r="BY29" s="293">
        <f t="shared" si="10"/>
        <v>-47904</v>
      </c>
      <c r="BZ29" s="293">
        <f t="shared" si="11"/>
        <v>0</v>
      </c>
    </row>
    <row r="30" spans="1:78" s="11" customFormat="1" ht="15.75">
      <c r="A30" s="1">
        <v>26</v>
      </c>
      <c r="B30" s="97" t="s">
        <v>136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4300000</v>
      </c>
      <c r="L30" s="5">
        <f aca="true" t="shared" si="75" ref="L30:R30">L15+L24</f>
        <v>4305839</v>
      </c>
      <c r="M30" s="5">
        <f t="shared" si="75"/>
        <v>0</v>
      </c>
      <c r="N30" s="5">
        <f t="shared" si="75"/>
        <v>0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4300000</v>
      </c>
      <c r="AB30" s="5">
        <f aca="true" t="shared" si="77" ref="AB30:AH30">AB15+AB24</f>
        <v>4305839</v>
      </c>
      <c r="AC30" s="5">
        <f t="shared" si="77"/>
        <v>0</v>
      </c>
      <c r="AD30" s="5">
        <f t="shared" si="77"/>
        <v>0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333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293">
        <f t="shared" si="2"/>
        <v>0</v>
      </c>
      <c r="BQ30" s="293">
        <f t="shared" si="3"/>
        <v>0</v>
      </c>
      <c r="BR30" s="293">
        <f t="shared" si="4"/>
        <v>0</v>
      </c>
      <c r="BS30" s="293">
        <f t="shared" si="5"/>
        <v>0</v>
      </c>
      <c r="BT30" s="293">
        <f t="shared" si="6"/>
        <v>0</v>
      </c>
      <c r="BV30" s="293">
        <f t="shared" si="7"/>
        <v>0</v>
      </c>
      <c r="BW30" s="293">
        <f t="shared" si="8"/>
        <v>5839</v>
      </c>
      <c r="BX30" s="293">
        <f t="shared" si="9"/>
        <v>0</v>
      </c>
      <c r="BY30" s="293">
        <f t="shared" si="10"/>
        <v>5839</v>
      </c>
      <c r="BZ30" s="293">
        <f t="shared" si="11"/>
        <v>0</v>
      </c>
    </row>
    <row r="31" spans="1:78" s="11" customFormat="1" ht="15.75">
      <c r="A31" s="1">
        <v>27</v>
      </c>
      <c r="B31" s="97" t="s">
        <v>137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70693200</v>
      </c>
      <c r="L31" s="5">
        <f aca="true" t="shared" si="79" ref="L31:R31">L16+L25</f>
        <v>70735265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70693200</v>
      </c>
      <c r="AB31" s="5">
        <f aca="true" t="shared" si="81" ref="AB31:AH31">AB16+AB25</f>
        <v>70735265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333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293">
        <f t="shared" si="2"/>
        <v>0</v>
      </c>
      <c r="BQ31" s="293">
        <f t="shared" si="3"/>
        <v>0</v>
      </c>
      <c r="BR31" s="293">
        <f t="shared" si="4"/>
        <v>0</v>
      </c>
      <c r="BS31" s="293">
        <f t="shared" si="5"/>
        <v>0</v>
      </c>
      <c r="BT31" s="293">
        <f t="shared" si="6"/>
        <v>0</v>
      </c>
      <c r="BV31" s="293">
        <f t="shared" si="7"/>
        <v>0</v>
      </c>
      <c r="BW31" s="293">
        <f t="shared" si="8"/>
        <v>42065</v>
      </c>
      <c r="BX31" s="293">
        <f t="shared" si="9"/>
        <v>0</v>
      </c>
      <c r="BY31" s="293">
        <f t="shared" si="10"/>
        <v>42065</v>
      </c>
      <c r="BZ31" s="293">
        <f t="shared" si="11"/>
        <v>0</v>
      </c>
    </row>
    <row r="32" spans="1:78" s="11" customFormat="1" ht="15.75">
      <c r="A32" s="1">
        <v>28</v>
      </c>
      <c r="B32" s="93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75053200</v>
      </c>
      <c r="L32" s="14">
        <f aca="true" t="shared" si="83" ref="L32:R32">L28+L30+L31</f>
        <v>79593237</v>
      </c>
      <c r="M32" s="14">
        <f t="shared" si="83"/>
        <v>0</v>
      </c>
      <c r="N32" s="14">
        <f t="shared" si="83"/>
        <v>0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0</v>
      </c>
      <c r="T32" s="14">
        <f aca="true" t="shared" si="84" ref="T32:Z32">T28+T30+T31</f>
        <v>0</v>
      </c>
      <c r="U32" s="14">
        <f t="shared" si="84"/>
        <v>0</v>
      </c>
      <c r="V32" s="14">
        <f t="shared" si="84"/>
        <v>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75053200</v>
      </c>
      <c r="AB32" s="14">
        <f aca="true" t="shared" si="85" ref="AB32:AH32">AB28+AB30+AB31</f>
        <v>79593237</v>
      </c>
      <c r="AC32" s="14">
        <f t="shared" si="85"/>
        <v>0</v>
      </c>
      <c r="AD32" s="14">
        <f t="shared" si="85"/>
        <v>0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93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75053200</v>
      </c>
      <c r="AS32" s="14">
        <f aca="true" t="shared" si="87" ref="AS32:AY32">SUM(AS28:AS31)</f>
        <v>79593237</v>
      </c>
      <c r="AT32" s="14">
        <f t="shared" si="87"/>
        <v>0</v>
      </c>
      <c r="AU32" s="14">
        <f t="shared" si="87"/>
        <v>0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0</v>
      </c>
      <c r="BA32" s="14">
        <f>SUM(BA28:BA31)</f>
        <v>0</v>
      </c>
      <c r="BB32" s="14">
        <f aca="true" t="shared" si="88" ref="BB32:BG32">SUM(BB28:BB31)</f>
        <v>0</v>
      </c>
      <c r="BC32" s="14">
        <f t="shared" si="88"/>
        <v>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75053200</v>
      </c>
      <c r="BI32" s="14">
        <f aca="true" t="shared" si="89" ref="BI32:BO32">SUM(BI28:BI31)</f>
        <v>79593237</v>
      </c>
      <c r="BJ32" s="14">
        <f t="shared" si="89"/>
        <v>0</v>
      </c>
      <c r="BK32" s="14">
        <f t="shared" si="89"/>
        <v>0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293">
        <f t="shared" si="2"/>
        <v>0</v>
      </c>
      <c r="BQ32" s="293">
        <f t="shared" si="3"/>
        <v>4540037</v>
      </c>
      <c r="BR32" s="293">
        <f t="shared" si="4"/>
        <v>0</v>
      </c>
      <c r="BS32" s="293">
        <f t="shared" si="5"/>
        <v>4540037</v>
      </c>
      <c r="BT32" s="293">
        <f t="shared" si="6"/>
        <v>0</v>
      </c>
      <c r="BV32" s="293">
        <f t="shared" si="7"/>
        <v>0</v>
      </c>
      <c r="BW32" s="293">
        <f t="shared" si="8"/>
        <v>4540037</v>
      </c>
      <c r="BX32" s="293">
        <f t="shared" si="9"/>
        <v>0</v>
      </c>
      <c r="BY32" s="293">
        <f t="shared" si="10"/>
        <v>4540037</v>
      </c>
      <c r="BZ32" s="293">
        <f t="shared" si="11"/>
        <v>0</v>
      </c>
    </row>
    <row r="33" spans="61:67" ht="15">
      <c r="BI33" s="246" t="s">
        <v>700</v>
      </c>
      <c r="BJ33" s="246" t="s">
        <v>700</v>
      </c>
      <c r="BK33" s="246" t="s">
        <v>700</v>
      </c>
      <c r="BL33" s="246" t="s">
        <v>700</v>
      </c>
      <c r="BM33" s="246" t="s">
        <v>700</v>
      </c>
      <c r="BN33" s="246" t="s">
        <v>700</v>
      </c>
      <c r="BO33" s="246" t="s">
        <v>700</v>
      </c>
    </row>
  </sheetData>
  <sheetProtection/>
  <mergeCells count="141">
    <mergeCell ref="B5:B6"/>
    <mergeCell ref="Q11:Q12"/>
    <mergeCell ref="Y11:Y12"/>
    <mergeCell ref="BN29:BN31"/>
    <mergeCell ref="BA29:BA31"/>
    <mergeCell ref="AP29:AP31"/>
    <mergeCell ref="AZ29:AZ31"/>
    <mergeCell ref="BH29:BH31"/>
    <mergeCell ref="AK23:AK25"/>
    <mergeCell ref="AS29:AS31"/>
    <mergeCell ref="D11:D12"/>
    <mergeCell ref="AR14:AR16"/>
    <mergeCell ref="AR23:AR25"/>
    <mergeCell ref="AG11:AG12"/>
    <mergeCell ref="AX29:AX31"/>
    <mergeCell ref="BF29:BF31"/>
    <mergeCell ref="AZ14:AZ16"/>
    <mergeCell ref="AQ14:AQ16"/>
    <mergeCell ref="AY23:AY25"/>
    <mergeCell ref="AB11:AB12"/>
    <mergeCell ref="AK14:AK16"/>
    <mergeCell ref="A1:BN1"/>
    <mergeCell ref="AP14:AP16"/>
    <mergeCell ref="AX14:AX16"/>
    <mergeCell ref="BF14:BF16"/>
    <mergeCell ref="BN14:BN16"/>
    <mergeCell ref="AI5:AI6"/>
    <mergeCell ref="B11:B12"/>
    <mergeCell ref="C11:C12"/>
    <mergeCell ref="S11:S12"/>
    <mergeCell ref="R11:R12"/>
    <mergeCell ref="Z11:Z12"/>
    <mergeCell ref="L11:L12"/>
    <mergeCell ref="K11:K12"/>
    <mergeCell ref="T11:T12"/>
    <mergeCell ref="O11:O12"/>
    <mergeCell ref="P11:P12"/>
    <mergeCell ref="AI29:AI31"/>
    <mergeCell ref="AI23:AI25"/>
    <mergeCell ref="BH23:BH25"/>
    <mergeCell ref="AJ14:AJ16"/>
    <mergeCell ref="AJ23:AJ25"/>
    <mergeCell ref="AI14:AI16"/>
    <mergeCell ref="AY29:AY31"/>
    <mergeCell ref="AZ23:AZ25"/>
    <mergeCell ref="BH14:BH16"/>
    <mergeCell ref="BF23:BF25"/>
    <mergeCell ref="BG29:BG31"/>
    <mergeCell ref="BB14:BB16"/>
    <mergeCell ref="BC14:BC16"/>
    <mergeCell ref="BD14:BD16"/>
    <mergeCell ref="BE14:BE16"/>
    <mergeCell ref="BB23:BB25"/>
    <mergeCell ref="BC23:BC25"/>
    <mergeCell ref="BI23:BI25"/>
    <mergeCell ref="BA14:BA16"/>
    <mergeCell ref="BI14:BI16"/>
    <mergeCell ref="BN23:BN25"/>
    <mergeCell ref="BG14:BG16"/>
    <mergeCell ref="BG23:BG25"/>
    <mergeCell ref="AJ29:AJ31"/>
    <mergeCell ref="AP23:AP25"/>
    <mergeCell ref="AK29:AK31"/>
    <mergeCell ref="AS14:AS16"/>
    <mergeCell ref="BO29:BO31"/>
    <mergeCell ref="BO23:BO25"/>
    <mergeCell ref="BO14:BO16"/>
    <mergeCell ref="AY14:AY16"/>
    <mergeCell ref="AX23:AX25"/>
    <mergeCell ref="BI29:BI31"/>
    <mergeCell ref="B7:AH7"/>
    <mergeCell ref="B27:AH27"/>
    <mergeCell ref="B18:AH18"/>
    <mergeCell ref="AN23:AN25"/>
    <mergeCell ref="AO23:AO25"/>
    <mergeCell ref="AV14:AV16"/>
    <mergeCell ref="AH11:AH12"/>
    <mergeCell ref="AQ23:AQ25"/>
    <mergeCell ref="I11:I12"/>
    <mergeCell ref="J11:J12"/>
    <mergeCell ref="AI7:BI7"/>
    <mergeCell ref="AI18:BI18"/>
    <mergeCell ref="AI27:BI27"/>
    <mergeCell ref="AL14:AL16"/>
    <mergeCell ref="AM14:AM16"/>
    <mergeCell ref="AN14:AN16"/>
    <mergeCell ref="AO14:AO16"/>
    <mergeCell ref="AL23:AL25"/>
    <mergeCell ref="AM23:AM25"/>
    <mergeCell ref="BA23:BA25"/>
    <mergeCell ref="AL29:AL31"/>
    <mergeCell ref="AM29:AM31"/>
    <mergeCell ref="AN29:AN31"/>
    <mergeCell ref="AO29:AO31"/>
    <mergeCell ref="AT14:AT16"/>
    <mergeCell ref="AU14:AU16"/>
    <mergeCell ref="AR29:AR31"/>
    <mergeCell ref="AS23:AS25"/>
    <mergeCell ref="AQ29:AQ31"/>
    <mergeCell ref="AW14:AW16"/>
    <mergeCell ref="AT23:AT25"/>
    <mergeCell ref="AU23:AU25"/>
    <mergeCell ref="AV23:AV25"/>
    <mergeCell ref="AW23:AW25"/>
    <mergeCell ref="AT29:AT31"/>
    <mergeCell ref="AU29:AU31"/>
    <mergeCell ref="AV29:AV31"/>
    <mergeCell ref="AW29:AW31"/>
    <mergeCell ref="BD23:BD25"/>
    <mergeCell ref="BE23:BE25"/>
    <mergeCell ref="BB29:BB31"/>
    <mergeCell ref="BC29:BC31"/>
    <mergeCell ref="BD29:BD31"/>
    <mergeCell ref="BE29:BE31"/>
    <mergeCell ref="BJ14:BJ16"/>
    <mergeCell ref="BK14:BK16"/>
    <mergeCell ref="BL14:BL16"/>
    <mergeCell ref="BM14:BM16"/>
    <mergeCell ref="BJ23:BJ25"/>
    <mergeCell ref="BK23:BK25"/>
    <mergeCell ref="BL23:BL25"/>
    <mergeCell ref="BM23:BM25"/>
    <mergeCell ref="BJ29:BJ31"/>
    <mergeCell ref="BK29:BK31"/>
    <mergeCell ref="BL29:BL31"/>
    <mergeCell ref="BM29:BM31"/>
    <mergeCell ref="E11:E12"/>
    <mergeCell ref="F11:F12"/>
    <mergeCell ref="G11:G12"/>
    <mergeCell ref="H11:H12"/>
    <mergeCell ref="M11:M12"/>
    <mergeCell ref="N11:N12"/>
    <mergeCell ref="AE11:AE12"/>
    <mergeCell ref="AF11:AF12"/>
    <mergeCell ref="U11:U12"/>
    <mergeCell ref="V11:V12"/>
    <mergeCell ref="W11:W12"/>
    <mergeCell ref="X11:X12"/>
    <mergeCell ref="AC11:AC12"/>
    <mergeCell ref="AD11:AD12"/>
    <mergeCell ref="AA11:AA12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8" scale="69" r:id="rId1"/>
  <headerFooter>
    <oddHeader>&amp;R&amp;"Arial,Normál"&amp;10 1. melléklet a 8/2019.(V.17.) önkormányzati rendelethez
&amp;"Arial,Dőlt"1. melléklet a 4/2019.(III.14.) önkormányzati rendelethez&amp;"Arial,Normál"
</oddHeader>
    <oddFooter>&amp;C3. oldal, összesen: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E165"/>
  <sheetViews>
    <sheetView zoomScalePageLayoutView="0" workbookViewId="0" topLeftCell="A1">
      <pane xSplit="3" ySplit="7" topLeftCell="E124" activePane="bottomRight" state="frozen"/>
      <selection pane="topLeft" activeCell="B17" sqref="B17:N17"/>
      <selection pane="topRight" activeCell="B17" sqref="B17:N17"/>
      <selection pane="bottomLeft" activeCell="B17" sqref="B17:N17"/>
      <selection pane="bottomRight" activeCell="A4" sqref="A4:IV4"/>
    </sheetView>
  </sheetViews>
  <sheetFormatPr defaultColWidth="9.140625" defaultRowHeight="15"/>
  <cols>
    <col min="1" max="1" width="5.7109375" style="3" customWidth="1"/>
    <col min="2" max="2" width="49.00390625" style="3" customWidth="1"/>
    <col min="3" max="3" width="5.7109375" style="3" customWidth="1"/>
    <col min="4" max="4" width="13.140625" style="3" hidden="1" customWidth="1"/>
    <col min="5" max="5" width="13.140625" style="3" customWidth="1"/>
    <col min="6" max="12" width="13.140625" style="3" hidden="1" customWidth="1"/>
    <col min="13" max="13" width="13.140625" style="3" customWidth="1"/>
    <col min="14" max="20" width="13.140625" style="3" hidden="1" customWidth="1"/>
    <col min="21" max="21" width="13.140625" style="3" customWidth="1"/>
    <col min="22" max="27" width="13.140625" style="3" hidden="1" customWidth="1"/>
    <col min="28" max="31" width="0" style="3" hidden="1" customWidth="1"/>
    <col min="32" max="16384" width="9.140625" style="3" customWidth="1"/>
  </cols>
  <sheetData>
    <row r="1" spans="1:26" ht="15.75" customHeight="1">
      <c r="A1" s="338" t="s">
        <v>843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</row>
    <row r="2" spans="1:26" ht="15.75">
      <c r="A2" s="339" t="s">
        <v>563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2" customFormat="1" ht="15.7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4:27" s="2" customFormat="1" ht="15.75" hidden="1">
      <c r="D4" s="298" t="s">
        <v>861</v>
      </c>
      <c r="E4" s="298" t="s">
        <v>945</v>
      </c>
      <c r="F4" s="298"/>
      <c r="G4" s="298"/>
      <c r="H4" s="298"/>
      <c r="I4" s="298"/>
      <c r="J4" s="298"/>
      <c r="K4" s="298"/>
      <c r="L4" s="298" t="s">
        <v>861</v>
      </c>
      <c r="M4" s="298" t="s">
        <v>945</v>
      </c>
      <c r="N4" s="298"/>
      <c r="O4" s="298"/>
      <c r="P4" s="298"/>
      <c r="Q4" s="298"/>
      <c r="R4" s="298"/>
      <c r="S4" s="298"/>
      <c r="T4" s="298" t="s">
        <v>861</v>
      </c>
      <c r="U4" s="298" t="s">
        <v>945</v>
      </c>
      <c r="V4" s="298"/>
      <c r="W4" s="298"/>
      <c r="X4" s="298"/>
      <c r="Y4" s="298"/>
      <c r="Z4" s="298"/>
      <c r="AA4" s="298"/>
    </row>
    <row r="5" spans="1:27" s="135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</row>
    <row r="6" spans="1:27" ht="15.75">
      <c r="A6" s="1">
        <v>1</v>
      </c>
      <c r="B6" s="336" t="s">
        <v>9</v>
      </c>
      <c r="C6" s="336" t="s">
        <v>146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15</v>
      </c>
      <c r="M6" s="4" t="s">
        <v>15</v>
      </c>
      <c r="N6" s="4" t="s">
        <v>15</v>
      </c>
      <c r="O6" s="4" t="s">
        <v>15</v>
      </c>
      <c r="P6" s="4" t="s">
        <v>15</v>
      </c>
      <c r="Q6" s="4" t="s">
        <v>15</v>
      </c>
      <c r="R6" s="4" t="s">
        <v>15</v>
      </c>
      <c r="S6" s="4" t="s">
        <v>15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4" t="s">
        <v>16</v>
      </c>
    </row>
    <row r="7" spans="1:27" ht="31.5">
      <c r="A7" s="1">
        <v>2</v>
      </c>
      <c r="B7" s="337"/>
      <c r="C7" s="337"/>
      <c r="D7" s="37" t="s">
        <v>862</v>
      </c>
      <c r="E7" s="37" t="s">
        <v>862</v>
      </c>
      <c r="F7" s="37" t="s">
        <v>862</v>
      </c>
      <c r="G7" s="37" t="s">
        <v>862</v>
      </c>
      <c r="H7" s="37" t="s">
        <v>862</v>
      </c>
      <c r="I7" s="37" t="s">
        <v>862</v>
      </c>
      <c r="J7" s="37" t="s">
        <v>862</v>
      </c>
      <c r="K7" s="37" t="s">
        <v>862</v>
      </c>
      <c r="L7" s="37" t="s">
        <v>862</v>
      </c>
      <c r="M7" s="37" t="s">
        <v>862</v>
      </c>
      <c r="N7" s="37" t="s">
        <v>862</v>
      </c>
      <c r="O7" s="37" t="s">
        <v>862</v>
      </c>
      <c r="P7" s="37" t="s">
        <v>862</v>
      </c>
      <c r="Q7" s="37" t="s">
        <v>862</v>
      </c>
      <c r="R7" s="37" t="s">
        <v>862</v>
      </c>
      <c r="S7" s="37" t="s">
        <v>862</v>
      </c>
      <c r="T7" s="37" t="s">
        <v>862</v>
      </c>
      <c r="U7" s="37" t="s">
        <v>862</v>
      </c>
      <c r="V7" s="37" t="s">
        <v>862</v>
      </c>
      <c r="W7" s="37" t="s">
        <v>862</v>
      </c>
      <c r="X7" s="37" t="s">
        <v>862</v>
      </c>
      <c r="Y7" s="37" t="s">
        <v>862</v>
      </c>
      <c r="Z7" s="37" t="s">
        <v>862</v>
      </c>
      <c r="AA7" s="37" t="s">
        <v>862</v>
      </c>
    </row>
    <row r="8" spans="1:31" ht="33.75" customHeight="1">
      <c r="A8" s="1">
        <v>3</v>
      </c>
      <c r="B8" s="136" t="s">
        <v>415</v>
      </c>
      <c r="C8" s="92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220">
        <f aca="true" t="shared" si="0" ref="AB8:AB39">E8-D8</f>
        <v>0</v>
      </c>
      <c r="AC8" s="220">
        <f aca="true" t="shared" si="1" ref="AC8:AC39">M8-L8</f>
        <v>0</v>
      </c>
      <c r="AD8" s="220">
        <f aca="true" t="shared" si="2" ref="AD8:AD39">U8-T8</f>
        <v>0</v>
      </c>
      <c r="AE8" s="220">
        <f aca="true" t="shared" si="3" ref="AE8:AE39">AD8-AB8-AC8</f>
        <v>0</v>
      </c>
    </row>
    <row r="9" spans="1:31" ht="15.75">
      <c r="A9" s="1">
        <v>4</v>
      </c>
      <c r="B9" s="137" t="s">
        <v>112</v>
      </c>
      <c r="C9" s="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220">
        <f t="shared" si="0"/>
        <v>0</v>
      </c>
      <c r="AC9" s="220">
        <f t="shared" si="1"/>
        <v>0</v>
      </c>
      <c r="AD9" s="220">
        <f t="shared" si="2"/>
        <v>0</v>
      </c>
      <c r="AE9" s="220">
        <f t="shared" si="3"/>
        <v>0</v>
      </c>
    </row>
    <row r="10" spans="1:31" ht="15.75" hidden="1">
      <c r="A10" s="1"/>
      <c r="B10" s="133"/>
      <c r="C10" s="4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220">
        <f t="shared" si="0"/>
        <v>0</v>
      </c>
      <c r="AC10" s="220">
        <f t="shared" si="1"/>
        <v>0</v>
      </c>
      <c r="AD10" s="220">
        <f t="shared" si="2"/>
        <v>0</v>
      </c>
      <c r="AE10" s="220">
        <f t="shared" si="3"/>
        <v>0</v>
      </c>
    </row>
    <row r="11" spans="1:31" ht="31.5">
      <c r="A11" s="1">
        <v>5</v>
      </c>
      <c r="B11" s="131" t="s">
        <v>215</v>
      </c>
      <c r="C11" s="4"/>
      <c r="D11" s="132">
        <f>SUM(D10)</f>
        <v>0</v>
      </c>
      <c r="E11" s="132">
        <f>SUM(E10)</f>
        <v>0</v>
      </c>
      <c r="F11" s="132"/>
      <c r="G11" s="132"/>
      <c r="H11" s="132"/>
      <c r="I11" s="132"/>
      <c r="J11" s="132"/>
      <c r="K11" s="132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220">
        <f t="shared" si="0"/>
        <v>0</v>
      </c>
      <c r="AC11" s="220">
        <f t="shared" si="1"/>
        <v>0</v>
      </c>
      <c r="AD11" s="220">
        <f t="shared" si="2"/>
        <v>0</v>
      </c>
      <c r="AE11" s="220">
        <f t="shared" si="3"/>
        <v>0</v>
      </c>
    </row>
    <row r="12" spans="1:31" ht="15.75">
      <c r="A12" s="1">
        <v>6</v>
      </c>
      <c r="B12" s="131" t="s">
        <v>683</v>
      </c>
      <c r="C12" s="4">
        <v>2</v>
      </c>
      <c r="D12" s="132">
        <v>198865611</v>
      </c>
      <c r="E12" s="132">
        <v>198865611</v>
      </c>
      <c r="F12" s="132"/>
      <c r="G12" s="132"/>
      <c r="H12" s="132"/>
      <c r="I12" s="132"/>
      <c r="J12" s="132"/>
      <c r="K12" s="132"/>
      <c r="L12" s="132">
        <v>0</v>
      </c>
      <c r="M12" s="132">
        <v>0</v>
      </c>
      <c r="N12" s="132"/>
      <c r="O12" s="132"/>
      <c r="P12" s="132"/>
      <c r="Q12" s="132"/>
      <c r="R12" s="132"/>
      <c r="S12" s="132"/>
      <c r="T12" s="132">
        <f aca="true" t="shared" si="4" ref="T12:T18">D12+L12</f>
        <v>198865611</v>
      </c>
      <c r="U12" s="132">
        <f aca="true" t="shared" si="5" ref="U12:AA18">E12+M12</f>
        <v>198865611</v>
      </c>
      <c r="V12" s="132">
        <f t="shared" si="5"/>
        <v>0</v>
      </c>
      <c r="W12" s="132">
        <f t="shared" si="5"/>
        <v>0</v>
      </c>
      <c r="X12" s="132">
        <f t="shared" si="5"/>
        <v>0</v>
      </c>
      <c r="Y12" s="132">
        <f t="shared" si="5"/>
        <v>0</v>
      </c>
      <c r="Z12" s="132">
        <f t="shared" si="5"/>
        <v>0</v>
      </c>
      <c r="AA12" s="132">
        <f t="shared" si="5"/>
        <v>0</v>
      </c>
      <c r="AB12" s="220">
        <f t="shared" si="0"/>
        <v>0</v>
      </c>
      <c r="AC12" s="220">
        <f t="shared" si="1"/>
        <v>0</v>
      </c>
      <c r="AD12" s="220">
        <f t="shared" si="2"/>
        <v>0</v>
      </c>
      <c r="AE12" s="220">
        <f t="shared" si="3"/>
        <v>0</v>
      </c>
    </row>
    <row r="13" spans="1:31" ht="15.75" hidden="1">
      <c r="A13" s="1"/>
      <c r="B13" s="131"/>
      <c r="C13" s="4">
        <v>2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>
        <f t="shared" si="4"/>
        <v>0</v>
      </c>
      <c r="U13" s="132">
        <f t="shared" si="5"/>
        <v>0</v>
      </c>
      <c r="V13" s="132">
        <f t="shared" si="5"/>
        <v>0</v>
      </c>
      <c r="W13" s="132">
        <f t="shared" si="5"/>
        <v>0</v>
      </c>
      <c r="X13" s="132">
        <f t="shared" si="5"/>
        <v>0</v>
      </c>
      <c r="Y13" s="132">
        <f t="shared" si="5"/>
        <v>0</v>
      </c>
      <c r="Z13" s="132">
        <f t="shared" si="5"/>
        <v>0</v>
      </c>
      <c r="AA13" s="132">
        <f t="shared" si="5"/>
        <v>0</v>
      </c>
      <c r="AB13" s="220">
        <f t="shared" si="0"/>
        <v>0</v>
      </c>
      <c r="AC13" s="220">
        <f t="shared" si="1"/>
        <v>0</v>
      </c>
      <c r="AD13" s="220">
        <f t="shared" si="2"/>
        <v>0</v>
      </c>
      <c r="AE13" s="220">
        <f t="shared" si="3"/>
        <v>0</v>
      </c>
    </row>
    <row r="14" spans="1:31" ht="15.75" hidden="1">
      <c r="A14" s="1"/>
      <c r="B14" s="131"/>
      <c r="C14" s="4">
        <v>2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>
        <f t="shared" si="4"/>
        <v>0</v>
      </c>
      <c r="U14" s="132">
        <f t="shared" si="5"/>
        <v>0</v>
      </c>
      <c r="V14" s="132">
        <f t="shared" si="5"/>
        <v>0</v>
      </c>
      <c r="W14" s="132">
        <f t="shared" si="5"/>
        <v>0</v>
      </c>
      <c r="X14" s="132">
        <f t="shared" si="5"/>
        <v>0</v>
      </c>
      <c r="Y14" s="132">
        <f t="shared" si="5"/>
        <v>0</v>
      </c>
      <c r="Z14" s="132">
        <f t="shared" si="5"/>
        <v>0</v>
      </c>
      <c r="AA14" s="132">
        <f t="shared" si="5"/>
        <v>0</v>
      </c>
      <c r="AB14" s="220">
        <f t="shared" si="0"/>
        <v>0</v>
      </c>
      <c r="AC14" s="220">
        <f t="shared" si="1"/>
        <v>0</v>
      </c>
      <c r="AD14" s="220">
        <f t="shared" si="2"/>
        <v>0</v>
      </c>
      <c r="AE14" s="220">
        <f t="shared" si="3"/>
        <v>0</v>
      </c>
    </row>
    <row r="15" spans="1:31" ht="15.75" hidden="1">
      <c r="A15" s="1"/>
      <c r="B15" s="131"/>
      <c r="C15" s="4">
        <v>2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>
        <f t="shared" si="4"/>
        <v>0</v>
      </c>
      <c r="U15" s="132">
        <f t="shared" si="5"/>
        <v>0</v>
      </c>
      <c r="V15" s="132">
        <f t="shared" si="5"/>
        <v>0</v>
      </c>
      <c r="W15" s="132">
        <f t="shared" si="5"/>
        <v>0</v>
      </c>
      <c r="X15" s="132">
        <f t="shared" si="5"/>
        <v>0</v>
      </c>
      <c r="Y15" s="132">
        <f t="shared" si="5"/>
        <v>0</v>
      </c>
      <c r="Z15" s="132">
        <f t="shared" si="5"/>
        <v>0</v>
      </c>
      <c r="AA15" s="132">
        <f t="shared" si="5"/>
        <v>0</v>
      </c>
      <c r="AB15" s="220">
        <f t="shared" si="0"/>
        <v>0</v>
      </c>
      <c r="AC15" s="220">
        <f t="shared" si="1"/>
        <v>0</v>
      </c>
      <c r="AD15" s="220">
        <f t="shared" si="2"/>
        <v>0</v>
      </c>
      <c r="AE15" s="220">
        <f t="shared" si="3"/>
        <v>0</v>
      </c>
    </row>
    <row r="16" spans="1:31" ht="31.5" customHeight="1" hidden="1">
      <c r="A16" s="1"/>
      <c r="B16" s="131"/>
      <c r="C16" s="4">
        <v>2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>
        <f t="shared" si="4"/>
        <v>0</v>
      </c>
      <c r="U16" s="132">
        <f t="shared" si="5"/>
        <v>0</v>
      </c>
      <c r="V16" s="132">
        <f t="shared" si="5"/>
        <v>0</v>
      </c>
      <c r="W16" s="132">
        <f t="shared" si="5"/>
        <v>0</v>
      </c>
      <c r="X16" s="132">
        <f t="shared" si="5"/>
        <v>0</v>
      </c>
      <c r="Y16" s="132">
        <f t="shared" si="5"/>
        <v>0</v>
      </c>
      <c r="Z16" s="132">
        <f t="shared" si="5"/>
        <v>0</v>
      </c>
      <c r="AA16" s="132">
        <f t="shared" si="5"/>
        <v>0</v>
      </c>
      <c r="AB16" s="220">
        <f t="shared" si="0"/>
        <v>0</v>
      </c>
      <c r="AC16" s="220">
        <f t="shared" si="1"/>
        <v>0</v>
      </c>
      <c r="AD16" s="220">
        <f t="shared" si="2"/>
        <v>0</v>
      </c>
      <c r="AE16" s="220">
        <f t="shared" si="3"/>
        <v>0</v>
      </c>
    </row>
    <row r="17" spans="1:31" ht="15.75" hidden="1">
      <c r="A17" s="1"/>
      <c r="B17" s="133"/>
      <c r="C17" s="4">
        <v>2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>
        <f t="shared" si="4"/>
        <v>0</v>
      </c>
      <c r="U17" s="132">
        <f t="shared" si="5"/>
        <v>0</v>
      </c>
      <c r="V17" s="132">
        <f t="shared" si="5"/>
        <v>0</v>
      </c>
      <c r="W17" s="132">
        <f t="shared" si="5"/>
        <v>0</v>
      </c>
      <c r="X17" s="132">
        <f t="shared" si="5"/>
        <v>0</v>
      </c>
      <c r="Y17" s="132">
        <f t="shared" si="5"/>
        <v>0</v>
      </c>
      <c r="Z17" s="132">
        <f t="shared" si="5"/>
        <v>0</v>
      </c>
      <c r="AA17" s="132">
        <f t="shared" si="5"/>
        <v>0</v>
      </c>
      <c r="AB17" s="220">
        <f t="shared" si="0"/>
        <v>0</v>
      </c>
      <c r="AC17" s="220">
        <f t="shared" si="1"/>
        <v>0</v>
      </c>
      <c r="AD17" s="220">
        <f t="shared" si="2"/>
        <v>0</v>
      </c>
      <c r="AE17" s="220">
        <f t="shared" si="3"/>
        <v>0</v>
      </c>
    </row>
    <row r="18" spans="1:31" ht="15.75" hidden="1">
      <c r="A18" s="1"/>
      <c r="B18" s="133"/>
      <c r="C18" s="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>
        <f t="shared" si="4"/>
        <v>0</v>
      </c>
      <c r="U18" s="132">
        <f t="shared" si="5"/>
        <v>0</v>
      </c>
      <c r="V18" s="132">
        <f t="shared" si="5"/>
        <v>0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220">
        <f t="shared" si="0"/>
        <v>0</v>
      </c>
      <c r="AC18" s="220">
        <f t="shared" si="1"/>
        <v>0</v>
      </c>
      <c r="AD18" s="220">
        <f t="shared" si="2"/>
        <v>0</v>
      </c>
      <c r="AE18" s="220">
        <f t="shared" si="3"/>
        <v>0</v>
      </c>
    </row>
    <row r="19" spans="1:31" ht="19.5" customHeight="1">
      <c r="A19" s="1">
        <v>7</v>
      </c>
      <c r="B19" s="131" t="s">
        <v>214</v>
      </c>
      <c r="C19" s="4"/>
      <c r="D19" s="132">
        <f>SUM(D12:D18)</f>
        <v>198865611</v>
      </c>
      <c r="E19" s="132">
        <f>SUM(E12:E18)</f>
        <v>198865611</v>
      </c>
      <c r="F19" s="132"/>
      <c r="G19" s="132"/>
      <c r="H19" s="132"/>
      <c r="I19" s="132"/>
      <c r="J19" s="132"/>
      <c r="K19" s="132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220">
        <f t="shared" si="0"/>
        <v>0</v>
      </c>
      <c r="AC19" s="220">
        <f t="shared" si="1"/>
        <v>0</v>
      </c>
      <c r="AD19" s="220">
        <f t="shared" si="2"/>
        <v>0</v>
      </c>
      <c r="AE19" s="220">
        <f t="shared" si="3"/>
        <v>0</v>
      </c>
    </row>
    <row r="20" spans="1:31" ht="15.75" hidden="1">
      <c r="A20" s="1"/>
      <c r="B20" s="131"/>
      <c r="C20" s="4">
        <v>2</v>
      </c>
      <c r="D20" s="132">
        <v>0</v>
      </c>
      <c r="E20" s="132">
        <v>0</v>
      </c>
      <c r="F20" s="132"/>
      <c r="G20" s="132"/>
      <c r="H20" s="132"/>
      <c r="I20" s="132"/>
      <c r="J20" s="132"/>
      <c r="K20" s="132"/>
      <c r="L20" s="132">
        <v>0</v>
      </c>
      <c r="M20" s="132">
        <v>0</v>
      </c>
      <c r="N20" s="132"/>
      <c r="O20" s="132"/>
      <c r="P20" s="132"/>
      <c r="Q20" s="132"/>
      <c r="R20" s="132"/>
      <c r="S20" s="132"/>
      <c r="T20" s="132">
        <f aca="true" t="shared" si="6" ref="T20:T27">D20+L20</f>
        <v>0</v>
      </c>
      <c r="U20" s="132">
        <f aca="true" t="shared" si="7" ref="U20:AA27">E20+M20</f>
        <v>0</v>
      </c>
      <c r="V20" s="132">
        <f t="shared" si="7"/>
        <v>0</v>
      </c>
      <c r="W20" s="132">
        <f t="shared" si="7"/>
        <v>0</v>
      </c>
      <c r="X20" s="132">
        <f t="shared" si="7"/>
        <v>0</v>
      </c>
      <c r="Y20" s="132">
        <f t="shared" si="7"/>
        <v>0</v>
      </c>
      <c r="Z20" s="132">
        <f t="shared" si="7"/>
        <v>0</v>
      </c>
      <c r="AA20" s="132">
        <f t="shared" si="7"/>
        <v>0</v>
      </c>
      <c r="AB20" s="220">
        <f t="shared" si="0"/>
        <v>0</v>
      </c>
      <c r="AC20" s="220">
        <f t="shared" si="1"/>
        <v>0</v>
      </c>
      <c r="AD20" s="220">
        <f t="shared" si="2"/>
        <v>0</v>
      </c>
      <c r="AE20" s="220">
        <f t="shared" si="3"/>
        <v>0</v>
      </c>
    </row>
    <row r="21" spans="1:31" ht="15.75" hidden="1">
      <c r="A21" s="1"/>
      <c r="B21" s="131"/>
      <c r="C21" s="4">
        <v>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>
        <f t="shared" si="6"/>
        <v>0</v>
      </c>
      <c r="U21" s="132">
        <f t="shared" si="7"/>
        <v>0</v>
      </c>
      <c r="V21" s="132">
        <f t="shared" si="7"/>
        <v>0</v>
      </c>
      <c r="W21" s="132">
        <f t="shared" si="7"/>
        <v>0</v>
      </c>
      <c r="X21" s="132">
        <f t="shared" si="7"/>
        <v>0</v>
      </c>
      <c r="Y21" s="132">
        <f t="shared" si="7"/>
        <v>0</v>
      </c>
      <c r="Z21" s="132">
        <f t="shared" si="7"/>
        <v>0</v>
      </c>
      <c r="AA21" s="132">
        <f t="shared" si="7"/>
        <v>0</v>
      </c>
      <c r="AB21" s="220">
        <f t="shared" si="0"/>
        <v>0</v>
      </c>
      <c r="AC21" s="220">
        <f t="shared" si="1"/>
        <v>0</v>
      </c>
      <c r="AD21" s="220">
        <f t="shared" si="2"/>
        <v>0</v>
      </c>
      <c r="AE21" s="220">
        <f t="shared" si="3"/>
        <v>0</v>
      </c>
    </row>
    <row r="22" spans="1:31" ht="15.75" hidden="1">
      <c r="A22" s="1"/>
      <c r="B22" s="131"/>
      <c r="C22" s="4">
        <v>2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>
        <f t="shared" si="6"/>
        <v>0</v>
      </c>
      <c r="U22" s="132">
        <f t="shared" si="7"/>
        <v>0</v>
      </c>
      <c r="V22" s="132">
        <f t="shared" si="7"/>
        <v>0</v>
      </c>
      <c r="W22" s="132">
        <f t="shared" si="7"/>
        <v>0</v>
      </c>
      <c r="X22" s="132">
        <f t="shared" si="7"/>
        <v>0</v>
      </c>
      <c r="Y22" s="132">
        <f t="shared" si="7"/>
        <v>0</v>
      </c>
      <c r="Z22" s="132">
        <f t="shared" si="7"/>
        <v>0</v>
      </c>
      <c r="AA22" s="132">
        <f t="shared" si="7"/>
        <v>0</v>
      </c>
      <c r="AB22" s="220">
        <f t="shared" si="0"/>
        <v>0</v>
      </c>
      <c r="AC22" s="220">
        <f t="shared" si="1"/>
        <v>0</v>
      </c>
      <c r="AD22" s="220">
        <f t="shared" si="2"/>
        <v>0</v>
      </c>
      <c r="AE22" s="220">
        <f t="shared" si="3"/>
        <v>0</v>
      </c>
    </row>
    <row r="23" spans="1:31" ht="15.75" hidden="1">
      <c r="A23" s="1"/>
      <c r="B23" s="131"/>
      <c r="C23" s="4">
        <v>2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f t="shared" si="6"/>
        <v>0</v>
      </c>
      <c r="U23" s="132">
        <f t="shared" si="7"/>
        <v>0</v>
      </c>
      <c r="V23" s="132">
        <f t="shared" si="7"/>
        <v>0</v>
      </c>
      <c r="W23" s="132">
        <f t="shared" si="7"/>
        <v>0</v>
      </c>
      <c r="X23" s="132">
        <f t="shared" si="7"/>
        <v>0</v>
      </c>
      <c r="Y23" s="132">
        <f t="shared" si="7"/>
        <v>0</v>
      </c>
      <c r="Z23" s="132">
        <f t="shared" si="7"/>
        <v>0</v>
      </c>
      <c r="AA23" s="132">
        <f t="shared" si="7"/>
        <v>0</v>
      </c>
      <c r="AB23" s="220">
        <f t="shared" si="0"/>
        <v>0</v>
      </c>
      <c r="AC23" s="220">
        <f t="shared" si="1"/>
        <v>0</v>
      </c>
      <c r="AD23" s="220">
        <f t="shared" si="2"/>
        <v>0</v>
      </c>
      <c r="AE23" s="220">
        <f t="shared" si="3"/>
        <v>0</v>
      </c>
    </row>
    <row r="24" spans="1:31" ht="15.75" hidden="1">
      <c r="A24" s="1"/>
      <c r="B24" s="131"/>
      <c r="C24" s="4">
        <v>2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>
        <f t="shared" si="6"/>
        <v>0</v>
      </c>
      <c r="U24" s="132">
        <f t="shared" si="7"/>
        <v>0</v>
      </c>
      <c r="V24" s="132">
        <f t="shared" si="7"/>
        <v>0</v>
      </c>
      <c r="W24" s="132">
        <f t="shared" si="7"/>
        <v>0</v>
      </c>
      <c r="X24" s="132">
        <f t="shared" si="7"/>
        <v>0</v>
      </c>
      <c r="Y24" s="132">
        <f t="shared" si="7"/>
        <v>0</v>
      </c>
      <c r="Z24" s="132">
        <f t="shared" si="7"/>
        <v>0</v>
      </c>
      <c r="AA24" s="132">
        <f t="shared" si="7"/>
        <v>0</v>
      </c>
      <c r="AB24" s="220">
        <f t="shared" si="0"/>
        <v>0</v>
      </c>
      <c r="AC24" s="220">
        <f t="shared" si="1"/>
        <v>0</v>
      </c>
      <c r="AD24" s="220">
        <f t="shared" si="2"/>
        <v>0</v>
      </c>
      <c r="AE24" s="220">
        <f t="shared" si="3"/>
        <v>0</v>
      </c>
    </row>
    <row r="25" spans="1:31" ht="15.75" hidden="1">
      <c r="A25" s="1"/>
      <c r="B25" s="131"/>
      <c r="C25" s="4">
        <v>2</v>
      </c>
      <c r="D25" s="132">
        <v>0</v>
      </c>
      <c r="E25" s="132">
        <v>0</v>
      </c>
      <c r="F25" s="132"/>
      <c r="G25" s="132"/>
      <c r="H25" s="132"/>
      <c r="I25" s="132"/>
      <c r="J25" s="132"/>
      <c r="K25" s="132"/>
      <c r="L25" s="132">
        <v>0</v>
      </c>
      <c r="M25" s="132">
        <v>0</v>
      </c>
      <c r="N25" s="132"/>
      <c r="O25" s="132"/>
      <c r="P25" s="132"/>
      <c r="Q25" s="132"/>
      <c r="R25" s="132"/>
      <c r="S25" s="132"/>
      <c r="T25" s="132">
        <f t="shared" si="6"/>
        <v>0</v>
      </c>
      <c r="U25" s="132">
        <f t="shared" si="7"/>
        <v>0</v>
      </c>
      <c r="V25" s="132">
        <f t="shared" si="7"/>
        <v>0</v>
      </c>
      <c r="W25" s="132">
        <f t="shared" si="7"/>
        <v>0</v>
      </c>
      <c r="X25" s="132">
        <f t="shared" si="7"/>
        <v>0</v>
      </c>
      <c r="Y25" s="132">
        <f t="shared" si="7"/>
        <v>0</v>
      </c>
      <c r="Z25" s="132">
        <f t="shared" si="7"/>
        <v>0</v>
      </c>
      <c r="AA25" s="132">
        <f t="shared" si="7"/>
        <v>0</v>
      </c>
      <c r="AB25" s="220">
        <f t="shared" si="0"/>
        <v>0</v>
      </c>
      <c r="AC25" s="220">
        <f t="shared" si="1"/>
        <v>0</v>
      </c>
      <c r="AD25" s="220">
        <f t="shared" si="2"/>
        <v>0</v>
      </c>
      <c r="AE25" s="220">
        <f t="shared" si="3"/>
        <v>0</v>
      </c>
    </row>
    <row r="26" spans="1:31" ht="15.75" hidden="1">
      <c r="A26" s="1"/>
      <c r="B26" s="131"/>
      <c r="C26" s="4">
        <v>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>
        <f t="shared" si="6"/>
        <v>0</v>
      </c>
      <c r="U26" s="132">
        <f t="shared" si="7"/>
        <v>0</v>
      </c>
      <c r="V26" s="132">
        <f t="shared" si="7"/>
        <v>0</v>
      </c>
      <c r="W26" s="132">
        <f t="shared" si="7"/>
        <v>0</v>
      </c>
      <c r="X26" s="132">
        <f t="shared" si="7"/>
        <v>0</v>
      </c>
      <c r="Y26" s="132">
        <f t="shared" si="7"/>
        <v>0</v>
      </c>
      <c r="Z26" s="132">
        <f t="shared" si="7"/>
        <v>0</v>
      </c>
      <c r="AA26" s="132">
        <f t="shared" si="7"/>
        <v>0</v>
      </c>
      <c r="AB26" s="220">
        <f t="shared" si="0"/>
        <v>0</v>
      </c>
      <c r="AC26" s="220">
        <f t="shared" si="1"/>
        <v>0</v>
      </c>
      <c r="AD26" s="220">
        <f t="shared" si="2"/>
        <v>0</v>
      </c>
      <c r="AE26" s="220">
        <f t="shared" si="3"/>
        <v>0</v>
      </c>
    </row>
    <row r="27" spans="1:31" ht="15.75" hidden="1">
      <c r="A27" s="1"/>
      <c r="B27" s="131"/>
      <c r="C27" s="4">
        <v>2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>
        <f t="shared" si="6"/>
        <v>0</v>
      </c>
      <c r="U27" s="132">
        <f t="shared" si="7"/>
        <v>0</v>
      </c>
      <c r="V27" s="132">
        <f t="shared" si="7"/>
        <v>0</v>
      </c>
      <c r="W27" s="132">
        <f t="shared" si="7"/>
        <v>0</v>
      </c>
      <c r="X27" s="132">
        <f t="shared" si="7"/>
        <v>0</v>
      </c>
      <c r="Y27" s="132">
        <f t="shared" si="7"/>
        <v>0</v>
      </c>
      <c r="Z27" s="132">
        <f t="shared" si="7"/>
        <v>0</v>
      </c>
      <c r="AA27" s="132">
        <f t="shared" si="7"/>
        <v>0</v>
      </c>
      <c r="AB27" s="220">
        <f t="shared" si="0"/>
        <v>0</v>
      </c>
      <c r="AC27" s="220">
        <f t="shared" si="1"/>
        <v>0</v>
      </c>
      <c r="AD27" s="220">
        <f t="shared" si="2"/>
        <v>0</v>
      </c>
      <c r="AE27" s="220">
        <f t="shared" si="3"/>
        <v>0</v>
      </c>
    </row>
    <row r="28" spans="1:31" ht="31.5">
      <c r="A28" s="1">
        <v>8</v>
      </c>
      <c r="B28" s="131" t="s">
        <v>213</v>
      </c>
      <c r="C28" s="4"/>
      <c r="D28" s="132">
        <f>SUM(D20:D27)</f>
        <v>0</v>
      </c>
      <c r="E28" s="132">
        <f>SUM(E20:E27)</f>
        <v>0</v>
      </c>
      <c r="F28" s="132"/>
      <c r="G28" s="132"/>
      <c r="H28" s="132"/>
      <c r="I28" s="132"/>
      <c r="J28" s="132"/>
      <c r="K28" s="132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220">
        <f t="shared" si="0"/>
        <v>0</v>
      </c>
      <c r="AC28" s="220">
        <f t="shared" si="1"/>
        <v>0</v>
      </c>
      <c r="AD28" s="220">
        <f t="shared" si="2"/>
        <v>0</v>
      </c>
      <c r="AE28" s="220">
        <f t="shared" si="3"/>
        <v>0</v>
      </c>
    </row>
    <row r="29" spans="1:31" ht="15.75" hidden="1">
      <c r="A29" s="1"/>
      <c r="B29" s="133"/>
      <c r="C29" s="4">
        <v>2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>
        <f aca="true" t="shared" si="8" ref="T29:T45">D29+L29</f>
        <v>0</v>
      </c>
      <c r="U29" s="132">
        <f aca="true" t="shared" si="9" ref="U29:U45">E29+M29</f>
        <v>0</v>
      </c>
      <c r="V29" s="132">
        <f aca="true" t="shared" si="10" ref="V29:V45">F29+N29</f>
        <v>0</v>
      </c>
      <c r="W29" s="132">
        <f aca="true" t="shared" si="11" ref="W29:W45">G29+O29</f>
        <v>0</v>
      </c>
      <c r="X29" s="132">
        <f aca="true" t="shared" si="12" ref="X29:X45">H29+P29</f>
        <v>0</v>
      </c>
      <c r="Y29" s="132">
        <f aca="true" t="shared" si="13" ref="Y29:Y45">I29+Q29</f>
        <v>0</v>
      </c>
      <c r="Z29" s="132">
        <f aca="true" t="shared" si="14" ref="Z29:Z45">J29+R29</f>
        <v>0</v>
      </c>
      <c r="AA29" s="132">
        <f aca="true" t="shared" si="15" ref="AA29:AA45">K29+S29</f>
        <v>0</v>
      </c>
      <c r="AB29" s="220">
        <f t="shared" si="0"/>
        <v>0</v>
      </c>
      <c r="AC29" s="220">
        <f t="shared" si="1"/>
        <v>0</v>
      </c>
      <c r="AD29" s="220">
        <f t="shared" si="2"/>
        <v>0</v>
      </c>
      <c r="AE29" s="220">
        <f t="shared" si="3"/>
        <v>0</v>
      </c>
    </row>
    <row r="30" spans="1:31" ht="15.75" hidden="1">
      <c r="A30" s="1"/>
      <c r="B30" s="133"/>
      <c r="C30" s="4">
        <v>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>
        <f t="shared" si="8"/>
        <v>0</v>
      </c>
      <c r="U30" s="132">
        <f t="shared" si="9"/>
        <v>0</v>
      </c>
      <c r="V30" s="132">
        <f t="shared" si="10"/>
        <v>0</v>
      </c>
      <c r="W30" s="132">
        <f t="shared" si="11"/>
        <v>0</v>
      </c>
      <c r="X30" s="132">
        <f t="shared" si="12"/>
        <v>0</v>
      </c>
      <c r="Y30" s="132">
        <f t="shared" si="13"/>
        <v>0</v>
      </c>
      <c r="Z30" s="132">
        <f t="shared" si="14"/>
        <v>0</v>
      </c>
      <c r="AA30" s="132">
        <f t="shared" si="15"/>
        <v>0</v>
      </c>
      <c r="AB30" s="220">
        <f t="shared" si="0"/>
        <v>0</v>
      </c>
      <c r="AC30" s="220">
        <f t="shared" si="1"/>
        <v>0</v>
      </c>
      <c r="AD30" s="220">
        <f t="shared" si="2"/>
        <v>0</v>
      </c>
      <c r="AE30" s="220">
        <f t="shared" si="3"/>
        <v>0</v>
      </c>
    </row>
    <row r="31" spans="1:31" ht="15.75" customHeight="1" hidden="1">
      <c r="A31" s="1"/>
      <c r="B31" s="131"/>
      <c r="C31" s="4">
        <v>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>
        <f>D31+L31</f>
        <v>0</v>
      </c>
      <c r="U31" s="132">
        <f t="shared" si="9"/>
        <v>0</v>
      </c>
      <c r="V31" s="132">
        <f t="shared" si="10"/>
        <v>0</v>
      </c>
      <c r="W31" s="132">
        <f t="shared" si="11"/>
        <v>0</v>
      </c>
      <c r="X31" s="132">
        <f t="shared" si="12"/>
        <v>0</v>
      </c>
      <c r="Y31" s="132">
        <f t="shared" si="13"/>
        <v>0</v>
      </c>
      <c r="Z31" s="132">
        <f t="shared" si="14"/>
        <v>0</v>
      </c>
      <c r="AA31" s="132">
        <f t="shared" si="15"/>
        <v>0</v>
      </c>
      <c r="AB31" s="220">
        <f t="shared" si="0"/>
        <v>0</v>
      </c>
      <c r="AC31" s="220">
        <f t="shared" si="1"/>
        <v>0</v>
      </c>
      <c r="AD31" s="220">
        <f t="shared" si="2"/>
        <v>0</v>
      </c>
      <c r="AE31" s="220">
        <f t="shared" si="3"/>
        <v>0</v>
      </c>
    </row>
    <row r="32" spans="1:31" ht="15.75">
      <c r="A32" s="1">
        <v>9</v>
      </c>
      <c r="B32" s="131" t="s">
        <v>851</v>
      </c>
      <c r="C32" s="4">
        <v>2</v>
      </c>
      <c r="D32" s="132">
        <v>1306321</v>
      </c>
      <c r="E32" s="132">
        <v>1306321</v>
      </c>
      <c r="F32" s="132"/>
      <c r="G32" s="132"/>
      <c r="H32" s="132"/>
      <c r="I32" s="132"/>
      <c r="J32" s="132"/>
      <c r="K32" s="132"/>
      <c r="L32" s="132">
        <v>352706</v>
      </c>
      <c r="M32" s="132">
        <v>352706</v>
      </c>
      <c r="N32" s="132"/>
      <c r="O32" s="132"/>
      <c r="P32" s="132"/>
      <c r="Q32" s="132"/>
      <c r="R32" s="132"/>
      <c r="S32" s="132"/>
      <c r="T32" s="132">
        <f t="shared" si="8"/>
        <v>1659027</v>
      </c>
      <c r="U32" s="132">
        <f t="shared" si="9"/>
        <v>1659027</v>
      </c>
      <c r="V32" s="132">
        <f t="shared" si="10"/>
        <v>0</v>
      </c>
      <c r="W32" s="132">
        <f t="shared" si="11"/>
        <v>0</v>
      </c>
      <c r="X32" s="132">
        <f t="shared" si="12"/>
        <v>0</v>
      </c>
      <c r="Y32" s="132">
        <f t="shared" si="13"/>
        <v>0</v>
      </c>
      <c r="Z32" s="132">
        <f t="shared" si="14"/>
        <v>0</v>
      </c>
      <c r="AA32" s="132">
        <f t="shared" si="15"/>
        <v>0</v>
      </c>
      <c r="AB32" s="220">
        <f t="shared" si="0"/>
        <v>0</v>
      </c>
      <c r="AC32" s="220">
        <f t="shared" si="1"/>
        <v>0</v>
      </c>
      <c r="AD32" s="220">
        <f t="shared" si="2"/>
        <v>0</v>
      </c>
      <c r="AE32" s="220">
        <f t="shared" si="3"/>
        <v>0</v>
      </c>
    </row>
    <row r="33" spans="1:31" ht="31.5">
      <c r="A33" s="1">
        <v>10</v>
      </c>
      <c r="B33" s="131" t="s">
        <v>653</v>
      </c>
      <c r="C33" s="4">
        <v>2</v>
      </c>
      <c r="D33" s="132">
        <v>495857</v>
      </c>
      <c r="E33" s="132">
        <v>495857</v>
      </c>
      <c r="F33" s="132"/>
      <c r="G33" s="132"/>
      <c r="H33" s="132"/>
      <c r="I33" s="132"/>
      <c r="J33" s="132"/>
      <c r="K33" s="132"/>
      <c r="L33" s="132">
        <v>133881</v>
      </c>
      <c r="M33" s="132">
        <v>133881</v>
      </c>
      <c r="N33" s="132"/>
      <c r="O33" s="132"/>
      <c r="P33" s="132"/>
      <c r="Q33" s="132"/>
      <c r="R33" s="132"/>
      <c r="S33" s="132"/>
      <c r="T33" s="132">
        <f t="shared" si="8"/>
        <v>629738</v>
      </c>
      <c r="U33" s="132">
        <f t="shared" si="9"/>
        <v>629738</v>
      </c>
      <c r="V33" s="132">
        <f t="shared" si="10"/>
        <v>0</v>
      </c>
      <c r="W33" s="132">
        <f t="shared" si="11"/>
        <v>0</v>
      </c>
      <c r="X33" s="132">
        <f t="shared" si="12"/>
        <v>0</v>
      </c>
      <c r="Y33" s="132">
        <f t="shared" si="13"/>
        <v>0</v>
      </c>
      <c r="Z33" s="132">
        <f t="shared" si="14"/>
        <v>0</v>
      </c>
      <c r="AA33" s="132">
        <f t="shared" si="15"/>
        <v>0</v>
      </c>
      <c r="AB33" s="220">
        <f t="shared" si="0"/>
        <v>0</v>
      </c>
      <c r="AC33" s="220">
        <f t="shared" si="1"/>
        <v>0</v>
      </c>
      <c r="AD33" s="220">
        <f t="shared" si="2"/>
        <v>0</v>
      </c>
      <c r="AE33" s="220">
        <f t="shared" si="3"/>
        <v>0</v>
      </c>
    </row>
    <row r="34" spans="1:31" ht="15.75" hidden="1">
      <c r="A34" s="1"/>
      <c r="B34" s="131"/>
      <c r="C34" s="4">
        <v>2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>
        <f t="shared" si="8"/>
        <v>0</v>
      </c>
      <c r="U34" s="132">
        <f t="shared" si="9"/>
        <v>0</v>
      </c>
      <c r="V34" s="132">
        <f t="shared" si="10"/>
        <v>0</v>
      </c>
      <c r="W34" s="132">
        <f t="shared" si="11"/>
        <v>0</v>
      </c>
      <c r="X34" s="132">
        <f t="shared" si="12"/>
        <v>0</v>
      </c>
      <c r="Y34" s="132">
        <f t="shared" si="13"/>
        <v>0</v>
      </c>
      <c r="Z34" s="132">
        <f t="shared" si="14"/>
        <v>0</v>
      </c>
      <c r="AA34" s="132">
        <f t="shared" si="15"/>
        <v>0</v>
      </c>
      <c r="AB34" s="220">
        <f t="shared" si="0"/>
        <v>0</v>
      </c>
      <c r="AC34" s="220">
        <f t="shared" si="1"/>
        <v>0</v>
      </c>
      <c r="AD34" s="220">
        <f t="shared" si="2"/>
        <v>0</v>
      </c>
      <c r="AE34" s="220">
        <f t="shared" si="3"/>
        <v>0</v>
      </c>
    </row>
    <row r="35" spans="1:31" ht="15.75" hidden="1">
      <c r="A35" s="1"/>
      <c r="B35" s="131"/>
      <c r="C35" s="4">
        <v>2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>
        <f t="shared" si="8"/>
        <v>0</v>
      </c>
      <c r="U35" s="132">
        <f t="shared" si="9"/>
        <v>0</v>
      </c>
      <c r="V35" s="132">
        <f t="shared" si="10"/>
        <v>0</v>
      </c>
      <c r="W35" s="132">
        <f t="shared" si="11"/>
        <v>0</v>
      </c>
      <c r="X35" s="132">
        <f t="shared" si="12"/>
        <v>0</v>
      </c>
      <c r="Y35" s="132">
        <f t="shared" si="13"/>
        <v>0</v>
      </c>
      <c r="Z35" s="132">
        <f t="shared" si="14"/>
        <v>0</v>
      </c>
      <c r="AA35" s="132">
        <f t="shared" si="15"/>
        <v>0</v>
      </c>
      <c r="AB35" s="220">
        <f t="shared" si="0"/>
        <v>0</v>
      </c>
      <c r="AC35" s="220">
        <f t="shared" si="1"/>
        <v>0</v>
      </c>
      <c r="AD35" s="220">
        <f t="shared" si="2"/>
        <v>0</v>
      </c>
      <c r="AE35" s="220">
        <f t="shared" si="3"/>
        <v>0</v>
      </c>
    </row>
    <row r="36" spans="1:31" ht="15.75" customHeight="1" hidden="1">
      <c r="A36" s="1"/>
      <c r="B36" s="131"/>
      <c r="C36" s="4">
        <v>2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>
        <f t="shared" si="8"/>
        <v>0</v>
      </c>
      <c r="U36" s="132">
        <f t="shared" si="9"/>
        <v>0</v>
      </c>
      <c r="V36" s="132">
        <f t="shared" si="10"/>
        <v>0</v>
      </c>
      <c r="W36" s="132">
        <f t="shared" si="11"/>
        <v>0</v>
      </c>
      <c r="X36" s="132">
        <f t="shared" si="12"/>
        <v>0</v>
      </c>
      <c r="Y36" s="132">
        <f t="shared" si="13"/>
        <v>0</v>
      </c>
      <c r="Z36" s="132">
        <f t="shared" si="14"/>
        <v>0</v>
      </c>
      <c r="AA36" s="132">
        <f t="shared" si="15"/>
        <v>0</v>
      </c>
      <c r="AB36" s="220">
        <f t="shared" si="0"/>
        <v>0</v>
      </c>
      <c r="AC36" s="220">
        <f t="shared" si="1"/>
        <v>0</v>
      </c>
      <c r="AD36" s="220">
        <f t="shared" si="2"/>
        <v>0</v>
      </c>
      <c r="AE36" s="220">
        <f t="shared" si="3"/>
        <v>0</v>
      </c>
    </row>
    <row r="37" spans="1:31" ht="15.75" customHeight="1" hidden="1">
      <c r="A37" s="1"/>
      <c r="B37" s="131"/>
      <c r="C37" s="4">
        <v>2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>
        <f>D37+L37</f>
        <v>0</v>
      </c>
      <c r="U37" s="132">
        <f t="shared" si="9"/>
        <v>0</v>
      </c>
      <c r="V37" s="132">
        <f t="shared" si="10"/>
        <v>0</v>
      </c>
      <c r="W37" s="132">
        <f t="shared" si="11"/>
        <v>0</v>
      </c>
      <c r="X37" s="132">
        <f t="shared" si="12"/>
        <v>0</v>
      </c>
      <c r="Y37" s="132">
        <f t="shared" si="13"/>
        <v>0</v>
      </c>
      <c r="Z37" s="132">
        <f t="shared" si="14"/>
        <v>0</v>
      </c>
      <c r="AA37" s="132">
        <f t="shared" si="15"/>
        <v>0</v>
      </c>
      <c r="AB37" s="220">
        <f t="shared" si="0"/>
        <v>0</v>
      </c>
      <c r="AC37" s="220">
        <f t="shared" si="1"/>
        <v>0</v>
      </c>
      <c r="AD37" s="220">
        <f t="shared" si="2"/>
        <v>0</v>
      </c>
      <c r="AE37" s="220">
        <f t="shared" si="3"/>
        <v>0</v>
      </c>
    </row>
    <row r="38" spans="1:31" ht="15.75">
      <c r="A38" s="1">
        <v>11</v>
      </c>
      <c r="B38" s="131" t="s">
        <v>846</v>
      </c>
      <c r="C38" s="4">
        <v>2</v>
      </c>
      <c r="D38" s="132">
        <v>60000</v>
      </c>
      <c r="E38" s="132">
        <v>60000</v>
      </c>
      <c r="F38" s="132"/>
      <c r="G38" s="132"/>
      <c r="H38" s="132"/>
      <c r="I38" s="132"/>
      <c r="J38" s="132"/>
      <c r="K38" s="132"/>
      <c r="L38" s="132">
        <v>16200</v>
      </c>
      <c r="M38" s="132">
        <v>16200</v>
      </c>
      <c r="N38" s="132"/>
      <c r="O38" s="132"/>
      <c r="P38" s="132"/>
      <c r="Q38" s="132"/>
      <c r="R38" s="132"/>
      <c r="S38" s="132"/>
      <c r="T38" s="132">
        <f>D38+L38</f>
        <v>76200</v>
      </c>
      <c r="U38" s="132">
        <f t="shared" si="9"/>
        <v>76200</v>
      </c>
      <c r="V38" s="132">
        <f t="shared" si="10"/>
        <v>0</v>
      </c>
      <c r="W38" s="132">
        <f t="shared" si="11"/>
        <v>0</v>
      </c>
      <c r="X38" s="132">
        <f t="shared" si="12"/>
        <v>0</v>
      </c>
      <c r="Y38" s="132">
        <f t="shared" si="13"/>
        <v>0</v>
      </c>
      <c r="Z38" s="132">
        <f t="shared" si="14"/>
        <v>0</v>
      </c>
      <c r="AA38" s="132">
        <f t="shared" si="15"/>
        <v>0</v>
      </c>
      <c r="AB38" s="220">
        <f t="shared" si="0"/>
        <v>0</v>
      </c>
      <c r="AC38" s="220">
        <f t="shared" si="1"/>
        <v>0</v>
      </c>
      <c r="AD38" s="220">
        <f t="shared" si="2"/>
        <v>0</v>
      </c>
      <c r="AE38" s="220">
        <f t="shared" si="3"/>
        <v>0</v>
      </c>
    </row>
    <row r="39" spans="1:31" ht="15.75">
      <c r="A39" s="1">
        <v>12</v>
      </c>
      <c r="B39" s="131" t="s">
        <v>852</v>
      </c>
      <c r="C39" s="4">
        <v>2</v>
      </c>
      <c r="D39" s="132">
        <v>15000</v>
      </c>
      <c r="E39" s="132">
        <v>15000</v>
      </c>
      <c r="F39" s="132"/>
      <c r="G39" s="132"/>
      <c r="H39" s="132"/>
      <c r="I39" s="132"/>
      <c r="J39" s="132"/>
      <c r="K39" s="132"/>
      <c r="L39" s="132">
        <v>4050</v>
      </c>
      <c r="M39" s="132">
        <v>4050</v>
      </c>
      <c r="N39" s="132"/>
      <c r="O39" s="132"/>
      <c r="P39" s="132"/>
      <c r="Q39" s="132"/>
      <c r="R39" s="132"/>
      <c r="S39" s="132"/>
      <c r="T39" s="132">
        <f t="shared" si="8"/>
        <v>19050</v>
      </c>
      <c r="U39" s="132">
        <f t="shared" si="9"/>
        <v>19050</v>
      </c>
      <c r="V39" s="132">
        <f t="shared" si="10"/>
        <v>0</v>
      </c>
      <c r="W39" s="132">
        <f t="shared" si="11"/>
        <v>0</v>
      </c>
      <c r="X39" s="132">
        <f t="shared" si="12"/>
        <v>0</v>
      </c>
      <c r="Y39" s="132">
        <f t="shared" si="13"/>
        <v>0</v>
      </c>
      <c r="Z39" s="132">
        <f t="shared" si="14"/>
        <v>0</v>
      </c>
      <c r="AA39" s="132">
        <f t="shared" si="15"/>
        <v>0</v>
      </c>
      <c r="AB39" s="220">
        <f t="shared" si="0"/>
        <v>0</v>
      </c>
      <c r="AC39" s="220">
        <f t="shared" si="1"/>
        <v>0</v>
      </c>
      <c r="AD39" s="220">
        <f t="shared" si="2"/>
        <v>0</v>
      </c>
      <c r="AE39" s="220">
        <f t="shared" si="3"/>
        <v>0</v>
      </c>
    </row>
    <row r="40" spans="1:31" ht="15.75" hidden="1">
      <c r="A40" s="1"/>
      <c r="B40" s="131"/>
      <c r="C40" s="4">
        <v>2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>
        <f t="shared" si="8"/>
        <v>0</v>
      </c>
      <c r="U40" s="132">
        <f t="shared" si="9"/>
        <v>0</v>
      </c>
      <c r="V40" s="132">
        <f t="shared" si="10"/>
        <v>0</v>
      </c>
      <c r="W40" s="132">
        <f t="shared" si="11"/>
        <v>0</v>
      </c>
      <c r="X40" s="132">
        <f t="shared" si="12"/>
        <v>0</v>
      </c>
      <c r="Y40" s="132">
        <f t="shared" si="13"/>
        <v>0</v>
      </c>
      <c r="Z40" s="132">
        <f t="shared" si="14"/>
        <v>0</v>
      </c>
      <c r="AA40" s="132">
        <f t="shared" si="15"/>
        <v>0</v>
      </c>
      <c r="AB40" s="220">
        <f aca="true" t="shared" si="16" ref="AB40:AB71">E40-D40</f>
        <v>0</v>
      </c>
      <c r="AC40" s="220">
        <f aca="true" t="shared" si="17" ref="AC40:AC71">M40-L40</f>
        <v>0</v>
      </c>
      <c r="AD40" s="220">
        <f aca="true" t="shared" si="18" ref="AD40:AD71">U40-T40</f>
        <v>0</v>
      </c>
      <c r="AE40" s="220">
        <f aca="true" t="shared" si="19" ref="AE40:AE71">AD40-AB40-AC40</f>
        <v>0</v>
      </c>
    </row>
    <row r="41" spans="1:31" ht="15.75" hidden="1">
      <c r="A41" s="1"/>
      <c r="B41" s="131"/>
      <c r="C41" s="4">
        <v>2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>
        <f t="shared" si="8"/>
        <v>0</v>
      </c>
      <c r="U41" s="132">
        <f t="shared" si="9"/>
        <v>0</v>
      </c>
      <c r="V41" s="132">
        <f t="shared" si="10"/>
        <v>0</v>
      </c>
      <c r="W41" s="132">
        <f t="shared" si="11"/>
        <v>0</v>
      </c>
      <c r="X41" s="132">
        <f t="shared" si="12"/>
        <v>0</v>
      </c>
      <c r="Y41" s="132">
        <f t="shared" si="13"/>
        <v>0</v>
      </c>
      <c r="Z41" s="132">
        <f t="shared" si="14"/>
        <v>0</v>
      </c>
      <c r="AA41" s="132">
        <f t="shared" si="15"/>
        <v>0</v>
      </c>
      <c r="AB41" s="220">
        <f t="shared" si="16"/>
        <v>0</v>
      </c>
      <c r="AC41" s="220">
        <f t="shared" si="17"/>
        <v>0</v>
      </c>
      <c r="AD41" s="220">
        <f t="shared" si="18"/>
        <v>0</v>
      </c>
      <c r="AE41" s="220">
        <f t="shared" si="19"/>
        <v>0</v>
      </c>
    </row>
    <row r="42" spans="1:31" ht="15.75" hidden="1">
      <c r="A42" s="1"/>
      <c r="B42" s="131"/>
      <c r="C42" s="4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>
        <f t="shared" si="8"/>
        <v>0</v>
      </c>
      <c r="U42" s="132">
        <f t="shared" si="9"/>
        <v>0</v>
      </c>
      <c r="V42" s="132">
        <f t="shared" si="10"/>
        <v>0</v>
      </c>
      <c r="W42" s="132">
        <f t="shared" si="11"/>
        <v>0</v>
      </c>
      <c r="X42" s="132">
        <f t="shared" si="12"/>
        <v>0</v>
      </c>
      <c r="Y42" s="132">
        <f t="shared" si="13"/>
        <v>0</v>
      </c>
      <c r="Z42" s="132">
        <f t="shared" si="14"/>
        <v>0</v>
      </c>
      <c r="AA42" s="132">
        <f t="shared" si="15"/>
        <v>0</v>
      </c>
      <c r="AB42" s="220">
        <f t="shared" si="16"/>
        <v>0</v>
      </c>
      <c r="AC42" s="220">
        <f t="shared" si="17"/>
        <v>0</v>
      </c>
      <c r="AD42" s="220">
        <f t="shared" si="18"/>
        <v>0</v>
      </c>
      <c r="AE42" s="220">
        <f t="shared" si="19"/>
        <v>0</v>
      </c>
    </row>
    <row r="43" spans="1:31" ht="15.75" hidden="1">
      <c r="A43" s="1"/>
      <c r="B43" s="131"/>
      <c r="C43" s="4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>
        <f t="shared" si="8"/>
        <v>0</v>
      </c>
      <c r="U43" s="132">
        <f t="shared" si="9"/>
        <v>0</v>
      </c>
      <c r="V43" s="132">
        <f t="shared" si="10"/>
        <v>0</v>
      </c>
      <c r="W43" s="132">
        <f t="shared" si="11"/>
        <v>0</v>
      </c>
      <c r="X43" s="132">
        <f t="shared" si="12"/>
        <v>0</v>
      </c>
      <c r="Y43" s="132">
        <f t="shared" si="13"/>
        <v>0</v>
      </c>
      <c r="Z43" s="132">
        <f t="shared" si="14"/>
        <v>0</v>
      </c>
      <c r="AA43" s="132">
        <f t="shared" si="15"/>
        <v>0</v>
      </c>
      <c r="AB43" s="220">
        <f t="shared" si="16"/>
        <v>0</v>
      </c>
      <c r="AC43" s="220">
        <f t="shared" si="17"/>
        <v>0</v>
      </c>
      <c r="AD43" s="220">
        <f t="shared" si="18"/>
        <v>0</v>
      </c>
      <c r="AE43" s="220">
        <f t="shared" si="19"/>
        <v>0</v>
      </c>
    </row>
    <row r="44" spans="1:31" ht="15.75" hidden="1">
      <c r="A44" s="1"/>
      <c r="B44" s="131"/>
      <c r="C44" s="4">
        <v>2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>
        <f t="shared" si="8"/>
        <v>0</v>
      </c>
      <c r="U44" s="132">
        <f t="shared" si="9"/>
        <v>0</v>
      </c>
      <c r="V44" s="132">
        <f t="shared" si="10"/>
        <v>0</v>
      </c>
      <c r="W44" s="132">
        <f t="shared" si="11"/>
        <v>0</v>
      </c>
      <c r="X44" s="132">
        <f t="shared" si="12"/>
        <v>0</v>
      </c>
      <c r="Y44" s="132">
        <f t="shared" si="13"/>
        <v>0</v>
      </c>
      <c r="Z44" s="132">
        <f t="shared" si="14"/>
        <v>0</v>
      </c>
      <c r="AA44" s="132">
        <f t="shared" si="15"/>
        <v>0</v>
      </c>
      <c r="AB44" s="220">
        <f t="shared" si="16"/>
        <v>0</v>
      </c>
      <c r="AC44" s="220">
        <f t="shared" si="17"/>
        <v>0</v>
      </c>
      <c r="AD44" s="220">
        <f t="shared" si="18"/>
        <v>0</v>
      </c>
      <c r="AE44" s="220">
        <f t="shared" si="19"/>
        <v>0</v>
      </c>
    </row>
    <row r="45" spans="1:31" ht="15.75">
      <c r="A45" s="1" t="s">
        <v>947</v>
      </c>
      <c r="B45" s="7" t="s">
        <v>946</v>
      </c>
      <c r="C45" s="4">
        <v>2</v>
      </c>
      <c r="D45" s="132">
        <v>0</v>
      </c>
      <c r="E45" s="132">
        <v>48858</v>
      </c>
      <c r="F45" s="132"/>
      <c r="G45" s="132"/>
      <c r="H45" s="132"/>
      <c r="I45" s="132"/>
      <c r="J45" s="132"/>
      <c r="K45" s="132"/>
      <c r="L45" s="132">
        <v>0</v>
      </c>
      <c r="M45" s="132">
        <v>13192</v>
      </c>
      <c r="N45" s="132"/>
      <c r="O45" s="132"/>
      <c r="P45" s="132"/>
      <c r="Q45" s="132"/>
      <c r="R45" s="132"/>
      <c r="S45" s="132"/>
      <c r="T45" s="132">
        <f t="shared" si="8"/>
        <v>0</v>
      </c>
      <c r="U45" s="132">
        <f t="shared" si="9"/>
        <v>62050</v>
      </c>
      <c r="V45" s="132">
        <f t="shared" si="10"/>
        <v>0</v>
      </c>
      <c r="W45" s="132">
        <f t="shared" si="11"/>
        <v>0</v>
      </c>
      <c r="X45" s="132">
        <f t="shared" si="12"/>
        <v>0</v>
      </c>
      <c r="Y45" s="132">
        <f t="shared" si="13"/>
        <v>0</v>
      </c>
      <c r="Z45" s="132">
        <f t="shared" si="14"/>
        <v>0</v>
      </c>
      <c r="AA45" s="132">
        <f t="shared" si="15"/>
        <v>0</v>
      </c>
      <c r="AB45" s="220">
        <f t="shared" si="16"/>
        <v>48858</v>
      </c>
      <c r="AC45" s="220">
        <f t="shared" si="17"/>
        <v>13192</v>
      </c>
      <c r="AD45" s="220">
        <f t="shared" si="18"/>
        <v>62050</v>
      </c>
      <c r="AE45" s="220">
        <f t="shared" si="19"/>
        <v>0</v>
      </c>
    </row>
    <row r="46" spans="1:31" ht="31.5">
      <c r="A46" s="1">
        <v>13</v>
      </c>
      <c r="B46" s="131" t="s">
        <v>216</v>
      </c>
      <c r="C46" s="4"/>
      <c r="D46" s="132">
        <f>SUM(D29:D45)</f>
        <v>1877178</v>
      </c>
      <c r="E46" s="132">
        <f>SUM(E29:E45)</f>
        <v>1926036</v>
      </c>
      <c r="F46" s="132"/>
      <c r="G46" s="132"/>
      <c r="H46" s="132"/>
      <c r="I46" s="132"/>
      <c r="J46" s="132"/>
      <c r="K46" s="132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220">
        <f t="shared" si="16"/>
        <v>48858</v>
      </c>
      <c r="AC46" s="220">
        <f t="shared" si="17"/>
        <v>0</v>
      </c>
      <c r="AD46" s="220">
        <f t="shared" si="18"/>
        <v>0</v>
      </c>
      <c r="AE46" s="220">
        <f t="shared" si="19"/>
        <v>-48858</v>
      </c>
    </row>
    <row r="47" spans="1:31" ht="15.75" hidden="1">
      <c r="A47" s="1"/>
      <c r="B47" s="131" t="s">
        <v>217</v>
      </c>
      <c r="C47" s="4"/>
      <c r="D47" s="132"/>
      <c r="E47" s="132"/>
      <c r="F47" s="132"/>
      <c r="G47" s="132"/>
      <c r="H47" s="132"/>
      <c r="I47" s="132"/>
      <c r="J47" s="132"/>
      <c r="K47" s="132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220">
        <f t="shared" si="16"/>
        <v>0</v>
      </c>
      <c r="AC47" s="220">
        <f t="shared" si="17"/>
        <v>0</v>
      </c>
      <c r="AD47" s="220">
        <f t="shared" si="18"/>
        <v>0</v>
      </c>
      <c r="AE47" s="220">
        <f t="shared" si="19"/>
        <v>0</v>
      </c>
    </row>
    <row r="48" spans="1:31" ht="33" customHeight="1" hidden="1">
      <c r="A48" s="1"/>
      <c r="B48" s="131" t="s">
        <v>218</v>
      </c>
      <c r="C48" s="4"/>
      <c r="D48" s="132"/>
      <c r="E48" s="132"/>
      <c r="F48" s="132"/>
      <c r="G48" s="132"/>
      <c r="H48" s="132"/>
      <c r="I48" s="132"/>
      <c r="J48" s="132"/>
      <c r="K48" s="132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220">
        <f t="shared" si="16"/>
        <v>0</v>
      </c>
      <c r="AC48" s="220">
        <f t="shared" si="17"/>
        <v>0</v>
      </c>
      <c r="AD48" s="220">
        <f t="shared" si="18"/>
        <v>0</v>
      </c>
      <c r="AE48" s="220">
        <f t="shared" si="19"/>
        <v>0</v>
      </c>
    </row>
    <row r="49" spans="1:31" ht="31.5">
      <c r="A49" s="1">
        <v>14</v>
      </c>
      <c r="B49" s="131" t="s">
        <v>237</v>
      </c>
      <c r="C49" s="4"/>
      <c r="D49" s="138"/>
      <c r="E49" s="138"/>
      <c r="F49" s="138"/>
      <c r="G49" s="138"/>
      <c r="H49" s="138"/>
      <c r="I49" s="138"/>
      <c r="J49" s="138"/>
      <c r="K49" s="138"/>
      <c r="L49" s="132">
        <f>SUM(L9:L48)</f>
        <v>506837</v>
      </c>
      <c r="M49" s="132">
        <f>SUM(M9:M48)</f>
        <v>520029</v>
      </c>
      <c r="N49" s="132"/>
      <c r="O49" s="132"/>
      <c r="P49" s="132"/>
      <c r="Q49" s="132"/>
      <c r="R49" s="132"/>
      <c r="S49" s="132"/>
      <c r="T49" s="138"/>
      <c r="U49" s="138"/>
      <c r="V49" s="138"/>
      <c r="W49" s="138"/>
      <c r="X49" s="138"/>
      <c r="Y49" s="138"/>
      <c r="Z49" s="138"/>
      <c r="AA49" s="138"/>
      <c r="AB49" s="220">
        <f t="shared" si="16"/>
        <v>0</v>
      </c>
      <c r="AC49" s="220">
        <f t="shared" si="17"/>
        <v>13192</v>
      </c>
      <c r="AD49" s="220">
        <f t="shared" si="18"/>
        <v>0</v>
      </c>
      <c r="AE49" s="220">
        <f t="shared" si="19"/>
        <v>-13192</v>
      </c>
    </row>
    <row r="50" spans="1:31" ht="15.75">
      <c r="A50" s="1">
        <v>15</v>
      </c>
      <c r="B50" s="139" t="s">
        <v>112</v>
      </c>
      <c r="C50" s="4"/>
      <c r="D50" s="134">
        <f>SUM(D51:D53)</f>
        <v>200742789</v>
      </c>
      <c r="E50" s="134">
        <f>SUM(E51:E53)</f>
        <v>200791647</v>
      </c>
      <c r="F50" s="134"/>
      <c r="G50" s="134"/>
      <c r="H50" s="134"/>
      <c r="I50" s="134"/>
      <c r="J50" s="134"/>
      <c r="K50" s="134"/>
      <c r="L50" s="134">
        <f>SUM(L51:L53)</f>
        <v>506837</v>
      </c>
      <c r="M50" s="134">
        <f>SUM(M51:M53)</f>
        <v>520029</v>
      </c>
      <c r="N50" s="134"/>
      <c r="O50" s="134"/>
      <c r="P50" s="134"/>
      <c r="Q50" s="134"/>
      <c r="R50" s="134"/>
      <c r="S50" s="134"/>
      <c r="T50" s="134">
        <f>D50+L50</f>
        <v>201249626</v>
      </c>
      <c r="U50" s="134">
        <f aca="true" t="shared" si="20" ref="U50:AA53">E50+M50</f>
        <v>201311676</v>
      </c>
      <c r="V50" s="134">
        <f t="shared" si="20"/>
        <v>0</v>
      </c>
      <c r="W50" s="134">
        <f t="shared" si="20"/>
        <v>0</v>
      </c>
      <c r="X50" s="134">
        <f t="shared" si="20"/>
        <v>0</v>
      </c>
      <c r="Y50" s="134">
        <f t="shared" si="20"/>
        <v>0</v>
      </c>
      <c r="Z50" s="134">
        <f t="shared" si="20"/>
        <v>0</v>
      </c>
      <c r="AA50" s="134">
        <f t="shared" si="20"/>
        <v>0</v>
      </c>
      <c r="AB50" s="220">
        <f t="shared" si="16"/>
        <v>48858</v>
      </c>
      <c r="AC50" s="220">
        <f t="shared" si="17"/>
        <v>13192</v>
      </c>
      <c r="AD50" s="220">
        <f t="shared" si="18"/>
        <v>62050</v>
      </c>
      <c r="AE50" s="220">
        <f t="shared" si="19"/>
        <v>0</v>
      </c>
    </row>
    <row r="51" spans="1:31" ht="15.75">
      <c r="A51" s="1">
        <v>16</v>
      </c>
      <c r="B51" s="91" t="s">
        <v>421</v>
      </c>
      <c r="C51" s="4">
        <v>1</v>
      </c>
      <c r="D51" s="132">
        <f>SUMIF($C$9:$C$50,"1",D$9:D$50)</f>
        <v>0</v>
      </c>
      <c r="E51" s="132">
        <f>SUMIF($C$9:$C$50,"1",E$9:E$50)</f>
        <v>0</v>
      </c>
      <c r="F51" s="132"/>
      <c r="G51" s="132"/>
      <c r="H51" s="132"/>
      <c r="I51" s="132"/>
      <c r="J51" s="132"/>
      <c r="K51" s="132"/>
      <c r="L51" s="132">
        <f>SUMIF($C$9:$C$50,"1",L$9:L$50)</f>
        <v>0</v>
      </c>
      <c r="M51" s="132">
        <f>SUMIF($C$9:$C$50,"1",M$9:M$50)</f>
        <v>0</v>
      </c>
      <c r="N51" s="132"/>
      <c r="O51" s="132"/>
      <c r="P51" s="132"/>
      <c r="Q51" s="132"/>
      <c r="R51" s="132"/>
      <c r="S51" s="132"/>
      <c r="T51" s="132">
        <f>D51+L51</f>
        <v>0</v>
      </c>
      <c r="U51" s="132">
        <f t="shared" si="20"/>
        <v>0</v>
      </c>
      <c r="V51" s="132">
        <f t="shared" si="20"/>
        <v>0</v>
      </c>
      <c r="W51" s="132">
        <f t="shared" si="20"/>
        <v>0</v>
      </c>
      <c r="X51" s="132">
        <f t="shared" si="20"/>
        <v>0</v>
      </c>
      <c r="Y51" s="132">
        <f t="shared" si="20"/>
        <v>0</v>
      </c>
      <c r="Z51" s="132">
        <f t="shared" si="20"/>
        <v>0</v>
      </c>
      <c r="AA51" s="132">
        <f t="shared" si="20"/>
        <v>0</v>
      </c>
      <c r="AB51" s="220">
        <f t="shared" si="16"/>
        <v>0</v>
      </c>
      <c r="AC51" s="220">
        <f t="shared" si="17"/>
        <v>0</v>
      </c>
      <c r="AD51" s="220">
        <f t="shared" si="18"/>
        <v>0</v>
      </c>
      <c r="AE51" s="220">
        <f t="shared" si="19"/>
        <v>0</v>
      </c>
    </row>
    <row r="52" spans="1:31" ht="15.75">
      <c r="A52" s="1">
        <v>17</v>
      </c>
      <c r="B52" s="91" t="s">
        <v>248</v>
      </c>
      <c r="C52" s="4">
        <v>2</v>
      </c>
      <c r="D52" s="132">
        <f>SUMIF($C$9:$C$50,"2",D$9:D$50)</f>
        <v>200742789</v>
      </c>
      <c r="E52" s="132">
        <f>SUMIF($C$9:$C$50,"2",E$9:E$50)</f>
        <v>200791647</v>
      </c>
      <c r="F52" s="132"/>
      <c r="G52" s="132"/>
      <c r="H52" s="132"/>
      <c r="I52" s="132"/>
      <c r="J52" s="132"/>
      <c r="K52" s="132"/>
      <c r="L52" s="132">
        <f>SUMIF($C$9:$C$50,"2",L$9:L$50)</f>
        <v>506837</v>
      </c>
      <c r="M52" s="132">
        <f>SUMIF($C$9:$C$50,"2",M$9:M$50)</f>
        <v>520029</v>
      </c>
      <c r="N52" s="132"/>
      <c r="O52" s="132"/>
      <c r="P52" s="132"/>
      <c r="Q52" s="132"/>
      <c r="R52" s="132"/>
      <c r="S52" s="132"/>
      <c r="T52" s="132">
        <f>D52+L52</f>
        <v>201249626</v>
      </c>
      <c r="U52" s="132">
        <f t="shared" si="20"/>
        <v>201311676</v>
      </c>
      <c r="V52" s="132">
        <f t="shared" si="20"/>
        <v>0</v>
      </c>
      <c r="W52" s="132">
        <f t="shared" si="20"/>
        <v>0</v>
      </c>
      <c r="X52" s="132">
        <f t="shared" si="20"/>
        <v>0</v>
      </c>
      <c r="Y52" s="132">
        <f t="shared" si="20"/>
        <v>0</v>
      </c>
      <c r="Z52" s="132">
        <f t="shared" si="20"/>
        <v>0</v>
      </c>
      <c r="AA52" s="132">
        <f t="shared" si="20"/>
        <v>0</v>
      </c>
      <c r="AB52" s="220">
        <f t="shared" si="16"/>
        <v>48858</v>
      </c>
      <c r="AC52" s="220">
        <f t="shared" si="17"/>
        <v>13192</v>
      </c>
      <c r="AD52" s="220">
        <f t="shared" si="18"/>
        <v>62050</v>
      </c>
      <c r="AE52" s="220">
        <f t="shared" si="19"/>
        <v>0</v>
      </c>
    </row>
    <row r="53" spans="1:31" ht="15.75">
      <c r="A53" s="1">
        <v>18</v>
      </c>
      <c r="B53" s="91" t="s">
        <v>130</v>
      </c>
      <c r="C53" s="4">
        <v>3</v>
      </c>
      <c r="D53" s="132">
        <f>SUMIF($C$9:$C$50,"3",D$9:D$50)</f>
        <v>0</v>
      </c>
      <c r="E53" s="132">
        <f>SUMIF($C$9:$C$50,"3",E$9:E$50)</f>
        <v>0</v>
      </c>
      <c r="F53" s="132"/>
      <c r="G53" s="132"/>
      <c r="H53" s="132"/>
      <c r="I53" s="132"/>
      <c r="J53" s="132"/>
      <c r="K53" s="132"/>
      <c r="L53" s="132">
        <f>SUMIF($C$9:$C$50,"3",L$9:L$50)</f>
        <v>0</v>
      </c>
      <c r="M53" s="132">
        <f>SUMIF($C$9:$C$50,"3",M$9:M$50)</f>
        <v>0</v>
      </c>
      <c r="N53" s="132"/>
      <c r="O53" s="132"/>
      <c r="P53" s="132"/>
      <c r="Q53" s="132"/>
      <c r="R53" s="132"/>
      <c r="S53" s="132"/>
      <c r="T53" s="132">
        <f>D53+L53</f>
        <v>0</v>
      </c>
      <c r="U53" s="132">
        <f t="shared" si="20"/>
        <v>0</v>
      </c>
      <c r="V53" s="132">
        <f t="shared" si="20"/>
        <v>0</v>
      </c>
      <c r="W53" s="132">
        <f t="shared" si="20"/>
        <v>0</v>
      </c>
      <c r="X53" s="132">
        <f t="shared" si="20"/>
        <v>0</v>
      </c>
      <c r="Y53" s="132">
        <f t="shared" si="20"/>
        <v>0</v>
      </c>
      <c r="Z53" s="132">
        <f t="shared" si="20"/>
        <v>0</v>
      </c>
      <c r="AA53" s="132">
        <f t="shared" si="20"/>
        <v>0</v>
      </c>
      <c r="AB53" s="220">
        <f t="shared" si="16"/>
        <v>0</v>
      </c>
      <c r="AC53" s="220">
        <f t="shared" si="17"/>
        <v>0</v>
      </c>
      <c r="AD53" s="220">
        <f t="shared" si="18"/>
        <v>0</v>
      </c>
      <c r="AE53" s="220">
        <f t="shared" si="19"/>
        <v>0</v>
      </c>
    </row>
    <row r="54" spans="1:31" ht="15.75">
      <c r="A54" s="1">
        <v>19</v>
      </c>
      <c r="B54" s="137" t="s">
        <v>47</v>
      </c>
      <c r="C54" s="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220">
        <f t="shared" si="16"/>
        <v>0</v>
      </c>
      <c r="AC54" s="220">
        <f t="shared" si="17"/>
        <v>0</v>
      </c>
      <c r="AD54" s="220">
        <f t="shared" si="18"/>
        <v>0</v>
      </c>
      <c r="AE54" s="220">
        <f t="shared" si="19"/>
        <v>0</v>
      </c>
    </row>
    <row r="55" spans="1:31" ht="15.75">
      <c r="A55" s="1">
        <v>20</v>
      </c>
      <c r="B55" s="133" t="s">
        <v>555</v>
      </c>
      <c r="C55" s="4">
        <v>2</v>
      </c>
      <c r="D55" s="132">
        <v>1112440</v>
      </c>
      <c r="E55" s="132">
        <v>1063582</v>
      </c>
      <c r="F55" s="132"/>
      <c r="G55" s="132"/>
      <c r="H55" s="132"/>
      <c r="I55" s="132"/>
      <c r="J55" s="132"/>
      <c r="K55" s="132"/>
      <c r="L55" s="132">
        <v>300359</v>
      </c>
      <c r="M55" s="132">
        <v>287167</v>
      </c>
      <c r="N55" s="132"/>
      <c r="O55" s="132"/>
      <c r="P55" s="132"/>
      <c r="Q55" s="132"/>
      <c r="R55" s="132"/>
      <c r="S55" s="132"/>
      <c r="T55" s="132">
        <f aca="true" t="shared" si="21" ref="T55:T74">D55+L55</f>
        <v>1412799</v>
      </c>
      <c r="U55" s="132">
        <f aca="true" t="shared" si="22" ref="U55:U74">E55+M55</f>
        <v>1350749</v>
      </c>
      <c r="V55" s="132">
        <f aca="true" t="shared" si="23" ref="V55:V74">F55+N55</f>
        <v>0</v>
      </c>
      <c r="W55" s="132">
        <f aca="true" t="shared" si="24" ref="W55:W74">G55+O55</f>
        <v>0</v>
      </c>
      <c r="X55" s="132">
        <f aca="true" t="shared" si="25" ref="X55:X74">H55+P55</f>
        <v>0</v>
      </c>
      <c r="Y55" s="132">
        <f aca="true" t="shared" si="26" ref="Y55:Y74">I55+Q55</f>
        <v>0</v>
      </c>
      <c r="Z55" s="132">
        <f aca="true" t="shared" si="27" ref="Z55:Z74">J55+R55</f>
        <v>0</v>
      </c>
      <c r="AA55" s="132">
        <f aca="true" t="shared" si="28" ref="AA55:AA74">K55+S55</f>
        <v>0</v>
      </c>
      <c r="AB55" s="220">
        <f t="shared" si="16"/>
        <v>-48858</v>
      </c>
      <c r="AC55" s="220">
        <f t="shared" si="17"/>
        <v>-13192</v>
      </c>
      <c r="AD55" s="220">
        <f t="shared" si="18"/>
        <v>-62050</v>
      </c>
      <c r="AE55" s="220">
        <f t="shared" si="19"/>
        <v>0</v>
      </c>
    </row>
    <row r="56" spans="1:31" ht="15.75">
      <c r="A56" s="1">
        <v>21</v>
      </c>
      <c r="B56" s="133" t="s">
        <v>556</v>
      </c>
      <c r="C56" s="4">
        <v>2</v>
      </c>
      <c r="D56" s="132">
        <v>3096850</v>
      </c>
      <c r="E56" s="132">
        <v>3096850</v>
      </c>
      <c r="F56" s="132"/>
      <c r="G56" s="132"/>
      <c r="H56" s="132"/>
      <c r="I56" s="132"/>
      <c r="J56" s="132"/>
      <c r="K56" s="132"/>
      <c r="L56" s="132">
        <v>836150</v>
      </c>
      <c r="M56" s="132">
        <v>836150</v>
      </c>
      <c r="N56" s="132"/>
      <c r="O56" s="132"/>
      <c r="P56" s="132"/>
      <c r="Q56" s="132"/>
      <c r="R56" s="132"/>
      <c r="S56" s="132"/>
      <c r="T56" s="132">
        <f t="shared" si="21"/>
        <v>3933000</v>
      </c>
      <c r="U56" s="132">
        <f t="shared" si="22"/>
        <v>3933000</v>
      </c>
      <c r="V56" s="132">
        <f t="shared" si="23"/>
        <v>0</v>
      </c>
      <c r="W56" s="132">
        <f t="shared" si="24"/>
        <v>0</v>
      </c>
      <c r="X56" s="132">
        <f t="shared" si="25"/>
        <v>0</v>
      </c>
      <c r="Y56" s="132">
        <f t="shared" si="26"/>
        <v>0</v>
      </c>
      <c r="Z56" s="132">
        <f t="shared" si="27"/>
        <v>0</v>
      </c>
      <c r="AA56" s="132">
        <f t="shared" si="28"/>
        <v>0</v>
      </c>
      <c r="AB56" s="220">
        <f t="shared" si="16"/>
        <v>0</v>
      </c>
      <c r="AC56" s="220">
        <f t="shared" si="17"/>
        <v>0</v>
      </c>
      <c r="AD56" s="220">
        <f t="shared" si="18"/>
        <v>0</v>
      </c>
      <c r="AE56" s="220">
        <f t="shared" si="19"/>
        <v>0</v>
      </c>
    </row>
    <row r="57" spans="1:31" ht="15.75">
      <c r="A57" s="1">
        <v>22</v>
      </c>
      <c r="B57" s="296" t="s">
        <v>863</v>
      </c>
      <c r="C57" s="4">
        <v>2</v>
      </c>
      <c r="D57" s="132">
        <v>1082677</v>
      </c>
      <c r="E57" s="132">
        <v>1082677</v>
      </c>
      <c r="F57" s="132"/>
      <c r="G57" s="132"/>
      <c r="H57" s="132"/>
      <c r="I57" s="132"/>
      <c r="J57" s="132"/>
      <c r="K57" s="132"/>
      <c r="L57" s="132">
        <v>292323</v>
      </c>
      <c r="M57" s="132">
        <v>292323</v>
      </c>
      <c r="N57" s="132"/>
      <c r="O57" s="132"/>
      <c r="P57" s="132"/>
      <c r="Q57" s="132"/>
      <c r="R57" s="132"/>
      <c r="S57" s="132"/>
      <c r="T57" s="132">
        <f t="shared" si="21"/>
        <v>1375000</v>
      </c>
      <c r="U57" s="132">
        <f t="shared" si="22"/>
        <v>1375000</v>
      </c>
      <c r="V57" s="132">
        <f t="shared" si="23"/>
        <v>0</v>
      </c>
      <c r="W57" s="132">
        <f t="shared" si="24"/>
        <v>0</v>
      </c>
      <c r="X57" s="132">
        <f t="shared" si="25"/>
        <v>0</v>
      </c>
      <c r="Y57" s="132">
        <f t="shared" si="26"/>
        <v>0</v>
      </c>
      <c r="Z57" s="132">
        <f t="shared" si="27"/>
        <v>0</v>
      </c>
      <c r="AA57" s="132">
        <f t="shared" si="28"/>
        <v>0</v>
      </c>
      <c r="AB57" s="220">
        <f t="shared" si="16"/>
        <v>0</v>
      </c>
      <c r="AC57" s="220">
        <f t="shared" si="17"/>
        <v>0</v>
      </c>
      <c r="AD57" s="220">
        <f t="shared" si="18"/>
        <v>0</v>
      </c>
      <c r="AE57" s="220">
        <f t="shared" si="19"/>
        <v>0</v>
      </c>
    </row>
    <row r="58" spans="1:31" ht="15.75">
      <c r="A58" s="1">
        <v>23</v>
      </c>
      <c r="B58" s="133" t="s">
        <v>855</v>
      </c>
      <c r="C58" s="4">
        <v>2</v>
      </c>
      <c r="D58" s="132">
        <v>631000</v>
      </c>
      <c r="E58" s="132">
        <v>631000</v>
      </c>
      <c r="F58" s="132"/>
      <c r="G58" s="132"/>
      <c r="H58" s="132"/>
      <c r="I58" s="132"/>
      <c r="J58" s="132"/>
      <c r="K58" s="132"/>
      <c r="L58" s="132">
        <v>170370</v>
      </c>
      <c r="M58" s="132">
        <v>170370</v>
      </c>
      <c r="N58" s="132"/>
      <c r="O58" s="132"/>
      <c r="P58" s="132"/>
      <c r="Q58" s="132"/>
      <c r="R58" s="132"/>
      <c r="S58" s="132"/>
      <c r="T58" s="132">
        <f t="shared" si="21"/>
        <v>801370</v>
      </c>
      <c r="U58" s="132">
        <f t="shared" si="22"/>
        <v>801370</v>
      </c>
      <c r="V58" s="132">
        <f t="shared" si="23"/>
        <v>0</v>
      </c>
      <c r="W58" s="132">
        <f t="shared" si="24"/>
        <v>0</v>
      </c>
      <c r="X58" s="132">
        <f t="shared" si="25"/>
        <v>0</v>
      </c>
      <c r="Y58" s="132">
        <f t="shared" si="26"/>
        <v>0</v>
      </c>
      <c r="Z58" s="132">
        <f t="shared" si="27"/>
        <v>0</v>
      </c>
      <c r="AA58" s="132">
        <f t="shared" si="28"/>
        <v>0</v>
      </c>
      <c r="AB58" s="220">
        <f t="shared" si="16"/>
        <v>0</v>
      </c>
      <c r="AC58" s="220">
        <f t="shared" si="17"/>
        <v>0</v>
      </c>
      <c r="AD58" s="220">
        <f t="shared" si="18"/>
        <v>0</v>
      </c>
      <c r="AE58" s="220">
        <f t="shared" si="19"/>
        <v>0</v>
      </c>
    </row>
    <row r="59" spans="1:31" ht="15.75" hidden="1">
      <c r="A59" s="1"/>
      <c r="B59" s="133"/>
      <c r="C59" s="4">
        <v>2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>
        <f t="shared" si="21"/>
        <v>0</v>
      </c>
      <c r="U59" s="132">
        <f t="shared" si="22"/>
        <v>0</v>
      </c>
      <c r="V59" s="132">
        <f t="shared" si="23"/>
        <v>0</v>
      </c>
      <c r="W59" s="132">
        <f t="shared" si="24"/>
        <v>0</v>
      </c>
      <c r="X59" s="132">
        <f t="shared" si="25"/>
        <v>0</v>
      </c>
      <c r="Y59" s="132">
        <f t="shared" si="26"/>
        <v>0</v>
      </c>
      <c r="Z59" s="132">
        <f t="shared" si="27"/>
        <v>0</v>
      </c>
      <c r="AA59" s="132">
        <f t="shared" si="28"/>
        <v>0</v>
      </c>
      <c r="AB59" s="220">
        <f t="shared" si="16"/>
        <v>0</v>
      </c>
      <c r="AC59" s="220">
        <f t="shared" si="17"/>
        <v>0</v>
      </c>
      <c r="AD59" s="220">
        <f t="shared" si="18"/>
        <v>0</v>
      </c>
      <c r="AE59" s="220">
        <f t="shared" si="19"/>
        <v>0</v>
      </c>
    </row>
    <row r="60" spans="1:31" ht="15.75" hidden="1">
      <c r="A60" s="1"/>
      <c r="B60" s="133"/>
      <c r="C60" s="4">
        <v>2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>
        <f t="shared" si="21"/>
        <v>0</v>
      </c>
      <c r="U60" s="132">
        <f t="shared" si="22"/>
        <v>0</v>
      </c>
      <c r="V60" s="132">
        <f t="shared" si="23"/>
        <v>0</v>
      </c>
      <c r="W60" s="132">
        <f t="shared" si="24"/>
        <v>0</v>
      </c>
      <c r="X60" s="132">
        <f t="shared" si="25"/>
        <v>0</v>
      </c>
      <c r="Y60" s="132">
        <f t="shared" si="26"/>
        <v>0</v>
      </c>
      <c r="Z60" s="132">
        <f t="shared" si="27"/>
        <v>0</v>
      </c>
      <c r="AA60" s="132">
        <f t="shared" si="28"/>
        <v>0</v>
      </c>
      <c r="AB60" s="220">
        <f t="shared" si="16"/>
        <v>0</v>
      </c>
      <c r="AC60" s="220">
        <f t="shared" si="17"/>
        <v>0</v>
      </c>
      <c r="AD60" s="220">
        <f t="shared" si="18"/>
        <v>0</v>
      </c>
      <c r="AE60" s="220">
        <f t="shared" si="19"/>
        <v>0</v>
      </c>
    </row>
    <row r="61" spans="1:31" ht="15.75" hidden="1">
      <c r="A61" s="1"/>
      <c r="B61" s="133"/>
      <c r="C61" s="4">
        <v>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>
        <f t="shared" si="21"/>
        <v>0</v>
      </c>
      <c r="U61" s="132">
        <f t="shared" si="22"/>
        <v>0</v>
      </c>
      <c r="V61" s="132">
        <f t="shared" si="23"/>
        <v>0</v>
      </c>
      <c r="W61" s="132">
        <f t="shared" si="24"/>
        <v>0</v>
      </c>
      <c r="X61" s="132">
        <f t="shared" si="25"/>
        <v>0</v>
      </c>
      <c r="Y61" s="132">
        <f t="shared" si="26"/>
        <v>0</v>
      </c>
      <c r="Z61" s="132">
        <f t="shared" si="27"/>
        <v>0</v>
      </c>
      <c r="AA61" s="132">
        <f t="shared" si="28"/>
        <v>0</v>
      </c>
      <c r="AB61" s="220">
        <f t="shared" si="16"/>
        <v>0</v>
      </c>
      <c r="AC61" s="220">
        <f t="shared" si="17"/>
        <v>0</v>
      </c>
      <c r="AD61" s="220">
        <f t="shared" si="18"/>
        <v>0</v>
      </c>
      <c r="AE61" s="220">
        <f t="shared" si="19"/>
        <v>0</v>
      </c>
    </row>
    <row r="62" spans="1:31" ht="15.75" hidden="1">
      <c r="A62" s="1"/>
      <c r="B62" s="133"/>
      <c r="C62" s="4">
        <v>2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>
        <f t="shared" si="21"/>
        <v>0</v>
      </c>
      <c r="U62" s="132">
        <f t="shared" si="22"/>
        <v>0</v>
      </c>
      <c r="V62" s="132">
        <f t="shared" si="23"/>
        <v>0</v>
      </c>
      <c r="W62" s="132">
        <f t="shared" si="24"/>
        <v>0</v>
      </c>
      <c r="X62" s="132">
        <f t="shared" si="25"/>
        <v>0</v>
      </c>
      <c r="Y62" s="132">
        <f t="shared" si="26"/>
        <v>0</v>
      </c>
      <c r="Z62" s="132">
        <f t="shared" si="27"/>
        <v>0</v>
      </c>
      <c r="AA62" s="132">
        <f t="shared" si="28"/>
        <v>0</v>
      </c>
      <c r="AB62" s="220">
        <f t="shared" si="16"/>
        <v>0</v>
      </c>
      <c r="AC62" s="220">
        <f t="shared" si="17"/>
        <v>0</v>
      </c>
      <c r="AD62" s="220">
        <f t="shared" si="18"/>
        <v>0</v>
      </c>
      <c r="AE62" s="220">
        <f t="shared" si="19"/>
        <v>0</v>
      </c>
    </row>
    <row r="63" spans="1:31" ht="15.75" hidden="1">
      <c r="A63" s="1"/>
      <c r="B63" s="133"/>
      <c r="C63" s="4">
        <v>2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>
        <f t="shared" si="21"/>
        <v>0</v>
      </c>
      <c r="U63" s="132">
        <f t="shared" si="22"/>
        <v>0</v>
      </c>
      <c r="V63" s="132">
        <f t="shared" si="23"/>
        <v>0</v>
      </c>
      <c r="W63" s="132">
        <f t="shared" si="24"/>
        <v>0</v>
      </c>
      <c r="X63" s="132">
        <f t="shared" si="25"/>
        <v>0</v>
      </c>
      <c r="Y63" s="132">
        <f t="shared" si="26"/>
        <v>0</v>
      </c>
      <c r="Z63" s="132">
        <f t="shared" si="27"/>
        <v>0</v>
      </c>
      <c r="AA63" s="132">
        <f t="shared" si="28"/>
        <v>0</v>
      </c>
      <c r="AB63" s="220">
        <f t="shared" si="16"/>
        <v>0</v>
      </c>
      <c r="AC63" s="220">
        <f t="shared" si="17"/>
        <v>0</v>
      </c>
      <c r="AD63" s="220">
        <f t="shared" si="18"/>
        <v>0</v>
      </c>
      <c r="AE63" s="220">
        <f t="shared" si="19"/>
        <v>0</v>
      </c>
    </row>
    <row r="64" spans="1:31" ht="15.75" hidden="1">
      <c r="A64" s="1"/>
      <c r="B64" s="133"/>
      <c r="C64" s="4">
        <v>2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>
        <f t="shared" si="21"/>
        <v>0</v>
      </c>
      <c r="U64" s="132">
        <f t="shared" si="22"/>
        <v>0</v>
      </c>
      <c r="V64" s="132">
        <f t="shared" si="23"/>
        <v>0</v>
      </c>
      <c r="W64" s="132">
        <f t="shared" si="24"/>
        <v>0</v>
      </c>
      <c r="X64" s="132">
        <f t="shared" si="25"/>
        <v>0</v>
      </c>
      <c r="Y64" s="132">
        <f t="shared" si="26"/>
        <v>0</v>
      </c>
      <c r="Z64" s="132">
        <f t="shared" si="27"/>
        <v>0</v>
      </c>
      <c r="AA64" s="132">
        <f t="shared" si="28"/>
        <v>0</v>
      </c>
      <c r="AB64" s="220">
        <f t="shared" si="16"/>
        <v>0</v>
      </c>
      <c r="AC64" s="220">
        <f t="shared" si="17"/>
        <v>0</v>
      </c>
      <c r="AD64" s="220">
        <f t="shared" si="18"/>
        <v>0</v>
      </c>
      <c r="AE64" s="220">
        <f t="shared" si="19"/>
        <v>0</v>
      </c>
    </row>
    <row r="65" spans="1:31" ht="15.75" hidden="1">
      <c r="A65" s="1"/>
      <c r="B65" s="133"/>
      <c r="C65" s="4">
        <v>2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>
        <f t="shared" si="21"/>
        <v>0</v>
      </c>
      <c r="U65" s="132">
        <f t="shared" si="22"/>
        <v>0</v>
      </c>
      <c r="V65" s="132">
        <f t="shared" si="23"/>
        <v>0</v>
      </c>
      <c r="W65" s="132">
        <f t="shared" si="24"/>
        <v>0</v>
      </c>
      <c r="X65" s="132">
        <f t="shared" si="25"/>
        <v>0</v>
      </c>
      <c r="Y65" s="132">
        <f t="shared" si="26"/>
        <v>0</v>
      </c>
      <c r="Z65" s="132">
        <f t="shared" si="27"/>
        <v>0</v>
      </c>
      <c r="AA65" s="132">
        <f t="shared" si="28"/>
        <v>0</v>
      </c>
      <c r="AB65" s="220">
        <f t="shared" si="16"/>
        <v>0</v>
      </c>
      <c r="AC65" s="220">
        <f t="shared" si="17"/>
        <v>0</v>
      </c>
      <c r="AD65" s="220">
        <f t="shared" si="18"/>
        <v>0</v>
      </c>
      <c r="AE65" s="220">
        <f t="shared" si="19"/>
        <v>0</v>
      </c>
    </row>
    <row r="66" spans="1:31" ht="15.75" hidden="1">
      <c r="A66" s="1"/>
      <c r="B66" s="133"/>
      <c r="C66" s="4">
        <v>2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>
        <f t="shared" si="21"/>
        <v>0</v>
      </c>
      <c r="U66" s="132">
        <f t="shared" si="22"/>
        <v>0</v>
      </c>
      <c r="V66" s="132">
        <f t="shared" si="23"/>
        <v>0</v>
      </c>
      <c r="W66" s="132">
        <f t="shared" si="24"/>
        <v>0</v>
      </c>
      <c r="X66" s="132">
        <f t="shared" si="25"/>
        <v>0</v>
      </c>
      <c r="Y66" s="132">
        <f t="shared" si="26"/>
        <v>0</v>
      </c>
      <c r="Z66" s="132">
        <f t="shared" si="27"/>
        <v>0</v>
      </c>
      <c r="AA66" s="132">
        <f t="shared" si="28"/>
        <v>0</v>
      </c>
      <c r="AB66" s="220">
        <f t="shared" si="16"/>
        <v>0</v>
      </c>
      <c r="AC66" s="220">
        <f t="shared" si="17"/>
        <v>0</v>
      </c>
      <c r="AD66" s="220">
        <f t="shared" si="18"/>
        <v>0</v>
      </c>
      <c r="AE66" s="220">
        <f t="shared" si="19"/>
        <v>0</v>
      </c>
    </row>
    <row r="67" spans="1:31" ht="15.75">
      <c r="A67" s="1">
        <v>24</v>
      </c>
      <c r="B67" s="131" t="s">
        <v>856</v>
      </c>
      <c r="C67" s="4">
        <v>2</v>
      </c>
      <c r="D67" s="132">
        <v>8744858</v>
      </c>
      <c r="E67" s="132">
        <v>8744858</v>
      </c>
      <c r="F67" s="132"/>
      <c r="G67" s="132"/>
      <c r="H67" s="132"/>
      <c r="I67" s="132"/>
      <c r="J67" s="132"/>
      <c r="K67" s="132"/>
      <c r="L67" s="132">
        <v>2361111</v>
      </c>
      <c r="M67" s="132">
        <v>2361111</v>
      </c>
      <c r="N67" s="132"/>
      <c r="O67" s="132"/>
      <c r="P67" s="132"/>
      <c r="Q67" s="132"/>
      <c r="R67" s="132"/>
      <c r="S67" s="132"/>
      <c r="T67" s="132">
        <f t="shared" si="21"/>
        <v>11105969</v>
      </c>
      <c r="U67" s="132">
        <f t="shared" si="22"/>
        <v>11105969</v>
      </c>
      <c r="V67" s="132">
        <f t="shared" si="23"/>
        <v>0</v>
      </c>
      <c r="W67" s="132">
        <f t="shared" si="24"/>
        <v>0</v>
      </c>
      <c r="X67" s="132">
        <f t="shared" si="25"/>
        <v>0</v>
      </c>
      <c r="Y67" s="132">
        <f t="shared" si="26"/>
        <v>0</v>
      </c>
      <c r="Z67" s="132">
        <f t="shared" si="27"/>
        <v>0</v>
      </c>
      <c r="AA67" s="132">
        <f t="shared" si="28"/>
        <v>0</v>
      </c>
      <c r="AB67" s="220">
        <f t="shared" si="16"/>
        <v>0</v>
      </c>
      <c r="AC67" s="220">
        <f t="shared" si="17"/>
        <v>0</v>
      </c>
      <c r="AD67" s="220">
        <f t="shared" si="18"/>
        <v>0</v>
      </c>
      <c r="AE67" s="220">
        <f t="shared" si="19"/>
        <v>0</v>
      </c>
    </row>
    <row r="68" spans="1:31" ht="15.75" hidden="1">
      <c r="A68" s="1"/>
      <c r="B68" s="131"/>
      <c r="C68" s="4">
        <v>2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>
        <f t="shared" si="21"/>
        <v>0</v>
      </c>
      <c r="U68" s="132">
        <f t="shared" si="22"/>
        <v>0</v>
      </c>
      <c r="V68" s="132">
        <f t="shared" si="23"/>
        <v>0</v>
      </c>
      <c r="W68" s="132">
        <f t="shared" si="24"/>
        <v>0</v>
      </c>
      <c r="X68" s="132">
        <f t="shared" si="25"/>
        <v>0</v>
      </c>
      <c r="Y68" s="132">
        <f t="shared" si="26"/>
        <v>0</v>
      </c>
      <c r="Z68" s="132">
        <f t="shared" si="27"/>
        <v>0</v>
      </c>
      <c r="AA68" s="132">
        <f t="shared" si="28"/>
        <v>0</v>
      </c>
      <c r="AB68" s="220">
        <f t="shared" si="16"/>
        <v>0</v>
      </c>
      <c r="AC68" s="220">
        <f t="shared" si="17"/>
        <v>0</v>
      </c>
      <c r="AD68" s="220">
        <f t="shared" si="18"/>
        <v>0</v>
      </c>
      <c r="AE68" s="220">
        <f t="shared" si="19"/>
        <v>0</v>
      </c>
    </row>
    <row r="69" spans="1:31" ht="15.75" hidden="1">
      <c r="A69" s="1"/>
      <c r="B69" s="131"/>
      <c r="C69" s="4">
        <v>2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>
        <f t="shared" si="21"/>
        <v>0</v>
      </c>
      <c r="U69" s="132">
        <f t="shared" si="22"/>
        <v>0</v>
      </c>
      <c r="V69" s="132">
        <f t="shared" si="23"/>
        <v>0</v>
      </c>
      <c r="W69" s="132">
        <f t="shared" si="24"/>
        <v>0</v>
      </c>
      <c r="X69" s="132">
        <f t="shared" si="25"/>
        <v>0</v>
      </c>
      <c r="Y69" s="132">
        <f t="shared" si="26"/>
        <v>0</v>
      </c>
      <c r="Z69" s="132">
        <f t="shared" si="27"/>
        <v>0</v>
      </c>
      <c r="AA69" s="132">
        <f t="shared" si="28"/>
        <v>0</v>
      </c>
      <c r="AB69" s="220">
        <f t="shared" si="16"/>
        <v>0</v>
      </c>
      <c r="AC69" s="220">
        <f t="shared" si="17"/>
        <v>0</v>
      </c>
      <c r="AD69" s="220">
        <f t="shared" si="18"/>
        <v>0</v>
      </c>
      <c r="AE69" s="220">
        <f t="shared" si="19"/>
        <v>0</v>
      </c>
    </row>
    <row r="70" spans="1:31" ht="15.75" hidden="1">
      <c r="A70" s="1"/>
      <c r="B70" s="131"/>
      <c r="C70" s="4">
        <v>2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>
        <f t="shared" si="21"/>
        <v>0</v>
      </c>
      <c r="U70" s="132">
        <f t="shared" si="22"/>
        <v>0</v>
      </c>
      <c r="V70" s="132">
        <f t="shared" si="23"/>
        <v>0</v>
      </c>
      <c r="W70" s="132">
        <f t="shared" si="24"/>
        <v>0</v>
      </c>
      <c r="X70" s="132">
        <f t="shared" si="25"/>
        <v>0</v>
      </c>
      <c r="Y70" s="132">
        <f t="shared" si="26"/>
        <v>0</v>
      </c>
      <c r="Z70" s="132">
        <f t="shared" si="27"/>
        <v>0</v>
      </c>
      <c r="AA70" s="132">
        <f t="shared" si="28"/>
        <v>0</v>
      </c>
      <c r="AB70" s="220">
        <f t="shared" si="16"/>
        <v>0</v>
      </c>
      <c r="AC70" s="220">
        <f t="shared" si="17"/>
        <v>0</v>
      </c>
      <c r="AD70" s="220">
        <f t="shared" si="18"/>
        <v>0</v>
      </c>
      <c r="AE70" s="220">
        <f t="shared" si="19"/>
        <v>0</v>
      </c>
    </row>
    <row r="71" spans="1:31" ht="15.75" hidden="1">
      <c r="A71" s="1"/>
      <c r="B71" s="131"/>
      <c r="C71" s="4">
        <v>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>
        <f t="shared" si="21"/>
        <v>0</v>
      </c>
      <c r="U71" s="132">
        <f t="shared" si="22"/>
        <v>0</v>
      </c>
      <c r="V71" s="132">
        <f t="shared" si="23"/>
        <v>0</v>
      </c>
      <c r="W71" s="132">
        <f t="shared" si="24"/>
        <v>0</v>
      </c>
      <c r="X71" s="132">
        <f t="shared" si="25"/>
        <v>0</v>
      </c>
      <c r="Y71" s="132">
        <f t="shared" si="26"/>
        <v>0</v>
      </c>
      <c r="Z71" s="132">
        <f t="shared" si="27"/>
        <v>0</v>
      </c>
      <c r="AA71" s="132">
        <f t="shared" si="28"/>
        <v>0</v>
      </c>
      <c r="AB71" s="220">
        <f t="shared" si="16"/>
        <v>0</v>
      </c>
      <c r="AC71" s="220">
        <f t="shared" si="17"/>
        <v>0</v>
      </c>
      <c r="AD71" s="220">
        <f t="shared" si="18"/>
        <v>0</v>
      </c>
      <c r="AE71" s="220">
        <f t="shared" si="19"/>
        <v>0</v>
      </c>
    </row>
    <row r="72" spans="1:31" ht="15.75" hidden="1">
      <c r="A72" s="1"/>
      <c r="B72" s="131"/>
      <c r="C72" s="4">
        <v>2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>
        <f t="shared" si="21"/>
        <v>0</v>
      </c>
      <c r="U72" s="132">
        <f t="shared" si="22"/>
        <v>0</v>
      </c>
      <c r="V72" s="132">
        <f t="shared" si="23"/>
        <v>0</v>
      </c>
      <c r="W72" s="132">
        <f t="shared" si="24"/>
        <v>0</v>
      </c>
      <c r="X72" s="132">
        <f t="shared" si="25"/>
        <v>0</v>
      </c>
      <c r="Y72" s="132">
        <f t="shared" si="26"/>
        <v>0</v>
      </c>
      <c r="Z72" s="132">
        <f t="shared" si="27"/>
        <v>0</v>
      </c>
      <c r="AA72" s="132">
        <f t="shared" si="28"/>
        <v>0</v>
      </c>
      <c r="AB72" s="220">
        <f aca="true" t="shared" si="29" ref="AB72:AB103">E72-D72</f>
        <v>0</v>
      </c>
      <c r="AC72" s="220">
        <f aca="true" t="shared" si="30" ref="AC72:AC103">M72-L72</f>
        <v>0</v>
      </c>
      <c r="AD72" s="220">
        <f aca="true" t="shared" si="31" ref="AD72:AD103">U72-T72</f>
        <v>0</v>
      </c>
      <c r="AE72" s="220">
        <f aca="true" t="shared" si="32" ref="AE72:AE103">AD72-AB72-AC72</f>
        <v>0</v>
      </c>
    </row>
    <row r="73" spans="1:31" ht="15.75" hidden="1">
      <c r="A73" s="1"/>
      <c r="B73" s="131"/>
      <c r="C73" s="4">
        <v>2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>
        <f t="shared" si="21"/>
        <v>0</v>
      </c>
      <c r="U73" s="132">
        <f t="shared" si="22"/>
        <v>0</v>
      </c>
      <c r="V73" s="132">
        <f t="shared" si="23"/>
        <v>0</v>
      </c>
      <c r="W73" s="132">
        <f t="shared" si="24"/>
        <v>0</v>
      </c>
      <c r="X73" s="132">
        <f t="shared" si="25"/>
        <v>0</v>
      </c>
      <c r="Y73" s="132">
        <f t="shared" si="26"/>
        <v>0</v>
      </c>
      <c r="Z73" s="132">
        <f t="shared" si="27"/>
        <v>0</v>
      </c>
      <c r="AA73" s="132">
        <f t="shared" si="28"/>
        <v>0</v>
      </c>
      <c r="AB73" s="220">
        <f t="shared" si="29"/>
        <v>0</v>
      </c>
      <c r="AC73" s="220">
        <f t="shared" si="30"/>
        <v>0</v>
      </c>
      <c r="AD73" s="220">
        <f t="shared" si="31"/>
        <v>0</v>
      </c>
      <c r="AE73" s="220">
        <f t="shared" si="32"/>
        <v>0</v>
      </c>
    </row>
    <row r="74" spans="1:31" ht="15.75" hidden="1">
      <c r="A74" s="1"/>
      <c r="B74" s="133"/>
      <c r="C74" s="4">
        <v>2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>
        <f t="shared" si="21"/>
        <v>0</v>
      </c>
      <c r="U74" s="132">
        <f t="shared" si="22"/>
        <v>0</v>
      </c>
      <c r="V74" s="132">
        <f t="shared" si="23"/>
        <v>0</v>
      </c>
      <c r="W74" s="132">
        <f t="shared" si="24"/>
        <v>0</v>
      </c>
      <c r="X74" s="132">
        <f t="shared" si="25"/>
        <v>0</v>
      </c>
      <c r="Y74" s="132">
        <f t="shared" si="26"/>
        <v>0</v>
      </c>
      <c r="Z74" s="132">
        <f t="shared" si="27"/>
        <v>0</v>
      </c>
      <c r="AA74" s="132">
        <f t="shared" si="28"/>
        <v>0</v>
      </c>
      <c r="AB74" s="220">
        <f t="shared" si="29"/>
        <v>0</v>
      </c>
      <c r="AC74" s="220">
        <f t="shared" si="30"/>
        <v>0</v>
      </c>
      <c r="AD74" s="220">
        <f t="shared" si="31"/>
        <v>0</v>
      </c>
      <c r="AE74" s="220">
        <f t="shared" si="32"/>
        <v>0</v>
      </c>
    </row>
    <row r="75" spans="1:31" ht="15.75">
      <c r="A75" s="1">
        <v>25</v>
      </c>
      <c r="B75" s="131" t="s">
        <v>219</v>
      </c>
      <c r="C75" s="4"/>
      <c r="D75" s="132">
        <f>SUM(D55:D74)</f>
        <v>14667825</v>
      </c>
      <c r="E75" s="132">
        <f>SUM(E55:E74)</f>
        <v>14618967</v>
      </c>
      <c r="F75" s="132"/>
      <c r="G75" s="132"/>
      <c r="H75" s="132"/>
      <c r="I75" s="132"/>
      <c r="J75" s="132"/>
      <c r="K75" s="132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220">
        <f t="shared" si="29"/>
        <v>-48858</v>
      </c>
      <c r="AC75" s="220">
        <f t="shared" si="30"/>
        <v>0</v>
      </c>
      <c r="AD75" s="220">
        <f t="shared" si="31"/>
        <v>0</v>
      </c>
      <c r="AE75" s="220">
        <f t="shared" si="32"/>
        <v>48858</v>
      </c>
    </row>
    <row r="76" spans="1:31" ht="15.75" hidden="1">
      <c r="A76" s="1"/>
      <c r="B76" s="131" t="s">
        <v>220</v>
      </c>
      <c r="C76" s="4"/>
      <c r="D76" s="132"/>
      <c r="E76" s="132"/>
      <c r="F76" s="132"/>
      <c r="G76" s="132"/>
      <c r="H76" s="132"/>
      <c r="I76" s="132"/>
      <c r="J76" s="132"/>
      <c r="K76" s="132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220">
        <f t="shared" si="29"/>
        <v>0</v>
      </c>
      <c r="AC76" s="220">
        <f t="shared" si="30"/>
        <v>0</v>
      </c>
      <c r="AD76" s="220">
        <f t="shared" si="31"/>
        <v>0</v>
      </c>
      <c r="AE76" s="220">
        <f t="shared" si="32"/>
        <v>0</v>
      </c>
    </row>
    <row r="77" spans="1:31" ht="15.75" hidden="1">
      <c r="A77" s="1"/>
      <c r="B77" s="133"/>
      <c r="C77" s="4">
        <v>2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>
        <f>D77+L77</f>
        <v>0</v>
      </c>
      <c r="U77" s="132">
        <f aca="true" t="shared" si="33" ref="U77:AA78">E77+M77</f>
        <v>0</v>
      </c>
      <c r="V77" s="132">
        <f t="shared" si="33"/>
        <v>0</v>
      </c>
      <c r="W77" s="132">
        <f t="shared" si="33"/>
        <v>0</v>
      </c>
      <c r="X77" s="132">
        <f t="shared" si="33"/>
        <v>0</v>
      </c>
      <c r="Y77" s="132">
        <f t="shared" si="33"/>
        <v>0</v>
      </c>
      <c r="Z77" s="132">
        <f t="shared" si="33"/>
        <v>0</v>
      </c>
      <c r="AA77" s="132">
        <f t="shared" si="33"/>
        <v>0</v>
      </c>
      <c r="AB77" s="220">
        <f t="shared" si="29"/>
        <v>0</v>
      </c>
      <c r="AC77" s="220">
        <f t="shared" si="30"/>
        <v>0</v>
      </c>
      <c r="AD77" s="220">
        <f t="shared" si="31"/>
        <v>0</v>
      </c>
      <c r="AE77" s="220">
        <f t="shared" si="32"/>
        <v>0</v>
      </c>
    </row>
    <row r="78" spans="1:31" ht="15.75" hidden="1">
      <c r="A78" s="1"/>
      <c r="B78" s="131"/>
      <c r="C78" s="4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>
        <f>D78+L78</f>
        <v>0</v>
      </c>
      <c r="U78" s="132">
        <f t="shared" si="33"/>
        <v>0</v>
      </c>
      <c r="V78" s="132">
        <f t="shared" si="33"/>
        <v>0</v>
      </c>
      <c r="W78" s="132">
        <f t="shared" si="33"/>
        <v>0</v>
      </c>
      <c r="X78" s="132">
        <f t="shared" si="33"/>
        <v>0</v>
      </c>
      <c r="Y78" s="132">
        <f t="shared" si="33"/>
        <v>0</v>
      </c>
      <c r="Z78" s="132">
        <f t="shared" si="33"/>
        <v>0</v>
      </c>
      <c r="AA78" s="132">
        <f t="shared" si="33"/>
        <v>0</v>
      </c>
      <c r="AB78" s="220">
        <f t="shared" si="29"/>
        <v>0</v>
      </c>
      <c r="AC78" s="220">
        <f t="shared" si="30"/>
        <v>0</v>
      </c>
      <c r="AD78" s="220">
        <f t="shared" si="31"/>
        <v>0</v>
      </c>
      <c r="AE78" s="220">
        <f t="shared" si="32"/>
        <v>0</v>
      </c>
    </row>
    <row r="79" spans="1:31" ht="15.75">
      <c r="A79" s="1">
        <v>26</v>
      </c>
      <c r="B79" s="131" t="s">
        <v>221</v>
      </c>
      <c r="C79" s="4"/>
      <c r="D79" s="132">
        <f>SUM(D77:D78)</f>
        <v>0</v>
      </c>
      <c r="E79" s="132">
        <f>SUM(E77:E78)</f>
        <v>0</v>
      </c>
      <c r="F79" s="132"/>
      <c r="G79" s="132"/>
      <c r="H79" s="132"/>
      <c r="I79" s="132"/>
      <c r="J79" s="132"/>
      <c r="K79" s="132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220">
        <f t="shared" si="29"/>
        <v>0</v>
      </c>
      <c r="AC79" s="220">
        <f t="shared" si="30"/>
        <v>0</v>
      </c>
      <c r="AD79" s="220">
        <f t="shared" si="31"/>
        <v>0</v>
      </c>
      <c r="AE79" s="220">
        <f t="shared" si="32"/>
        <v>0</v>
      </c>
    </row>
    <row r="80" spans="1:31" ht="31.5">
      <c r="A80" s="1">
        <v>27</v>
      </c>
      <c r="B80" s="131" t="s">
        <v>222</v>
      </c>
      <c r="C80" s="4"/>
      <c r="D80" s="138"/>
      <c r="E80" s="138"/>
      <c r="F80" s="138"/>
      <c r="G80" s="138"/>
      <c r="H80" s="138"/>
      <c r="I80" s="138"/>
      <c r="J80" s="138"/>
      <c r="K80" s="138"/>
      <c r="L80" s="132">
        <f>SUM(L54:L79)</f>
        <v>3960313</v>
      </c>
      <c r="M80" s="132">
        <f>SUM(M54:M79)</f>
        <v>3947121</v>
      </c>
      <c r="N80" s="132"/>
      <c r="O80" s="132"/>
      <c r="P80" s="132"/>
      <c r="Q80" s="132"/>
      <c r="R80" s="132"/>
      <c r="S80" s="132"/>
      <c r="T80" s="138"/>
      <c r="U80" s="138"/>
      <c r="V80" s="138"/>
      <c r="W80" s="138"/>
      <c r="X80" s="138"/>
      <c r="Y80" s="138"/>
      <c r="Z80" s="138"/>
      <c r="AA80" s="138"/>
      <c r="AB80" s="220">
        <f t="shared" si="29"/>
        <v>0</v>
      </c>
      <c r="AC80" s="220">
        <f t="shared" si="30"/>
        <v>-13192</v>
      </c>
      <c r="AD80" s="220">
        <f t="shared" si="31"/>
        <v>0</v>
      </c>
      <c r="AE80" s="220">
        <f t="shared" si="32"/>
        <v>13192</v>
      </c>
    </row>
    <row r="81" spans="1:31" ht="15.75">
      <c r="A81" s="1">
        <v>28</v>
      </c>
      <c r="B81" s="139" t="s">
        <v>47</v>
      </c>
      <c r="C81" s="4"/>
      <c r="D81" s="134">
        <f>SUM(D82:D84)</f>
        <v>14667825</v>
      </c>
      <c r="E81" s="134">
        <f>SUM(E82:E84)</f>
        <v>14618967</v>
      </c>
      <c r="F81" s="134"/>
      <c r="G81" s="134"/>
      <c r="H81" s="134"/>
      <c r="I81" s="134"/>
      <c r="J81" s="134"/>
      <c r="K81" s="134"/>
      <c r="L81" s="134">
        <f>SUM(L82:L84)</f>
        <v>3960313</v>
      </c>
      <c r="M81" s="134">
        <f>SUM(M82:M84)</f>
        <v>3947121</v>
      </c>
      <c r="N81" s="134"/>
      <c r="O81" s="134"/>
      <c r="P81" s="134"/>
      <c r="Q81" s="134"/>
      <c r="R81" s="134"/>
      <c r="S81" s="134"/>
      <c r="T81" s="134">
        <f>D81+L81</f>
        <v>18628138</v>
      </c>
      <c r="U81" s="134">
        <f aca="true" t="shared" si="34" ref="U81:AA84">E81+M81</f>
        <v>18566088</v>
      </c>
      <c r="V81" s="134">
        <f t="shared" si="34"/>
        <v>0</v>
      </c>
      <c r="W81" s="134">
        <f t="shared" si="34"/>
        <v>0</v>
      </c>
      <c r="X81" s="134">
        <f t="shared" si="34"/>
        <v>0</v>
      </c>
      <c r="Y81" s="134">
        <f t="shared" si="34"/>
        <v>0</v>
      </c>
      <c r="Z81" s="134">
        <f t="shared" si="34"/>
        <v>0</v>
      </c>
      <c r="AA81" s="134">
        <f t="shared" si="34"/>
        <v>0</v>
      </c>
      <c r="AB81" s="220">
        <f t="shared" si="29"/>
        <v>-48858</v>
      </c>
      <c r="AC81" s="220">
        <f t="shared" si="30"/>
        <v>-13192</v>
      </c>
      <c r="AD81" s="220">
        <f t="shared" si="31"/>
        <v>-62050</v>
      </c>
      <c r="AE81" s="220">
        <f t="shared" si="32"/>
        <v>0</v>
      </c>
    </row>
    <row r="82" spans="1:31" ht="15.75">
      <c r="A82" s="1">
        <v>29</v>
      </c>
      <c r="B82" s="91" t="s">
        <v>421</v>
      </c>
      <c r="C82" s="4">
        <v>1</v>
      </c>
      <c r="D82" s="132">
        <f>SUMIF($C$54:$C$81,"1",D$54:D$81)</f>
        <v>0</v>
      </c>
      <c r="E82" s="132">
        <f>SUMIF($C$54:$C$81,"1",E$54:E$81)</f>
        <v>0</v>
      </c>
      <c r="F82" s="132"/>
      <c r="G82" s="132"/>
      <c r="H82" s="132"/>
      <c r="I82" s="132"/>
      <c r="J82" s="132"/>
      <c r="K82" s="132"/>
      <c r="L82" s="132">
        <f>SUMIF($C$54:$C$81,"1",L$54:L$81)</f>
        <v>0</v>
      </c>
      <c r="M82" s="132">
        <f>SUMIF($C$54:$C$81,"1",M$54:M$81)</f>
        <v>0</v>
      </c>
      <c r="N82" s="132"/>
      <c r="O82" s="132"/>
      <c r="P82" s="132"/>
      <c r="Q82" s="132"/>
      <c r="R82" s="132"/>
      <c r="S82" s="132"/>
      <c r="T82" s="132">
        <f>D82+L82</f>
        <v>0</v>
      </c>
      <c r="U82" s="132">
        <f t="shared" si="34"/>
        <v>0</v>
      </c>
      <c r="V82" s="132">
        <f t="shared" si="34"/>
        <v>0</v>
      </c>
      <c r="W82" s="132">
        <f t="shared" si="34"/>
        <v>0</v>
      </c>
      <c r="X82" s="132">
        <f t="shared" si="34"/>
        <v>0</v>
      </c>
      <c r="Y82" s="132">
        <f t="shared" si="34"/>
        <v>0</v>
      </c>
      <c r="Z82" s="132">
        <f t="shared" si="34"/>
        <v>0</v>
      </c>
      <c r="AA82" s="132">
        <f t="shared" si="34"/>
        <v>0</v>
      </c>
      <c r="AB82" s="220">
        <f t="shared" si="29"/>
        <v>0</v>
      </c>
      <c r="AC82" s="220">
        <f t="shared" si="30"/>
        <v>0</v>
      </c>
      <c r="AD82" s="220">
        <f t="shared" si="31"/>
        <v>0</v>
      </c>
      <c r="AE82" s="220">
        <f t="shared" si="32"/>
        <v>0</v>
      </c>
    </row>
    <row r="83" spans="1:31" ht="15.75">
      <c r="A83" s="1">
        <v>30</v>
      </c>
      <c r="B83" s="91" t="s">
        <v>248</v>
      </c>
      <c r="C83" s="4">
        <v>2</v>
      </c>
      <c r="D83" s="132">
        <f>SUMIF($C$54:$C$81,"2",D$54:D$81)</f>
        <v>14667825</v>
      </c>
      <c r="E83" s="132">
        <f>SUMIF($C$54:$C$81,"2",E$54:E$81)</f>
        <v>14618967</v>
      </c>
      <c r="F83" s="132"/>
      <c r="G83" s="132"/>
      <c r="H83" s="132"/>
      <c r="I83" s="132"/>
      <c r="J83" s="132"/>
      <c r="K83" s="132"/>
      <c r="L83" s="132">
        <f>SUMIF($C$54:$C$81,"2",L$54:L$81)</f>
        <v>3960313</v>
      </c>
      <c r="M83" s="132">
        <f>SUMIF($C$54:$C$81,"2",M$54:M$81)</f>
        <v>3947121</v>
      </c>
      <c r="N83" s="132"/>
      <c r="O83" s="132"/>
      <c r="P83" s="132"/>
      <c r="Q83" s="132"/>
      <c r="R83" s="132"/>
      <c r="S83" s="132"/>
      <c r="T83" s="132">
        <f>D83+L83</f>
        <v>18628138</v>
      </c>
      <c r="U83" s="132">
        <f t="shared" si="34"/>
        <v>18566088</v>
      </c>
      <c r="V83" s="132">
        <f t="shared" si="34"/>
        <v>0</v>
      </c>
      <c r="W83" s="132">
        <f t="shared" si="34"/>
        <v>0</v>
      </c>
      <c r="X83" s="132">
        <f t="shared" si="34"/>
        <v>0</v>
      </c>
      <c r="Y83" s="132">
        <f t="shared" si="34"/>
        <v>0</v>
      </c>
      <c r="Z83" s="132">
        <f t="shared" si="34"/>
        <v>0</v>
      </c>
      <c r="AA83" s="132">
        <f t="shared" si="34"/>
        <v>0</v>
      </c>
      <c r="AB83" s="220">
        <f t="shared" si="29"/>
        <v>-48858</v>
      </c>
      <c r="AC83" s="220">
        <f t="shared" si="30"/>
        <v>-13192</v>
      </c>
      <c r="AD83" s="220">
        <f t="shared" si="31"/>
        <v>-62050</v>
      </c>
      <c r="AE83" s="220">
        <f t="shared" si="32"/>
        <v>0</v>
      </c>
    </row>
    <row r="84" spans="1:31" ht="15.75">
      <c r="A84" s="1">
        <v>31</v>
      </c>
      <c r="B84" s="91" t="s">
        <v>130</v>
      </c>
      <c r="C84" s="4">
        <v>3</v>
      </c>
      <c r="D84" s="132">
        <f>SUMIF($C$54:$C$81,"3",D$54:D$81)</f>
        <v>0</v>
      </c>
      <c r="E84" s="132">
        <f>SUMIF($C$54:$C$81,"3",E$54:E$81)</f>
        <v>0</v>
      </c>
      <c r="F84" s="132"/>
      <c r="G84" s="132"/>
      <c r="H84" s="132"/>
      <c r="I84" s="132"/>
      <c r="J84" s="132"/>
      <c r="K84" s="132"/>
      <c r="L84" s="132">
        <f>SUMIF($C$54:$C$81,"3",L$54:L$81)</f>
        <v>0</v>
      </c>
      <c r="M84" s="132">
        <f>SUMIF($C$54:$C$81,"3",M$54:M$81)</f>
        <v>0</v>
      </c>
      <c r="N84" s="132"/>
      <c r="O84" s="132"/>
      <c r="P84" s="132"/>
      <c r="Q84" s="132"/>
      <c r="R84" s="132"/>
      <c r="S84" s="132"/>
      <c r="T84" s="132">
        <f>D84+L84</f>
        <v>0</v>
      </c>
      <c r="U84" s="132">
        <f t="shared" si="34"/>
        <v>0</v>
      </c>
      <c r="V84" s="132">
        <f t="shared" si="34"/>
        <v>0</v>
      </c>
      <c r="W84" s="132">
        <f t="shared" si="34"/>
        <v>0</v>
      </c>
      <c r="X84" s="132">
        <f t="shared" si="34"/>
        <v>0</v>
      </c>
      <c r="Y84" s="132">
        <f t="shared" si="34"/>
        <v>0</v>
      </c>
      <c r="Z84" s="132">
        <f t="shared" si="34"/>
        <v>0</v>
      </c>
      <c r="AA84" s="132">
        <f t="shared" si="34"/>
        <v>0</v>
      </c>
      <c r="AB84" s="220">
        <f t="shared" si="29"/>
        <v>0</v>
      </c>
      <c r="AC84" s="220">
        <f t="shared" si="30"/>
        <v>0</v>
      </c>
      <c r="AD84" s="220">
        <f t="shared" si="31"/>
        <v>0</v>
      </c>
      <c r="AE84" s="220">
        <f t="shared" si="32"/>
        <v>0</v>
      </c>
    </row>
    <row r="85" spans="1:31" ht="15.75">
      <c r="A85" s="1">
        <v>32</v>
      </c>
      <c r="B85" s="137" t="s">
        <v>223</v>
      </c>
      <c r="C85" s="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220">
        <f t="shared" si="29"/>
        <v>0</v>
      </c>
      <c r="AC85" s="220">
        <f t="shared" si="30"/>
        <v>0</v>
      </c>
      <c r="AD85" s="220">
        <f t="shared" si="31"/>
        <v>0</v>
      </c>
      <c r="AE85" s="220">
        <f t="shared" si="32"/>
        <v>0</v>
      </c>
    </row>
    <row r="86" spans="1:31" ht="31.5" hidden="1">
      <c r="A86" s="1"/>
      <c r="B86" s="61" t="s">
        <v>226</v>
      </c>
      <c r="C86" s="4"/>
      <c r="D86" s="132"/>
      <c r="E86" s="132"/>
      <c r="F86" s="132"/>
      <c r="G86" s="132"/>
      <c r="H86" s="132"/>
      <c r="I86" s="132"/>
      <c r="J86" s="132"/>
      <c r="K86" s="132"/>
      <c r="L86" s="138"/>
      <c r="M86" s="138"/>
      <c r="N86" s="138"/>
      <c r="O86" s="138"/>
      <c r="P86" s="138"/>
      <c r="Q86" s="138"/>
      <c r="R86" s="138"/>
      <c r="S86" s="132"/>
      <c r="T86" s="132">
        <f aca="true" t="shared" si="35" ref="T86:T106">D86+L86</f>
        <v>0</v>
      </c>
      <c r="U86" s="132">
        <f aca="true" t="shared" si="36" ref="U86:U106">E86+M86</f>
        <v>0</v>
      </c>
      <c r="V86" s="132">
        <f aca="true" t="shared" si="37" ref="V86:V106">F86+N86</f>
        <v>0</v>
      </c>
      <c r="W86" s="132">
        <f aca="true" t="shared" si="38" ref="W86:W106">G86+O86</f>
        <v>0</v>
      </c>
      <c r="X86" s="132">
        <f aca="true" t="shared" si="39" ref="X86:X106">H86+P86</f>
        <v>0</v>
      </c>
      <c r="Y86" s="132">
        <f aca="true" t="shared" si="40" ref="Y86:Y106">I86+Q86</f>
        <v>0</v>
      </c>
      <c r="Z86" s="132">
        <f aca="true" t="shared" si="41" ref="Z86:Z106">J86+R86</f>
        <v>0</v>
      </c>
      <c r="AA86" s="132">
        <f aca="true" t="shared" si="42" ref="AA86:AA106">K86+S86</f>
        <v>0</v>
      </c>
      <c r="AB86" s="220">
        <f t="shared" si="29"/>
        <v>0</v>
      </c>
      <c r="AC86" s="220">
        <f t="shared" si="30"/>
        <v>0</v>
      </c>
      <c r="AD86" s="220">
        <f t="shared" si="31"/>
        <v>0</v>
      </c>
      <c r="AE86" s="220">
        <f t="shared" si="32"/>
        <v>0</v>
      </c>
    </row>
    <row r="87" spans="1:31" ht="15.75" hidden="1">
      <c r="A87" s="1"/>
      <c r="B87" s="61"/>
      <c r="C87" s="4"/>
      <c r="D87" s="132"/>
      <c r="E87" s="132"/>
      <c r="F87" s="132"/>
      <c r="G87" s="132"/>
      <c r="H87" s="132"/>
      <c r="I87" s="132"/>
      <c r="J87" s="132"/>
      <c r="K87" s="132"/>
      <c r="L87" s="138"/>
      <c r="M87" s="138"/>
      <c r="N87" s="138"/>
      <c r="O87" s="138"/>
      <c r="P87" s="138"/>
      <c r="Q87" s="138"/>
      <c r="R87" s="138"/>
      <c r="S87" s="132"/>
      <c r="T87" s="132">
        <f t="shared" si="35"/>
        <v>0</v>
      </c>
      <c r="U87" s="132">
        <f t="shared" si="36"/>
        <v>0</v>
      </c>
      <c r="V87" s="132">
        <f t="shared" si="37"/>
        <v>0</v>
      </c>
      <c r="W87" s="132">
        <f t="shared" si="38"/>
        <v>0</v>
      </c>
      <c r="X87" s="132">
        <f t="shared" si="39"/>
        <v>0</v>
      </c>
      <c r="Y87" s="132">
        <f t="shared" si="40"/>
        <v>0</v>
      </c>
      <c r="Z87" s="132">
        <f t="shared" si="41"/>
        <v>0</v>
      </c>
      <c r="AA87" s="132">
        <f t="shared" si="42"/>
        <v>0</v>
      </c>
      <c r="AB87" s="220">
        <f t="shared" si="29"/>
        <v>0</v>
      </c>
      <c r="AC87" s="220">
        <f t="shared" si="30"/>
        <v>0</v>
      </c>
      <c r="AD87" s="220">
        <f t="shared" si="31"/>
        <v>0</v>
      </c>
      <c r="AE87" s="220">
        <f t="shared" si="32"/>
        <v>0</v>
      </c>
    </row>
    <row r="88" spans="1:31" ht="31.5" hidden="1">
      <c r="A88" s="1"/>
      <c r="B88" s="61" t="s">
        <v>225</v>
      </c>
      <c r="C88" s="4"/>
      <c r="D88" s="132"/>
      <c r="E88" s="132"/>
      <c r="F88" s="132"/>
      <c r="G88" s="132"/>
      <c r="H88" s="132"/>
      <c r="I88" s="132"/>
      <c r="J88" s="132"/>
      <c r="K88" s="132"/>
      <c r="L88" s="138"/>
      <c r="M88" s="138"/>
      <c r="N88" s="138"/>
      <c r="O88" s="138"/>
      <c r="P88" s="138"/>
      <c r="Q88" s="138"/>
      <c r="R88" s="138"/>
      <c r="S88" s="132"/>
      <c r="T88" s="132">
        <f t="shared" si="35"/>
        <v>0</v>
      </c>
      <c r="U88" s="132">
        <f t="shared" si="36"/>
        <v>0</v>
      </c>
      <c r="V88" s="132">
        <f t="shared" si="37"/>
        <v>0</v>
      </c>
      <c r="W88" s="132">
        <f t="shared" si="38"/>
        <v>0</v>
      </c>
      <c r="X88" s="132">
        <f t="shared" si="39"/>
        <v>0</v>
      </c>
      <c r="Y88" s="132">
        <f t="shared" si="40"/>
        <v>0</v>
      </c>
      <c r="Z88" s="132">
        <f t="shared" si="41"/>
        <v>0</v>
      </c>
      <c r="AA88" s="132">
        <f t="shared" si="42"/>
        <v>0</v>
      </c>
      <c r="AB88" s="220">
        <f t="shared" si="29"/>
        <v>0</v>
      </c>
      <c r="AC88" s="220">
        <f t="shared" si="30"/>
        <v>0</v>
      </c>
      <c r="AD88" s="220">
        <f t="shared" si="31"/>
        <v>0</v>
      </c>
      <c r="AE88" s="220">
        <f t="shared" si="32"/>
        <v>0</v>
      </c>
    </row>
    <row r="89" spans="1:31" ht="15.75" hidden="1">
      <c r="A89" s="1"/>
      <c r="B89" s="61"/>
      <c r="C89" s="4"/>
      <c r="D89" s="132"/>
      <c r="E89" s="132"/>
      <c r="F89" s="132"/>
      <c r="G89" s="132"/>
      <c r="H89" s="132"/>
      <c r="I89" s="132"/>
      <c r="J89" s="132"/>
      <c r="K89" s="132"/>
      <c r="L89" s="138"/>
      <c r="M89" s="138"/>
      <c r="N89" s="138"/>
      <c r="O89" s="138"/>
      <c r="P89" s="138"/>
      <c r="Q89" s="138"/>
      <c r="R89" s="138"/>
      <c r="S89" s="132"/>
      <c r="T89" s="132">
        <f t="shared" si="35"/>
        <v>0</v>
      </c>
      <c r="U89" s="132">
        <f t="shared" si="36"/>
        <v>0</v>
      </c>
      <c r="V89" s="132">
        <f t="shared" si="37"/>
        <v>0</v>
      </c>
      <c r="W89" s="132">
        <f t="shared" si="38"/>
        <v>0</v>
      </c>
      <c r="X89" s="132">
        <f t="shared" si="39"/>
        <v>0</v>
      </c>
      <c r="Y89" s="132">
        <f t="shared" si="40"/>
        <v>0</v>
      </c>
      <c r="Z89" s="132">
        <f t="shared" si="41"/>
        <v>0</v>
      </c>
      <c r="AA89" s="132">
        <f t="shared" si="42"/>
        <v>0</v>
      </c>
      <c r="AB89" s="220">
        <f t="shared" si="29"/>
        <v>0</v>
      </c>
      <c r="AC89" s="220">
        <f t="shared" si="30"/>
        <v>0</v>
      </c>
      <c r="AD89" s="220">
        <f t="shared" si="31"/>
        <v>0</v>
      </c>
      <c r="AE89" s="220">
        <f t="shared" si="32"/>
        <v>0</v>
      </c>
    </row>
    <row r="90" spans="1:31" ht="47.25" hidden="1">
      <c r="A90" s="1"/>
      <c r="B90" s="61" t="s">
        <v>224</v>
      </c>
      <c r="C90" s="4"/>
      <c r="D90" s="132"/>
      <c r="E90" s="132"/>
      <c r="F90" s="132"/>
      <c r="G90" s="132"/>
      <c r="H90" s="132"/>
      <c r="I90" s="132"/>
      <c r="J90" s="132"/>
      <c r="K90" s="132"/>
      <c r="L90" s="138"/>
      <c r="M90" s="138"/>
      <c r="N90" s="138"/>
      <c r="O90" s="138"/>
      <c r="P90" s="138"/>
      <c r="Q90" s="138"/>
      <c r="R90" s="138"/>
      <c r="S90" s="132"/>
      <c r="T90" s="132">
        <f t="shared" si="35"/>
        <v>0</v>
      </c>
      <c r="U90" s="132">
        <f t="shared" si="36"/>
        <v>0</v>
      </c>
      <c r="V90" s="132">
        <f t="shared" si="37"/>
        <v>0</v>
      </c>
      <c r="W90" s="132">
        <f t="shared" si="38"/>
        <v>0</v>
      </c>
      <c r="X90" s="132">
        <f t="shared" si="39"/>
        <v>0</v>
      </c>
      <c r="Y90" s="132">
        <f t="shared" si="40"/>
        <v>0</v>
      </c>
      <c r="Z90" s="132">
        <f t="shared" si="41"/>
        <v>0</v>
      </c>
      <c r="AA90" s="132">
        <f t="shared" si="42"/>
        <v>0</v>
      </c>
      <c r="AB90" s="220">
        <f t="shared" si="29"/>
        <v>0</v>
      </c>
      <c r="AC90" s="220">
        <f t="shared" si="30"/>
        <v>0</v>
      </c>
      <c r="AD90" s="220">
        <f t="shared" si="31"/>
        <v>0</v>
      </c>
      <c r="AE90" s="220">
        <f t="shared" si="32"/>
        <v>0</v>
      </c>
    </row>
    <row r="91" spans="1:31" ht="15.75" hidden="1">
      <c r="A91" s="1"/>
      <c r="B91" s="61"/>
      <c r="C91" s="4">
        <v>2</v>
      </c>
      <c r="D91" s="132">
        <v>0</v>
      </c>
      <c r="E91" s="132">
        <v>0</v>
      </c>
      <c r="F91" s="132"/>
      <c r="G91" s="132"/>
      <c r="H91" s="132"/>
      <c r="I91" s="132"/>
      <c r="J91" s="132"/>
      <c r="K91" s="132"/>
      <c r="L91" s="138"/>
      <c r="M91" s="138"/>
      <c r="N91" s="138"/>
      <c r="O91" s="138"/>
      <c r="P91" s="138"/>
      <c r="Q91" s="138"/>
      <c r="R91" s="138"/>
      <c r="S91" s="132"/>
      <c r="T91" s="132">
        <f t="shared" si="35"/>
        <v>0</v>
      </c>
      <c r="U91" s="132">
        <f t="shared" si="36"/>
        <v>0</v>
      </c>
      <c r="V91" s="132">
        <f t="shared" si="37"/>
        <v>0</v>
      </c>
      <c r="W91" s="132">
        <f t="shared" si="38"/>
        <v>0</v>
      </c>
      <c r="X91" s="132">
        <f t="shared" si="39"/>
        <v>0</v>
      </c>
      <c r="Y91" s="132">
        <f t="shared" si="40"/>
        <v>0</v>
      </c>
      <c r="Z91" s="132">
        <f t="shared" si="41"/>
        <v>0</v>
      </c>
      <c r="AA91" s="132">
        <f t="shared" si="42"/>
        <v>0</v>
      </c>
      <c r="AB91" s="220">
        <f t="shared" si="29"/>
        <v>0</v>
      </c>
      <c r="AC91" s="220">
        <f t="shared" si="30"/>
        <v>0</v>
      </c>
      <c r="AD91" s="220">
        <f t="shared" si="31"/>
        <v>0</v>
      </c>
      <c r="AE91" s="220">
        <f t="shared" si="32"/>
        <v>0</v>
      </c>
    </row>
    <row r="92" spans="1:31" ht="15.75" hidden="1">
      <c r="A92" s="1"/>
      <c r="B92" s="91"/>
      <c r="C92" s="4">
        <v>2</v>
      </c>
      <c r="D92" s="132"/>
      <c r="E92" s="132"/>
      <c r="F92" s="132"/>
      <c r="G92" s="132"/>
      <c r="H92" s="132"/>
      <c r="I92" s="132"/>
      <c r="J92" s="132"/>
      <c r="K92" s="132"/>
      <c r="L92" s="138"/>
      <c r="M92" s="138"/>
      <c r="N92" s="138"/>
      <c r="O92" s="138"/>
      <c r="P92" s="138"/>
      <c r="Q92" s="138"/>
      <c r="R92" s="138"/>
      <c r="S92" s="138"/>
      <c r="T92" s="132">
        <f t="shared" si="35"/>
        <v>0</v>
      </c>
      <c r="U92" s="132">
        <f t="shared" si="36"/>
        <v>0</v>
      </c>
      <c r="V92" s="132">
        <f t="shared" si="37"/>
        <v>0</v>
      </c>
      <c r="W92" s="132">
        <f t="shared" si="38"/>
        <v>0</v>
      </c>
      <c r="X92" s="132">
        <f t="shared" si="39"/>
        <v>0</v>
      </c>
      <c r="Y92" s="132">
        <f t="shared" si="40"/>
        <v>0</v>
      </c>
      <c r="Z92" s="132">
        <f t="shared" si="41"/>
        <v>0</v>
      </c>
      <c r="AA92" s="132">
        <f t="shared" si="42"/>
        <v>0</v>
      </c>
      <c r="AB92" s="220">
        <f t="shared" si="29"/>
        <v>0</v>
      </c>
      <c r="AC92" s="220">
        <f t="shared" si="30"/>
        <v>0</v>
      </c>
      <c r="AD92" s="220">
        <f t="shared" si="31"/>
        <v>0</v>
      </c>
      <c r="AE92" s="220">
        <f t="shared" si="32"/>
        <v>0</v>
      </c>
    </row>
    <row r="93" spans="1:31" ht="31.5">
      <c r="A93" s="1">
        <v>33</v>
      </c>
      <c r="B93" s="61" t="s">
        <v>389</v>
      </c>
      <c r="C93" s="4"/>
      <c r="D93" s="132">
        <f>SUM(D92)</f>
        <v>0</v>
      </c>
      <c r="E93" s="132">
        <f>SUM(E92)</f>
        <v>0</v>
      </c>
      <c r="F93" s="132"/>
      <c r="G93" s="132"/>
      <c r="H93" s="132"/>
      <c r="I93" s="132"/>
      <c r="J93" s="132"/>
      <c r="K93" s="132"/>
      <c r="L93" s="138"/>
      <c r="M93" s="138"/>
      <c r="N93" s="138"/>
      <c r="O93" s="138"/>
      <c r="P93" s="138"/>
      <c r="Q93" s="138"/>
      <c r="R93" s="138"/>
      <c r="S93" s="138"/>
      <c r="T93" s="132">
        <f t="shared" si="35"/>
        <v>0</v>
      </c>
      <c r="U93" s="132">
        <f t="shared" si="36"/>
        <v>0</v>
      </c>
      <c r="V93" s="132">
        <f t="shared" si="37"/>
        <v>0</v>
      </c>
      <c r="W93" s="132">
        <f t="shared" si="38"/>
        <v>0</v>
      </c>
      <c r="X93" s="132">
        <f t="shared" si="39"/>
        <v>0</v>
      </c>
      <c r="Y93" s="132">
        <f t="shared" si="40"/>
        <v>0</v>
      </c>
      <c r="Z93" s="132">
        <f t="shared" si="41"/>
        <v>0</v>
      </c>
      <c r="AA93" s="132">
        <f t="shared" si="42"/>
        <v>0</v>
      </c>
      <c r="AB93" s="220">
        <f t="shared" si="29"/>
        <v>0</v>
      </c>
      <c r="AC93" s="220">
        <f t="shared" si="30"/>
        <v>0</v>
      </c>
      <c r="AD93" s="220">
        <f t="shared" si="31"/>
        <v>0</v>
      </c>
      <c r="AE93" s="220">
        <f t="shared" si="32"/>
        <v>0</v>
      </c>
    </row>
    <row r="94" spans="1:31" ht="31.5" hidden="1">
      <c r="A94" s="1"/>
      <c r="B94" s="61" t="s">
        <v>227</v>
      </c>
      <c r="C94" s="4"/>
      <c r="D94" s="132"/>
      <c r="E94" s="132"/>
      <c r="F94" s="132"/>
      <c r="G94" s="132"/>
      <c r="H94" s="132"/>
      <c r="I94" s="132"/>
      <c r="J94" s="132"/>
      <c r="K94" s="132"/>
      <c r="L94" s="138"/>
      <c r="M94" s="138"/>
      <c r="N94" s="138"/>
      <c r="O94" s="138"/>
      <c r="P94" s="138"/>
      <c r="Q94" s="138"/>
      <c r="R94" s="138"/>
      <c r="S94" s="138"/>
      <c r="T94" s="132">
        <f t="shared" si="35"/>
        <v>0</v>
      </c>
      <c r="U94" s="132">
        <f t="shared" si="36"/>
        <v>0</v>
      </c>
      <c r="V94" s="132">
        <f t="shared" si="37"/>
        <v>0</v>
      </c>
      <c r="W94" s="132">
        <f t="shared" si="38"/>
        <v>0</v>
      </c>
      <c r="X94" s="132">
        <f t="shared" si="39"/>
        <v>0</v>
      </c>
      <c r="Y94" s="132">
        <f t="shared" si="40"/>
        <v>0</v>
      </c>
      <c r="Z94" s="132">
        <f t="shared" si="41"/>
        <v>0</v>
      </c>
      <c r="AA94" s="132">
        <f t="shared" si="42"/>
        <v>0</v>
      </c>
      <c r="AB94" s="220">
        <f t="shared" si="29"/>
        <v>0</v>
      </c>
      <c r="AC94" s="220">
        <f t="shared" si="30"/>
        <v>0</v>
      </c>
      <c r="AD94" s="220">
        <f t="shared" si="31"/>
        <v>0</v>
      </c>
      <c r="AE94" s="220">
        <f t="shared" si="32"/>
        <v>0</v>
      </c>
    </row>
    <row r="95" spans="1:31" ht="15.75" hidden="1">
      <c r="A95" s="1"/>
      <c r="B95" s="61"/>
      <c r="C95" s="4"/>
      <c r="D95" s="132"/>
      <c r="E95" s="132"/>
      <c r="F95" s="132"/>
      <c r="G95" s="132"/>
      <c r="H95" s="132"/>
      <c r="I95" s="132"/>
      <c r="J95" s="132"/>
      <c r="K95" s="132"/>
      <c r="L95" s="138"/>
      <c r="M95" s="138"/>
      <c r="N95" s="138"/>
      <c r="O95" s="138"/>
      <c r="P95" s="138"/>
      <c r="Q95" s="138"/>
      <c r="R95" s="138"/>
      <c r="S95" s="138"/>
      <c r="T95" s="132">
        <f t="shared" si="35"/>
        <v>0</v>
      </c>
      <c r="U95" s="132">
        <f t="shared" si="36"/>
        <v>0</v>
      </c>
      <c r="V95" s="132">
        <f t="shared" si="37"/>
        <v>0</v>
      </c>
      <c r="W95" s="132">
        <f t="shared" si="38"/>
        <v>0</v>
      </c>
      <c r="X95" s="132">
        <f t="shared" si="39"/>
        <v>0</v>
      </c>
      <c r="Y95" s="132">
        <f t="shared" si="40"/>
        <v>0</v>
      </c>
      <c r="Z95" s="132">
        <f t="shared" si="41"/>
        <v>0</v>
      </c>
      <c r="AA95" s="132">
        <f t="shared" si="42"/>
        <v>0</v>
      </c>
      <c r="AB95" s="220">
        <f t="shared" si="29"/>
        <v>0</v>
      </c>
      <c r="AC95" s="220">
        <f t="shared" si="30"/>
        <v>0</v>
      </c>
      <c r="AD95" s="220">
        <f t="shared" si="31"/>
        <v>0</v>
      </c>
      <c r="AE95" s="220">
        <f t="shared" si="32"/>
        <v>0</v>
      </c>
    </row>
    <row r="96" spans="1:31" ht="47.25">
      <c r="A96" s="1">
        <v>34</v>
      </c>
      <c r="B96" s="61" t="s">
        <v>228</v>
      </c>
      <c r="C96" s="4"/>
      <c r="D96" s="132">
        <v>0</v>
      </c>
      <c r="E96" s="132">
        <v>0</v>
      </c>
      <c r="F96" s="132"/>
      <c r="G96" s="132"/>
      <c r="H96" s="132"/>
      <c r="I96" s="132"/>
      <c r="J96" s="132"/>
      <c r="K96" s="132"/>
      <c r="L96" s="138"/>
      <c r="M96" s="138"/>
      <c r="N96" s="138"/>
      <c r="O96" s="138"/>
      <c r="P96" s="138"/>
      <c r="Q96" s="138"/>
      <c r="R96" s="138"/>
      <c r="S96" s="138"/>
      <c r="T96" s="132">
        <f t="shared" si="35"/>
        <v>0</v>
      </c>
      <c r="U96" s="132">
        <f t="shared" si="36"/>
        <v>0</v>
      </c>
      <c r="V96" s="132">
        <f t="shared" si="37"/>
        <v>0</v>
      </c>
      <c r="W96" s="132">
        <f t="shared" si="38"/>
        <v>0</v>
      </c>
      <c r="X96" s="132">
        <f t="shared" si="39"/>
        <v>0</v>
      </c>
      <c r="Y96" s="132">
        <f t="shared" si="40"/>
        <v>0</v>
      </c>
      <c r="Z96" s="132">
        <f t="shared" si="41"/>
        <v>0</v>
      </c>
      <c r="AA96" s="132">
        <f t="shared" si="42"/>
        <v>0</v>
      </c>
      <c r="AB96" s="220">
        <f t="shared" si="29"/>
        <v>0</v>
      </c>
      <c r="AC96" s="220">
        <f t="shared" si="30"/>
        <v>0</v>
      </c>
      <c r="AD96" s="220">
        <f t="shared" si="31"/>
        <v>0</v>
      </c>
      <c r="AE96" s="220">
        <f t="shared" si="32"/>
        <v>0</v>
      </c>
    </row>
    <row r="97" spans="1:31" ht="15.75" hidden="1">
      <c r="A97" s="1"/>
      <c r="B97" s="61"/>
      <c r="C97" s="4"/>
      <c r="D97" s="132"/>
      <c r="E97" s="132"/>
      <c r="F97" s="132"/>
      <c r="G97" s="132"/>
      <c r="H97" s="132"/>
      <c r="I97" s="132"/>
      <c r="J97" s="132"/>
      <c r="K97" s="132"/>
      <c r="L97" s="138"/>
      <c r="M97" s="138"/>
      <c r="N97" s="138"/>
      <c r="O97" s="138"/>
      <c r="P97" s="138"/>
      <c r="Q97" s="138"/>
      <c r="R97" s="138"/>
      <c r="S97" s="138"/>
      <c r="T97" s="132">
        <f t="shared" si="35"/>
        <v>0</v>
      </c>
      <c r="U97" s="132">
        <f t="shared" si="36"/>
        <v>0</v>
      </c>
      <c r="V97" s="132">
        <f t="shared" si="37"/>
        <v>0</v>
      </c>
      <c r="W97" s="132">
        <f t="shared" si="38"/>
        <v>0</v>
      </c>
      <c r="X97" s="132">
        <f t="shared" si="39"/>
        <v>0</v>
      </c>
      <c r="Y97" s="132">
        <f t="shared" si="40"/>
        <v>0</v>
      </c>
      <c r="Z97" s="132">
        <f t="shared" si="41"/>
        <v>0</v>
      </c>
      <c r="AA97" s="132">
        <f t="shared" si="42"/>
        <v>0</v>
      </c>
      <c r="AB97" s="220">
        <f t="shared" si="29"/>
        <v>0</v>
      </c>
      <c r="AC97" s="220">
        <f t="shared" si="30"/>
        <v>0</v>
      </c>
      <c r="AD97" s="220">
        <f t="shared" si="31"/>
        <v>0</v>
      </c>
      <c r="AE97" s="220">
        <f t="shared" si="32"/>
        <v>0</v>
      </c>
    </row>
    <row r="98" spans="1:31" ht="15.75">
      <c r="A98" s="1">
        <v>35</v>
      </c>
      <c r="B98" s="61" t="s">
        <v>229</v>
      </c>
      <c r="C98" s="4"/>
      <c r="D98" s="132">
        <v>0</v>
      </c>
      <c r="E98" s="132">
        <v>0</v>
      </c>
      <c r="F98" s="132"/>
      <c r="G98" s="132"/>
      <c r="H98" s="132"/>
      <c r="I98" s="132"/>
      <c r="J98" s="132"/>
      <c r="K98" s="132"/>
      <c r="L98" s="138"/>
      <c r="M98" s="138"/>
      <c r="N98" s="138"/>
      <c r="O98" s="138"/>
      <c r="P98" s="138"/>
      <c r="Q98" s="138"/>
      <c r="R98" s="138"/>
      <c r="S98" s="138"/>
      <c r="T98" s="132">
        <f t="shared" si="35"/>
        <v>0</v>
      </c>
      <c r="U98" s="132">
        <f t="shared" si="36"/>
        <v>0</v>
      </c>
      <c r="V98" s="132">
        <f t="shared" si="37"/>
        <v>0</v>
      </c>
      <c r="W98" s="132">
        <f t="shared" si="38"/>
        <v>0</v>
      </c>
      <c r="X98" s="132">
        <f t="shared" si="39"/>
        <v>0</v>
      </c>
      <c r="Y98" s="132">
        <f t="shared" si="40"/>
        <v>0</v>
      </c>
      <c r="Z98" s="132">
        <f t="shared" si="41"/>
        <v>0</v>
      </c>
      <c r="AA98" s="132">
        <f t="shared" si="42"/>
        <v>0</v>
      </c>
      <c r="AB98" s="220">
        <f t="shared" si="29"/>
        <v>0</v>
      </c>
      <c r="AC98" s="220">
        <f t="shared" si="30"/>
        <v>0</v>
      </c>
      <c r="AD98" s="220">
        <f t="shared" si="31"/>
        <v>0</v>
      </c>
      <c r="AE98" s="220">
        <f t="shared" si="32"/>
        <v>0</v>
      </c>
    </row>
    <row r="99" spans="1:31" ht="15.75">
      <c r="A99" s="1">
        <v>36</v>
      </c>
      <c r="B99" s="91" t="s">
        <v>860</v>
      </c>
      <c r="C99" s="4">
        <v>3</v>
      </c>
      <c r="D99" s="132">
        <v>15000</v>
      </c>
      <c r="E99" s="132">
        <v>15000</v>
      </c>
      <c r="F99" s="132"/>
      <c r="G99" s="132"/>
      <c r="H99" s="132"/>
      <c r="I99" s="132"/>
      <c r="J99" s="132"/>
      <c r="K99" s="132"/>
      <c r="L99" s="138"/>
      <c r="M99" s="138"/>
      <c r="N99" s="138"/>
      <c r="O99" s="138"/>
      <c r="P99" s="138"/>
      <c r="Q99" s="138"/>
      <c r="R99" s="138"/>
      <c r="S99" s="138"/>
      <c r="T99" s="132">
        <f t="shared" si="35"/>
        <v>15000</v>
      </c>
      <c r="U99" s="132">
        <f t="shared" si="36"/>
        <v>15000</v>
      </c>
      <c r="V99" s="132">
        <f t="shared" si="37"/>
        <v>0</v>
      </c>
      <c r="W99" s="132">
        <f t="shared" si="38"/>
        <v>0</v>
      </c>
      <c r="X99" s="132">
        <f t="shared" si="39"/>
        <v>0</v>
      </c>
      <c r="Y99" s="132">
        <f t="shared" si="40"/>
        <v>0</v>
      </c>
      <c r="Z99" s="132">
        <f t="shared" si="41"/>
        <v>0</v>
      </c>
      <c r="AA99" s="132">
        <f t="shared" si="42"/>
        <v>0</v>
      </c>
      <c r="AB99" s="220">
        <f t="shared" si="29"/>
        <v>0</v>
      </c>
      <c r="AC99" s="220">
        <f t="shared" si="30"/>
        <v>0</v>
      </c>
      <c r="AD99" s="220">
        <f t="shared" si="31"/>
        <v>0</v>
      </c>
      <c r="AE99" s="220">
        <f t="shared" si="32"/>
        <v>0</v>
      </c>
    </row>
    <row r="100" spans="1:31" ht="15.75" hidden="1">
      <c r="A100" s="1"/>
      <c r="B100" s="61"/>
      <c r="C100" s="4"/>
      <c r="D100" s="132"/>
      <c r="E100" s="132"/>
      <c r="F100" s="132"/>
      <c r="G100" s="132"/>
      <c r="H100" s="132"/>
      <c r="I100" s="132"/>
      <c r="J100" s="132"/>
      <c r="K100" s="132"/>
      <c r="L100" s="138"/>
      <c r="M100" s="138"/>
      <c r="N100" s="138"/>
      <c r="O100" s="138"/>
      <c r="P100" s="138"/>
      <c r="Q100" s="138"/>
      <c r="R100" s="138"/>
      <c r="S100" s="138"/>
      <c r="T100" s="132">
        <f t="shared" si="35"/>
        <v>0</v>
      </c>
      <c r="U100" s="132">
        <f t="shared" si="36"/>
        <v>0</v>
      </c>
      <c r="V100" s="132">
        <f t="shared" si="37"/>
        <v>0</v>
      </c>
      <c r="W100" s="132">
        <f t="shared" si="38"/>
        <v>0</v>
      </c>
      <c r="X100" s="132">
        <f t="shared" si="39"/>
        <v>0</v>
      </c>
      <c r="Y100" s="132">
        <f t="shared" si="40"/>
        <v>0</v>
      </c>
      <c r="Z100" s="132">
        <f t="shared" si="41"/>
        <v>0</v>
      </c>
      <c r="AA100" s="132">
        <f t="shared" si="42"/>
        <v>0</v>
      </c>
      <c r="AB100" s="220">
        <f t="shared" si="29"/>
        <v>0</v>
      </c>
      <c r="AC100" s="220">
        <f t="shared" si="30"/>
        <v>0</v>
      </c>
      <c r="AD100" s="220">
        <f t="shared" si="31"/>
        <v>0</v>
      </c>
      <c r="AE100" s="220">
        <f t="shared" si="32"/>
        <v>0</v>
      </c>
    </row>
    <row r="101" spans="1:31" ht="31.5">
      <c r="A101" s="1">
        <v>37</v>
      </c>
      <c r="B101" s="61" t="s">
        <v>230</v>
      </c>
      <c r="C101" s="4"/>
      <c r="D101" s="132">
        <f>SUM(D99:D100)</f>
        <v>15000</v>
      </c>
      <c r="E101" s="132">
        <f>SUM(E99:E100)</f>
        <v>15000</v>
      </c>
      <c r="F101" s="132"/>
      <c r="G101" s="132"/>
      <c r="H101" s="132"/>
      <c r="I101" s="132"/>
      <c r="J101" s="132"/>
      <c r="K101" s="132"/>
      <c r="L101" s="138"/>
      <c r="M101" s="138"/>
      <c r="N101" s="138"/>
      <c r="O101" s="138"/>
      <c r="P101" s="138"/>
      <c r="Q101" s="138"/>
      <c r="R101" s="138"/>
      <c r="S101" s="138"/>
      <c r="T101" s="132">
        <f t="shared" si="35"/>
        <v>15000</v>
      </c>
      <c r="U101" s="132">
        <f t="shared" si="36"/>
        <v>15000</v>
      </c>
      <c r="V101" s="132">
        <f t="shared" si="37"/>
        <v>0</v>
      </c>
      <c r="W101" s="132">
        <f t="shared" si="38"/>
        <v>0</v>
      </c>
      <c r="X101" s="132">
        <f t="shared" si="39"/>
        <v>0</v>
      </c>
      <c r="Y101" s="132">
        <f t="shared" si="40"/>
        <v>0</v>
      </c>
      <c r="Z101" s="132">
        <f t="shared" si="41"/>
        <v>0</v>
      </c>
      <c r="AA101" s="132">
        <f t="shared" si="42"/>
        <v>0</v>
      </c>
      <c r="AB101" s="220">
        <f t="shared" si="29"/>
        <v>0</v>
      </c>
      <c r="AC101" s="220">
        <f t="shared" si="30"/>
        <v>0</v>
      </c>
      <c r="AD101" s="220">
        <f t="shared" si="31"/>
        <v>0</v>
      </c>
      <c r="AE101" s="220">
        <f t="shared" si="32"/>
        <v>0</v>
      </c>
    </row>
    <row r="102" spans="1:31" ht="15.75">
      <c r="A102" s="1">
        <v>38</v>
      </c>
      <c r="B102" s="139" t="s">
        <v>48</v>
      </c>
      <c r="C102" s="4"/>
      <c r="D102" s="134">
        <f>SUM(D103:D105)</f>
        <v>15000</v>
      </c>
      <c r="E102" s="134">
        <f>SUM(E103:E105)</f>
        <v>15000</v>
      </c>
      <c r="F102" s="134"/>
      <c r="G102" s="134"/>
      <c r="H102" s="134"/>
      <c r="I102" s="134"/>
      <c r="J102" s="134"/>
      <c r="K102" s="134"/>
      <c r="L102" s="134">
        <f>SUM(L103:L105)</f>
        <v>0</v>
      </c>
      <c r="M102" s="134">
        <f>SUM(M103:M105)</f>
        <v>0</v>
      </c>
      <c r="N102" s="134"/>
      <c r="O102" s="134"/>
      <c r="P102" s="134"/>
      <c r="Q102" s="134"/>
      <c r="R102" s="134"/>
      <c r="S102" s="134"/>
      <c r="T102" s="134">
        <f t="shared" si="35"/>
        <v>15000</v>
      </c>
      <c r="U102" s="134">
        <f t="shared" si="36"/>
        <v>15000</v>
      </c>
      <c r="V102" s="134">
        <f t="shared" si="37"/>
        <v>0</v>
      </c>
      <c r="W102" s="134">
        <f t="shared" si="38"/>
        <v>0</v>
      </c>
      <c r="X102" s="134">
        <f t="shared" si="39"/>
        <v>0</v>
      </c>
      <c r="Y102" s="134">
        <f t="shared" si="40"/>
        <v>0</v>
      </c>
      <c r="Z102" s="134">
        <f t="shared" si="41"/>
        <v>0</v>
      </c>
      <c r="AA102" s="134">
        <f t="shared" si="42"/>
        <v>0</v>
      </c>
      <c r="AB102" s="220">
        <f t="shared" si="29"/>
        <v>0</v>
      </c>
      <c r="AC102" s="220">
        <f t="shared" si="30"/>
        <v>0</v>
      </c>
      <c r="AD102" s="220">
        <f t="shared" si="31"/>
        <v>0</v>
      </c>
      <c r="AE102" s="220">
        <f t="shared" si="32"/>
        <v>0</v>
      </c>
    </row>
    <row r="103" spans="1:31" ht="15.75">
      <c r="A103" s="1">
        <v>39</v>
      </c>
      <c r="B103" s="91" t="s">
        <v>421</v>
      </c>
      <c r="C103" s="4">
        <v>1</v>
      </c>
      <c r="D103" s="132">
        <f>SUMIF($C$85:$C$102,"1",D$85:D$102)</f>
        <v>0</v>
      </c>
      <c r="E103" s="132">
        <f>SUMIF($C$85:$C$102,"1",E$85:E$102)</f>
        <v>0</v>
      </c>
      <c r="F103" s="132"/>
      <c r="G103" s="132"/>
      <c r="H103" s="132"/>
      <c r="I103" s="132"/>
      <c r="J103" s="132"/>
      <c r="K103" s="132"/>
      <c r="L103" s="132">
        <f>SUMIF($C$85:$C$102,"1",L$85:L$102)</f>
        <v>0</v>
      </c>
      <c r="M103" s="132">
        <f>SUMIF($C$85:$C$102,"1",M$85:M$102)</f>
        <v>0</v>
      </c>
      <c r="N103" s="132"/>
      <c r="O103" s="132"/>
      <c r="P103" s="132"/>
      <c r="Q103" s="132"/>
      <c r="R103" s="132"/>
      <c r="S103" s="132"/>
      <c r="T103" s="132">
        <f t="shared" si="35"/>
        <v>0</v>
      </c>
      <c r="U103" s="132">
        <f t="shared" si="36"/>
        <v>0</v>
      </c>
      <c r="V103" s="132">
        <f t="shared" si="37"/>
        <v>0</v>
      </c>
      <c r="W103" s="132">
        <f t="shared" si="38"/>
        <v>0</v>
      </c>
      <c r="X103" s="132">
        <f t="shared" si="39"/>
        <v>0</v>
      </c>
      <c r="Y103" s="132">
        <f t="shared" si="40"/>
        <v>0</v>
      </c>
      <c r="Z103" s="132">
        <f t="shared" si="41"/>
        <v>0</v>
      </c>
      <c r="AA103" s="132">
        <f t="shared" si="42"/>
        <v>0</v>
      </c>
      <c r="AB103" s="220">
        <f t="shared" si="29"/>
        <v>0</v>
      </c>
      <c r="AC103" s="220">
        <f t="shared" si="30"/>
        <v>0</v>
      </c>
      <c r="AD103" s="220">
        <f t="shared" si="31"/>
        <v>0</v>
      </c>
      <c r="AE103" s="220">
        <f t="shared" si="32"/>
        <v>0</v>
      </c>
    </row>
    <row r="104" spans="1:31" ht="15.75">
      <c r="A104" s="1">
        <v>40</v>
      </c>
      <c r="B104" s="91" t="s">
        <v>248</v>
      </c>
      <c r="C104" s="4">
        <v>2</v>
      </c>
      <c r="D104" s="132">
        <f>SUMIF($C$85:$C$102,"2",D$85:D$102)</f>
        <v>0</v>
      </c>
      <c r="E104" s="132">
        <f>SUMIF($C$85:$C$102,"2",E$85:E$102)</f>
        <v>0</v>
      </c>
      <c r="F104" s="132"/>
      <c r="G104" s="132"/>
      <c r="H104" s="132"/>
      <c r="I104" s="132"/>
      <c r="J104" s="132"/>
      <c r="K104" s="132"/>
      <c r="L104" s="132">
        <f>SUMIF($C$85:$C$102,"2",L$85:L$102)</f>
        <v>0</v>
      </c>
      <c r="M104" s="132">
        <f>SUMIF($C$85:$C$102,"2",M$85:M$102)</f>
        <v>0</v>
      </c>
      <c r="N104" s="132"/>
      <c r="O104" s="132"/>
      <c r="P104" s="132"/>
      <c r="Q104" s="132"/>
      <c r="R104" s="132"/>
      <c r="S104" s="132"/>
      <c r="T104" s="132">
        <f t="shared" si="35"/>
        <v>0</v>
      </c>
      <c r="U104" s="132">
        <f t="shared" si="36"/>
        <v>0</v>
      </c>
      <c r="V104" s="132">
        <f t="shared" si="37"/>
        <v>0</v>
      </c>
      <c r="W104" s="132">
        <f t="shared" si="38"/>
        <v>0</v>
      </c>
      <c r="X104" s="132">
        <f t="shared" si="39"/>
        <v>0</v>
      </c>
      <c r="Y104" s="132">
        <f t="shared" si="40"/>
        <v>0</v>
      </c>
      <c r="Z104" s="132">
        <f t="shared" si="41"/>
        <v>0</v>
      </c>
      <c r="AA104" s="132">
        <f t="shared" si="42"/>
        <v>0</v>
      </c>
      <c r="AB104" s="220">
        <f aca="true" t="shared" si="43" ref="AB104:AB135">E104-D104</f>
        <v>0</v>
      </c>
      <c r="AC104" s="220">
        <f aca="true" t="shared" si="44" ref="AC104:AC135">M104-L104</f>
        <v>0</v>
      </c>
      <c r="AD104" s="220">
        <f aca="true" t="shared" si="45" ref="AD104:AD135">U104-T104</f>
        <v>0</v>
      </c>
      <c r="AE104" s="220">
        <f aca="true" t="shared" si="46" ref="AE104:AE135">AD104-AB104-AC104</f>
        <v>0</v>
      </c>
    </row>
    <row r="105" spans="1:31" ht="15.75">
      <c r="A105" s="1">
        <v>41</v>
      </c>
      <c r="B105" s="91" t="s">
        <v>130</v>
      </c>
      <c r="C105" s="4">
        <v>3</v>
      </c>
      <c r="D105" s="132">
        <f>SUMIF($C$85:$C$102,"3",D$85:D$102)</f>
        <v>15000</v>
      </c>
      <c r="E105" s="132">
        <f>SUMIF($C$85:$C$102,"3",E$85:E$102)</f>
        <v>15000</v>
      </c>
      <c r="F105" s="132"/>
      <c r="G105" s="132"/>
      <c r="H105" s="132"/>
      <c r="I105" s="132"/>
      <c r="J105" s="132"/>
      <c r="K105" s="132"/>
      <c r="L105" s="132">
        <f>SUMIF($C$85:$C$102,"3",L$85:L$102)</f>
        <v>0</v>
      </c>
      <c r="M105" s="132">
        <f>SUMIF($C$85:$C$102,"3",M$85:M$102)</f>
        <v>0</v>
      </c>
      <c r="N105" s="132"/>
      <c r="O105" s="132"/>
      <c r="P105" s="132"/>
      <c r="Q105" s="132"/>
      <c r="R105" s="132"/>
      <c r="S105" s="132"/>
      <c r="T105" s="132">
        <f t="shared" si="35"/>
        <v>15000</v>
      </c>
      <c r="U105" s="132">
        <f t="shared" si="36"/>
        <v>15000</v>
      </c>
      <c r="V105" s="132">
        <f t="shared" si="37"/>
        <v>0</v>
      </c>
      <c r="W105" s="132">
        <f t="shared" si="38"/>
        <v>0</v>
      </c>
      <c r="X105" s="132">
        <f t="shared" si="39"/>
        <v>0</v>
      </c>
      <c r="Y105" s="132">
        <f t="shared" si="40"/>
        <v>0</v>
      </c>
      <c r="Z105" s="132">
        <f t="shared" si="41"/>
        <v>0</v>
      </c>
      <c r="AA105" s="132">
        <f t="shared" si="42"/>
        <v>0</v>
      </c>
      <c r="AB105" s="220">
        <f t="shared" si="43"/>
        <v>0</v>
      </c>
      <c r="AC105" s="220">
        <f t="shared" si="44"/>
        <v>0</v>
      </c>
      <c r="AD105" s="220">
        <f t="shared" si="45"/>
        <v>0</v>
      </c>
      <c r="AE105" s="220">
        <f t="shared" si="46"/>
        <v>0</v>
      </c>
    </row>
    <row r="106" spans="1:31" ht="15.75">
      <c r="A106" s="1">
        <v>42</v>
      </c>
      <c r="B106" s="139" t="s">
        <v>175</v>
      </c>
      <c r="C106" s="4"/>
      <c r="D106" s="134">
        <f>D50+D81+D102</f>
        <v>215425614</v>
      </c>
      <c r="E106" s="134">
        <f>E50+E81+E102</f>
        <v>215425614</v>
      </c>
      <c r="F106" s="134"/>
      <c r="G106" s="134"/>
      <c r="H106" s="134"/>
      <c r="I106" s="134"/>
      <c r="J106" s="134"/>
      <c r="K106" s="134"/>
      <c r="L106" s="134">
        <f>L50+L81+L102</f>
        <v>4467150</v>
      </c>
      <c r="M106" s="134">
        <f>M50+M81+M102</f>
        <v>4467150</v>
      </c>
      <c r="N106" s="134"/>
      <c r="O106" s="134"/>
      <c r="P106" s="134"/>
      <c r="Q106" s="134"/>
      <c r="R106" s="134"/>
      <c r="S106" s="134"/>
      <c r="T106" s="134">
        <f t="shared" si="35"/>
        <v>219892764</v>
      </c>
      <c r="U106" s="134">
        <f t="shared" si="36"/>
        <v>219892764</v>
      </c>
      <c r="V106" s="134">
        <f t="shared" si="37"/>
        <v>0</v>
      </c>
      <c r="W106" s="134">
        <f t="shared" si="38"/>
        <v>0</v>
      </c>
      <c r="X106" s="134">
        <f t="shared" si="39"/>
        <v>0</v>
      </c>
      <c r="Y106" s="134">
        <f t="shared" si="40"/>
        <v>0</v>
      </c>
      <c r="Z106" s="134">
        <f t="shared" si="41"/>
        <v>0</v>
      </c>
      <c r="AA106" s="134">
        <f t="shared" si="42"/>
        <v>0</v>
      </c>
      <c r="AB106" s="220">
        <f t="shared" si="43"/>
        <v>0</v>
      </c>
      <c r="AC106" s="220">
        <f t="shared" si="44"/>
        <v>0</v>
      </c>
      <c r="AD106" s="220">
        <f t="shared" si="45"/>
        <v>0</v>
      </c>
      <c r="AE106" s="220">
        <f t="shared" si="46"/>
        <v>0</v>
      </c>
    </row>
    <row r="107" spans="1:31" s="135" customFormat="1" ht="31.5">
      <c r="A107" s="1">
        <v>43</v>
      </c>
      <c r="B107" s="95" t="s">
        <v>411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34"/>
      <c r="U107" s="134"/>
      <c r="V107" s="134"/>
      <c r="W107" s="134"/>
      <c r="X107" s="134"/>
      <c r="Y107" s="134"/>
      <c r="Z107" s="134"/>
      <c r="AA107" s="134"/>
      <c r="AB107" s="220">
        <f t="shared" si="43"/>
        <v>0</v>
      </c>
      <c r="AC107" s="220">
        <f t="shared" si="44"/>
        <v>0</v>
      </c>
      <c r="AD107" s="220">
        <f t="shared" si="45"/>
        <v>0</v>
      </c>
      <c r="AE107" s="220">
        <f t="shared" si="46"/>
        <v>0</v>
      </c>
    </row>
    <row r="108" spans="1:31" ht="15.75">
      <c r="A108" s="1">
        <v>44</v>
      </c>
      <c r="B108" s="137" t="s">
        <v>112</v>
      </c>
      <c r="C108" s="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220">
        <f t="shared" si="43"/>
        <v>0</v>
      </c>
      <c r="AC108" s="220">
        <f t="shared" si="44"/>
        <v>0</v>
      </c>
      <c r="AD108" s="220">
        <f t="shared" si="45"/>
        <v>0</v>
      </c>
      <c r="AE108" s="220">
        <f t="shared" si="46"/>
        <v>0</v>
      </c>
    </row>
    <row r="109" spans="1:31" ht="15.75" hidden="1">
      <c r="A109" s="1"/>
      <c r="B109" s="131"/>
      <c r="C109" s="4">
        <v>2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>
        <f>D109+L109</f>
        <v>0</v>
      </c>
      <c r="U109" s="132">
        <f aca="true" t="shared" si="47" ref="U109:AA110">E109+M109</f>
        <v>0</v>
      </c>
      <c r="V109" s="132">
        <f t="shared" si="47"/>
        <v>0</v>
      </c>
      <c r="W109" s="132">
        <f t="shared" si="47"/>
        <v>0</v>
      </c>
      <c r="X109" s="132">
        <f t="shared" si="47"/>
        <v>0</v>
      </c>
      <c r="Y109" s="132">
        <f t="shared" si="47"/>
        <v>0</v>
      </c>
      <c r="Z109" s="132">
        <f t="shared" si="47"/>
        <v>0</v>
      </c>
      <c r="AA109" s="132">
        <f t="shared" si="47"/>
        <v>0</v>
      </c>
      <c r="AB109" s="220">
        <f t="shared" si="43"/>
        <v>0</v>
      </c>
      <c r="AC109" s="220">
        <f t="shared" si="44"/>
        <v>0</v>
      </c>
      <c r="AD109" s="220">
        <f t="shared" si="45"/>
        <v>0</v>
      </c>
      <c r="AE109" s="220">
        <f t="shared" si="46"/>
        <v>0</v>
      </c>
    </row>
    <row r="110" spans="1:31" ht="15.75" hidden="1">
      <c r="A110" s="1"/>
      <c r="B110" s="131"/>
      <c r="C110" s="4">
        <v>2</v>
      </c>
      <c r="D110" s="132">
        <v>0</v>
      </c>
      <c r="E110" s="132">
        <v>0</v>
      </c>
      <c r="F110" s="132"/>
      <c r="G110" s="132"/>
      <c r="H110" s="132"/>
      <c r="I110" s="132"/>
      <c r="J110" s="132"/>
      <c r="K110" s="132"/>
      <c r="L110" s="132">
        <v>0</v>
      </c>
      <c r="M110" s="132">
        <v>0</v>
      </c>
      <c r="N110" s="132"/>
      <c r="O110" s="132"/>
      <c r="P110" s="132"/>
      <c r="Q110" s="132"/>
      <c r="R110" s="132"/>
      <c r="S110" s="132"/>
      <c r="T110" s="132">
        <f>D110+L110</f>
        <v>0</v>
      </c>
      <c r="U110" s="132">
        <f t="shared" si="47"/>
        <v>0</v>
      </c>
      <c r="V110" s="132">
        <f t="shared" si="47"/>
        <v>0</v>
      </c>
      <c r="W110" s="132">
        <f t="shared" si="47"/>
        <v>0</v>
      </c>
      <c r="X110" s="132">
        <f t="shared" si="47"/>
        <v>0</v>
      </c>
      <c r="Y110" s="132">
        <f t="shared" si="47"/>
        <v>0</v>
      </c>
      <c r="Z110" s="132">
        <f t="shared" si="47"/>
        <v>0</v>
      </c>
      <c r="AA110" s="132">
        <f t="shared" si="47"/>
        <v>0</v>
      </c>
      <c r="AB110" s="220">
        <f t="shared" si="43"/>
        <v>0</v>
      </c>
      <c r="AC110" s="220">
        <f t="shared" si="44"/>
        <v>0</v>
      </c>
      <c r="AD110" s="220">
        <f t="shared" si="45"/>
        <v>0</v>
      </c>
      <c r="AE110" s="220">
        <f t="shared" si="46"/>
        <v>0</v>
      </c>
    </row>
    <row r="111" spans="1:31" ht="31.5">
      <c r="A111" s="1">
        <v>45</v>
      </c>
      <c r="B111" s="131" t="s">
        <v>215</v>
      </c>
      <c r="C111" s="4"/>
      <c r="D111" s="132">
        <f>SUM(D110)</f>
        <v>0</v>
      </c>
      <c r="E111" s="132">
        <f>SUM(E110)</f>
        <v>0</v>
      </c>
      <c r="F111" s="132"/>
      <c r="G111" s="132"/>
      <c r="H111" s="132"/>
      <c r="I111" s="132"/>
      <c r="J111" s="132"/>
      <c r="K111" s="132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220">
        <f t="shared" si="43"/>
        <v>0</v>
      </c>
      <c r="AC111" s="220">
        <f t="shared" si="44"/>
        <v>0</v>
      </c>
      <c r="AD111" s="220">
        <f t="shared" si="45"/>
        <v>0</v>
      </c>
      <c r="AE111" s="220">
        <f t="shared" si="46"/>
        <v>0</v>
      </c>
    </row>
    <row r="112" spans="1:31" ht="15.75" hidden="1">
      <c r="A112" s="1"/>
      <c r="B112" s="131"/>
      <c r="C112" s="4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>
        <f>D112+L112</f>
        <v>0</v>
      </c>
      <c r="U112" s="132">
        <f aca="true" t="shared" si="48" ref="U112:AA112">E112+M112</f>
        <v>0</v>
      </c>
      <c r="V112" s="132">
        <f t="shared" si="48"/>
        <v>0</v>
      </c>
      <c r="W112" s="132">
        <f t="shared" si="48"/>
        <v>0</v>
      </c>
      <c r="X112" s="132">
        <f t="shared" si="48"/>
        <v>0</v>
      </c>
      <c r="Y112" s="132">
        <f t="shared" si="48"/>
        <v>0</v>
      </c>
      <c r="Z112" s="132">
        <f t="shared" si="48"/>
        <v>0</v>
      </c>
      <c r="AA112" s="132">
        <f t="shared" si="48"/>
        <v>0</v>
      </c>
      <c r="AB112" s="220">
        <f t="shared" si="43"/>
        <v>0</v>
      </c>
      <c r="AC112" s="220">
        <f t="shared" si="44"/>
        <v>0</v>
      </c>
      <c r="AD112" s="220">
        <f t="shared" si="45"/>
        <v>0</v>
      </c>
      <c r="AE112" s="220">
        <f t="shared" si="46"/>
        <v>0</v>
      </c>
    </row>
    <row r="113" spans="1:31" ht="15.75" hidden="1">
      <c r="A113" s="1"/>
      <c r="B113" s="131" t="s">
        <v>214</v>
      </c>
      <c r="C113" s="4"/>
      <c r="D113" s="132">
        <f>SUM(D112:D112)</f>
        <v>0</v>
      </c>
      <c r="E113" s="132">
        <f>SUM(E112:E112)</f>
        <v>0</v>
      </c>
      <c r="F113" s="132"/>
      <c r="G113" s="132"/>
      <c r="H113" s="132"/>
      <c r="I113" s="132"/>
      <c r="J113" s="132"/>
      <c r="K113" s="132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220">
        <f t="shared" si="43"/>
        <v>0</v>
      </c>
      <c r="AC113" s="220">
        <f t="shared" si="44"/>
        <v>0</v>
      </c>
      <c r="AD113" s="220">
        <f t="shared" si="45"/>
        <v>0</v>
      </c>
      <c r="AE113" s="220">
        <f t="shared" si="46"/>
        <v>0</v>
      </c>
    </row>
    <row r="114" spans="1:31" ht="15.75">
      <c r="A114" s="1">
        <v>46</v>
      </c>
      <c r="B114" s="133" t="s">
        <v>866</v>
      </c>
      <c r="C114" s="4">
        <v>2</v>
      </c>
      <c r="D114" s="132">
        <v>200000</v>
      </c>
      <c r="E114" s="132">
        <v>200000</v>
      </c>
      <c r="F114" s="132"/>
      <c r="G114" s="132"/>
      <c r="H114" s="132"/>
      <c r="I114" s="132"/>
      <c r="J114" s="132"/>
      <c r="K114" s="132"/>
      <c r="L114" s="132">
        <v>54000</v>
      </c>
      <c r="M114" s="132">
        <v>54000</v>
      </c>
      <c r="N114" s="132"/>
      <c r="O114" s="132"/>
      <c r="P114" s="132"/>
      <c r="Q114" s="132"/>
      <c r="R114" s="132"/>
      <c r="S114" s="132"/>
      <c r="T114" s="132">
        <f>D114+L114</f>
        <v>254000</v>
      </c>
      <c r="U114" s="132">
        <f aca="true" t="shared" si="49" ref="U114:AA115">E114+M114</f>
        <v>254000</v>
      </c>
      <c r="V114" s="132">
        <f t="shared" si="49"/>
        <v>0</v>
      </c>
      <c r="W114" s="132">
        <f t="shared" si="49"/>
        <v>0</v>
      </c>
      <c r="X114" s="132">
        <f t="shared" si="49"/>
        <v>0</v>
      </c>
      <c r="Y114" s="132">
        <f t="shared" si="49"/>
        <v>0</v>
      </c>
      <c r="Z114" s="132">
        <f t="shared" si="49"/>
        <v>0</v>
      </c>
      <c r="AA114" s="132">
        <f t="shared" si="49"/>
        <v>0</v>
      </c>
      <c r="AB114" s="220">
        <f t="shared" si="43"/>
        <v>0</v>
      </c>
      <c r="AC114" s="220">
        <f t="shared" si="44"/>
        <v>0</v>
      </c>
      <c r="AD114" s="220">
        <f t="shared" si="45"/>
        <v>0</v>
      </c>
      <c r="AE114" s="220">
        <f t="shared" si="46"/>
        <v>0</v>
      </c>
    </row>
    <row r="115" spans="1:31" ht="15.75" hidden="1">
      <c r="A115" s="1"/>
      <c r="B115" s="133"/>
      <c r="C115" s="4">
        <v>2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>
        <f>D115+L115</f>
        <v>0</v>
      </c>
      <c r="U115" s="132">
        <f t="shared" si="49"/>
        <v>0</v>
      </c>
      <c r="V115" s="132">
        <f t="shared" si="49"/>
        <v>0</v>
      </c>
      <c r="W115" s="132">
        <f t="shared" si="49"/>
        <v>0</v>
      </c>
      <c r="X115" s="132">
        <f t="shared" si="49"/>
        <v>0</v>
      </c>
      <c r="Y115" s="132">
        <f t="shared" si="49"/>
        <v>0</v>
      </c>
      <c r="Z115" s="132">
        <f t="shared" si="49"/>
        <v>0</v>
      </c>
      <c r="AA115" s="132">
        <f t="shared" si="49"/>
        <v>0</v>
      </c>
      <c r="AB115" s="220">
        <f t="shared" si="43"/>
        <v>0</v>
      </c>
      <c r="AC115" s="220">
        <f t="shared" si="44"/>
        <v>0</v>
      </c>
      <c r="AD115" s="220">
        <f t="shared" si="45"/>
        <v>0</v>
      </c>
      <c r="AE115" s="220">
        <f t="shared" si="46"/>
        <v>0</v>
      </c>
    </row>
    <row r="116" spans="1:31" ht="31.5">
      <c r="A116" s="1">
        <v>47</v>
      </c>
      <c r="B116" s="131" t="s">
        <v>213</v>
      </c>
      <c r="C116" s="4"/>
      <c r="D116" s="132">
        <f>SUM(D114:D115)</f>
        <v>200000</v>
      </c>
      <c r="E116" s="132">
        <f>SUM(E114:E115)</f>
        <v>200000</v>
      </c>
      <c r="F116" s="132"/>
      <c r="G116" s="132"/>
      <c r="H116" s="132"/>
      <c r="I116" s="132"/>
      <c r="J116" s="132"/>
      <c r="K116" s="132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220">
        <f t="shared" si="43"/>
        <v>0</v>
      </c>
      <c r="AC116" s="220">
        <f t="shared" si="44"/>
        <v>0</v>
      </c>
      <c r="AD116" s="220">
        <f t="shared" si="45"/>
        <v>0</v>
      </c>
      <c r="AE116" s="220">
        <f t="shared" si="46"/>
        <v>0</v>
      </c>
    </row>
    <row r="117" spans="1:31" ht="15.75" hidden="1">
      <c r="A117" s="1"/>
      <c r="B117" s="131"/>
      <c r="C117" s="4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>
        <f>D117+L117</f>
        <v>0</v>
      </c>
      <c r="U117" s="132">
        <f aca="true" t="shared" si="50" ref="U117:AA120">E117+M117</f>
        <v>0</v>
      </c>
      <c r="V117" s="132">
        <f t="shared" si="50"/>
        <v>0</v>
      </c>
      <c r="W117" s="132">
        <f t="shared" si="50"/>
        <v>0</v>
      </c>
      <c r="X117" s="132">
        <f t="shared" si="50"/>
        <v>0</v>
      </c>
      <c r="Y117" s="132">
        <f t="shared" si="50"/>
        <v>0</v>
      </c>
      <c r="Z117" s="132">
        <f t="shared" si="50"/>
        <v>0</v>
      </c>
      <c r="AA117" s="132">
        <f t="shared" si="50"/>
        <v>0</v>
      </c>
      <c r="AB117" s="220">
        <f t="shared" si="43"/>
        <v>0</v>
      </c>
      <c r="AC117" s="220">
        <f t="shared" si="44"/>
        <v>0</v>
      </c>
      <c r="AD117" s="220">
        <f t="shared" si="45"/>
        <v>0</v>
      </c>
      <c r="AE117" s="220">
        <f t="shared" si="46"/>
        <v>0</v>
      </c>
    </row>
    <row r="118" spans="1:31" ht="15.75" hidden="1">
      <c r="A118" s="1"/>
      <c r="B118" s="133"/>
      <c r="C118" s="4">
        <v>2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>
        <f>D118+L118</f>
        <v>0</v>
      </c>
      <c r="U118" s="132">
        <f t="shared" si="50"/>
        <v>0</v>
      </c>
      <c r="V118" s="132">
        <f t="shared" si="50"/>
        <v>0</v>
      </c>
      <c r="W118" s="132">
        <f t="shared" si="50"/>
        <v>0</v>
      </c>
      <c r="X118" s="132">
        <f t="shared" si="50"/>
        <v>0</v>
      </c>
      <c r="Y118" s="132">
        <f t="shared" si="50"/>
        <v>0</v>
      </c>
      <c r="Z118" s="132">
        <f t="shared" si="50"/>
        <v>0</v>
      </c>
      <c r="AA118" s="132">
        <f t="shared" si="50"/>
        <v>0</v>
      </c>
      <c r="AB118" s="220">
        <f t="shared" si="43"/>
        <v>0</v>
      </c>
      <c r="AC118" s="220">
        <f t="shared" si="44"/>
        <v>0</v>
      </c>
      <c r="AD118" s="220">
        <f t="shared" si="45"/>
        <v>0</v>
      </c>
      <c r="AE118" s="220">
        <f t="shared" si="46"/>
        <v>0</v>
      </c>
    </row>
    <row r="119" spans="1:31" ht="15.75" hidden="1">
      <c r="A119" s="1"/>
      <c r="B119" s="131"/>
      <c r="C119" s="4">
        <v>2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>
        <f>D119+L119</f>
        <v>0</v>
      </c>
      <c r="U119" s="132">
        <f t="shared" si="50"/>
        <v>0</v>
      </c>
      <c r="V119" s="132">
        <f t="shared" si="50"/>
        <v>0</v>
      </c>
      <c r="W119" s="132">
        <f t="shared" si="50"/>
        <v>0</v>
      </c>
      <c r="X119" s="132">
        <f t="shared" si="50"/>
        <v>0</v>
      </c>
      <c r="Y119" s="132">
        <f t="shared" si="50"/>
        <v>0</v>
      </c>
      <c r="Z119" s="132">
        <f t="shared" si="50"/>
        <v>0</v>
      </c>
      <c r="AA119" s="132">
        <f t="shared" si="50"/>
        <v>0</v>
      </c>
      <c r="AB119" s="220">
        <f t="shared" si="43"/>
        <v>0</v>
      </c>
      <c r="AC119" s="220">
        <f t="shared" si="44"/>
        <v>0</v>
      </c>
      <c r="AD119" s="220">
        <f t="shared" si="45"/>
        <v>0</v>
      </c>
      <c r="AE119" s="220">
        <f t="shared" si="46"/>
        <v>0</v>
      </c>
    </row>
    <row r="120" spans="1:31" ht="15.75" hidden="1">
      <c r="A120" s="1"/>
      <c r="B120" s="131"/>
      <c r="C120" s="4">
        <v>2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>
        <f>D120+L120</f>
        <v>0</v>
      </c>
      <c r="U120" s="132">
        <f t="shared" si="50"/>
        <v>0</v>
      </c>
      <c r="V120" s="132">
        <f t="shared" si="50"/>
        <v>0</v>
      </c>
      <c r="W120" s="132">
        <f t="shared" si="50"/>
        <v>0</v>
      </c>
      <c r="X120" s="132">
        <f t="shared" si="50"/>
        <v>0</v>
      </c>
      <c r="Y120" s="132">
        <f t="shared" si="50"/>
        <v>0</v>
      </c>
      <c r="Z120" s="132">
        <f t="shared" si="50"/>
        <v>0</v>
      </c>
      <c r="AA120" s="132">
        <f t="shared" si="50"/>
        <v>0</v>
      </c>
      <c r="AB120" s="220">
        <f t="shared" si="43"/>
        <v>0</v>
      </c>
      <c r="AC120" s="220">
        <f t="shared" si="44"/>
        <v>0</v>
      </c>
      <c r="AD120" s="220">
        <f t="shared" si="45"/>
        <v>0</v>
      </c>
      <c r="AE120" s="220">
        <f t="shared" si="46"/>
        <v>0</v>
      </c>
    </row>
    <row r="121" spans="1:31" ht="31.5">
      <c r="A121" s="1">
        <v>48</v>
      </c>
      <c r="B121" s="131" t="s">
        <v>216</v>
      </c>
      <c r="C121" s="4"/>
      <c r="D121" s="132">
        <f>SUM(D120)</f>
        <v>0</v>
      </c>
      <c r="E121" s="132">
        <f>SUM(E120)</f>
        <v>0</v>
      </c>
      <c r="F121" s="132"/>
      <c r="G121" s="132"/>
      <c r="H121" s="132"/>
      <c r="I121" s="132"/>
      <c r="J121" s="132"/>
      <c r="K121" s="132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220">
        <f t="shared" si="43"/>
        <v>0</v>
      </c>
      <c r="AC121" s="220">
        <f t="shared" si="44"/>
        <v>0</v>
      </c>
      <c r="AD121" s="220">
        <f t="shared" si="45"/>
        <v>0</v>
      </c>
      <c r="AE121" s="220">
        <f t="shared" si="46"/>
        <v>0</v>
      </c>
    </row>
    <row r="122" spans="1:31" ht="15.75" hidden="1">
      <c r="A122" s="1"/>
      <c r="B122" s="131" t="s">
        <v>217</v>
      </c>
      <c r="C122" s="4"/>
      <c r="D122" s="132"/>
      <c r="E122" s="132"/>
      <c r="F122" s="132"/>
      <c r="G122" s="132"/>
      <c r="H122" s="132"/>
      <c r="I122" s="132"/>
      <c r="J122" s="132"/>
      <c r="K122" s="132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220">
        <f t="shared" si="43"/>
        <v>0</v>
      </c>
      <c r="AC122" s="220">
        <f t="shared" si="44"/>
        <v>0</v>
      </c>
      <c r="AD122" s="220">
        <f t="shared" si="45"/>
        <v>0</v>
      </c>
      <c r="AE122" s="220">
        <f t="shared" si="46"/>
        <v>0</v>
      </c>
    </row>
    <row r="123" spans="1:31" ht="31.5" hidden="1">
      <c r="A123" s="1"/>
      <c r="B123" s="131" t="s">
        <v>218</v>
      </c>
      <c r="C123" s="4"/>
      <c r="D123" s="132"/>
      <c r="E123" s="132"/>
      <c r="F123" s="132"/>
      <c r="G123" s="132"/>
      <c r="H123" s="132"/>
      <c r="I123" s="132"/>
      <c r="J123" s="132"/>
      <c r="K123" s="132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220">
        <f t="shared" si="43"/>
        <v>0</v>
      </c>
      <c r="AC123" s="220">
        <f t="shared" si="44"/>
        <v>0</v>
      </c>
      <c r="AD123" s="220">
        <f t="shared" si="45"/>
        <v>0</v>
      </c>
      <c r="AE123" s="220">
        <f t="shared" si="46"/>
        <v>0</v>
      </c>
    </row>
    <row r="124" spans="1:31" ht="31.5">
      <c r="A124" s="1">
        <v>49</v>
      </c>
      <c r="B124" s="131" t="s">
        <v>237</v>
      </c>
      <c r="C124" s="4"/>
      <c r="D124" s="138"/>
      <c r="E124" s="138"/>
      <c r="F124" s="138"/>
      <c r="G124" s="138"/>
      <c r="H124" s="138"/>
      <c r="I124" s="138"/>
      <c r="J124" s="138"/>
      <c r="K124" s="138"/>
      <c r="L124" s="132">
        <f>SUM(L108:L123)</f>
        <v>54000</v>
      </c>
      <c r="M124" s="132">
        <f>SUM(M108:M123)</f>
        <v>54000</v>
      </c>
      <c r="N124" s="132"/>
      <c r="O124" s="132"/>
      <c r="P124" s="132"/>
      <c r="Q124" s="132"/>
      <c r="R124" s="132"/>
      <c r="S124" s="132"/>
      <c r="T124" s="138"/>
      <c r="U124" s="138"/>
      <c r="V124" s="138"/>
      <c r="W124" s="138"/>
      <c r="X124" s="138"/>
      <c r="Y124" s="138"/>
      <c r="Z124" s="138"/>
      <c r="AA124" s="138"/>
      <c r="AB124" s="220">
        <f t="shared" si="43"/>
        <v>0</v>
      </c>
      <c r="AC124" s="220">
        <f t="shared" si="44"/>
        <v>0</v>
      </c>
      <c r="AD124" s="220">
        <f t="shared" si="45"/>
        <v>0</v>
      </c>
      <c r="AE124" s="220">
        <f t="shared" si="46"/>
        <v>0</v>
      </c>
    </row>
    <row r="125" spans="1:31" ht="15.75">
      <c r="A125" s="1">
        <v>50</v>
      </c>
      <c r="B125" s="139" t="s">
        <v>112</v>
      </c>
      <c r="C125" s="4"/>
      <c r="D125" s="134">
        <f>SUM(D126:D128)</f>
        <v>200000</v>
      </c>
      <c r="E125" s="134">
        <f>SUM(E126:E128)</f>
        <v>200000</v>
      </c>
      <c r="F125" s="134"/>
      <c r="G125" s="134"/>
      <c r="H125" s="134"/>
      <c r="I125" s="134"/>
      <c r="J125" s="134"/>
      <c r="K125" s="134"/>
      <c r="L125" s="134">
        <f>SUM(L126:L128)</f>
        <v>54000</v>
      </c>
      <c r="M125" s="134">
        <f>SUM(M126:M128)</f>
        <v>54000</v>
      </c>
      <c r="N125" s="134"/>
      <c r="O125" s="134"/>
      <c r="P125" s="134"/>
      <c r="Q125" s="134"/>
      <c r="R125" s="134"/>
      <c r="S125" s="134"/>
      <c r="T125" s="134">
        <f>D125+L125</f>
        <v>254000</v>
      </c>
      <c r="U125" s="134">
        <f aca="true" t="shared" si="51" ref="U125:AA128">E125+M125</f>
        <v>254000</v>
      </c>
      <c r="V125" s="134">
        <f t="shared" si="51"/>
        <v>0</v>
      </c>
      <c r="W125" s="134">
        <f t="shared" si="51"/>
        <v>0</v>
      </c>
      <c r="X125" s="134">
        <f t="shared" si="51"/>
        <v>0</v>
      </c>
      <c r="Y125" s="134">
        <f t="shared" si="51"/>
        <v>0</v>
      </c>
      <c r="Z125" s="134">
        <f t="shared" si="51"/>
        <v>0</v>
      </c>
      <c r="AA125" s="134">
        <f t="shared" si="51"/>
        <v>0</v>
      </c>
      <c r="AB125" s="220">
        <f t="shared" si="43"/>
        <v>0</v>
      </c>
      <c r="AC125" s="220">
        <f t="shared" si="44"/>
        <v>0</v>
      </c>
      <c r="AD125" s="220">
        <f t="shared" si="45"/>
        <v>0</v>
      </c>
      <c r="AE125" s="220">
        <f t="shared" si="46"/>
        <v>0</v>
      </c>
    </row>
    <row r="126" spans="1:31" ht="15.75">
      <c r="A126" s="1">
        <v>51</v>
      </c>
      <c r="B126" s="91" t="s">
        <v>421</v>
      </c>
      <c r="C126" s="4">
        <v>1</v>
      </c>
      <c r="D126" s="132">
        <f>SUMIF($C$108:$C$125,"1",D$108:D$125)</f>
        <v>0</v>
      </c>
      <c r="E126" s="132">
        <f>SUMIF($C$108:$C$125,"1",E$108:E$125)</f>
        <v>0</v>
      </c>
      <c r="F126" s="132"/>
      <c r="G126" s="132"/>
      <c r="H126" s="132"/>
      <c r="I126" s="132"/>
      <c r="J126" s="132"/>
      <c r="K126" s="132"/>
      <c r="L126" s="132">
        <f>SUMIF($C$108:$C$125,"1",L$108:L$125)</f>
        <v>0</v>
      </c>
      <c r="M126" s="132">
        <f>SUMIF($C$108:$C$125,"1",M$108:M$125)</f>
        <v>0</v>
      </c>
      <c r="N126" s="132"/>
      <c r="O126" s="132"/>
      <c r="P126" s="132"/>
      <c r="Q126" s="132"/>
      <c r="R126" s="132"/>
      <c r="S126" s="132"/>
      <c r="T126" s="132">
        <f>D126+L126</f>
        <v>0</v>
      </c>
      <c r="U126" s="132">
        <f t="shared" si="51"/>
        <v>0</v>
      </c>
      <c r="V126" s="132">
        <f t="shared" si="51"/>
        <v>0</v>
      </c>
      <c r="W126" s="132">
        <f t="shared" si="51"/>
        <v>0</v>
      </c>
      <c r="X126" s="132">
        <f t="shared" si="51"/>
        <v>0</v>
      </c>
      <c r="Y126" s="132">
        <f t="shared" si="51"/>
        <v>0</v>
      </c>
      <c r="Z126" s="132">
        <f t="shared" si="51"/>
        <v>0</v>
      </c>
      <c r="AA126" s="132">
        <f t="shared" si="51"/>
        <v>0</v>
      </c>
      <c r="AB126" s="220">
        <f t="shared" si="43"/>
        <v>0</v>
      </c>
      <c r="AC126" s="220">
        <f t="shared" si="44"/>
        <v>0</v>
      </c>
      <c r="AD126" s="220">
        <f t="shared" si="45"/>
        <v>0</v>
      </c>
      <c r="AE126" s="220">
        <f t="shared" si="46"/>
        <v>0</v>
      </c>
    </row>
    <row r="127" spans="1:31" ht="15.75">
      <c r="A127" s="1">
        <v>52</v>
      </c>
      <c r="B127" s="91" t="s">
        <v>248</v>
      </c>
      <c r="C127" s="4">
        <v>2</v>
      </c>
      <c r="D127" s="132">
        <f>SUMIF($C$108:$C$125,"2",D$108:D$125)</f>
        <v>200000</v>
      </c>
      <c r="E127" s="132">
        <f>SUMIF($C$108:$C$125,"2",E$108:E$125)</f>
        <v>200000</v>
      </c>
      <c r="F127" s="132"/>
      <c r="G127" s="132"/>
      <c r="H127" s="132"/>
      <c r="I127" s="132"/>
      <c r="J127" s="132"/>
      <c r="K127" s="132"/>
      <c r="L127" s="132">
        <f>SUMIF($C$108:$C$125,"2",L$108:L$125)</f>
        <v>54000</v>
      </c>
      <c r="M127" s="132">
        <f>SUMIF($C$108:$C$125,"2",M$108:M$125)</f>
        <v>54000</v>
      </c>
      <c r="N127" s="132"/>
      <c r="O127" s="132"/>
      <c r="P127" s="132"/>
      <c r="Q127" s="132"/>
      <c r="R127" s="132"/>
      <c r="S127" s="132"/>
      <c r="T127" s="132">
        <f>D127+L127</f>
        <v>254000</v>
      </c>
      <c r="U127" s="132">
        <f t="shared" si="51"/>
        <v>254000</v>
      </c>
      <c r="V127" s="132">
        <f t="shared" si="51"/>
        <v>0</v>
      </c>
      <c r="W127" s="132">
        <f t="shared" si="51"/>
        <v>0</v>
      </c>
      <c r="X127" s="132">
        <f t="shared" si="51"/>
        <v>0</v>
      </c>
      <c r="Y127" s="132">
        <f t="shared" si="51"/>
        <v>0</v>
      </c>
      <c r="Z127" s="132">
        <f t="shared" si="51"/>
        <v>0</v>
      </c>
      <c r="AA127" s="132">
        <f t="shared" si="51"/>
        <v>0</v>
      </c>
      <c r="AB127" s="220">
        <f t="shared" si="43"/>
        <v>0</v>
      </c>
      <c r="AC127" s="220">
        <f t="shared" si="44"/>
        <v>0</v>
      </c>
      <c r="AD127" s="220">
        <f t="shared" si="45"/>
        <v>0</v>
      </c>
      <c r="AE127" s="220">
        <f t="shared" si="46"/>
        <v>0</v>
      </c>
    </row>
    <row r="128" spans="1:31" ht="15.75">
      <c r="A128" s="1">
        <v>53</v>
      </c>
      <c r="B128" s="91" t="s">
        <v>130</v>
      </c>
      <c r="C128" s="4">
        <v>3</v>
      </c>
      <c r="D128" s="132">
        <f>SUMIF($C$108:$C$125,"3",D$108:D$125)</f>
        <v>0</v>
      </c>
      <c r="E128" s="132">
        <f>SUMIF($C$108:$C$125,"3",E$108:E$125)</f>
        <v>0</v>
      </c>
      <c r="F128" s="132"/>
      <c r="G128" s="132"/>
      <c r="H128" s="132"/>
      <c r="I128" s="132"/>
      <c r="J128" s="132"/>
      <c r="K128" s="132"/>
      <c r="L128" s="132">
        <f>SUMIF($C$108:$C$125,"3",L$108:L$125)</f>
        <v>0</v>
      </c>
      <c r="M128" s="132">
        <f>SUMIF($C$108:$C$125,"3",M$108:M$125)</f>
        <v>0</v>
      </c>
      <c r="N128" s="132"/>
      <c r="O128" s="132"/>
      <c r="P128" s="132"/>
      <c r="Q128" s="132"/>
      <c r="R128" s="132"/>
      <c r="S128" s="132"/>
      <c r="T128" s="132">
        <f>D128+L128</f>
        <v>0</v>
      </c>
      <c r="U128" s="132">
        <f t="shared" si="51"/>
        <v>0</v>
      </c>
      <c r="V128" s="132">
        <f t="shared" si="51"/>
        <v>0</v>
      </c>
      <c r="W128" s="132">
        <f t="shared" si="51"/>
        <v>0</v>
      </c>
      <c r="X128" s="132">
        <f t="shared" si="51"/>
        <v>0</v>
      </c>
      <c r="Y128" s="132">
        <f t="shared" si="51"/>
        <v>0</v>
      </c>
      <c r="Z128" s="132">
        <f t="shared" si="51"/>
        <v>0</v>
      </c>
      <c r="AA128" s="132">
        <f t="shared" si="51"/>
        <v>0</v>
      </c>
      <c r="AB128" s="220">
        <f t="shared" si="43"/>
        <v>0</v>
      </c>
      <c r="AC128" s="220">
        <f t="shared" si="44"/>
        <v>0</v>
      </c>
      <c r="AD128" s="220">
        <f t="shared" si="45"/>
        <v>0</v>
      </c>
      <c r="AE128" s="220">
        <f t="shared" si="46"/>
        <v>0</v>
      </c>
    </row>
    <row r="129" spans="1:31" ht="15.75">
      <c r="A129" s="1">
        <v>54</v>
      </c>
      <c r="B129" s="137" t="s">
        <v>47</v>
      </c>
      <c r="C129" s="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220">
        <f t="shared" si="43"/>
        <v>0</v>
      </c>
      <c r="AC129" s="220">
        <f t="shared" si="44"/>
        <v>0</v>
      </c>
      <c r="AD129" s="220">
        <f t="shared" si="45"/>
        <v>0</v>
      </c>
      <c r="AE129" s="220">
        <f t="shared" si="46"/>
        <v>0</v>
      </c>
    </row>
    <row r="130" spans="1:31" ht="15.75" hidden="1">
      <c r="A130" s="1"/>
      <c r="B130" s="131"/>
      <c r="C130" s="4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>
        <f>D130+L130</f>
        <v>0</v>
      </c>
      <c r="U130" s="132">
        <f aca="true" t="shared" si="52" ref="U130:AA132">E130+M130</f>
        <v>0</v>
      </c>
      <c r="V130" s="132">
        <f t="shared" si="52"/>
        <v>0</v>
      </c>
      <c r="W130" s="132">
        <f t="shared" si="52"/>
        <v>0</v>
      </c>
      <c r="X130" s="132">
        <f t="shared" si="52"/>
        <v>0</v>
      </c>
      <c r="Y130" s="132">
        <f t="shared" si="52"/>
        <v>0</v>
      </c>
      <c r="Z130" s="132">
        <f t="shared" si="52"/>
        <v>0</v>
      </c>
      <c r="AA130" s="132">
        <f t="shared" si="52"/>
        <v>0</v>
      </c>
      <c r="AB130" s="220">
        <f t="shared" si="43"/>
        <v>0</v>
      </c>
      <c r="AC130" s="220">
        <f t="shared" si="44"/>
        <v>0</v>
      </c>
      <c r="AD130" s="220">
        <f t="shared" si="45"/>
        <v>0</v>
      </c>
      <c r="AE130" s="220">
        <f t="shared" si="46"/>
        <v>0</v>
      </c>
    </row>
    <row r="131" spans="1:31" ht="15.75" hidden="1">
      <c r="A131" s="1"/>
      <c r="B131" s="131"/>
      <c r="C131" s="4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>
        <f>D131+L131</f>
        <v>0</v>
      </c>
      <c r="U131" s="132">
        <f t="shared" si="52"/>
        <v>0</v>
      </c>
      <c r="V131" s="132">
        <f t="shared" si="52"/>
        <v>0</v>
      </c>
      <c r="W131" s="132">
        <f t="shared" si="52"/>
        <v>0</v>
      </c>
      <c r="X131" s="132">
        <f t="shared" si="52"/>
        <v>0</v>
      </c>
      <c r="Y131" s="132">
        <f t="shared" si="52"/>
        <v>0</v>
      </c>
      <c r="Z131" s="132">
        <f t="shared" si="52"/>
        <v>0</v>
      </c>
      <c r="AA131" s="132">
        <f t="shared" si="52"/>
        <v>0</v>
      </c>
      <c r="AB131" s="220">
        <f t="shared" si="43"/>
        <v>0</v>
      </c>
      <c r="AC131" s="220">
        <f t="shared" si="44"/>
        <v>0</v>
      </c>
      <c r="AD131" s="220">
        <f t="shared" si="45"/>
        <v>0</v>
      </c>
      <c r="AE131" s="220">
        <f t="shared" si="46"/>
        <v>0</v>
      </c>
    </row>
    <row r="132" spans="1:31" ht="15.75" hidden="1">
      <c r="A132" s="1"/>
      <c r="B132" s="131"/>
      <c r="C132" s="4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>
        <f>D132+L132</f>
        <v>0</v>
      </c>
      <c r="U132" s="132">
        <f t="shared" si="52"/>
        <v>0</v>
      </c>
      <c r="V132" s="132">
        <f t="shared" si="52"/>
        <v>0</v>
      </c>
      <c r="W132" s="132">
        <f t="shared" si="52"/>
        <v>0</v>
      </c>
      <c r="X132" s="132">
        <f t="shared" si="52"/>
        <v>0</v>
      </c>
      <c r="Y132" s="132">
        <f t="shared" si="52"/>
        <v>0</v>
      </c>
      <c r="Z132" s="132">
        <f t="shared" si="52"/>
        <v>0</v>
      </c>
      <c r="AA132" s="132">
        <f t="shared" si="52"/>
        <v>0</v>
      </c>
      <c r="AB132" s="220">
        <f t="shared" si="43"/>
        <v>0</v>
      </c>
      <c r="AC132" s="220">
        <f t="shared" si="44"/>
        <v>0</v>
      </c>
      <c r="AD132" s="220">
        <f t="shared" si="45"/>
        <v>0</v>
      </c>
      <c r="AE132" s="220">
        <f t="shared" si="46"/>
        <v>0</v>
      </c>
    </row>
    <row r="133" spans="1:31" ht="15.75" hidden="1">
      <c r="A133" s="1"/>
      <c r="B133" s="131" t="s">
        <v>219</v>
      </c>
      <c r="C133" s="4"/>
      <c r="D133" s="132">
        <f>SUM(D130:D132)</f>
        <v>0</v>
      </c>
      <c r="E133" s="132">
        <f>SUM(E130:E132)</f>
        <v>0</v>
      </c>
      <c r="F133" s="132"/>
      <c r="G133" s="132"/>
      <c r="H133" s="132"/>
      <c r="I133" s="132"/>
      <c r="J133" s="132"/>
      <c r="K133" s="132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220">
        <f t="shared" si="43"/>
        <v>0</v>
      </c>
      <c r="AC133" s="220">
        <f t="shared" si="44"/>
        <v>0</v>
      </c>
      <c r="AD133" s="220">
        <f t="shared" si="45"/>
        <v>0</v>
      </c>
      <c r="AE133" s="220">
        <f t="shared" si="46"/>
        <v>0</v>
      </c>
    </row>
    <row r="134" spans="1:31" ht="15.75" hidden="1">
      <c r="A134" s="1"/>
      <c r="B134" s="131" t="s">
        <v>220</v>
      </c>
      <c r="C134" s="4"/>
      <c r="D134" s="132"/>
      <c r="E134" s="132"/>
      <c r="F134" s="132"/>
      <c r="G134" s="132"/>
      <c r="H134" s="132"/>
      <c r="I134" s="132"/>
      <c r="J134" s="132"/>
      <c r="K134" s="132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220">
        <f t="shared" si="43"/>
        <v>0</v>
      </c>
      <c r="AC134" s="220">
        <f t="shared" si="44"/>
        <v>0</v>
      </c>
      <c r="AD134" s="220">
        <f t="shared" si="45"/>
        <v>0</v>
      </c>
      <c r="AE134" s="220">
        <f t="shared" si="46"/>
        <v>0</v>
      </c>
    </row>
    <row r="135" spans="1:31" ht="15.75" hidden="1">
      <c r="A135" s="1"/>
      <c r="B135" s="131"/>
      <c r="C135" s="4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>
        <f>D135+L135</f>
        <v>0</v>
      </c>
      <c r="U135" s="132">
        <f aca="true" t="shared" si="53" ref="U135:AA136">E135+M135</f>
        <v>0</v>
      </c>
      <c r="V135" s="132">
        <f t="shared" si="53"/>
        <v>0</v>
      </c>
      <c r="W135" s="132">
        <f t="shared" si="53"/>
        <v>0</v>
      </c>
      <c r="X135" s="132">
        <f t="shared" si="53"/>
        <v>0</v>
      </c>
      <c r="Y135" s="132">
        <f t="shared" si="53"/>
        <v>0</v>
      </c>
      <c r="Z135" s="132">
        <f t="shared" si="53"/>
        <v>0</v>
      </c>
      <c r="AA135" s="132">
        <f t="shared" si="53"/>
        <v>0</v>
      </c>
      <c r="AB135" s="220">
        <f t="shared" si="43"/>
        <v>0</v>
      </c>
      <c r="AC135" s="220">
        <f t="shared" si="44"/>
        <v>0</v>
      </c>
      <c r="AD135" s="220">
        <f t="shared" si="45"/>
        <v>0</v>
      </c>
      <c r="AE135" s="220">
        <f t="shared" si="46"/>
        <v>0</v>
      </c>
    </row>
    <row r="136" spans="1:31" ht="15.75" hidden="1">
      <c r="A136" s="1"/>
      <c r="B136" s="131"/>
      <c r="C136" s="4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>
        <f>D136+L136</f>
        <v>0</v>
      </c>
      <c r="U136" s="132">
        <f t="shared" si="53"/>
        <v>0</v>
      </c>
      <c r="V136" s="132">
        <f t="shared" si="53"/>
        <v>0</v>
      </c>
      <c r="W136" s="132">
        <f t="shared" si="53"/>
        <v>0</v>
      </c>
      <c r="X136" s="132">
        <f t="shared" si="53"/>
        <v>0</v>
      </c>
      <c r="Y136" s="132">
        <f t="shared" si="53"/>
        <v>0</v>
      </c>
      <c r="Z136" s="132">
        <f t="shared" si="53"/>
        <v>0</v>
      </c>
      <c r="AA136" s="132">
        <f t="shared" si="53"/>
        <v>0</v>
      </c>
      <c r="AB136" s="220">
        <f aca="true" t="shared" si="54" ref="AB136:AB164">E136-D136</f>
        <v>0</v>
      </c>
      <c r="AC136" s="220">
        <f aca="true" t="shared" si="55" ref="AC136:AC164">M136-L136</f>
        <v>0</v>
      </c>
      <c r="AD136" s="220">
        <f aca="true" t="shared" si="56" ref="AD136:AD164">U136-T136</f>
        <v>0</v>
      </c>
      <c r="AE136" s="220">
        <f aca="true" t="shared" si="57" ref="AE136:AE164">AD136-AB136-AC136</f>
        <v>0</v>
      </c>
    </row>
    <row r="137" spans="1:31" ht="15.75" hidden="1">
      <c r="A137" s="1"/>
      <c r="B137" s="131" t="s">
        <v>221</v>
      </c>
      <c r="C137" s="4"/>
      <c r="D137" s="132">
        <f>SUM(D135:D136)</f>
        <v>0</v>
      </c>
      <c r="E137" s="132">
        <f>SUM(E135:E136)</f>
        <v>0</v>
      </c>
      <c r="F137" s="132"/>
      <c r="G137" s="132"/>
      <c r="H137" s="132"/>
      <c r="I137" s="132"/>
      <c r="J137" s="132"/>
      <c r="K137" s="132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220">
        <f t="shared" si="54"/>
        <v>0</v>
      </c>
      <c r="AC137" s="220">
        <f t="shared" si="55"/>
        <v>0</v>
      </c>
      <c r="AD137" s="220">
        <f t="shared" si="56"/>
        <v>0</v>
      </c>
      <c r="AE137" s="220">
        <f t="shared" si="57"/>
        <v>0</v>
      </c>
    </row>
    <row r="138" spans="1:31" ht="31.5" hidden="1">
      <c r="A138" s="1"/>
      <c r="B138" s="131" t="s">
        <v>222</v>
      </c>
      <c r="C138" s="4"/>
      <c r="D138" s="138"/>
      <c r="E138" s="138"/>
      <c r="F138" s="138"/>
      <c r="G138" s="138"/>
      <c r="H138" s="138"/>
      <c r="I138" s="138"/>
      <c r="J138" s="138"/>
      <c r="K138" s="138"/>
      <c r="L138" s="132">
        <f>SUM(L129:L137)</f>
        <v>0</v>
      </c>
      <c r="M138" s="132">
        <f>SUM(M129:M137)</f>
        <v>0</v>
      </c>
      <c r="N138" s="132"/>
      <c r="O138" s="132"/>
      <c r="P138" s="132"/>
      <c r="Q138" s="132"/>
      <c r="R138" s="132"/>
      <c r="S138" s="132"/>
      <c r="T138" s="138"/>
      <c r="U138" s="138"/>
      <c r="V138" s="138"/>
      <c r="W138" s="138"/>
      <c r="X138" s="138"/>
      <c r="Y138" s="138"/>
      <c r="Z138" s="138"/>
      <c r="AA138" s="138"/>
      <c r="AB138" s="220">
        <f t="shared" si="54"/>
        <v>0</v>
      </c>
      <c r="AC138" s="220">
        <f t="shared" si="55"/>
        <v>0</v>
      </c>
      <c r="AD138" s="220">
        <f t="shared" si="56"/>
        <v>0</v>
      </c>
      <c r="AE138" s="220">
        <f t="shared" si="57"/>
        <v>0</v>
      </c>
    </row>
    <row r="139" spans="1:31" ht="15.75">
      <c r="A139" s="1">
        <v>55</v>
      </c>
      <c r="B139" s="139" t="s">
        <v>47</v>
      </c>
      <c r="C139" s="4"/>
      <c r="D139" s="134">
        <f>SUM(D140:D142)</f>
        <v>0</v>
      </c>
      <c r="E139" s="134">
        <f>SUM(E140:E142)</f>
        <v>0</v>
      </c>
      <c r="F139" s="134"/>
      <c r="G139" s="134"/>
      <c r="H139" s="134"/>
      <c r="I139" s="134"/>
      <c r="J139" s="134"/>
      <c r="K139" s="134"/>
      <c r="L139" s="134">
        <f>SUM(L140:L142)</f>
        <v>0</v>
      </c>
      <c r="M139" s="134">
        <f>SUM(M140:M142)</f>
        <v>0</v>
      </c>
      <c r="N139" s="134"/>
      <c r="O139" s="134"/>
      <c r="P139" s="134"/>
      <c r="Q139" s="134"/>
      <c r="R139" s="134"/>
      <c r="S139" s="134"/>
      <c r="T139" s="134">
        <f>D139+L139</f>
        <v>0</v>
      </c>
      <c r="U139" s="134">
        <f aca="true" t="shared" si="58" ref="U139:AA142">E139+M139</f>
        <v>0</v>
      </c>
      <c r="V139" s="134">
        <f t="shared" si="58"/>
        <v>0</v>
      </c>
      <c r="W139" s="134">
        <f t="shared" si="58"/>
        <v>0</v>
      </c>
      <c r="X139" s="134">
        <f t="shared" si="58"/>
        <v>0</v>
      </c>
      <c r="Y139" s="134">
        <f t="shared" si="58"/>
        <v>0</v>
      </c>
      <c r="Z139" s="134">
        <f t="shared" si="58"/>
        <v>0</v>
      </c>
      <c r="AA139" s="134">
        <f t="shared" si="58"/>
        <v>0</v>
      </c>
      <c r="AB139" s="220">
        <f t="shared" si="54"/>
        <v>0</v>
      </c>
      <c r="AC139" s="220">
        <f t="shared" si="55"/>
        <v>0</v>
      </c>
      <c r="AD139" s="220">
        <f t="shared" si="56"/>
        <v>0</v>
      </c>
      <c r="AE139" s="220">
        <f t="shared" si="57"/>
        <v>0</v>
      </c>
    </row>
    <row r="140" spans="1:31" ht="15.75">
      <c r="A140" s="1">
        <v>56</v>
      </c>
      <c r="B140" s="91" t="s">
        <v>421</v>
      </c>
      <c r="C140" s="4">
        <v>1</v>
      </c>
      <c r="D140" s="132">
        <f>SUMIF($C$129:$C$139,"1",D$129:D$139)</f>
        <v>0</v>
      </c>
      <c r="E140" s="132">
        <f>SUMIF($C$129:$C$139,"1",E$129:E$139)</f>
        <v>0</v>
      </c>
      <c r="F140" s="132"/>
      <c r="G140" s="132"/>
      <c r="H140" s="132"/>
      <c r="I140" s="132"/>
      <c r="J140" s="132"/>
      <c r="K140" s="132"/>
      <c r="L140" s="132">
        <f>SUMIF($C$129:$C$139,"1",L$129:L$139)</f>
        <v>0</v>
      </c>
      <c r="M140" s="132">
        <f>SUMIF($C$129:$C$139,"1",M$129:M$139)</f>
        <v>0</v>
      </c>
      <c r="N140" s="132"/>
      <c r="O140" s="132"/>
      <c r="P140" s="132"/>
      <c r="Q140" s="132"/>
      <c r="R140" s="132"/>
      <c r="S140" s="132"/>
      <c r="T140" s="132">
        <f>D140+L140</f>
        <v>0</v>
      </c>
      <c r="U140" s="132">
        <f t="shared" si="58"/>
        <v>0</v>
      </c>
      <c r="V140" s="132">
        <f t="shared" si="58"/>
        <v>0</v>
      </c>
      <c r="W140" s="132">
        <f t="shared" si="58"/>
        <v>0</v>
      </c>
      <c r="X140" s="132">
        <f t="shared" si="58"/>
        <v>0</v>
      </c>
      <c r="Y140" s="132">
        <f t="shared" si="58"/>
        <v>0</v>
      </c>
      <c r="Z140" s="132">
        <f t="shared" si="58"/>
        <v>0</v>
      </c>
      <c r="AA140" s="132">
        <f t="shared" si="58"/>
        <v>0</v>
      </c>
      <c r="AB140" s="220">
        <f t="shared" si="54"/>
        <v>0</v>
      </c>
      <c r="AC140" s="220">
        <f t="shared" si="55"/>
        <v>0</v>
      </c>
      <c r="AD140" s="220">
        <f t="shared" si="56"/>
        <v>0</v>
      </c>
      <c r="AE140" s="220">
        <f t="shared" si="57"/>
        <v>0</v>
      </c>
    </row>
    <row r="141" spans="1:31" ht="15.75">
      <c r="A141" s="1">
        <v>57</v>
      </c>
      <c r="B141" s="91" t="s">
        <v>248</v>
      </c>
      <c r="C141" s="4">
        <v>2</v>
      </c>
      <c r="D141" s="132">
        <f>SUMIF($C$129:$C$139,"2",D$129:D$139)</f>
        <v>0</v>
      </c>
      <c r="E141" s="132">
        <f>SUMIF($C$129:$C$139,"2",E$129:E$139)</f>
        <v>0</v>
      </c>
      <c r="F141" s="132"/>
      <c r="G141" s="132"/>
      <c r="H141" s="132"/>
      <c r="I141" s="132"/>
      <c r="J141" s="132"/>
      <c r="K141" s="132"/>
      <c r="L141" s="132">
        <f>SUMIF($C$129:$C$139,"2",L$129:L$139)</f>
        <v>0</v>
      </c>
      <c r="M141" s="132">
        <f>SUMIF($C$129:$C$139,"2",M$129:M$139)</f>
        <v>0</v>
      </c>
      <c r="N141" s="132"/>
      <c r="O141" s="132"/>
      <c r="P141" s="132"/>
      <c r="Q141" s="132"/>
      <c r="R141" s="132"/>
      <c r="S141" s="132"/>
      <c r="T141" s="132">
        <f>D141+L141</f>
        <v>0</v>
      </c>
      <c r="U141" s="132">
        <f t="shared" si="58"/>
        <v>0</v>
      </c>
      <c r="V141" s="132">
        <f t="shared" si="58"/>
        <v>0</v>
      </c>
      <c r="W141" s="132">
        <f t="shared" si="58"/>
        <v>0</v>
      </c>
      <c r="X141" s="132">
        <f t="shared" si="58"/>
        <v>0</v>
      </c>
      <c r="Y141" s="132">
        <f t="shared" si="58"/>
        <v>0</v>
      </c>
      <c r="Z141" s="132">
        <f t="shared" si="58"/>
        <v>0</v>
      </c>
      <c r="AA141" s="132">
        <f t="shared" si="58"/>
        <v>0</v>
      </c>
      <c r="AB141" s="220">
        <f t="shared" si="54"/>
        <v>0</v>
      </c>
      <c r="AC141" s="220">
        <f t="shared" si="55"/>
        <v>0</v>
      </c>
      <c r="AD141" s="220">
        <f t="shared" si="56"/>
        <v>0</v>
      </c>
      <c r="AE141" s="220">
        <f t="shared" si="57"/>
        <v>0</v>
      </c>
    </row>
    <row r="142" spans="1:31" ht="15.75">
      <c r="A142" s="1">
        <v>58</v>
      </c>
      <c r="B142" s="91" t="s">
        <v>130</v>
      </c>
      <c r="C142" s="4">
        <v>3</v>
      </c>
      <c r="D142" s="132">
        <f>SUMIF($C$129:$C$139,"3",D$129:D$139)</f>
        <v>0</v>
      </c>
      <c r="E142" s="132">
        <f>SUMIF($C$129:$C$139,"3",E$129:E$139)</f>
        <v>0</v>
      </c>
      <c r="F142" s="132"/>
      <c r="G142" s="132"/>
      <c r="H142" s="132"/>
      <c r="I142" s="132"/>
      <c r="J142" s="132"/>
      <c r="K142" s="132"/>
      <c r="L142" s="132">
        <f>SUMIF($C$129:$C$139,"3",L$129:L$139)</f>
        <v>0</v>
      </c>
      <c r="M142" s="132">
        <f>SUMIF($C$129:$C$139,"3",M$129:M$139)</f>
        <v>0</v>
      </c>
      <c r="N142" s="132"/>
      <c r="O142" s="132"/>
      <c r="P142" s="132"/>
      <c r="Q142" s="132"/>
      <c r="R142" s="132"/>
      <c r="S142" s="132"/>
      <c r="T142" s="132">
        <f>D142+L142</f>
        <v>0</v>
      </c>
      <c r="U142" s="132">
        <f t="shared" si="58"/>
        <v>0</v>
      </c>
      <c r="V142" s="132">
        <f t="shared" si="58"/>
        <v>0</v>
      </c>
      <c r="W142" s="132">
        <f t="shared" si="58"/>
        <v>0</v>
      </c>
      <c r="X142" s="132">
        <f t="shared" si="58"/>
        <v>0</v>
      </c>
      <c r="Y142" s="132">
        <f t="shared" si="58"/>
        <v>0</v>
      </c>
      <c r="Z142" s="132">
        <f t="shared" si="58"/>
        <v>0</v>
      </c>
      <c r="AA142" s="132">
        <f t="shared" si="58"/>
        <v>0</v>
      </c>
      <c r="AB142" s="220">
        <f t="shared" si="54"/>
        <v>0</v>
      </c>
      <c r="AC142" s="220">
        <f t="shared" si="55"/>
        <v>0</v>
      </c>
      <c r="AD142" s="220">
        <f t="shared" si="56"/>
        <v>0</v>
      </c>
      <c r="AE142" s="220">
        <f t="shared" si="57"/>
        <v>0</v>
      </c>
    </row>
    <row r="143" spans="1:31" ht="15.75">
      <c r="A143" s="1">
        <v>59</v>
      </c>
      <c r="B143" s="137" t="s">
        <v>223</v>
      </c>
      <c r="C143" s="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220">
        <f t="shared" si="54"/>
        <v>0</v>
      </c>
      <c r="AC143" s="220">
        <f t="shared" si="55"/>
        <v>0</v>
      </c>
      <c r="AD143" s="220">
        <f t="shared" si="56"/>
        <v>0</v>
      </c>
      <c r="AE143" s="220">
        <f t="shared" si="57"/>
        <v>0</v>
      </c>
    </row>
    <row r="144" spans="1:31" ht="31.5" hidden="1">
      <c r="A144" s="1"/>
      <c r="B144" s="61" t="s">
        <v>226</v>
      </c>
      <c r="C144" s="4"/>
      <c r="D144" s="132"/>
      <c r="E144" s="132"/>
      <c r="F144" s="132"/>
      <c r="G144" s="132"/>
      <c r="H144" s="132"/>
      <c r="I144" s="132"/>
      <c r="J144" s="132"/>
      <c r="K144" s="132"/>
      <c r="L144" s="138"/>
      <c r="M144" s="138"/>
      <c r="N144" s="138"/>
      <c r="O144" s="138"/>
      <c r="P144" s="138"/>
      <c r="Q144" s="138"/>
      <c r="R144" s="138"/>
      <c r="S144" s="138"/>
      <c r="T144" s="132">
        <f aca="true" t="shared" si="59" ref="T144:T163">D144+L144</f>
        <v>0</v>
      </c>
      <c r="U144" s="132">
        <f aca="true" t="shared" si="60" ref="U144:U163">E144+M144</f>
        <v>0</v>
      </c>
      <c r="V144" s="132">
        <f aca="true" t="shared" si="61" ref="V144:V163">F144+N144</f>
        <v>0</v>
      </c>
      <c r="W144" s="132">
        <f aca="true" t="shared" si="62" ref="W144:W163">G144+O144</f>
        <v>0</v>
      </c>
      <c r="X144" s="132">
        <f aca="true" t="shared" si="63" ref="X144:X163">H144+P144</f>
        <v>0</v>
      </c>
      <c r="Y144" s="132">
        <f aca="true" t="shared" si="64" ref="Y144:Y163">I144+Q144</f>
        <v>0</v>
      </c>
      <c r="Z144" s="132">
        <f aca="true" t="shared" si="65" ref="Z144:Z163">J144+R144</f>
        <v>0</v>
      </c>
      <c r="AA144" s="132">
        <f aca="true" t="shared" si="66" ref="AA144:AA163">K144+S144</f>
        <v>0</v>
      </c>
      <c r="AB144" s="220">
        <f t="shared" si="54"/>
        <v>0</v>
      </c>
      <c r="AC144" s="220">
        <f t="shared" si="55"/>
        <v>0</v>
      </c>
      <c r="AD144" s="220">
        <f t="shared" si="56"/>
        <v>0</v>
      </c>
      <c r="AE144" s="220">
        <f t="shared" si="57"/>
        <v>0</v>
      </c>
    </row>
    <row r="145" spans="1:31" ht="15.75" hidden="1">
      <c r="A145" s="1"/>
      <c r="B145" s="61"/>
      <c r="C145" s="4"/>
      <c r="D145" s="132"/>
      <c r="E145" s="132"/>
      <c r="F145" s="132"/>
      <c r="G145" s="132"/>
      <c r="H145" s="132"/>
      <c r="I145" s="132"/>
      <c r="J145" s="132"/>
      <c r="K145" s="132"/>
      <c r="L145" s="138"/>
      <c r="M145" s="138"/>
      <c r="N145" s="138"/>
      <c r="O145" s="138"/>
      <c r="P145" s="138"/>
      <c r="Q145" s="138"/>
      <c r="R145" s="138"/>
      <c r="S145" s="138"/>
      <c r="T145" s="132">
        <f t="shared" si="59"/>
        <v>0</v>
      </c>
      <c r="U145" s="132">
        <f t="shared" si="60"/>
        <v>0</v>
      </c>
      <c r="V145" s="132">
        <f t="shared" si="61"/>
        <v>0</v>
      </c>
      <c r="W145" s="132">
        <f t="shared" si="62"/>
        <v>0</v>
      </c>
      <c r="X145" s="132">
        <f t="shared" si="63"/>
        <v>0</v>
      </c>
      <c r="Y145" s="132">
        <f t="shared" si="64"/>
        <v>0</v>
      </c>
      <c r="Z145" s="132">
        <f t="shared" si="65"/>
        <v>0</v>
      </c>
      <c r="AA145" s="132">
        <f t="shared" si="66"/>
        <v>0</v>
      </c>
      <c r="AB145" s="220">
        <f t="shared" si="54"/>
        <v>0</v>
      </c>
      <c r="AC145" s="220">
        <f t="shared" si="55"/>
        <v>0</v>
      </c>
      <c r="AD145" s="220">
        <f t="shared" si="56"/>
        <v>0</v>
      </c>
      <c r="AE145" s="220">
        <f t="shared" si="57"/>
        <v>0</v>
      </c>
    </row>
    <row r="146" spans="1:31" ht="31.5" hidden="1">
      <c r="A146" s="1"/>
      <c r="B146" s="61" t="s">
        <v>225</v>
      </c>
      <c r="C146" s="4"/>
      <c r="D146" s="132"/>
      <c r="E146" s="132"/>
      <c r="F146" s="132"/>
      <c r="G146" s="132"/>
      <c r="H146" s="132"/>
      <c r="I146" s="132"/>
      <c r="J146" s="132"/>
      <c r="K146" s="132"/>
      <c r="L146" s="138"/>
      <c r="M146" s="138"/>
      <c r="N146" s="138"/>
      <c r="O146" s="138"/>
      <c r="P146" s="138"/>
      <c r="Q146" s="138"/>
      <c r="R146" s="138"/>
      <c r="S146" s="138"/>
      <c r="T146" s="132">
        <f t="shared" si="59"/>
        <v>0</v>
      </c>
      <c r="U146" s="132">
        <f t="shared" si="60"/>
        <v>0</v>
      </c>
      <c r="V146" s="132">
        <f t="shared" si="61"/>
        <v>0</v>
      </c>
      <c r="W146" s="132">
        <f t="shared" si="62"/>
        <v>0</v>
      </c>
      <c r="X146" s="132">
        <f t="shared" si="63"/>
        <v>0</v>
      </c>
      <c r="Y146" s="132">
        <f t="shared" si="64"/>
        <v>0</v>
      </c>
      <c r="Z146" s="132">
        <f t="shared" si="65"/>
        <v>0</v>
      </c>
      <c r="AA146" s="132">
        <f t="shared" si="66"/>
        <v>0</v>
      </c>
      <c r="AB146" s="220">
        <f t="shared" si="54"/>
        <v>0</v>
      </c>
      <c r="AC146" s="220">
        <f t="shared" si="55"/>
        <v>0</v>
      </c>
      <c r="AD146" s="220">
        <f t="shared" si="56"/>
        <v>0</v>
      </c>
      <c r="AE146" s="220">
        <f t="shared" si="57"/>
        <v>0</v>
      </c>
    </row>
    <row r="147" spans="1:31" ht="15.75" hidden="1">
      <c r="A147" s="1"/>
      <c r="B147" s="61"/>
      <c r="C147" s="4"/>
      <c r="D147" s="132"/>
      <c r="E147" s="132"/>
      <c r="F147" s="132"/>
      <c r="G147" s="132"/>
      <c r="H147" s="132"/>
      <c r="I147" s="132"/>
      <c r="J147" s="132"/>
      <c r="K147" s="132"/>
      <c r="L147" s="138"/>
      <c r="M147" s="138"/>
      <c r="N147" s="138"/>
      <c r="O147" s="138"/>
      <c r="P147" s="138"/>
      <c r="Q147" s="138"/>
      <c r="R147" s="138"/>
      <c r="S147" s="138"/>
      <c r="T147" s="132">
        <f t="shared" si="59"/>
        <v>0</v>
      </c>
      <c r="U147" s="132">
        <f t="shared" si="60"/>
        <v>0</v>
      </c>
      <c r="V147" s="132">
        <f t="shared" si="61"/>
        <v>0</v>
      </c>
      <c r="W147" s="132">
        <f t="shared" si="62"/>
        <v>0</v>
      </c>
      <c r="X147" s="132">
        <f t="shared" si="63"/>
        <v>0</v>
      </c>
      <c r="Y147" s="132">
        <f t="shared" si="64"/>
        <v>0</v>
      </c>
      <c r="Z147" s="132">
        <f t="shared" si="65"/>
        <v>0</v>
      </c>
      <c r="AA147" s="132">
        <f t="shared" si="66"/>
        <v>0</v>
      </c>
      <c r="AB147" s="220">
        <f t="shared" si="54"/>
        <v>0</v>
      </c>
      <c r="AC147" s="220">
        <f t="shared" si="55"/>
        <v>0</v>
      </c>
      <c r="AD147" s="220">
        <f t="shared" si="56"/>
        <v>0</v>
      </c>
      <c r="AE147" s="220">
        <f t="shared" si="57"/>
        <v>0</v>
      </c>
    </row>
    <row r="148" spans="1:31" ht="47.25" hidden="1">
      <c r="A148" s="1"/>
      <c r="B148" s="61" t="s">
        <v>224</v>
      </c>
      <c r="C148" s="4"/>
      <c r="D148" s="132"/>
      <c r="E148" s="132"/>
      <c r="F148" s="132"/>
      <c r="G148" s="132"/>
      <c r="H148" s="132"/>
      <c r="I148" s="132"/>
      <c r="J148" s="132"/>
      <c r="K148" s="132"/>
      <c r="L148" s="138"/>
      <c r="M148" s="138"/>
      <c r="N148" s="138"/>
      <c r="O148" s="138"/>
      <c r="P148" s="138"/>
      <c r="Q148" s="138"/>
      <c r="R148" s="138"/>
      <c r="S148" s="138"/>
      <c r="T148" s="132">
        <f t="shared" si="59"/>
        <v>0</v>
      </c>
      <c r="U148" s="132">
        <f t="shared" si="60"/>
        <v>0</v>
      </c>
      <c r="V148" s="132">
        <f t="shared" si="61"/>
        <v>0</v>
      </c>
      <c r="W148" s="132">
        <f t="shared" si="62"/>
        <v>0</v>
      </c>
      <c r="X148" s="132">
        <f t="shared" si="63"/>
        <v>0</v>
      </c>
      <c r="Y148" s="132">
        <f t="shared" si="64"/>
        <v>0</v>
      </c>
      <c r="Z148" s="132">
        <f t="shared" si="65"/>
        <v>0</v>
      </c>
      <c r="AA148" s="132">
        <f t="shared" si="66"/>
        <v>0</v>
      </c>
      <c r="AB148" s="220">
        <f t="shared" si="54"/>
        <v>0</v>
      </c>
      <c r="AC148" s="220">
        <f t="shared" si="55"/>
        <v>0</v>
      </c>
      <c r="AD148" s="220">
        <f t="shared" si="56"/>
        <v>0</v>
      </c>
      <c r="AE148" s="220">
        <f t="shared" si="57"/>
        <v>0</v>
      </c>
    </row>
    <row r="149" spans="1:31" ht="15.75" hidden="1">
      <c r="A149" s="1"/>
      <c r="B149" s="91"/>
      <c r="C149" s="4"/>
      <c r="D149" s="132"/>
      <c r="E149" s="132"/>
      <c r="F149" s="132"/>
      <c r="G149" s="132"/>
      <c r="H149" s="132"/>
      <c r="I149" s="132"/>
      <c r="J149" s="132"/>
      <c r="K149" s="132"/>
      <c r="L149" s="138"/>
      <c r="M149" s="138"/>
      <c r="N149" s="138"/>
      <c r="O149" s="138"/>
      <c r="P149" s="138"/>
      <c r="Q149" s="138"/>
      <c r="R149" s="138"/>
      <c r="S149" s="138"/>
      <c r="T149" s="132">
        <f t="shared" si="59"/>
        <v>0</v>
      </c>
      <c r="U149" s="132">
        <f t="shared" si="60"/>
        <v>0</v>
      </c>
      <c r="V149" s="132">
        <f t="shared" si="61"/>
        <v>0</v>
      </c>
      <c r="W149" s="132">
        <f t="shared" si="62"/>
        <v>0</v>
      </c>
      <c r="X149" s="132">
        <f t="shared" si="63"/>
        <v>0</v>
      </c>
      <c r="Y149" s="132">
        <f t="shared" si="64"/>
        <v>0</v>
      </c>
      <c r="Z149" s="132">
        <f t="shared" si="65"/>
        <v>0</v>
      </c>
      <c r="AA149" s="132">
        <f t="shared" si="66"/>
        <v>0</v>
      </c>
      <c r="AB149" s="220">
        <f t="shared" si="54"/>
        <v>0</v>
      </c>
      <c r="AC149" s="220">
        <f t="shared" si="55"/>
        <v>0</v>
      </c>
      <c r="AD149" s="220">
        <f t="shared" si="56"/>
        <v>0</v>
      </c>
      <c r="AE149" s="220">
        <f t="shared" si="57"/>
        <v>0</v>
      </c>
    </row>
    <row r="150" spans="1:31" ht="31.5" hidden="1">
      <c r="A150" s="1"/>
      <c r="B150" s="61" t="s">
        <v>389</v>
      </c>
      <c r="C150" s="4"/>
      <c r="D150" s="132"/>
      <c r="E150" s="132"/>
      <c r="F150" s="132"/>
      <c r="G150" s="132"/>
      <c r="H150" s="132"/>
      <c r="I150" s="132"/>
      <c r="J150" s="132"/>
      <c r="K150" s="132"/>
      <c r="L150" s="138"/>
      <c r="M150" s="138"/>
      <c r="N150" s="138"/>
      <c r="O150" s="138"/>
      <c r="P150" s="138"/>
      <c r="Q150" s="138"/>
      <c r="R150" s="138"/>
      <c r="S150" s="138"/>
      <c r="T150" s="132">
        <f t="shared" si="59"/>
        <v>0</v>
      </c>
      <c r="U150" s="132">
        <f t="shared" si="60"/>
        <v>0</v>
      </c>
      <c r="V150" s="132">
        <f t="shared" si="61"/>
        <v>0</v>
      </c>
      <c r="W150" s="132">
        <f t="shared" si="62"/>
        <v>0</v>
      </c>
      <c r="X150" s="132">
        <f t="shared" si="63"/>
        <v>0</v>
      </c>
      <c r="Y150" s="132">
        <f t="shared" si="64"/>
        <v>0</v>
      </c>
      <c r="Z150" s="132">
        <f t="shared" si="65"/>
        <v>0</v>
      </c>
      <c r="AA150" s="132">
        <f t="shared" si="66"/>
        <v>0</v>
      </c>
      <c r="AB150" s="220">
        <f t="shared" si="54"/>
        <v>0</v>
      </c>
      <c r="AC150" s="220">
        <f t="shared" si="55"/>
        <v>0</v>
      </c>
      <c r="AD150" s="220">
        <f t="shared" si="56"/>
        <v>0</v>
      </c>
      <c r="AE150" s="220">
        <f t="shared" si="57"/>
        <v>0</v>
      </c>
    </row>
    <row r="151" spans="1:31" ht="31.5" hidden="1">
      <c r="A151" s="1"/>
      <c r="B151" s="61" t="s">
        <v>227</v>
      </c>
      <c r="C151" s="4"/>
      <c r="D151" s="132"/>
      <c r="E151" s="132"/>
      <c r="F151" s="132"/>
      <c r="G151" s="132"/>
      <c r="H151" s="132"/>
      <c r="I151" s="132"/>
      <c r="J151" s="132"/>
      <c r="K151" s="132"/>
      <c r="L151" s="138"/>
      <c r="M151" s="138"/>
      <c r="N151" s="138"/>
      <c r="O151" s="138"/>
      <c r="P151" s="138"/>
      <c r="Q151" s="138"/>
      <c r="R151" s="138"/>
      <c r="S151" s="138"/>
      <c r="T151" s="132">
        <f t="shared" si="59"/>
        <v>0</v>
      </c>
      <c r="U151" s="132">
        <f t="shared" si="60"/>
        <v>0</v>
      </c>
      <c r="V151" s="132">
        <f t="shared" si="61"/>
        <v>0</v>
      </c>
      <c r="W151" s="132">
        <f t="shared" si="62"/>
        <v>0</v>
      </c>
      <c r="X151" s="132">
        <f t="shared" si="63"/>
        <v>0</v>
      </c>
      <c r="Y151" s="132">
        <f t="shared" si="64"/>
        <v>0</v>
      </c>
      <c r="Z151" s="132">
        <f t="shared" si="65"/>
        <v>0</v>
      </c>
      <c r="AA151" s="132">
        <f t="shared" si="66"/>
        <v>0</v>
      </c>
      <c r="AB151" s="220">
        <f t="shared" si="54"/>
        <v>0</v>
      </c>
      <c r="AC151" s="220">
        <f t="shared" si="55"/>
        <v>0</v>
      </c>
      <c r="AD151" s="220">
        <f t="shared" si="56"/>
        <v>0</v>
      </c>
      <c r="AE151" s="220">
        <f t="shared" si="57"/>
        <v>0</v>
      </c>
    </row>
    <row r="152" spans="1:31" ht="15.75" hidden="1">
      <c r="A152" s="1"/>
      <c r="B152" s="61"/>
      <c r="C152" s="4"/>
      <c r="D152" s="132"/>
      <c r="E152" s="132"/>
      <c r="F152" s="132"/>
      <c r="G152" s="132"/>
      <c r="H152" s="132"/>
      <c r="I152" s="132"/>
      <c r="J152" s="132"/>
      <c r="K152" s="132"/>
      <c r="L152" s="138"/>
      <c r="M152" s="138"/>
      <c r="N152" s="138"/>
      <c r="O152" s="138"/>
      <c r="P152" s="138"/>
      <c r="Q152" s="138"/>
      <c r="R152" s="138"/>
      <c r="S152" s="138"/>
      <c r="T152" s="132">
        <f t="shared" si="59"/>
        <v>0</v>
      </c>
      <c r="U152" s="132">
        <f t="shared" si="60"/>
        <v>0</v>
      </c>
      <c r="V152" s="132">
        <f t="shared" si="61"/>
        <v>0</v>
      </c>
      <c r="W152" s="132">
        <f t="shared" si="62"/>
        <v>0</v>
      </c>
      <c r="X152" s="132">
        <f t="shared" si="63"/>
        <v>0</v>
      </c>
      <c r="Y152" s="132">
        <f t="shared" si="64"/>
        <v>0</v>
      </c>
      <c r="Z152" s="132">
        <f t="shared" si="65"/>
        <v>0</v>
      </c>
      <c r="AA152" s="132">
        <f t="shared" si="66"/>
        <v>0</v>
      </c>
      <c r="AB152" s="220">
        <f t="shared" si="54"/>
        <v>0</v>
      </c>
      <c r="AC152" s="220">
        <f t="shared" si="55"/>
        <v>0</v>
      </c>
      <c r="AD152" s="220">
        <f t="shared" si="56"/>
        <v>0</v>
      </c>
      <c r="AE152" s="220">
        <f t="shared" si="57"/>
        <v>0</v>
      </c>
    </row>
    <row r="153" spans="1:31" ht="31.5" hidden="1">
      <c r="A153" s="1"/>
      <c r="B153" s="61" t="s">
        <v>228</v>
      </c>
      <c r="C153" s="4"/>
      <c r="D153" s="132"/>
      <c r="E153" s="132"/>
      <c r="F153" s="132"/>
      <c r="G153" s="132"/>
      <c r="H153" s="132"/>
      <c r="I153" s="132"/>
      <c r="J153" s="132"/>
      <c r="K153" s="132"/>
      <c r="L153" s="138"/>
      <c r="M153" s="138"/>
      <c r="N153" s="138"/>
      <c r="O153" s="138"/>
      <c r="P153" s="138"/>
      <c r="Q153" s="138"/>
      <c r="R153" s="138"/>
      <c r="S153" s="138"/>
      <c r="T153" s="132">
        <f t="shared" si="59"/>
        <v>0</v>
      </c>
      <c r="U153" s="132">
        <f t="shared" si="60"/>
        <v>0</v>
      </c>
      <c r="V153" s="132">
        <f t="shared" si="61"/>
        <v>0</v>
      </c>
      <c r="W153" s="132">
        <f t="shared" si="62"/>
        <v>0</v>
      </c>
      <c r="X153" s="132">
        <f t="shared" si="63"/>
        <v>0</v>
      </c>
      <c r="Y153" s="132">
        <f t="shared" si="64"/>
        <v>0</v>
      </c>
      <c r="Z153" s="132">
        <f t="shared" si="65"/>
        <v>0</v>
      </c>
      <c r="AA153" s="132">
        <f t="shared" si="66"/>
        <v>0</v>
      </c>
      <c r="AB153" s="220">
        <f t="shared" si="54"/>
        <v>0</v>
      </c>
      <c r="AC153" s="220">
        <f t="shared" si="55"/>
        <v>0</v>
      </c>
      <c r="AD153" s="220">
        <f t="shared" si="56"/>
        <v>0</v>
      </c>
      <c r="AE153" s="220">
        <f t="shared" si="57"/>
        <v>0</v>
      </c>
    </row>
    <row r="154" spans="1:31" ht="15.75" hidden="1">
      <c r="A154" s="1"/>
      <c r="B154" s="61"/>
      <c r="C154" s="4"/>
      <c r="D154" s="132"/>
      <c r="E154" s="132"/>
      <c r="F154" s="132"/>
      <c r="G154" s="132"/>
      <c r="H154" s="132"/>
      <c r="I154" s="132"/>
      <c r="J154" s="132"/>
      <c r="K154" s="132"/>
      <c r="L154" s="138"/>
      <c r="M154" s="138"/>
      <c r="N154" s="138"/>
      <c r="O154" s="138"/>
      <c r="P154" s="138"/>
      <c r="Q154" s="138"/>
      <c r="R154" s="138"/>
      <c r="S154" s="138"/>
      <c r="T154" s="132">
        <f t="shared" si="59"/>
        <v>0</v>
      </c>
      <c r="U154" s="132">
        <f t="shared" si="60"/>
        <v>0</v>
      </c>
      <c r="V154" s="132">
        <f t="shared" si="61"/>
        <v>0</v>
      </c>
      <c r="W154" s="132">
        <f t="shared" si="62"/>
        <v>0</v>
      </c>
      <c r="X154" s="132">
        <f t="shared" si="63"/>
        <v>0</v>
      </c>
      <c r="Y154" s="132">
        <f t="shared" si="64"/>
        <v>0</v>
      </c>
      <c r="Z154" s="132">
        <f t="shared" si="65"/>
        <v>0</v>
      </c>
      <c r="AA154" s="132">
        <f t="shared" si="66"/>
        <v>0</v>
      </c>
      <c r="AB154" s="220">
        <f t="shared" si="54"/>
        <v>0</v>
      </c>
      <c r="AC154" s="220">
        <f t="shared" si="55"/>
        <v>0</v>
      </c>
      <c r="AD154" s="220">
        <f t="shared" si="56"/>
        <v>0</v>
      </c>
      <c r="AE154" s="220">
        <f t="shared" si="57"/>
        <v>0</v>
      </c>
    </row>
    <row r="155" spans="1:31" ht="15.75" hidden="1">
      <c r="A155" s="1"/>
      <c r="B155" s="61" t="s">
        <v>229</v>
      </c>
      <c r="C155" s="4"/>
      <c r="D155" s="132"/>
      <c r="E155" s="132"/>
      <c r="F155" s="132"/>
      <c r="G155" s="132"/>
      <c r="H155" s="132"/>
      <c r="I155" s="132"/>
      <c r="J155" s="132"/>
      <c r="K155" s="132"/>
      <c r="L155" s="138"/>
      <c r="M155" s="138"/>
      <c r="N155" s="138"/>
      <c r="O155" s="138"/>
      <c r="P155" s="138"/>
      <c r="Q155" s="138"/>
      <c r="R155" s="138"/>
      <c r="S155" s="138"/>
      <c r="T155" s="132">
        <f t="shared" si="59"/>
        <v>0</v>
      </c>
      <c r="U155" s="132">
        <f t="shared" si="60"/>
        <v>0</v>
      </c>
      <c r="V155" s="132">
        <f t="shared" si="61"/>
        <v>0</v>
      </c>
      <c r="W155" s="132">
        <f t="shared" si="62"/>
        <v>0</v>
      </c>
      <c r="X155" s="132">
        <f t="shared" si="63"/>
        <v>0</v>
      </c>
      <c r="Y155" s="132">
        <f t="shared" si="64"/>
        <v>0</v>
      </c>
      <c r="Z155" s="132">
        <f t="shared" si="65"/>
        <v>0</v>
      </c>
      <c r="AA155" s="132">
        <f t="shared" si="66"/>
        <v>0</v>
      </c>
      <c r="AB155" s="220">
        <f t="shared" si="54"/>
        <v>0</v>
      </c>
      <c r="AC155" s="220">
        <f t="shared" si="55"/>
        <v>0</v>
      </c>
      <c r="AD155" s="220">
        <f t="shared" si="56"/>
        <v>0</v>
      </c>
      <c r="AE155" s="220">
        <f t="shared" si="57"/>
        <v>0</v>
      </c>
    </row>
    <row r="156" spans="1:31" ht="15.75" hidden="1">
      <c r="A156" s="1"/>
      <c r="B156" s="91"/>
      <c r="C156" s="4"/>
      <c r="D156" s="132"/>
      <c r="E156" s="132"/>
      <c r="F156" s="132"/>
      <c r="G156" s="132"/>
      <c r="H156" s="132"/>
      <c r="I156" s="132"/>
      <c r="J156" s="132"/>
      <c r="K156" s="132"/>
      <c r="L156" s="138"/>
      <c r="M156" s="138"/>
      <c r="N156" s="138"/>
      <c r="O156" s="138"/>
      <c r="P156" s="138"/>
      <c r="Q156" s="138"/>
      <c r="R156" s="138"/>
      <c r="S156" s="138"/>
      <c r="T156" s="132">
        <f t="shared" si="59"/>
        <v>0</v>
      </c>
      <c r="U156" s="132">
        <f t="shared" si="60"/>
        <v>0</v>
      </c>
      <c r="V156" s="132">
        <f t="shared" si="61"/>
        <v>0</v>
      </c>
      <c r="W156" s="132">
        <f t="shared" si="62"/>
        <v>0</v>
      </c>
      <c r="X156" s="132">
        <f t="shared" si="63"/>
        <v>0</v>
      </c>
      <c r="Y156" s="132">
        <f t="shared" si="64"/>
        <v>0</v>
      </c>
      <c r="Z156" s="132">
        <f t="shared" si="65"/>
        <v>0</v>
      </c>
      <c r="AA156" s="132">
        <f t="shared" si="66"/>
        <v>0</v>
      </c>
      <c r="AB156" s="220">
        <f t="shared" si="54"/>
        <v>0</v>
      </c>
      <c r="AC156" s="220">
        <f t="shared" si="55"/>
        <v>0</v>
      </c>
      <c r="AD156" s="220">
        <f t="shared" si="56"/>
        <v>0</v>
      </c>
      <c r="AE156" s="220">
        <f t="shared" si="57"/>
        <v>0</v>
      </c>
    </row>
    <row r="157" spans="1:31" ht="15.75" hidden="1">
      <c r="A157" s="1"/>
      <c r="B157" s="91"/>
      <c r="C157" s="4"/>
      <c r="D157" s="132"/>
      <c r="E157" s="132"/>
      <c r="F157" s="132"/>
      <c r="G157" s="132"/>
      <c r="H157" s="132"/>
      <c r="I157" s="132"/>
      <c r="J157" s="132"/>
      <c r="K157" s="132"/>
      <c r="L157" s="138"/>
      <c r="M157" s="138"/>
      <c r="N157" s="138"/>
      <c r="O157" s="138"/>
      <c r="P157" s="138"/>
      <c r="Q157" s="138"/>
      <c r="R157" s="138"/>
      <c r="S157" s="138"/>
      <c r="T157" s="132">
        <f t="shared" si="59"/>
        <v>0</v>
      </c>
      <c r="U157" s="132">
        <f t="shared" si="60"/>
        <v>0</v>
      </c>
      <c r="V157" s="132">
        <f t="shared" si="61"/>
        <v>0</v>
      </c>
      <c r="W157" s="132">
        <f t="shared" si="62"/>
        <v>0</v>
      </c>
      <c r="X157" s="132">
        <f t="shared" si="63"/>
        <v>0</v>
      </c>
      <c r="Y157" s="132">
        <f t="shared" si="64"/>
        <v>0</v>
      </c>
      <c r="Z157" s="132">
        <f t="shared" si="65"/>
        <v>0</v>
      </c>
      <c r="AA157" s="132">
        <f t="shared" si="66"/>
        <v>0</v>
      </c>
      <c r="AB157" s="220">
        <f t="shared" si="54"/>
        <v>0</v>
      </c>
      <c r="AC157" s="220">
        <f t="shared" si="55"/>
        <v>0</v>
      </c>
      <c r="AD157" s="220">
        <f t="shared" si="56"/>
        <v>0</v>
      </c>
      <c r="AE157" s="220">
        <f t="shared" si="57"/>
        <v>0</v>
      </c>
    </row>
    <row r="158" spans="1:31" ht="31.5" hidden="1">
      <c r="A158" s="1"/>
      <c r="B158" s="61" t="s">
        <v>230</v>
      </c>
      <c r="C158" s="4"/>
      <c r="D158" s="132"/>
      <c r="E158" s="132"/>
      <c r="F158" s="132"/>
      <c r="G158" s="132"/>
      <c r="H158" s="132"/>
      <c r="I158" s="132"/>
      <c r="J158" s="132"/>
      <c r="K158" s="132"/>
      <c r="L158" s="138"/>
      <c r="M158" s="138"/>
      <c r="N158" s="138"/>
      <c r="O158" s="138"/>
      <c r="P158" s="138"/>
      <c r="Q158" s="138"/>
      <c r="R158" s="138"/>
      <c r="S158" s="138"/>
      <c r="T158" s="132">
        <f t="shared" si="59"/>
        <v>0</v>
      </c>
      <c r="U158" s="132">
        <f t="shared" si="60"/>
        <v>0</v>
      </c>
      <c r="V158" s="132">
        <f t="shared" si="61"/>
        <v>0</v>
      </c>
      <c r="W158" s="132">
        <f t="shared" si="62"/>
        <v>0</v>
      </c>
      <c r="X158" s="132">
        <f t="shared" si="63"/>
        <v>0</v>
      </c>
      <c r="Y158" s="132">
        <f t="shared" si="64"/>
        <v>0</v>
      </c>
      <c r="Z158" s="132">
        <f t="shared" si="65"/>
        <v>0</v>
      </c>
      <c r="AA158" s="132">
        <f t="shared" si="66"/>
        <v>0</v>
      </c>
      <c r="AB158" s="220">
        <f t="shared" si="54"/>
        <v>0</v>
      </c>
      <c r="AC158" s="220">
        <f t="shared" si="55"/>
        <v>0</v>
      </c>
      <c r="AD158" s="220">
        <f t="shared" si="56"/>
        <v>0</v>
      </c>
      <c r="AE158" s="220">
        <f t="shared" si="57"/>
        <v>0</v>
      </c>
    </row>
    <row r="159" spans="1:31" ht="15.75">
      <c r="A159" s="1">
        <v>60</v>
      </c>
      <c r="B159" s="139" t="s">
        <v>48</v>
      </c>
      <c r="C159" s="4"/>
      <c r="D159" s="134">
        <f>SUM(D160:D162)</f>
        <v>0</v>
      </c>
      <c r="E159" s="134">
        <f>SUM(E160:E162)</f>
        <v>0</v>
      </c>
      <c r="F159" s="134"/>
      <c r="G159" s="134"/>
      <c r="H159" s="134"/>
      <c r="I159" s="134"/>
      <c r="J159" s="134"/>
      <c r="K159" s="134"/>
      <c r="L159" s="134">
        <f>SUM(L160:L162)</f>
        <v>0</v>
      </c>
      <c r="M159" s="134">
        <f>SUM(M160:M162)</f>
        <v>0</v>
      </c>
      <c r="N159" s="134"/>
      <c r="O159" s="134"/>
      <c r="P159" s="134"/>
      <c r="Q159" s="134"/>
      <c r="R159" s="134"/>
      <c r="S159" s="134"/>
      <c r="T159" s="134">
        <f t="shared" si="59"/>
        <v>0</v>
      </c>
      <c r="U159" s="134">
        <f t="shared" si="60"/>
        <v>0</v>
      </c>
      <c r="V159" s="134">
        <f t="shared" si="61"/>
        <v>0</v>
      </c>
      <c r="W159" s="134">
        <f t="shared" si="62"/>
        <v>0</v>
      </c>
      <c r="X159" s="134">
        <f t="shared" si="63"/>
        <v>0</v>
      </c>
      <c r="Y159" s="134">
        <f t="shared" si="64"/>
        <v>0</v>
      </c>
      <c r="Z159" s="134">
        <f t="shared" si="65"/>
        <v>0</v>
      </c>
      <c r="AA159" s="134">
        <f t="shared" si="66"/>
        <v>0</v>
      </c>
      <c r="AB159" s="220">
        <f t="shared" si="54"/>
        <v>0</v>
      </c>
      <c r="AC159" s="220">
        <f t="shared" si="55"/>
        <v>0</v>
      </c>
      <c r="AD159" s="220">
        <f t="shared" si="56"/>
        <v>0</v>
      </c>
      <c r="AE159" s="220">
        <f t="shared" si="57"/>
        <v>0</v>
      </c>
    </row>
    <row r="160" spans="1:31" ht="15.75">
      <c r="A160" s="1">
        <v>61</v>
      </c>
      <c r="B160" s="91" t="s">
        <v>421</v>
      </c>
      <c r="C160" s="4">
        <v>1</v>
      </c>
      <c r="D160" s="132">
        <f>SUMIF($C$143:$C$159,"1",D$143:D$159)</f>
        <v>0</v>
      </c>
      <c r="E160" s="132">
        <f>SUMIF($C$143:$C$159,"1",E$143:E$159)</f>
        <v>0</v>
      </c>
      <c r="F160" s="132"/>
      <c r="G160" s="132"/>
      <c r="H160" s="132"/>
      <c r="I160" s="132"/>
      <c r="J160" s="132"/>
      <c r="K160" s="132"/>
      <c r="L160" s="132">
        <f>SUMIF($C$143:$C$159,"1",L$143:L$159)</f>
        <v>0</v>
      </c>
      <c r="M160" s="132">
        <f>SUMIF($C$143:$C$159,"1",M$143:M$159)</f>
        <v>0</v>
      </c>
      <c r="N160" s="132"/>
      <c r="O160" s="132"/>
      <c r="P160" s="132"/>
      <c r="Q160" s="132"/>
      <c r="R160" s="132"/>
      <c r="S160" s="132"/>
      <c r="T160" s="132">
        <f t="shared" si="59"/>
        <v>0</v>
      </c>
      <c r="U160" s="132">
        <f t="shared" si="60"/>
        <v>0</v>
      </c>
      <c r="V160" s="132">
        <f t="shared" si="61"/>
        <v>0</v>
      </c>
      <c r="W160" s="132">
        <f t="shared" si="62"/>
        <v>0</v>
      </c>
      <c r="X160" s="132">
        <f t="shared" si="63"/>
        <v>0</v>
      </c>
      <c r="Y160" s="132">
        <f t="shared" si="64"/>
        <v>0</v>
      </c>
      <c r="Z160" s="132">
        <f t="shared" si="65"/>
        <v>0</v>
      </c>
      <c r="AA160" s="132">
        <f t="shared" si="66"/>
        <v>0</v>
      </c>
      <c r="AB160" s="220">
        <f t="shared" si="54"/>
        <v>0</v>
      </c>
      <c r="AC160" s="220">
        <f t="shared" si="55"/>
        <v>0</v>
      </c>
      <c r="AD160" s="220">
        <f t="shared" si="56"/>
        <v>0</v>
      </c>
      <c r="AE160" s="220">
        <f t="shared" si="57"/>
        <v>0</v>
      </c>
    </row>
    <row r="161" spans="1:31" ht="15.75">
      <c r="A161" s="1">
        <v>62</v>
      </c>
      <c r="B161" s="91" t="s">
        <v>248</v>
      </c>
      <c r="C161" s="4">
        <v>2</v>
      </c>
      <c r="D161" s="132">
        <f>SUMIF($C$143:$C$159,"2",D$143:D$159)</f>
        <v>0</v>
      </c>
      <c r="E161" s="132">
        <f>SUMIF($C$143:$C$159,"2",E$143:E$159)</f>
        <v>0</v>
      </c>
      <c r="F161" s="132"/>
      <c r="G161" s="132"/>
      <c r="H161" s="132"/>
      <c r="I161" s="132"/>
      <c r="J161" s="132"/>
      <c r="K161" s="132"/>
      <c r="L161" s="132">
        <f>SUMIF($C$143:$C$159,"2",L$143:L$159)</f>
        <v>0</v>
      </c>
      <c r="M161" s="132">
        <f>SUMIF($C$143:$C$159,"2",M$143:M$159)</f>
        <v>0</v>
      </c>
      <c r="N161" s="132"/>
      <c r="O161" s="132"/>
      <c r="P161" s="132"/>
      <c r="Q161" s="132"/>
      <c r="R161" s="132"/>
      <c r="S161" s="132"/>
      <c r="T161" s="132">
        <f t="shared" si="59"/>
        <v>0</v>
      </c>
      <c r="U161" s="132">
        <f t="shared" si="60"/>
        <v>0</v>
      </c>
      <c r="V161" s="132">
        <f t="shared" si="61"/>
        <v>0</v>
      </c>
      <c r="W161" s="132">
        <f t="shared" si="62"/>
        <v>0</v>
      </c>
      <c r="X161" s="132">
        <f t="shared" si="63"/>
        <v>0</v>
      </c>
      <c r="Y161" s="132">
        <f t="shared" si="64"/>
        <v>0</v>
      </c>
      <c r="Z161" s="132">
        <f t="shared" si="65"/>
        <v>0</v>
      </c>
      <c r="AA161" s="132">
        <f t="shared" si="66"/>
        <v>0</v>
      </c>
      <c r="AB161" s="220">
        <f t="shared" si="54"/>
        <v>0</v>
      </c>
      <c r="AC161" s="220">
        <f t="shared" si="55"/>
        <v>0</v>
      </c>
      <c r="AD161" s="220">
        <f t="shared" si="56"/>
        <v>0</v>
      </c>
      <c r="AE161" s="220">
        <f t="shared" si="57"/>
        <v>0</v>
      </c>
    </row>
    <row r="162" spans="1:31" ht="15.75">
      <c r="A162" s="1">
        <v>63</v>
      </c>
      <c r="B162" s="91" t="s">
        <v>130</v>
      </c>
      <c r="C162" s="4">
        <v>3</v>
      </c>
      <c r="D162" s="132">
        <f>SUMIF($C$143:$C$159,"3",D$143:D$159)</f>
        <v>0</v>
      </c>
      <c r="E162" s="132">
        <f>SUMIF($C$143:$C$159,"3",E$143:E$159)</f>
        <v>0</v>
      </c>
      <c r="F162" s="132"/>
      <c r="G162" s="132"/>
      <c r="H162" s="132"/>
      <c r="I162" s="132"/>
      <c r="J162" s="132"/>
      <c r="K162" s="132"/>
      <c r="L162" s="132">
        <f>SUMIF($C$143:$C$159,"3",L$143:L$159)</f>
        <v>0</v>
      </c>
      <c r="M162" s="132">
        <f>SUMIF($C$143:$C$159,"3",M$143:M$159)</f>
        <v>0</v>
      </c>
      <c r="N162" s="132"/>
      <c r="O162" s="132"/>
      <c r="P162" s="132"/>
      <c r="Q162" s="132"/>
      <c r="R162" s="132"/>
      <c r="S162" s="132"/>
      <c r="T162" s="132">
        <f t="shared" si="59"/>
        <v>0</v>
      </c>
      <c r="U162" s="132">
        <f t="shared" si="60"/>
        <v>0</v>
      </c>
      <c r="V162" s="132">
        <f t="shared" si="61"/>
        <v>0</v>
      </c>
      <c r="W162" s="132">
        <f t="shared" si="62"/>
        <v>0</v>
      </c>
      <c r="X162" s="132">
        <f t="shared" si="63"/>
        <v>0</v>
      </c>
      <c r="Y162" s="132">
        <f t="shared" si="64"/>
        <v>0</v>
      </c>
      <c r="Z162" s="132">
        <f t="shared" si="65"/>
        <v>0</v>
      </c>
      <c r="AA162" s="132">
        <f t="shared" si="66"/>
        <v>0</v>
      </c>
      <c r="AB162" s="220">
        <f t="shared" si="54"/>
        <v>0</v>
      </c>
      <c r="AC162" s="220">
        <f t="shared" si="55"/>
        <v>0</v>
      </c>
      <c r="AD162" s="220">
        <f t="shared" si="56"/>
        <v>0</v>
      </c>
      <c r="AE162" s="220">
        <f t="shared" si="57"/>
        <v>0</v>
      </c>
    </row>
    <row r="163" spans="1:31" ht="15.75">
      <c r="A163" s="1">
        <v>64</v>
      </c>
      <c r="B163" s="139" t="s">
        <v>175</v>
      </c>
      <c r="C163" s="4"/>
      <c r="D163" s="134">
        <f>D125+D139+D159</f>
        <v>200000</v>
      </c>
      <c r="E163" s="134">
        <f>E125+E139+E159</f>
        <v>200000</v>
      </c>
      <c r="F163" s="134"/>
      <c r="G163" s="134"/>
      <c r="H163" s="134"/>
      <c r="I163" s="134"/>
      <c r="J163" s="134"/>
      <c r="K163" s="134"/>
      <c r="L163" s="134">
        <f>L125+L139+L159</f>
        <v>54000</v>
      </c>
      <c r="M163" s="134">
        <f>M125+M139+M159</f>
        <v>54000</v>
      </c>
      <c r="N163" s="134"/>
      <c r="O163" s="134"/>
      <c r="P163" s="134"/>
      <c r="Q163" s="134"/>
      <c r="R163" s="134"/>
      <c r="S163" s="134"/>
      <c r="T163" s="134">
        <f t="shared" si="59"/>
        <v>254000</v>
      </c>
      <c r="U163" s="134">
        <f t="shared" si="60"/>
        <v>254000</v>
      </c>
      <c r="V163" s="134">
        <f t="shared" si="61"/>
        <v>0</v>
      </c>
      <c r="W163" s="134">
        <f t="shared" si="62"/>
        <v>0</v>
      </c>
      <c r="X163" s="134">
        <f t="shared" si="63"/>
        <v>0</v>
      </c>
      <c r="Y163" s="134">
        <f t="shared" si="64"/>
        <v>0</v>
      </c>
      <c r="Z163" s="134">
        <f t="shared" si="65"/>
        <v>0</v>
      </c>
      <c r="AA163" s="134">
        <f t="shared" si="66"/>
        <v>0</v>
      </c>
      <c r="AB163" s="220">
        <f t="shared" si="54"/>
        <v>0</v>
      </c>
      <c r="AC163" s="220">
        <f t="shared" si="55"/>
        <v>0</v>
      </c>
      <c r="AD163" s="220">
        <f t="shared" si="56"/>
        <v>0</v>
      </c>
      <c r="AE163" s="220">
        <f t="shared" si="57"/>
        <v>0</v>
      </c>
    </row>
    <row r="164" spans="1:31" ht="15.75">
      <c r="A164" s="1">
        <v>65</v>
      </c>
      <c r="B164" s="139" t="s">
        <v>414</v>
      </c>
      <c r="C164" s="4"/>
      <c r="D164" s="134">
        <f>D106+D163</f>
        <v>215625614</v>
      </c>
      <c r="E164" s="134">
        <f>E106+E163</f>
        <v>215625614</v>
      </c>
      <c r="F164" s="134"/>
      <c r="G164" s="134"/>
      <c r="H164" s="134"/>
      <c r="I164" s="134"/>
      <c r="J164" s="134"/>
      <c r="K164" s="134"/>
      <c r="L164" s="134">
        <f>L106+L163</f>
        <v>4521150</v>
      </c>
      <c r="M164" s="134">
        <f>M106+M163</f>
        <v>4521150</v>
      </c>
      <c r="N164" s="134"/>
      <c r="O164" s="134"/>
      <c r="P164" s="134"/>
      <c r="Q164" s="134"/>
      <c r="R164" s="134"/>
      <c r="S164" s="134"/>
      <c r="T164" s="134">
        <f>T106+T163</f>
        <v>220146764</v>
      </c>
      <c r="U164" s="134">
        <f aca="true" t="shared" si="67" ref="U164:AA164">U106+U163</f>
        <v>220146764</v>
      </c>
      <c r="V164" s="134">
        <f t="shared" si="67"/>
        <v>0</v>
      </c>
      <c r="W164" s="134">
        <f t="shared" si="67"/>
        <v>0</v>
      </c>
      <c r="X164" s="134">
        <f t="shared" si="67"/>
        <v>0</v>
      </c>
      <c r="Y164" s="134">
        <f t="shared" si="67"/>
        <v>0</v>
      </c>
      <c r="Z164" s="134">
        <f t="shared" si="67"/>
        <v>0</v>
      </c>
      <c r="AA164" s="134">
        <f t="shared" si="67"/>
        <v>0</v>
      </c>
      <c r="AB164" s="220">
        <f t="shared" si="54"/>
        <v>0</v>
      </c>
      <c r="AC164" s="220">
        <f t="shared" si="55"/>
        <v>0</v>
      </c>
      <c r="AD164" s="220">
        <f t="shared" si="56"/>
        <v>0</v>
      </c>
      <c r="AE164" s="220">
        <f t="shared" si="57"/>
        <v>0</v>
      </c>
    </row>
    <row r="165" spans="21:27" ht="15.75">
      <c r="U165" s="247" t="s">
        <v>700</v>
      </c>
      <c r="V165" s="247" t="s">
        <v>700</v>
      </c>
      <c r="W165" s="247" t="s">
        <v>700</v>
      </c>
      <c r="X165" s="247" t="s">
        <v>700</v>
      </c>
      <c r="Y165" s="247" t="s">
        <v>700</v>
      </c>
      <c r="Z165" s="247" t="s">
        <v>700</v>
      </c>
      <c r="AA165" s="247" t="s">
        <v>700</v>
      </c>
    </row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7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</sheetData>
  <sheetProtection/>
  <mergeCells count="4">
    <mergeCell ref="B6:B7"/>
    <mergeCell ref="C6:C7"/>
    <mergeCell ref="A1:Z1"/>
    <mergeCell ref="A2:Z2"/>
  </mergeCells>
  <printOptions horizontalCentered="1"/>
  <pageMargins left="0.7086614173228347" right="0.4724409448818898" top="0.7874015748031497" bottom="0.5511811023622047" header="0.31496062992125984" footer="0.31496062992125984"/>
  <pageSetup fitToHeight="1" fitToWidth="1" horizontalDpi="300" verticalDpi="300" orientation="portrait" paperSize="9" scale="57" r:id="rId3"/>
  <headerFooter>
    <oddHeader>&amp;R&amp;"Arial,Normál"&amp;10 2. melléklet a 8/2019.(V.17.) önkormányzati rendelethez
"&amp;"Arial,Dőlt"2. melléklet a 4/2019.(III.14.) önkormányzati rendelethez&amp;"Arial,Normál"
</oddHeader>
    <oddFooter>&amp;C&amp;P. oldal, összesen: &amp;N</oddFooter>
    <firstHeader>&amp;R&amp;"Arial,Normál"&amp;10 2. melléklet a 7/2017.(VI.1.) önkormányzati rendelethez
"&amp;"Arial,Dőlt"2. melléklet a 3/2017.(III.13.) önkormányzati rendelethez</firstHeader>
    <firstFooter>&amp;C&amp;P. oldal, ?sszesen: &amp;N</first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3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3" width="13.28125" style="20" hidden="1" customWidth="1"/>
    <col min="4" max="4" width="13.28125" style="20" customWidth="1"/>
    <col min="5" max="10" width="13.28125" style="20" hidden="1" customWidth="1"/>
    <col min="11" max="14" width="13.28125" style="20" customWidth="1"/>
    <col min="15" max="15" width="0" style="20" hidden="1" customWidth="1"/>
    <col min="16" max="16384" width="9.140625" style="20" customWidth="1"/>
  </cols>
  <sheetData>
    <row r="1" spans="1:14" s="16" customFormat="1" ht="15.75">
      <c r="A1" s="340" t="s">
        <v>502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4" s="16" customFormat="1" ht="15.75">
      <c r="A2" s="341" t="s">
        <v>870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s="16" customFormat="1" ht="15.75">
      <c r="A3" s="341" t="s">
        <v>174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5.75">
      <c r="A4" s="341" t="s">
        <v>552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hidden="1">
      <c r="A6" s="41"/>
      <c r="B6" s="41"/>
      <c r="C6" s="300" t="s">
        <v>4</v>
      </c>
      <c r="D6" s="298" t="s">
        <v>945</v>
      </c>
      <c r="E6" s="300"/>
      <c r="F6" s="300"/>
      <c r="G6" s="300"/>
      <c r="H6" s="300"/>
      <c r="I6" s="300"/>
      <c r="J6" s="300"/>
      <c r="K6" s="300" t="s">
        <v>4</v>
      </c>
      <c r="L6" s="300" t="s">
        <v>4</v>
      </c>
      <c r="M6" s="300" t="s">
        <v>4</v>
      </c>
      <c r="N6" s="300" t="s">
        <v>4</v>
      </c>
    </row>
    <row r="7" spans="1:14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2</v>
      </c>
      <c r="L7" s="43" t="s">
        <v>3</v>
      </c>
      <c r="M7" s="43" t="s">
        <v>6</v>
      </c>
      <c r="N7" s="43" t="s">
        <v>49</v>
      </c>
    </row>
    <row r="8" spans="1:14" s="3" customFormat="1" ht="15.75">
      <c r="A8" s="1">
        <v>1</v>
      </c>
      <c r="B8" s="336" t="s">
        <v>9</v>
      </c>
      <c r="C8" s="4" t="s">
        <v>504</v>
      </c>
      <c r="D8" s="4" t="s">
        <v>504</v>
      </c>
      <c r="E8" s="4" t="s">
        <v>504</v>
      </c>
      <c r="F8" s="4" t="s">
        <v>504</v>
      </c>
      <c r="G8" s="4" t="s">
        <v>504</v>
      </c>
      <c r="H8" s="4" t="s">
        <v>504</v>
      </c>
      <c r="I8" s="4" t="s">
        <v>504</v>
      </c>
      <c r="J8" s="4" t="s">
        <v>504</v>
      </c>
      <c r="K8" s="4" t="s">
        <v>589</v>
      </c>
      <c r="L8" s="4" t="s">
        <v>652</v>
      </c>
      <c r="M8" s="4" t="s">
        <v>858</v>
      </c>
      <c r="N8" s="4" t="s">
        <v>5</v>
      </c>
    </row>
    <row r="9" spans="1:14" s="3" customFormat="1" ht="15.75">
      <c r="A9" s="1">
        <v>2</v>
      </c>
      <c r="B9" s="337"/>
      <c r="C9" s="6" t="s">
        <v>862</v>
      </c>
      <c r="D9" s="6" t="s">
        <v>862</v>
      </c>
      <c r="E9" s="6" t="s">
        <v>862</v>
      </c>
      <c r="F9" s="6" t="s">
        <v>862</v>
      </c>
      <c r="G9" s="6" t="s">
        <v>862</v>
      </c>
      <c r="H9" s="6" t="s">
        <v>862</v>
      </c>
      <c r="I9" s="6" t="s">
        <v>862</v>
      </c>
      <c r="J9" s="6" t="s">
        <v>862</v>
      </c>
      <c r="K9" s="6" t="s">
        <v>862</v>
      </c>
      <c r="L9" s="6" t="s">
        <v>862</v>
      </c>
      <c r="M9" s="6" t="s">
        <v>862</v>
      </c>
      <c r="N9" s="6" t="s">
        <v>862</v>
      </c>
    </row>
    <row r="10" spans="1:15" ht="15.75">
      <c r="A10" s="1">
        <v>3</v>
      </c>
      <c r="B10" s="44" t="s">
        <v>422</v>
      </c>
      <c r="C10" s="15">
        <f>'Bevétel Önk.'!C169+'Bevétel Önk.'!C170+'Bevétel Önk.'!C172+'Bevétel Önk.'!C173+'Bevétel Önk.'!C178</f>
        <v>1880000</v>
      </c>
      <c r="D10" s="15">
        <f>'Bevétel Önk.'!D169+'Bevétel Önk.'!D170+'Bevétel Önk.'!D172+'Bevétel Önk.'!D173+'Bevétel Önk.'!D178</f>
        <v>1880000</v>
      </c>
      <c r="E10" s="15">
        <f>'Bevétel Önk.'!E169+'Bevétel Önk.'!E170+'Bevétel Önk.'!E172+'Bevétel Önk.'!E173+'Bevétel Önk.'!E178</f>
        <v>0</v>
      </c>
      <c r="F10" s="15">
        <f>'Bevétel Önk.'!F169+'Bevétel Önk.'!F170+'Bevétel Önk.'!F172+'Bevétel Önk.'!F173+'Bevétel Önk.'!F178</f>
        <v>0</v>
      </c>
      <c r="G10" s="15">
        <f>'Bevétel Önk.'!G169+'Bevétel Önk.'!G170+'Bevétel Önk.'!G172+'Bevétel Önk.'!G173+'Bevétel Önk.'!G178</f>
        <v>0</v>
      </c>
      <c r="H10" s="15">
        <f>'Bevétel Önk.'!H169+'Bevétel Önk.'!H170+'Bevétel Önk.'!H172+'Bevétel Önk.'!H173+'Bevétel Önk.'!H178</f>
        <v>0</v>
      </c>
      <c r="I10" s="15">
        <f>'Bevétel Önk.'!I169+'Bevétel Önk.'!I170+'Bevétel Önk.'!I172+'Bevétel Önk.'!I173+'Bevétel Önk.'!I178</f>
        <v>0</v>
      </c>
      <c r="J10" s="15">
        <f>'Bevétel Önk.'!J169+'Bevétel Önk.'!J170+'Bevétel Önk.'!J172+'Bevétel Önk.'!J173+'Bevétel Önk.'!J178</f>
        <v>0</v>
      </c>
      <c r="K10" s="45"/>
      <c r="L10" s="45"/>
      <c r="M10" s="45"/>
      <c r="N10" s="45"/>
      <c r="O10" s="29">
        <f>D10-C10</f>
        <v>0</v>
      </c>
    </row>
    <row r="11" spans="1:15" ht="30">
      <c r="A11" s="1">
        <v>4</v>
      </c>
      <c r="B11" s="44" t="s">
        <v>423</v>
      </c>
      <c r="C11" s="15">
        <f>'Bevétel Önk.'!C224+'Bevétel Önk.'!C225+'Bevétel Önk.'!C226</f>
        <v>0</v>
      </c>
      <c r="D11" s="15">
        <f>'Bevétel Önk.'!D224+'Bevétel Önk.'!D225+'Bevétel Önk.'!D226</f>
        <v>0</v>
      </c>
      <c r="E11" s="15">
        <f>'Bevétel Önk.'!E224+'Bevétel Önk.'!E225+'Bevétel Önk.'!E226</f>
        <v>0</v>
      </c>
      <c r="F11" s="15">
        <f>'Bevétel Önk.'!F224+'Bevétel Önk.'!F225+'Bevétel Önk.'!F226</f>
        <v>0</v>
      </c>
      <c r="G11" s="15">
        <f>'Bevétel Önk.'!G224+'Bevétel Önk.'!G225+'Bevétel Önk.'!G226</f>
        <v>0</v>
      </c>
      <c r="H11" s="15">
        <f>'Bevétel Önk.'!H224+'Bevétel Önk.'!H225+'Bevétel Önk.'!H226</f>
        <v>0</v>
      </c>
      <c r="I11" s="15">
        <f>'Bevétel Önk.'!I224+'Bevétel Önk.'!I225+'Bevétel Önk.'!I226</f>
        <v>0</v>
      </c>
      <c r="J11" s="15">
        <f>'Bevétel Önk.'!J224+'Bevétel Önk.'!J225+'Bevétel Önk.'!J226</f>
        <v>0</v>
      </c>
      <c r="K11" s="45"/>
      <c r="L11" s="45"/>
      <c r="M11" s="45"/>
      <c r="N11" s="45"/>
      <c r="O11" s="29">
        <f aca="true" t="shared" si="0" ref="O11:O33">D11-C11</f>
        <v>0</v>
      </c>
    </row>
    <row r="12" spans="1:15" ht="15.75">
      <c r="A12" s="1">
        <v>5</v>
      </c>
      <c r="B12" s="44" t="s">
        <v>29</v>
      </c>
      <c r="C12" s="15">
        <f>'Bevétel Önk.'!C176+'Bevétel Önk.'!C192+'Bevétel Önk.'!C206+'Bevétel Hivatal'!C56-'Bevétel Önk.'!C188-'Bevétel Önk.'!C189</f>
        <v>0</v>
      </c>
      <c r="D12" s="15">
        <f>'Bevétel Önk.'!D176+'Bevétel Önk.'!D192+'Bevétel Önk.'!D206+'Bevétel Hivatal'!D56-'Bevétel Önk.'!D188-'Bevétel Önk.'!D189</f>
        <v>0</v>
      </c>
      <c r="E12" s="15">
        <f>'Bevétel Önk.'!E176+'Bevétel Önk.'!E192+'Bevétel Önk.'!E206+'Bevétel Hivatal'!E56-'Bevétel Önk.'!E188-'Bevétel Önk.'!E189</f>
        <v>0</v>
      </c>
      <c r="F12" s="15">
        <f>'Bevétel Önk.'!F176+'Bevétel Önk.'!F192+'Bevétel Önk.'!F206+'Bevétel Hivatal'!F56-'Bevétel Önk.'!F188-'Bevétel Önk.'!F189</f>
        <v>0</v>
      </c>
      <c r="G12" s="15">
        <f>'Bevétel Önk.'!G176+'Bevétel Önk.'!G192+'Bevétel Önk.'!G206+'Bevétel Hivatal'!G56-'Bevétel Önk.'!G188-'Bevétel Önk.'!G189</f>
        <v>0</v>
      </c>
      <c r="H12" s="15">
        <f>'Bevétel Önk.'!H176+'Bevétel Önk.'!H192+'Bevétel Önk.'!H206+'Bevétel Hivatal'!H56-'Bevétel Önk.'!H188-'Bevétel Önk.'!H189</f>
        <v>0</v>
      </c>
      <c r="I12" s="15">
        <f>'Bevétel Önk.'!I176+'Bevétel Önk.'!I192+'Bevétel Önk.'!I206+'Bevétel Hivatal'!I56-'Bevétel Önk.'!I188-'Bevétel Önk.'!I189</f>
        <v>0</v>
      </c>
      <c r="J12" s="15">
        <f>'Bevétel Önk.'!J176+'Bevétel Önk.'!J192+'Bevétel Önk.'!J206+'Bevétel Hivatal'!J56-'Bevétel Önk.'!J188-'Bevétel Önk.'!J189</f>
        <v>0</v>
      </c>
      <c r="K12" s="45"/>
      <c r="L12" s="45"/>
      <c r="M12" s="45"/>
      <c r="N12" s="45"/>
      <c r="O12" s="29">
        <f t="shared" si="0"/>
        <v>0</v>
      </c>
    </row>
    <row r="13" spans="1:15" ht="45">
      <c r="A13" s="1">
        <v>6</v>
      </c>
      <c r="B13" s="44" t="s">
        <v>30</v>
      </c>
      <c r="C13" s="15">
        <f>'Bevétel Önk.'!C202+'Bevétel Önk.'!C221+'Bevétel Önk.'!C222+'Bevétel Önk.'!C223+'Bevétel Önk.'!C262+'Bevétel Önk.'!C267+'Bevétel Önk.'!C271+'Bevétel Hivatal'!C65+'Bevétel Hivatal'!C102+'Bevétel Hivatal'!C103+'Bevétel Hivatal'!C107</f>
        <v>2864599</v>
      </c>
      <c r="D13" s="15">
        <f>'Bevétel Önk.'!D202+'Bevétel Önk.'!D221+'Bevétel Önk.'!D222+'Bevétel Önk.'!D223+'Bevétel Önk.'!D262+'Bevétel Önk.'!D267+'Bevétel Önk.'!D271+'Bevétel Hivatal'!D65+'Bevétel Hivatal'!D102+'Bevétel Hivatal'!D103+'Bevétel Hivatal'!D107</f>
        <v>2864599</v>
      </c>
      <c r="E13" s="15">
        <f>'Bevétel Önk.'!E202+'Bevétel Önk.'!E221+'Bevétel Önk.'!E222+'Bevétel Önk.'!E223+'Bevétel Önk.'!E262+'Bevétel Önk.'!E267+'Bevétel Önk.'!E271+'Bevétel Hivatal'!E65+'Bevétel Hivatal'!E102+'Bevétel Hivatal'!E103+'Bevétel Hivatal'!E107</f>
        <v>0</v>
      </c>
      <c r="F13" s="15">
        <f>'Bevétel Önk.'!F202+'Bevétel Önk.'!F221+'Bevétel Önk.'!F222+'Bevétel Önk.'!F223+'Bevétel Önk.'!F262+'Bevétel Önk.'!F267+'Bevétel Önk.'!F271+'Bevétel Hivatal'!F65+'Bevétel Hivatal'!F102+'Bevétel Hivatal'!F103+'Bevétel Hivatal'!F107</f>
        <v>0</v>
      </c>
      <c r="G13" s="15">
        <f>'Bevétel Önk.'!G202+'Bevétel Önk.'!G221+'Bevétel Önk.'!G222+'Bevétel Önk.'!G223+'Bevétel Önk.'!G262+'Bevétel Önk.'!G267+'Bevétel Önk.'!G271+'Bevétel Hivatal'!G65+'Bevétel Hivatal'!G102+'Bevétel Hivatal'!G103+'Bevétel Hivatal'!G107</f>
        <v>0</v>
      </c>
      <c r="H13" s="15">
        <f>'Bevétel Önk.'!H202+'Bevétel Önk.'!H221+'Bevétel Önk.'!H222+'Bevétel Önk.'!H223+'Bevétel Önk.'!H262+'Bevétel Önk.'!H267+'Bevétel Önk.'!H271+'Bevétel Hivatal'!H65+'Bevétel Hivatal'!H102+'Bevétel Hivatal'!H103+'Bevétel Hivatal'!H107</f>
        <v>0</v>
      </c>
      <c r="I13" s="15">
        <f>'Bevétel Önk.'!I202+'Bevétel Önk.'!I221+'Bevétel Önk.'!I222+'Bevétel Önk.'!I223+'Bevétel Önk.'!I262+'Bevétel Önk.'!I267+'Bevétel Önk.'!I271+'Bevétel Hivatal'!I65+'Bevétel Hivatal'!I102+'Bevétel Hivatal'!I103+'Bevétel Hivatal'!I107</f>
        <v>0</v>
      </c>
      <c r="J13" s="15">
        <f>'Bevétel Önk.'!J202+'Bevétel Önk.'!J221+'Bevétel Önk.'!J222+'Bevétel Önk.'!J223+'Bevétel Önk.'!J262+'Bevétel Önk.'!J267+'Bevétel Önk.'!J271+'Bevétel Hivatal'!J65+'Bevétel Hivatal'!J102+'Bevétel Hivatal'!J103+'Bevétel Hivatal'!J107</f>
        <v>0</v>
      </c>
      <c r="K13" s="45"/>
      <c r="L13" s="45"/>
      <c r="M13" s="45"/>
      <c r="N13" s="45"/>
      <c r="O13" s="29">
        <f t="shared" si="0"/>
        <v>0</v>
      </c>
    </row>
    <row r="14" spans="1:15" ht="15.75">
      <c r="A14" s="1">
        <v>7</v>
      </c>
      <c r="B14" s="44" t="s">
        <v>31</v>
      </c>
      <c r="C14" s="15">
        <f>'Bevétel Önk.'!C273</f>
        <v>0</v>
      </c>
      <c r="D14" s="15">
        <f>'Bevétel Önk.'!D273</f>
        <v>0</v>
      </c>
      <c r="E14" s="15">
        <f>'Bevétel Önk.'!E273</f>
        <v>0</v>
      </c>
      <c r="F14" s="15">
        <f>'Bevétel Önk.'!F273</f>
        <v>0</v>
      </c>
      <c r="G14" s="15">
        <f>'Bevétel Önk.'!G273</f>
        <v>0</v>
      </c>
      <c r="H14" s="15">
        <f>'Bevétel Önk.'!H273</f>
        <v>0</v>
      </c>
      <c r="I14" s="15">
        <f>'Bevétel Önk.'!I273</f>
        <v>0</v>
      </c>
      <c r="J14" s="15">
        <f>'Bevétel Önk.'!J273</f>
        <v>0</v>
      </c>
      <c r="K14" s="45"/>
      <c r="L14" s="45"/>
      <c r="M14" s="45"/>
      <c r="N14" s="45"/>
      <c r="O14" s="29">
        <f t="shared" si="0"/>
        <v>0</v>
      </c>
    </row>
    <row r="15" spans="1:15" ht="30">
      <c r="A15" s="1">
        <v>8</v>
      </c>
      <c r="B15" s="44" t="s">
        <v>32</v>
      </c>
      <c r="C15" s="15">
        <f>'Bevétel Önk.'!C272</f>
        <v>0</v>
      </c>
      <c r="D15" s="15">
        <f>'Bevétel Önk.'!D272</f>
        <v>0</v>
      </c>
      <c r="E15" s="15">
        <f>'Bevétel Önk.'!E272</f>
        <v>0</v>
      </c>
      <c r="F15" s="15">
        <f>'Bevétel Önk.'!F272</f>
        <v>0</v>
      </c>
      <c r="G15" s="15">
        <f>'Bevétel Önk.'!G272</f>
        <v>0</v>
      </c>
      <c r="H15" s="15">
        <f>'Bevétel Önk.'!H272</f>
        <v>0</v>
      </c>
      <c r="I15" s="15">
        <f>'Bevétel Önk.'!I272</f>
        <v>0</v>
      </c>
      <c r="J15" s="15">
        <f>'Bevétel Önk.'!J272</f>
        <v>0</v>
      </c>
      <c r="K15" s="45"/>
      <c r="L15" s="45"/>
      <c r="M15" s="45"/>
      <c r="N15" s="45"/>
      <c r="O15" s="29">
        <f t="shared" si="0"/>
        <v>0</v>
      </c>
    </row>
    <row r="16" spans="1:15" ht="30">
      <c r="A16" s="1">
        <v>9</v>
      </c>
      <c r="B16" s="44" t="s">
        <v>424</v>
      </c>
      <c r="C16" s="15">
        <f>'Bevétel Önk.'!C59+'Bevétel Önk.'!C138+'Bevétel Önk.'!C282+'Bevétel Önk.'!C297</f>
        <v>0</v>
      </c>
      <c r="D16" s="15">
        <f>'Bevétel Önk.'!D59+'Bevétel Önk.'!D138+'Bevétel Önk.'!D282+'Bevétel Önk.'!D297</f>
        <v>0</v>
      </c>
      <c r="E16" s="15">
        <f>'Bevétel Önk.'!E59+'Bevétel Önk.'!E138+'Bevétel Önk.'!E282+'Bevétel Önk.'!E297</f>
        <v>0</v>
      </c>
      <c r="F16" s="15">
        <f>'Bevétel Önk.'!F59+'Bevétel Önk.'!F138+'Bevétel Önk.'!F282+'Bevétel Önk.'!F297</f>
        <v>0</v>
      </c>
      <c r="G16" s="15">
        <f>'Bevétel Önk.'!G59+'Bevétel Önk.'!G138+'Bevétel Önk.'!G282+'Bevétel Önk.'!G297</f>
        <v>0</v>
      </c>
      <c r="H16" s="15">
        <f>'Bevétel Önk.'!H59+'Bevétel Önk.'!H138+'Bevétel Önk.'!H282+'Bevétel Önk.'!H297</f>
        <v>0</v>
      </c>
      <c r="I16" s="15">
        <f>'Bevétel Önk.'!I59+'Bevétel Önk.'!I138+'Bevétel Önk.'!I282+'Bevétel Önk.'!I297</f>
        <v>0</v>
      </c>
      <c r="J16" s="15">
        <f>'Bevétel Önk.'!J59+'Bevétel Önk.'!J138+'Bevétel Önk.'!J282+'Bevétel Önk.'!J297</f>
        <v>0</v>
      </c>
      <c r="K16" s="45"/>
      <c r="L16" s="45"/>
      <c r="M16" s="45"/>
      <c r="N16" s="45"/>
      <c r="O16" s="29">
        <f t="shared" si="0"/>
        <v>0</v>
      </c>
    </row>
    <row r="17" spans="1:15" s="21" customFormat="1" ht="15.75">
      <c r="A17" s="1">
        <v>10</v>
      </c>
      <c r="B17" s="46" t="s">
        <v>53</v>
      </c>
      <c r="C17" s="18">
        <f>SUM(C10:C16)</f>
        <v>4744599</v>
      </c>
      <c r="D17" s="18">
        <f aca="true" t="shared" si="1" ref="D17:J17">SUM(D10:D16)</f>
        <v>4744599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45"/>
      <c r="L17" s="45"/>
      <c r="M17" s="45"/>
      <c r="N17" s="45"/>
      <c r="O17" s="29">
        <f t="shared" si="0"/>
        <v>0</v>
      </c>
    </row>
    <row r="18" spans="1:15" ht="15.75">
      <c r="A18" s="1">
        <v>11</v>
      </c>
      <c r="B18" s="46" t="s">
        <v>54</v>
      </c>
      <c r="C18" s="18">
        <f>ROUNDDOWN(C17*0.5,0)</f>
        <v>2372299</v>
      </c>
      <c r="D18" s="18">
        <f aca="true" t="shared" si="2" ref="D18:J18">ROUNDDOWN(D17*0.5,0)</f>
        <v>2372299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45"/>
      <c r="L18" s="45"/>
      <c r="M18" s="45"/>
      <c r="N18" s="45"/>
      <c r="O18" s="29">
        <f t="shared" si="0"/>
        <v>0</v>
      </c>
    </row>
    <row r="19" spans="1:15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>C19+K19+L19+M19</f>
        <v>0</v>
      </c>
      <c r="O19" s="29">
        <f t="shared" si="0"/>
        <v>0</v>
      </c>
    </row>
    <row r="20" spans="1:15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aca="true" t="shared" si="3" ref="N20:N33">C20+K20+L20+M20</f>
        <v>0</v>
      </c>
      <c r="O20" s="29">
        <f t="shared" si="0"/>
        <v>0</v>
      </c>
    </row>
    <row r="21" spans="1:15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3"/>
        <v>0</v>
      </c>
      <c r="O21" s="29">
        <f t="shared" si="0"/>
        <v>0</v>
      </c>
    </row>
    <row r="22" spans="1:15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3"/>
        <v>0</v>
      </c>
      <c r="O22" s="29">
        <f t="shared" si="0"/>
        <v>0</v>
      </c>
    </row>
    <row r="23" spans="1:15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3"/>
        <v>0</v>
      </c>
      <c r="O23" s="29">
        <f t="shared" si="0"/>
        <v>0</v>
      </c>
    </row>
    <row r="24" spans="1:15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3"/>
        <v>0</v>
      </c>
      <c r="O24" s="29">
        <f t="shared" si="0"/>
        <v>0</v>
      </c>
    </row>
    <row r="25" spans="1:15" ht="30">
      <c r="A25" s="1">
        <v>18</v>
      </c>
      <c r="B25" s="44" t="s">
        <v>92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3"/>
        <v>0</v>
      </c>
      <c r="O25" s="29">
        <f t="shared" si="0"/>
        <v>0</v>
      </c>
    </row>
    <row r="26" spans="1:15" s="21" customFormat="1" ht="15.75">
      <c r="A26" s="1">
        <v>19</v>
      </c>
      <c r="B26" s="46" t="s">
        <v>55</v>
      </c>
      <c r="C26" s="18">
        <f>SUM(C19:C25)</f>
        <v>0</v>
      </c>
      <c r="D26" s="18">
        <f aca="true" t="shared" si="4" ref="D26:J26">SUM(D19:D25)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>SUM(K19:K25)</f>
        <v>0</v>
      </c>
      <c r="L26" s="18">
        <f>SUM(L19:L25)</f>
        <v>0</v>
      </c>
      <c r="M26" s="18">
        <f>SUM(M19:M25)</f>
        <v>0</v>
      </c>
      <c r="N26" s="15">
        <f t="shared" si="3"/>
        <v>0</v>
      </c>
      <c r="O26" s="29">
        <f t="shared" si="0"/>
        <v>0</v>
      </c>
    </row>
    <row r="27" spans="1:15" s="21" customFormat="1" ht="29.25">
      <c r="A27" s="1">
        <v>20</v>
      </c>
      <c r="B27" s="46" t="s">
        <v>56</v>
      </c>
      <c r="C27" s="18">
        <f>C18-C26</f>
        <v>2372299</v>
      </c>
      <c r="D27" s="18">
        <f aca="true" t="shared" si="5" ref="D27:J27">D18-D26</f>
        <v>2372299</v>
      </c>
      <c r="E27" s="18">
        <f t="shared" si="5"/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45"/>
      <c r="L27" s="45"/>
      <c r="M27" s="45"/>
      <c r="N27" s="45"/>
      <c r="O27" s="29">
        <f t="shared" si="0"/>
        <v>0</v>
      </c>
    </row>
    <row r="28" spans="1:15" s="21" customFormat="1" ht="42.75">
      <c r="A28" s="1">
        <v>21</v>
      </c>
      <c r="B28" s="47" t="s">
        <v>418</v>
      </c>
      <c r="C28" s="18">
        <f>SUM(C29:C33)</f>
        <v>0</v>
      </c>
      <c r="D28" s="18">
        <f aca="true" t="shared" si="6" ref="D28:J28">SUM(D29:D33)</f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>SUM(K29:K33)</f>
        <v>0</v>
      </c>
      <c r="L28" s="18">
        <f>SUM(L29:L33)</f>
        <v>0</v>
      </c>
      <c r="M28" s="18">
        <f>SUM(M29:M33)</f>
        <v>0</v>
      </c>
      <c r="N28" s="15">
        <f t="shared" si="3"/>
        <v>0</v>
      </c>
      <c r="O28" s="29">
        <f t="shared" si="0"/>
        <v>0</v>
      </c>
    </row>
    <row r="29" spans="1:15" ht="30">
      <c r="A29" s="1">
        <v>22</v>
      </c>
      <c r="B29" s="44" t="s">
        <v>426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3"/>
        <v>0</v>
      </c>
      <c r="O29" s="29">
        <f t="shared" si="0"/>
        <v>0</v>
      </c>
    </row>
    <row r="30" spans="1:15" ht="45">
      <c r="A30" s="1">
        <v>23</v>
      </c>
      <c r="B30" s="44" t="s">
        <v>127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3"/>
        <v>0</v>
      </c>
      <c r="O30" s="29">
        <f t="shared" si="0"/>
        <v>0</v>
      </c>
    </row>
    <row r="31" spans="1:15" ht="30">
      <c r="A31" s="1">
        <v>24</v>
      </c>
      <c r="B31" s="44" t="s">
        <v>93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3"/>
        <v>0</v>
      </c>
      <c r="O31" s="29">
        <f t="shared" si="0"/>
        <v>0</v>
      </c>
    </row>
    <row r="32" spans="1:15" ht="15.75">
      <c r="A32" s="1">
        <v>25</v>
      </c>
      <c r="B32" s="44" t="s">
        <v>91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3"/>
        <v>0</v>
      </c>
      <c r="O32" s="29">
        <f t="shared" si="0"/>
        <v>0</v>
      </c>
    </row>
    <row r="33" spans="1:15" ht="45">
      <c r="A33" s="1">
        <v>26</v>
      </c>
      <c r="B33" s="44" t="s">
        <v>419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3"/>
        <v>0</v>
      </c>
      <c r="O33" s="29">
        <f t="shared" si="0"/>
        <v>0</v>
      </c>
    </row>
    <row r="34" ht="15">
      <c r="N34" s="143"/>
    </row>
  </sheetData>
  <sheetProtection/>
  <mergeCells count="5">
    <mergeCell ref="A1:N1"/>
    <mergeCell ref="A3:N3"/>
    <mergeCell ref="A4:N4"/>
    <mergeCell ref="B8:B9"/>
    <mergeCell ref="A2:N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7" r:id="rId1"/>
  <headerFooter>
    <oddHeader>&amp;R&amp;"Arial,Normál"&amp;10
3. melléklet a 4/2019.(III.14.) önkormányzati rendelethez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4:K67"/>
  <sheetViews>
    <sheetView zoomScalePageLayoutView="0" workbookViewId="0" topLeftCell="A16">
      <selection activeCell="K40" sqref="K40"/>
    </sheetView>
  </sheetViews>
  <sheetFormatPr defaultColWidth="9.140625" defaultRowHeight="15"/>
  <cols>
    <col min="1" max="1" width="10.140625" style="0" bestFit="1" customWidth="1"/>
    <col min="2" max="2" width="19.7109375" style="0" customWidth="1"/>
    <col min="3" max="11" width="14.8515625" style="0" customWidth="1"/>
  </cols>
  <sheetData>
    <row r="4" ht="15">
      <c r="A4" t="s">
        <v>889</v>
      </c>
    </row>
    <row r="6" spans="3:8" ht="15">
      <c r="C6" s="342" t="s">
        <v>125</v>
      </c>
      <c r="D6" s="342"/>
      <c r="E6" s="342" t="s">
        <v>126</v>
      </c>
      <c r="F6" s="342"/>
      <c r="G6" s="342" t="s">
        <v>890</v>
      </c>
      <c r="H6" s="342"/>
    </row>
    <row r="7" spans="3:8" ht="15">
      <c r="C7" t="s">
        <v>891</v>
      </c>
      <c r="D7" t="s">
        <v>892</v>
      </c>
      <c r="E7" t="s">
        <v>891</v>
      </c>
      <c r="F7" t="s">
        <v>892</v>
      </c>
      <c r="G7" t="s">
        <v>891</v>
      </c>
      <c r="H7" t="s">
        <v>892</v>
      </c>
    </row>
    <row r="8" spans="2:8" ht="15">
      <c r="B8" t="s">
        <v>103</v>
      </c>
      <c r="C8" s="302">
        <v>15525</v>
      </c>
      <c r="D8" s="302">
        <v>15525</v>
      </c>
      <c r="E8" s="302">
        <v>3027</v>
      </c>
      <c r="F8" s="302">
        <v>3027</v>
      </c>
      <c r="G8" s="302">
        <v>15525</v>
      </c>
      <c r="H8" s="302">
        <v>15525</v>
      </c>
    </row>
    <row r="9" spans="2:8" ht="15">
      <c r="B9" t="s">
        <v>104</v>
      </c>
      <c r="C9" s="302">
        <v>103500</v>
      </c>
      <c r="D9" s="302">
        <v>103500</v>
      </c>
      <c r="E9" s="302">
        <v>20183</v>
      </c>
      <c r="F9" s="302">
        <v>20183</v>
      </c>
      <c r="G9" s="302">
        <v>103500</v>
      </c>
      <c r="H9" s="302">
        <v>103498</v>
      </c>
    </row>
    <row r="10" spans="2:8" ht="15">
      <c r="B10" t="s">
        <v>105</v>
      </c>
      <c r="C10" s="302">
        <v>103500</v>
      </c>
      <c r="D10" s="302">
        <v>103500</v>
      </c>
      <c r="E10" s="302">
        <v>20183</v>
      </c>
      <c r="F10" s="302">
        <v>20183</v>
      </c>
      <c r="G10" s="302">
        <v>103500</v>
      </c>
      <c r="H10" s="302">
        <v>103500</v>
      </c>
    </row>
    <row r="11" spans="2:8" ht="15">
      <c r="B11" t="s">
        <v>106</v>
      </c>
      <c r="C11" s="302">
        <v>103500</v>
      </c>
      <c r="D11" s="302">
        <v>103501</v>
      </c>
      <c r="E11" s="302">
        <v>20183</v>
      </c>
      <c r="F11" s="302">
        <v>20183</v>
      </c>
      <c r="G11" s="302">
        <v>103500</v>
      </c>
      <c r="H11" s="302">
        <v>103500</v>
      </c>
    </row>
    <row r="12" spans="2:8" ht="15">
      <c r="B12" t="s">
        <v>893</v>
      </c>
      <c r="C12" s="302">
        <v>103500</v>
      </c>
      <c r="D12" s="302">
        <v>103500</v>
      </c>
      <c r="E12" s="302">
        <v>20183</v>
      </c>
      <c r="F12" s="302">
        <v>20183</v>
      </c>
      <c r="G12" s="302">
        <v>103500</v>
      </c>
      <c r="H12" s="302">
        <v>103500</v>
      </c>
    </row>
    <row r="13" spans="2:8" ht="15">
      <c r="B13" t="s">
        <v>108</v>
      </c>
      <c r="C13" s="302">
        <v>103500</v>
      </c>
      <c r="D13" s="302">
        <v>97290</v>
      </c>
      <c r="E13" s="302">
        <v>20183</v>
      </c>
      <c r="F13" s="302">
        <v>18972</v>
      </c>
      <c r="G13" s="302">
        <v>103500</v>
      </c>
      <c r="H13" s="302">
        <v>82800</v>
      </c>
    </row>
    <row r="14" spans="2:8" ht="15">
      <c r="B14" t="s">
        <v>109</v>
      </c>
      <c r="C14" s="302">
        <v>103501</v>
      </c>
      <c r="D14" s="302">
        <v>103501</v>
      </c>
      <c r="E14" s="302">
        <v>20183</v>
      </c>
      <c r="F14" s="302">
        <v>20183</v>
      </c>
      <c r="G14" s="302">
        <v>103500</v>
      </c>
      <c r="H14" s="302">
        <v>103500</v>
      </c>
    </row>
    <row r="15" spans="1:8" ht="15">
      <c r="A15" t="s">
        <v>894</v>
      </c>
      <c r="C15" s="302"/>
      <c r="D15" s="302"/>
      <c r="E15" s="302"/>
      <c r="F15" s="302"/>
      <c r="G15" s="343">
        <f>SUM(G8:H14)</f>
        <v>1252348</v>
      </c>
      <c r="H15" s="343"/>
    </row>
    <row r="16" spans="2:8" ht="15">
      <c r="B16" t="s">
        <v>110</v>
      </c>
      <c r="C16" s="302">
        <v>90193</v>
      </c>
      <c r="D16" s="302">
        <v>103501</v>
      </c>
      <c r="E16" s="302">
        <v>14416</v>
      </c>
      <c r="F16" s="302">
        <v>20183</v>
      </c>
      <c r="G16" s="302">
        <v>59143</v>
      </c>
      <c r="H16" s="302">
        <v>103500</v>
      </c>
    </row>
    <row r="17" spans="1:8" ht="15">
      <c r="A17" t="s">
        <v>894</v>
      </c>
      <c r="C17" s="343">
        <f>SUM(C8:D16)</f>
        <v>1460537</v>
      </c>
      <c r="D17" s="343"/>
      <c r="E17" s="343">
        <f>SUM(E8:F16)</f>
        <v>281638</v>
      </c>
      <c r="F17" s="343"/>
      <c r="G17" s="302"/>
      <c r="H17" s="302"/>
    </row>
    <row r="18" spans="2:8" ht="15">
      <c r="B18" t="s">
        <v>111</v>
      </c>
      <c r="C18" s="302">
        <v>65695</v>
      </c>
      <c r="D18" s="302">
        <v>103500</v>
      </c>
      <c r="E18" s="302">
        <v>14234</v>
      </c>
      <c r="F18" s="302">
        <v>20183</v>
      </c>
      <c r="G18" s="302">
        <v>38132</v>
      </c>
      <c r="H18" s="302">
        <v>103500</v>
      </c>
    </row>
    <row r="19" spans="1:8" ht="15">
      <c r="A19" t="s">
        <v>895</v>
      </c>
      <c r="C19" s="343">
        <f>SUM(C18:D18)</f>
        <v>169195</v>
      </c>
      <c r="D19" s="343"/>
      <c r="E19" s="343">
        <f>SUM(E18:F18)</f>
        <v>34417</v>
      </c>
      <c r="F19" s="343"/>
      <c r="G19" s="343">
        <f>SUM(G16:H18)</f>
        <v>304275</v>
      </c>
      <c r="H19" s="343"/>
    </row>
    <row r="20" spans="3:8" ht="15">
      <c r="C20" s="302"/>
      <c r="D20" s="302"/>
      <c r="E20" s="302"/>
      <c r="F20" s="302"/>
      <c r="G20" s="302"/>
      <c r="H20" s="302"/>
    </row>
    <row r="21" spans="1:8" ht="15">
      <c r="A21" t="s">
        <v>896</v>
      </c>
      <c r="C21" s="345">
        <f>C17+C19</f>
        <v>1629732</v>
      </c>
      <c r="D21" s="345"/>
      <c r="E21" s="345">
        <f>E17+E19</f>
        <v>316055</v>
      </c>
      <c r="F21" s="345"/>
      <c r="G21" s="345">
        <f>G19+G15</f>
        <v>1556623</v>
      </c>
      <c r="H21" s="345"/>
    </row>
    <row r="22" spans="3:8" ht="15">
      <c r="C22" s="302"/>
      <c r="D22" s="302"/>
      <c r="E22" s="302"/>
      <c r="F22" s="302"/>
      <c r="G22" s="302"/>
      <c r="H22" s="302"/>
    </row>
    <row r="23" spans="3:8" ht="15">
      <c r="C23" s="302"/>
      <c r="D23" s="302"/>
      <c r="E23" s="302"/>
      <c r="F23" s="302"/>
      <c r="G23" s="302"/>
      <c r="H23" s="302"/>
    </row>
    <row r="24" spans="3:8" ht="15">
      <c r="C24" s="302"/>
      <c r="D24" s="302"/>
      <c r="E24" s="302"/>
      <c r="F24" s="302"/>
      <c r="G24" s="302"/>
      <c r="H24" s="302"/>
    </row>
    <row r="25" spans="1:11" ht="15">
      <c r="A25" t="s">
        <v>897</v>
      </c>
      <c r="C25" s="302" t="s">
        <v>808</v>
      </c>
      <c r="D25" s="302" t="s">
        <v>898</v>
      </c>
      <c r="E25" s="302" t="s">
        <v>126</v>
      </c>
      <c r="F25" s="302" t="s">
        <v>900</v>
      </c>
      <c r="G25" s="302" t="s">
        <v>901</v>
      </c>
      <c r="H25" s="302" t="s">
        <v>902</v>
      </c>
      <c r="I25" s="302" t="s">
        <v>903</v>
      </c>
      <c r="J25" s="302" t="s">
        <v>904</v>
      </c>
      <c r="K25" s="302" t="s">
        <v>899</v>
      </c>
    </row>
    <row r="26" spans="1:11" ht="15">
      <c r="A26" s="303">
        <v>43182</v>
      </c>
      <c r="C26" s="302">
        <v>2811199</v>
      </c>
      <c r="D26" s="302"/>
      <c r="E26" s="302"/>
      <c r="F26" s="302"/>
      <c r="G26" s="302"/>
      <c r="H26" s="302"/>
      <c r="I26" s="302"/>
      <c r="J26" s="302">
        <f>SUM(D26:I26)</f>
        <v>0</v>
      </c>
      <c r="K26" s="302">
        <f>C26-J26</f>
        <v>2811199</v>
      </c>
    </row>
    <row r="27" spans="1:11" ht="15">
      <c r="A27" s="303">
        <v>43319</v>
      </c>
      <c r="B27" t="s">
        <v>905</v>
      </c>
      <c r="C27" s="302"/>
      <c r="D27" s="302"/>
      <c r="E27" s="302"/>
      <c r="F27" s="302">
        <v>823583</v>
      </c>
      <c r="G27" s="302">
        <v>222367</v>
      </c>
      <c r="H27" s="302"/>
      <c r="I27" s="302"/>
      <c r="J27" s="302">
        <f aca="true" t="shared" si="0" ref="J27:J67">SUM(D27:I27)</f>
        <v>1045950</v>
      </c>
      <c r="K27" s="302">
        <f>K26+C27-J27</f>
        <v>1765249</v>
      </c>
    </row>
    <row r="28" spans="1:11" ht="15">
      <c r="A28" s="303">
        <v>43319</v>
      </c>
      <c r="B28" t="s">
        <v>906</v>
      </c>
      <c r="C28" s="302"/>
      <c r="D28" s="302"/>
      <c r="E28" s="302"/>
      <c r="F28" s="302">
        <v>77755</v>
      </c>
      <c r="G28" s="302">
        <v>20994</v>
      </c>
      <c r="H28" s="302"/>
      <c r="I28" s="302"/>
      <c r="J28" s="302">
        <f t="shared" si="0"/>
        <v>98749</v>
      </c>
      <c r="K28" s="302">
        <f aca="true" t="shared" si="1" ref="K28:K67">K27+C28-J28</f>
        <v>1666500</v>
      </c>
    </row>
    <row r="29" spans="1:11" ht="15">
      <c r="A29" s="303">
        <v>43326</v>
      </c>
      <c r="B29" t="s">
        <v>907</v>
      </c>
      <c r="C29" s="302"/>
      <c r="D29" s="302"/>
      <c r="E29" s="302"/>
      <c r="F29" s="302"/>
      <c r="G29" s="302"/>
      <c r="H29" s="302">
        <v>117943</v>
      </c>
      <c r="I29" s="302">
        <v>31845</v>
      </c>
      <c r="J29" s="302">
        <f t="shared" si="0"/>
        <v>149788</v>
      </c>
      <c r="K29" s="302">
        <f t="shared" si="1"/>
        <v>1516712</v>
      </c>
    </row>
    <row r="30" spans="1:11" ht="15">
      <c r="A30" s="303">
        <v>43367</v>
      </c>
      <c r="B30" t="s">
        <v>908</v>
      </c>
      <c r="C30" s="302"/>
      <c r="D30" s="302"/>
      <c r="E30" s="302"/>
      <c r="F30" s="302"/>
      <c r="G30" s="302"/>
      <c r="H30" s="302">
        <v>118110</v>
      </c>
      <c r="I30" s="302">
        <v>31890</v>
      </c>
      <c r="J30" s="302">
        <f t="shared" si="0"/>
        <v>150000</v>
      </c>
      <c r="K30" s="302">
        <f t="shared" si="1"/>
        <v>1366712</v>
      </c>
    </row>
    <row r="31" spans="1:11" ht="15">
      <c r="A31" s="303">
        <v>43371</v>
      </c>
      <c r="B31" t="s">
        <v>909</v>
      </c>
      <c r="C31" s="302"/>
      <c r="D31" s="302"/>
      <c r="E31" s="302"/>
      <c r="F31" s="302">
        <f>210629+56198</f>
        <v>266827</v>
      </c>
      <c r="G31" s="302">
        <v>15173</v>
      </c>
      <c r="H31" s="302"/>
      <c r="I31" s="302"/>
      <c r="J31" s="302">
        <f t="shared" si="0"/>
        <v>282000</v>
      </c>
      <c r="K31" s="302">
        <f t="shared" si="1"/>
        <v>1084712</v>
      </c>
    </row>
    <row r="32" spans="1:11" ht="15">
      <c r="A32" s="303">
        <v>43397</v>
      </c>
      <c r="B32" t="s">
        <v>910</v>
      </c>
      <c r="C32" s="302"/>
      <c r="D32" s="302"/>
      <c r="E32" s="302"/>
      <c r="F32" s="302">
        <v>23622</v>
      </c>
      <c r="G32" s="302">
        <v>6378</v>
      </c>
      <c r="H32" s="302"/>
      <c r="I32" s="302"/>
      <c r="J32" s="302">
        <f t="shared" si="0"/>
        <v>30000</v>
      </c>
      <c r="K32" s="302">
        <f t="shared" si="1"/>
        <v>1054712</v>
      </c>
    </row>
    <row r="33" spans="1:11" ht="15">
      <c r="A33" s="303">
        <v>43431</v>
      </c>
      <c r="B33" t="s">
        <v>911</v>
      </c>
      <c r="C33" s="302"/>
      <c r="D33" s="302"/>
      <c r="E33" s="302"/>
      <c r="F33" s="302">
        <v>149000</v>
      </c>
      <c r="G33" s="302"/>
      <c r="H33" s="302"/>
      <c r="I33" s="302"/>
      <c r="J33" s="302">
        <f t="shared" si="0"/>
        <v>149000</v>
      </c>
      <c r="K33" s="302">
        <f t="shared" si="1"/>
        <v>905712</v>
      </c>
    </row>
    <row r="34" spans="1:11" ht="15">
      <c r="A34" s="303">
        <v>43431</v>
      </c>
      <c r="B34" t="s">
        <v>912</v>
      </c>
      <c r="C34" s="302"/>
      <c r="D34" s="302">
        <v>30000</v>
      </c>
      <c r="E34" s="302">
        <v>5265</v>
      </c>
      <c r="F34" s="302"/>
      <c r="G34" s="302"/>
      <c r="H34" s="302"/>
      <c r="I34" s="302"/>
      <c r="J34" s="302">
        <f t="shared" si="0"/>
        <v>35265</v>
      </c>
      <c r="K34" s="302">
        <f t="shared" si="1"/>
        <v>870447</v>
      </c>
    </row>
    <row r="35" spans="1:11" ht="15">
      <c r="A35" s="303">
        <v>43431</v>
      </c>
      <c r="B35" t="s">
        <v>913</v>
      </c>
      <c r="C35" s="302"/>
      <c r="D35" s="302">
        <v>30000</v>
      </c>
      <c r="E35" s="302">
        <v>5265</v>
      </c>
      <c r="F35" s="302"/>
      <c r="G35" s="302"/>
      <c r="H35" s="302"/>
      <c r="I35" s="302"/>
      <c r="J35" s="302">
        <f t="shared" si="0"/>
        <v>35265</v>
      </c>
      <c r="K35" s="302">
        <f t="shared" si="1"/>
        <v>835182</v>
      </c>
    </row>
    <row r="36" spans="1:11" ht="15">
      <c r="A36" s="303">
        <v>43445</v>
      </c>
      <c r="B36" t="s">
        <v>914</v>
      </c>
      <c r="C36" s="302"/>
      <c r="D36" s="302"/>
      <c r="E36" s="302"/>
      <c r="F36" s="302">
        <v>30000</v>
      </c>
      <c r="G36" s="302"/>
      <c r="H36" s="302"/>
      <c r="I36" s="302"/>
      <c r="J36" s="302">
        <f t="shared" si="0"/>
        <v>30000</v>
      </c>
      <c r="K36" s="302">
        <f t="shared" si="1"/>
        <v>805182</v>
      </c>
    </row>
    <row r="37" spans="1:11" ht="15">
      <c r="A37" s="303">
        <v>43449</v>
      </c>
      <c r="B37" t="s">
        <v>915</v>
      </c>
      <c r="C37" s="302"/>
      <c r="D37" s="302"/>
      <c r="E37" s="302"/>
      <c r="F37" s="302">
        <v>60000</v>
      </c>
      <c r="G37" s="302"/>
      <c r="H37" s="302"/>
      <c r="I37" s="302"/>
      <c r="J37" s="302">
        <f t="shared" si="0"/>
        <v>60000</v>
      </c>
      <c r="K37" s="302">
        <f t="shared" si="1"/>
        <v>745182</v>
      </c>
    </row>
    <row r="38" spans="1:11" ht="15">
      <c r="A38" s="303">
        <v>43449</v>
      </c>
      <c r="B38" t="s">
        <v>914</v>
      </c>
      <c r="C38" s="302"/>
      <c r="D38" s="302"/>
      <c r="E38" s="302"/>
      <c r="F38" s="302">
        <v>35940</v>
      </c>
      <c r="G38" s="302"/>
      <c r="H38" s="302"/>
      <c r="I38" s="302"/>
      <c r="J38" s="302">
        <f t="shared" si="0"/>
        <v>35940</v>
      </c>
      <c r="K38" s="302">
        <f t="shared" si="1"/>
        <v>709242</v>
      </c>
    </row>
    <row r="39" spans="1:11" ht="15">
      <c r="A39" s="303">
        <v>43461</v>
      </c>
      <c r="B39" t="s">
        <v>916</v>
      </c>
      <c r="C39" s="302"/>
      <c r="D39" s="302"/>
      <c r="E39" s="302"/>
      <c r="F39" s="302">
        <v>250000</v>
      </c>
      <c r="G39" s="302"/>
      <c r="H39" s="302"/>
      <c r="I39" s="302"/>
      <c r="J39" s="302">
        <f t="shared" si="0"/>
        <v>250000</v>
      </c>
      <c r="K39" s="302">
        <f t="shared" si="1"/>
        <v>459242</v>
      </c>
    </row>
    <row r="40" spans="1:11" ht="15">
      <c r="A40" t="s">
        <v>894</v>
      </c>
      <c r="C40" s="302">
        <f>SUM(C26:C39)</f>
        <v>2811199</v>
      </c>
      <c r="D40" s="302">
        <f aca="true" t="shared" si="2" ref="D40:I40">SUM(D26:D39)</f>
        <v>60000</v>
      </c>
      <c r="E40" s="302">
        <f t="shared" si="2"/>
        <v>10530</v>
      </c>
      <c r="F40" s="302">
        <f t="shared" si="2"/>
        <v>1716727</v>
      </c>
      <c r="G40" s="302">
        <f t="shared" si="2"/>
        <v>264912</v>
      </c>
      <c r="H40" s="302">
        <f t="shared" si="2"/>
        <v>236053</v>
      </c>
      <c r="I40" s="302">
        <f t="shared" si="2"/>
        <v>63735</v>
      </c>
      <c r="J40" s="302">
        <f>SUM(D40:I40)</f>
        <v>2351957</v>
      </c>
      <c r="K40" s="302">
        <f>K39+C40-J40</f>
        <v>918484</v>
      </c>
    </row>
    <row r="41" spans="3:11" ht="15">
      <c r="C41" s="302"/>
      <c r="D41" s="302"/>
      <c r="E41" s="302"/>
      <c r="F41" s="344">
        <f>F40+G40</f>
        <v>1981639</v>
      </c>
      <c r="G41" s="344"/>
      <c r="H41" s="344">
        <f>H40+I40</f>
        <v>299788</v>
      </c>
      <c r="I41" s="344"/>
      <c r="J41" s="302"/>
      <c r="K41" s="302"/>
    </row>
    <row r="42" spans="3:11" ht="15">
      <c r="C42" s="302"/>
      <c r="D42" s="302"/>
      <c r="E42" s="302"/>
      <c r="F42" s="302"/>
      <c r="G42" s="302"/>
      <c r="H42" s="302"/>
      <c r="I42" s="302"/>
      <c r="J42" s="302"/>
      <c r="K42" s="302"/>
    </row>
    <row r="43" spans="3:11" ht="15">
      <c r="C43" s="302"/>
      <c r="D43" s="302"/>
      <c r="E43" s="302"/>
      <c r="F43" s="302"/>
      <c r="G43" s="302"/>
      <c r="H43" s="302"/>
      <c r="I43" s="302"/>
      <c r="J43" s="302"/>
      <c r="K43" s="302"/>
    </row>
    <row r="44" spans="3:11" ht="15">
      <c r="C44" s="302"/>
      <c r="D44" s="302"/>
      <c r="E44" s="302"/>
      <c r="F44" s="302"/>
      <c r="G44" s="302"/>
      <c r="H44" s="302"/>
      <c r="I44" s="302"/>
      <c r="J44" s="302"/>
      <c r="K44" s="302"/>
    </row>
    <row r="45" spans="3:11" ht="15">
      <c r="C45" s="302"/>
      <c r="D45" s="302"/>
      <c r="E45" s="302"/>
      <c r="F45" s="302"/>
      <c r="G45" s="302"/>
      <c r="H45" s="302"/>
      <c r="I45" s="302"/>
      <c r="J45" s="302"/>
      <c r="K45" s="302"/>
    </row>
    <row r="46" spans="3:11" ht="15">
      <c r="C46" s="302"/>
      <c r="D46" s="302"/>
      <c r="E46" s="302"/>
      <c r="F46" s="302"/>
      <c r="G46" s="302"/>
      <c r="H46" s="302"/>
      <c r="I46" s="302"/>
      <c r="J46" s="302"/>
      <c r="K46" s="302"/>
    </row>
    <row r="47" spans="3:11" ht="15">
      <c r="C47" s="302"/>
      <c r="D47" s="302"/>
      <c r="E47" s="302"/>
      <c r="F47" s="302"/>
      <c r="G47" s="302"/>
      <c r="H47" s="302"/>
      <c r="I47" s="302"/>
      <c r="J47" s="302"/>
      <c r="K47" s="302"/>
    </row>
    <row r="48" spans="3:11" ht="15">
      <c r="C48" s="302"/>
      <c r="D48" s="302"/>
      <c r="E48" s="302"/>
      <c r="F48" s="302"/>
      <c r="G48" s="302"/>
      <c r="H48" s="302"/>
      <c r="I48" s="302"/>
      <c r="J48" s="302"/>
      <c r="K48" s="302"/>
    </row>
    <row r="49" spans="3:11" ht="15">
      <c r="C49" s="302"/>
      <c r="D49" s="302"/>
      <c r="E49" s="302"/>
      <c r="F49" s="302"/>
      <c r="G49" s="302"/>
      <c r="H49" s="302"/>
      <c r="I49" s="302"/>
      <c r="J49" s="302"/>
      <c r="K49" s="302"/>
    </row>
    <row r="50" spans="3:11" ht="15">
      <c r="C50" s="302"/>
      <c r="D50" s="302"/>
      <c r="E50" s="302"/>
      <c r="F50" s="302"/>
      <c r="G50" s="302"/>
      <c r="H50" s="302"/>
      <c r="I50" s="302"/>
      <c r="J50" s="302"/>
      <c r="K50" s="302"/>
    </row>
    <row r="51" spans="3:11" ht="15">
      <c r="C51" s="302"/>
      <c r="D51" s="302"/>
      <c r="E51" s="302"/>
      <c r="F51" s="302"/>
      <c r="G51" s="302"/>
      <c r="H51" s="302"/>
      <c r="I51" s="302"/>
      <c r="J51" s="302"/>
      <c r="K51" s="302"/>
    </row>
    <row r="52" spans="3:11" ht="15">
      <c r="C52" s="302"/>
      <c r="D52" s="302"/>
      <c r="E52" s="302"/>
      <c r="F52" s="302"/>
      <c r="G52" s="302"/>
      <c r="H52" s="302"/>
      <c r="I52" s="302"/>
      <c r="J52" s="302"/>
      <c r="K52" s="302"/>
    </row>
    <row r="53" spans="3:11" ht="15">
      <c r="C53" s="302"/>
      <c r="D53" s="302"/>
      <c r="E53" s="302"/>
      <c r="F53" s="302"/>
      <c r="G53" s="302"/>
      <c r="H53" s="302"/>
      <c r="I53" s="302"/>
      <c r="J53" s="302"/>
      <c r="K53" s="302"/>
    </row>
    <row r="54" spans="3:11" ht="15">
      <c r="C54" s="302"/>
      <c r="D54" s="302"/>
      <c r="E54" s="302"/>
      <c r="F54" s="302"/>
      <c r="G54" s="302"/>
      <c r="H54" s="302"/>
      <c r="I54" s="302"/>
      <c r="J54" s="302"/>
      <c r="K54" s="302"/>
    </row>
    <row r="55" spans="3:11" ht="15">
      <c r="C55" s="302"/>
      <c r="D55" s="302"/>
      <c r="E55" s="302"/>
      <c r="F55" s="302"/>
      <c r="G55" s="302"/>
      <c r="H55" s="302"/>
      <c r="I55" s="302"/>
      <c r="J55" s="302"/>
      <c r="K55" s="302"/>
    </row>
    <row r="56" spans="3:11" ht="15">
      <c r="C56" s="302"/>
      <c r="D56" s="302"/>
      <c r="E56" s="302"/>
      <c r="F56" s="302"/>
      <c r="G56" s="302"/>
      <c r="H56" s="302"/>
      <c r="I56" s="302"/>
      <c r="J56" s="302"/>
      <c r="K56" s="302"/>
    </row>
    <row r="57" spans="3:11" ht="15">
      <c r="C57" s="302"/>
      <c r="D57" s="302"/>
      <c r="E57" s="302"/>
      <c r="F57" s="302"/>
      <c r="G57" s="302"/>
      <c r="H57" s="302"/>
      <c r="I57" s="302"/>
      <c r="J57" s="302">
        <f t="shared" si="0"/>
        <v>0</v>
      </c>
      <c r="K57" s="302">
        <f t="shared" si="1"/>
        <v>0</v>
      </c>
    </row>
    <row r="58" spans="3:11" ht="15">
      <c r="C58" s="302"/>
      <c r="D58" s="302"/>
      <c r="E58" s="302"/>
      <c r="F58" s="302"/>
      <c r="G58" s="302"/>
      <c r="H58" s="302"/>
      <c r="I58" s="302"/>
      <c r="J58" s="302">
        <f t="shared" si="0"/>
        <v>0</v>
      </c>
      <c r="K58" s="302">
        <f t="shared" si="1"/>
        <v>0</v>
      </c>
    </row>
    <row r="59" spans="3:11" ht="15">
      <c r="C59" s="302"/>
      <c r="D59" s="302"/>
      <c r="E59" s="302"/>
      <c r="F59" s="302"/>
      <c r="G59" s="302"/>
      <c r="H59" s="302"/>
      <c r="I59" s="302"/>
      <c r="J59" s="302">
        <f t="shared" si="0"/>
        <v>0</v>
      </c>
      <c r="K59" s="302">
        <f t="shared" si="1"/>
        <v>0</v>
      </c>
    </row>
    <row r="60" spans="3:11" ht="15">
      <c r="C60" s="302"/>
      <c r="D60" s="302"/>
      <c r="E60" s="302"/>
      <c r="F60" s="302"/>
      <c r="G60" s="302"/>
      <c r="H60" s="302"/>
      <c r="I60" s="302"/>
      <c r="J60" s="302">
        <f t="shared" si="0"/>
        <v>0</v>
      </c>
      <c r="K60" s="302">
        <f t="shared" si="1"/>
        <v>0</v>
      </c>
    </row>
    <row r="61" spans="3:11" ht="15">
      <c r="C61" s="302"/>
      <c r="D61" s="302"/>
      <c r="E61" s="302"/>
      <c r="F61" s="302"/>
      <c r="G61" s="302"/>
      <c r="H61" s="302"/>
      <c r="I61" s="302"/>
      <c r="J61" s="302">
        <f t="shared" si="0"/>
        <v>0</v>
      </c>
      <c r="K61" s="302">
        <f t="shared" si="1"/>
        <v>0</v>
      </c>
    </row>
    <row r="62" spans="3:11" ht="15">
      <c r="C62" s="302"/>
      <c r="D62" s="302"/>
      <c r="E62" s="302"/>
      <c r="F62" s="302"/>
      <c r="G62" s="302"/>
      <c r="H62" s="302"/>
      <c r="I62" s="302"/>
      <c r="J62" s="302">
        <f t="shared" si="0"/>
        <v>0</v>
      </c>
      <c r="K62" s="302">
        <f t="shared" si="1"/>
        <v>0</v>
      </c>
    </row>
    <row r="63" spans="3:11" ht="15">
      <c r="C63" s="302"/>
      <c r="D63" s="302"/>
      <c r="E63" s="302"/>
      <c r="F63" s="302"/>
      <c r="G63" s="302"/>
      <c r="H63" s="302"/>
      <c r="I63" s="302"/>
      <c r="J63" s="302">
        <f t="shared" si="0"/>
        <v>0</v>
      </c>
      <c r="K63" s="302">
        <f t="shared" si="1"/>
        <v>0</v>
      </c>
    </row>
    <row r="64" spans="3:11" ht="15">
      <c r="C64" s="302"/>
      <c r="D64" s="302"/>
      <c r="E64" s="302"/>
      <c r="F64" s="302"/>
      <c r="G64" s="302"/>
      <c r="H64" s="302"/>
      <c r="I64" s="302"/>
      <c r="J64" s="302">
        <f t="shared" si="0"/>
        <v>0</v>
      </c>
      <c r="K64" s="302">
        <f t="shared" si="1"/>
        <v>0</v>
      </c>
    </row>
    <row r="65" spans="3:11" ht="15">
      <c r="C65" s="302"/>
      <c r="D65" s="302"/>
      <c r="E65" s="302"/>
      <c r="F65" s="302"/>
      <c r="G65" s="302"/>
      <c r="H65" s="302"/>
      <c r="I65" s="302"/>
      <c r="J65" s="302">
        <f t="shared" si="0"/>
        <v>0</v>
      </c>
      <c r="K65" s="302">
        <f t="shared" si="1"/>
        <v>0</v>
      </c>
    </row>
    <row r="66" spans="3:11" ht="15">
      <c r="C66" s="302"/>
      <c r="D66" s="302"/>
      <c r="E66" s="302"/>
      <c r="F66" s="302"/>
      <c r="G66" s="302"/>
      <c r="H66" s="302"/>
      <c r="I66" s="302"/>
      <c r="J66" s="302">
        <f t="shared" si="0"/>
        <v>0</v>
      </c>
      <c r="K66" s="302">
        <f t="shared" si="1"/>
        <v>0</v>
      </c>
    </row>
    <row r="67" spans="3:11" ht="15">
      <c r="C67" s="302"/>
      <c r="D67" s="302"/>
      <c r="E67" s="302"/>
      <c r="F67" s="302"/>
      <c r="G67" s="302"/>
      <c r="H67" s="302"/>
      <c r="I67" s="302"/>
      <c r="J67" s="302">
        <f t="shared" si="0"/>
        <v>0</v>
      </c>
      <c r="K67" s="302">
        <f t="shared" si="1"/>
        <v>0</v>
      </c>
    </row>
  </sheetData>
  <sheetProtection/>
  <mergeCells count="14">
    <mergeCell ref="H41:I41"/>
    <mergeCell ref="F41:G41"/>
    <mergeCell ref="C19:D19"/>
    <mergeCell ref="E19:F19"/>
    <mergeCell ref="G19:H19"/>
    <mergeCell ref="C21:D21"/>
    <mergeCell ref="E21:F21"/>
    <mergeCell ref="G21:H21"/>
    <mergeCell ref="C6:D6"/>
    <mergeCell ref="E6:F6"/>
    <mergeCell ref="G6:H6"/>
    <mergeCell ref="G15:H15"/>
    <mergeCell ref="C17:D17"/>
    <mergeCell ref="E17:F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47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13.00390625" style="0" customWidth="1"/>
  </cols>
  <sheetData>
    <row r="1" spans="1:7" s="2" customFormat="1" ht="15.75">
      <c r="A1" s="334" t="s">
        <v>503</v>
      </c>
      <c r="B1" s="334"/>
      <c r="C1" s="334"/>
      <c r="D1" s="334"/>
      <c r="E1" s="334"/>
      <c r="F1" s="334"/>
      <c r="G1" s="334"/>
    </row>
    <row r="2" spans="1:7" s="2" customFormat="1" ht="15.75">
      <c r="A2" s="334" t="s">
        <v>553</v>
      </c>
      <c r="B2" s="334"/>
      <c r="C2" s="334"/>
      <c r="D2" s="334"/>
      <c r="E2" s="334"/>
      <c r="F2" s="334"/>
      <c r="G2" s="334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49</v>
      </c>
    </row>
    <row r="5" spans="1:7" s="10" customFormat="1" ht="15.75">
      <c r="A5" s="1">
        <v>1</v>
      </c>
      <c r="B5" s="346" t="s">
        <v>9</v>
      </c>
      <c r="C5" s="6" t="s">
        <v>427</v>
      </c>
      <c r="D5" s="6" t="s">
        <v>504</v>
      </c>
      <c r="E5" s="6" t="s">
        <v>589</v>
      </c>
      <c r="F5" s="6" t="s">
        <v>652</v>
      </c>
      <c r="G5" s="6" t="s">
        <v>5</v>
      </c>
    </row>
    <row r="6" spans="1:7" s="10" customFormat="1" ht="15.75">
      <c r="A6" s="1">
        <v>2</v>
      </c>
      <c r="B6" s="347"/>
      <c r="C6" s="6" t="s">
        <v>591</v>
      </c>
      <c r="D6" s="6" t="s">
        <v>862</v>
      </c>
      <c r="E6" s="6" t="s">
        <v>862</v>
      </c>
      <c r="F6" s="6" t="s">
        <v>862</v>
      </c>
      <c r="G6" s="6" t="s">
        <v>862</v>
      </c>
    </row>
    <row r="7" spans="1:7" s="10" customFormat="1" ht="31.5">
      <c r="A7" s="1">
        <v>3</v>
      </c>
      <c r="B7" s="7" t="s">
        <v>17</v>
      </c>
      <c r="C7" s="14">
        <f>C30+C36+C42</f>
        <v>14535318</v>
      </c>
      <c r="D7" s="14">
        <f>D30+D36+D42</f>
        <v>254563687</v>
      </c>
      <c r="E7" s="14">
        <f>E30+E36+E42</f>
        <v>0</v>
      </c>
      <c r="F7" s="14">
        <f>F30+F36+F42</f>
        <v>0</v>
      </c>
      <c r="G7" s="14">
        <f>C7+D7+E7+F7</f>
        <v>269099005</v>
      </c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f>C8+D8+E8+F8</f>
        <v>0</v>
      </c>
    </row>
    <row r="9" spans="1:7" s="10" customFormat="1" ht="15.75" hidden="1">
      <c r="A9" s="1"/>
      <c r="B9" s="7" t="s">
        <v>19</v>
      </c>
      <c r="C9" s="5"/>
      <c r="D9" s="5"/>
      <c r="E9" s="5"/>
      <c r="F9" s="5"/>
      <c r="G9" s="14" t="e">
        <f>#REF!+#REF!+#REF!+#REF!+F9</f>
        <v>#REF!</v>
      </c>
    </row>
    <row r="10" spans="1:7" s="10" customFormat="1" ht="15.75" hidden="1">
      <c r="A10" s="1"/>
      <c r="B10" s="7" t="s">
        <v>20</v>
      </c>
      <c r="C10" s="5"/>
      <c r="D10" s="5"/>
      <c r="E10" s="5"/>
      <c r="F10" s="5"/>
      <c r="G10" s="14" t="e">
        <f>#REF!+#REF!+#REF!+#REF!+F10</f>
        <v>#REF!</v>
      </c>
    </row>
    <row r="11" spans="1:7" s="10" customFormat="1" ht="15.75" hidden="1">
      <c r="A11" s="1"/>
      <c r="B11" s="7" t="s">
        <v>21</v>
      </c>
      <c r="C11" s="5"/>
      <c r="D11" s="5"/>
      <c r="E11" s="5"/>
      <c r="F11" s="5"/>
      <c r="G11" s="14" t="e">
        <f>#REF!+#REF!+#REF!+#REF!+F11</f>
        <v>#REF!</v>
      </c>
    </row>
    <row r="12" spans="1:7" s="10" customFormat="1" ht="15.75" hidden="1">
      <c r="A12" s="1"/>
      <c r="B12" s="7" t="s">
        <v>22</v>
      </c>
      <c r="C12" s="5"/>
      <c r="D12" s="5"/>
      <c r="E12" s="5"/>
      <c r="F12" s="5"/>
      <c r="G12" s="14" t="e">
        <f>#REF!+#REF!+#REF!+#REF!+F12</f>
        <v>#REF!</v>
      </c>
    </row>
    <row r="13" spans="1:7" s="10" customFormat="1" ht="15.75" hidden="1">
      <c r="A13" s="1"/>
      <c r="B13" s="7" t="s">
        <v>25</v>
      </c>
      <c r="C13" s="5"/>
      <c r="D13" s="5"/>
      <c r="E13" s="5"/>
      <c r="F13" s="5"/>
      <c r="G13" s="14" t="e">
        <f>#REF!+#REF!+#REF!+#REF!+F13</f>
        <v>#REF!</v>
      </c>
    </row>
    <row r="14" spans="1:7" s="10" customFormat="1" ht="15.75" hidden="1">
      <c r="A14" s="1"/>
      <c r="B14" s="7" t="s">
        <v>23</v>
      </c>
      <c r="C14" s="5"/>
      <c r="D14" s="5"/>
      <c r="E14" s="5"/>
      <c r="F14" s="5"/>
      <c r="G14" s="14" t="e">
        <f>#REF!+#REF!+#REF!+#REF!+F14</f>
        <v>#REF!</v>
      </c>
    </row>
    <row r="15" spans="1:7" s="10" customFormat="1" ht="15.75" hidden="1">
      <c r="A15" s="1"/>
      <c r="B15" s="7" t="s">
        <v>24</v>
      </c>
      <c r="C15" s="5"/>
      <c r="D15" s="5"/>
      <c r="E15" s="5"/>
      <c r="F15" s="5"/>
      <c r="G15" s="14" t="e">
        <f>#REF!+#REF!+#REF!+#REF!+F15</f>
        <v>#REF!</v>
      </c>
    </row>
    <row r="16" spans="1:7" s="10" customFormat="1" ht="15.75" hidden="1">
      <c r="A16" s="1"/>
      <c r="B16" s="7" t="s">
        <v>26</v>
      </c>
      <c r="C16" s="5"/>
      <c r="D16" s="5"/>
      <c r="E16" s="5"/>
      <c r="F16" s="5"/>
      <c r="G16" s="14" t="e">
        <f>#REF!+#REF!+#REF!+#REF!+F16</f>
        <v>#REF!</v>
      </c>
    </row>
    <row r="17" spans="1:7" s="10" customFormat="1" ht="15.75" hidden="1">
      <c r="A17" s="1"/>
      <c r="B17" s="7" t="s">
        <v>20</v>
      </c>
      <c r="C17" s="5"/>
      <c r="D17" s="5"/>
      <c r="E17" s="5"/>
      <c r="F17" s="5"/>
      <c r="G17" s="14" t="e">
        <f>#REF!+#REF!+#REF!+#REF!+F17</f>
        <v>#REF!</v>
      </c>
    </row>
    <row r="18" spans="1:7" s="10" customFormat="1" ht="15.75" hidden="1">
      <c r="A18" s="1"/>
      <c r="B18" s="7" t="s">
        <v>27</v>
      </c>
      <c r="C18" s="5"/>
      <c r="D18" s="5"/>
      <c r="E18" s="5"/>
      <c r="F18" s="5"/>
      <c r="G18" s="14" t="e">
        <f>#REF!+#REF!+#REF!+#REF!+F18</f>
        <v>#REF!</v>
      </c>
    </row>
    <row r="19" spans="1:7" s="10" customFormat="1" ht="15.75" hidden="1">
      <c r="A19" s="1"/>
      <c r="B19" s="7"/>
      <c r="C19" s="5"/>
      <c r="D19" s="5"/>
      <c r="E19" s="5"/>
      <c r="F19" s="5"/>
      <c r="G19" s="14" t="e">
        <f>#REF!+#REF!+#REF!+#REF!+F19</f>
        <v>#REF!</v>
      </c>
    </row>
    <row r="20" spans="1:7" s="10" customFormat="1" ht="15.75" hidden="1">
      <c r="A20" s="1"/>
      <c r="B20" s="7"/>
      <c r="C20" s="5"/>
      <c r="D20" s="5"/>
      <c r="E20" s="5"/>
      <c r="F20" s="5"/>
      <c r="G20" s="14" t="e">
        <f>#REF!+#REF!+#REF!+#REF!+F20</f>
        <v>#REF!</v>
      </c>
    </row>
    <row r="21" spans="1:7" s="10" customFormat="1" ht="15.75" hidden="1">
      <c r="A21" s="1"/>
      <c r="B21" s="7"/>
      <c r="C21" s="5"/>
      <c r="D21" s="5"/>
      <c r="E21" s="5"/>
      <c r="F21" s="5"/>
      <c r="G21" s="14" t="e">
        <f>#REF!+#REF!+#REF!+#REF!+F21</f>
        <v>#REF!</v>
      </c>
    </row>
    <row r="22" spans="1:7" s="10" customFormat="1" ht="15.75" hidden="1">
      <c r="A22" s="1"/>
      <c r="B22" s="7"/>
      <c r="C22" s="5"/>
      <c r="D22" s="5"/>
      <c r="E22" s="5"/>
      <c r="F22" s="5"/>
      <c r="G22" s="14" t="e">
        <f>#REF!+#REF!+#REF!+#REF!+F22</f>
        <v>#REF!</v>
      </c>
    </row>
    <row r="23" spans="1:7" s="10" customFormat="1" ht="15.75" hidden="1">
      <c r="A23" s="1"/>
      <c r="B23" s="7"/>
      <c r="C23" s="5"/>
      <c r="D23" s="5"/>
      <c r="E23" s="5"/>
      <c r="F23" s="5"/>
      <c r="G23" s="14" t="e">
        <f>#REF!+#REF!+#REF!+#REF!+F23</f>
        <v>#REF!</v>
      </c>
    </row>
    <row r="24" spans="1:7" s="10" customFormat="1" ht="15.75" hidden="1">
      <c r="A24" s="1"/>
      <c r="B24" s="7"/>
      <c r="C24" s="5"/>
      <c r="D24" s="5"/>
      <c r="E24" s="5"/>
      <c r="F24" s="5"/>
      <c r="G24" s="14" t="e">
        <f>#REF!+#REF!+#REF!+#REF!+F24</f>
        <v>#REF!</v>
      </c>
    </row>
    <row r="25" spans="1:7" s="10" customFormat="1" ht="15.75" hidden="1">
      <c r="A25" s="1"/>
      <c r="B25" s="7"/>
      <c r="C25" s="5"/>
      <c r="D25" s="5"/>
      <c r="E25" s="5"/>
      <c r="F25" s="5"/>
      <c r="G25" s="14" t="e">
        <f>#REF!+#REF!+#REF!+#REF!+F25</f>
        <v>#REF!</v>
      </c>
    </row>
    <row r="26" spans="1:7" s="10" customFormat="1" ht="15.75" hidden="1">
      <c r="A26" s="1"/>
      <c r="B26" s="7"/>
      <c r="C26" s="5"/>
      <c r="D26" s="5"/>
      <c r="E26" s="5"/>
      <c r="F26" s="5"/>
      <c r="G26" s="14" t="e">
        <f>#REF!+#REF!+#REF!+#REF!+F26</f>
        <v>#REF!</v>
      </c>
    </row>
    <row r="27" spans="1:7" ht="15.75" hidden="1">
      <c r="A27" s="1"/>
      <c r="B27" s="7"/>
      <c r="C27" s="5"/>
      <c r="D27" s="5"/>
      <c r="E27" s="5"/>
      <c r="F27" s="5"/>
      <c r="G27" s="14" t="e">
        <f>#REF!+#REF!+#REF!+#REF!+F27</f>
        <v>#REF!</v>
      </c>
    </row>
    <row r="28" spans="1:7" ht="15.75" hidden="1">
      <c r="A28" s="1"/>
      <c r="B28" s="7"/>
      <c r="C28" s="5"/>
      <c r="D28" s="5"/>
      <c r="E28" s="5"/>
      <c r="F28" s="5"/>
      <c r="G28" s="14" t="e">
        <f>#REF!+#REF!+#REF!+#REF!+F28</f>
        <v>#REF!</v>
      </c>
    </row>
    <row r="29" spans="1:7" s="10" customFormat="1" ht="15.75">
      <c r="A29" s="1">
        <v>5</v>
      </c>
      <c r="B29" s="7" t="s">
        <v>871</v>
      </c>
      <c r="C29" s="5"/>
      <c r="D29" s="5"/>
      <c r="E29" s="5"/>
      <c r="F29" s="5"/>
      <c r="G29" s="14"/>
    </row>
    <row r="30" spans="1:7" s="10" customFormat="1" ht="15.75">
      <c r="A30" s="1">
        <v>6</v>
      </c>
      <c r="B30" s="7" t="s">
        <v>21</v>
      </c>
      <c r="C30" s="5">
        <v>10441186</v>
      </c>
      <c r="D30" s="5">
        <v>252991643</v>
      </c>
      <c r="E30" s="5">
        <v>0</v>
      </c>
      <c r="F30" s="5">
        <v>0</v>
      </c>
      <c r="G30" s="14">
        <f>C30+D30+E30+F30</f>
        <v>263432829</v>
      </c>
    </row>
    <row r="31" spans="1:7" s="10" customFormat="1" ht="15.75">
      <c r="A31" s="1">
        <v>7</v>
      </c>
      <c r="B31" s="7" t="s">
        <v>22</v>
      </c>
      <c r="C31" s="5">
        <v>0</v>
      </c>
      <c r="D31" s="5">
        <v>0</v>
      </c>
      <c r="E31" s="5">
        <v>0</v>
      </c>
      <c r="F31" s="5">
        <v>0</v>
      </c>
      <c r="G31" s="14">
        <f aca="true" t="shared" si="0" ref="G31:G46">C31+D31+E31+F31</f>
        <v>0</v>
      </c>
    </row>
    <row r="32" spans="1:7" s="10" customFormat="1" ht="15.75">
      <c r="A32" s="1">
        <v>8</v>
      </c>
      <c r="B32" s="7" t="s">
        <v>25</v>
      </c>
      <c r="C32" s="5">
        <v>10441186</v>
      </c>
      <c r="D32" s="5">
        <v>175250458</v>
      </c>
      <c r="E32" s="5">
        <v>0</v>
      </c>
      <c r="F32" s="5">
        <v>0</v>
      </c>
      <c r="G32" s="14">
        <f t="shared" si="0"/>
        <v>185691644</v>
      </c>
    </row>
    <row r="33" spans="1:7" s="10" customFormat="1" ht="15.75">
      <c r="A33" s="1">
        <v>9</v>
      </c>
      <c r="B33" s="7" t="s">
        <v>23</v>
      </c>
      <c r="C33" s="5">
        <v>0</v>
      </c>
      <c r="D33" s="5">
        <v>77741185</v>
      </c>
      <c r="E33" s="5">
        <v>0</v>
      </c>
      <c r="F33" s="5">
        <v>0</v>
      </c>
      <c r="G33" s="14">
        <f t="shared" si="0"/>
        <v>77741185</v>
      </c>
    </row>
    <row r="34" spans="1:7" s="10" customFormat="1" ht="15.75">
      <c r="A34" s="1">
        <v>10</v>
      </c>
      <c r="B34" s="7" t="s">
        <v>24</v>
      </c>
      <c r="C34" s="5">
        <f>SUM(C31:C33)</f>
        <v>10441186</v>
      </c>
      <c r="D34" s="5">
        <f>SUM(D31:D33)</f>
        <v>252991643</v>
      </c>
      <c r="E34" s="5">
        <f>SUM(E31:E33)</f>
        <v>0</v>
      </c>
      <c r="F34" s="5">
        <f>SUM(F31:F33)</f>
        <v>0</v>
      </c>
      <c r="G34" s="14">
        <f t="shared" si="0"/>
        <v>263432829</v>
      </c>
    </row>
    <row r="35" spans="1:7" s="10" customFormat="1" ht="31.5">
      <c r="A35" s="1">
        <v>11</v>
      </c>
      <c r="B35" s="7" t="s">
        <v>872</v>
      </c>
      <c r="C35" s="5"/>
      <c r="D35" s="5"/>
      <c r="E35" s="5"/>
      <c r="F35" s="5"/>
      <c r="G35" s="14"/>
    </row>
    <row r="36" spans="1:7" s="10" customFormat="1" ht="15.75">
      <c r="A36" s="1">
        <v>12</v>
      </c>
      <c r="B36" s="7" t="s">
        <v>690</v>
      </c>
      <c r="C36" s="5">
        <v>2351957</v>
      </c>
      <c r="D36" s="5">
        <v>1368432</v>
      </c>
      <c r="E36" s="5">
        <v>0</v>
      </c>
      <c r="F36" s="5">
        <v>0</v>
      </c>
      <c r="G36" s="14">
        <f t="shared" si="0"/>
        <v>3720389</v>
      </c>
    </row>
    <row r="37" spans="1:7" s="10" customFormat="1" ht="15.75">
      <c r="A37" s="1">
        <v>13</v>
      </c>
      <c r="B37" s="7" t="s">
        <v>691</v>
      </c>
      <c r="C37" s="5">
        <v>-459242</v>
      </c>
      <c r="D37" s="5">
        <v>459242</v>
      </c>
      <c r="E37" s="5">
        <v>0</v>
      </c>
      <c r="F37" s="5">
        <v>0</v>
      </c>
      <c r="G37" s="14">
        <f t="shared" si="0"/>
        <v>0</v>
      </c>
    </row>
    <row r="38" spans="1:7" s="10" customFormat="1" ht="15.75">
      <c r="A38" s="1">
        <v>14</v>
      </c>
      <c r="B38" s="7" t="s">
        <v>692</v>
      </c>
      <c r="C38" s="5">
        <v>2811199</v>
      </c>
      <c r="D38" s="5">
        <v>909190</v>
      </c>
      <c r="E38" s="5">
        <v>0</v>
      </c>
      <c r="F38" s="5">
        <v>0</v>
      </c>
      <c r="G38" s="14">
        <f t="shared" si="0"/>
        <v>3720389</v>
      </c>
    </row>
    <row r="39" spans="1:7" s="10" customFormat="1" ht="15.75">
      <c r="A39" s="1">
        <v>15</v>
      </c>
      <c r="B39" s="7" t="s">
        <v>693</v>
      </c>
      <c r="C39" s="5">
        <v>0</v>
      </c>
      <c r="D39" s="5">
        <v>0</v>
      </c>
      <c r="E39" s="5">
        <v>0</v>
      </c>
      <c r="F39" s="5">
        <v>0</v>
      </c>
      <c r="G39" s="14">
        <f t="shared" si="0"/>
        <v>0</v>
      </c>
    </row>
    <row r="40" spans="1:7" s="10" customFormat="1" ht="15.75">
      <c r="A40" s="1">
        <v>16</v>
      </c>
      <c r="B40" s="7" t="s">
        <v>694</v>
      </c>
      <c r="C40" s="5">
        <f>SUM(C37:C39)</f>
        <v>2351957</v>
      </c>
      <c r="D40" s="5">
        <f>SUM(D37:D39)</f>
        <v>1368432</v>
      </c>
      <c r="E40" s="5">
        <f>SUM(E37:E39)</f>
        <v>0</v>
      </c>
      <c r="F40" s="5">
        <f>SUM(F37:F39)</f>
        <v>0</v>
      </c>
      <c r="G40" s="14">
        <f t="shared" si="0"/>
        <v>3720389</v>
      </c>
    </row>
    <row r="41" spans="1:7" s="10" customFormat="1" ht="31.5">
      <c r="A41" s="1">
        <v>17</v>
      </c>
      <c r="B41" s="7" t="s">
        <v>873</v>
      </c>
      <c r="C41" s="5"/>
      <c r="D41" s="5"/>
      <c r="E41" s="5"/>
      <c r="F41" s="5"/>
      <c r="G41" s="14"/>
    </row>
    <row r="42" spans="1:7" s="10" customFormat="1" ht="15.75">
      <c r="A42" s="1">
        <v>18</v>
      </c>
      <c r="B42" s="7" t="s">
        <v>695</v>
      </c>
      <c r="C42" s="5">
        <v>1742175</v>
      </c>
      <c r="D42" s="5">
        <v>203612</v>
      </c>
      <c r="E42" s="5">
        <v>0</v>
      </c>
      <c r="F42" s="5">
        <v>0</v>
      </c>
      <c r="G42" s="14">
        <f t="shared" si="0"/>
        <v>1945787</v>
      </c>
    </row>
    <row r="43" spans="1:7" s="10" customFormat="1" ht="15.75">
      <c r="A43" s="1">
        <v>19</v>
      </c>
      <c r="B43" s="7" t="s">
        <v>696</v>
      </c>
      <c r="C43" s="5">
        <v>489827</v>
      </c>
      <c r="D43" s="5">
        <v>-100663</v>
      </c>
      <c r="E43" s="5">
        <v>0</v>
      </c>
      <c r="F43" s="5">
        <v>0</v>
      </c>
      <c r="G43" s="14">
        <f t="shared" si="0"/>
        <v>389164</v>
      </c>
    </row>
    <row r="44" spans="1:7" s="10" customFormat="1" ht="15.75">
      <c r="A44" s="1">
        <v>20</v>
      </c>
      <c r="B44" s="7" t="s">
        <v>697</v>
      </c>
      <c r="C44" s="5">
        <v>1252348</v>
      </c>
      <c r="D44" s="5">
        <v>304275</v>
      </c>
      <c r="E44" s="5">
        <v>0</v>
      </c>
      <c r="F44" s="5">
        <v>0</v>
      </c>
      <c r="G44" s="14">
        <f t="shared" si="0"/>
        <v>1556623</v>
      </c>
    </row>
    <row r="45" spans="1:7" s="10" customFormat="1" ht="15.75">
      <c r="A45" s="1">
        <v>21</v>
      </c>
      <c r="B45" s="7" t="s">
        <v>698</v>
      </c>
      <c r="C45" s="5">
        <v>0</v>
      </c>
      <c r="D45" s="5">
        <v>0</v>
      </c>
      <c r="E45" s="5">
        <v>0</v>
      </c>
      <c r="F45" s="5">
        <v>0</v>
      </c>
      <c r="G45" s="14">
        <f t="shared" si="0"/>
        <v>0</v>
      </c>
    </row>
    <row r="46" spans="1:7" s="10" customFormat="1" ht="15.75">
      <c r="A46" s="1">
        <v>22</v>
      </c>
      <c r="B46" s="7" t="s">
        <v>699</v>
      </c>
      <c r="C46" s="5">
        <f>SUM(C43:C45)</f>
        <v>1742175</v>
      </c>
      <c r="D46" s="5">
        <f>SUM(D43:D45)</f>
        <v>203612</v>
      </c>
      <c r="E46" s="5">
        <f>SUM(E43:E45)</f>
        <v>0</v>
      </c>
      <c r="F46" s="5">
        <f>SUM(F43:F45)</f>
        <v>0</v>
      </c>
      <c r="G46" s="14">
        <f t="shared" si="0"/>
        <v>1945787</v>
      </c>
    </row>
    <row r="47" ht="15.75">
      <c r="A47" s="301"/>
    </row>
  </sheetData>
  <sheetProtection/>
  <mergeCells count="3">
    <mergeCell ref="B5:B6"/>
    <mergeCell ref="A1:G1"/>
    <mergeCell ref="A2:G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9" r:id="rId1"/>
  <headerFooter>
    <oddHeader>&amp;R&amp;"Arial,Normál"&amp;10
4. melléklet a 4/2019.(III.14.) önkormányzati rendelethez
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1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47.421875" style="0" customWidth="1"/>
    <col min="3" max="3" width="13.8515625" style="0" customWidth="1"/>
  </cols>
  <sheetData>
    <row r="1" spans="1:3" s="2" customFormat="1" ht="15.75">
      <c r="A1" s="334" t="s">
        <v>502</v>
      </c>
      <c r="B1" s="334"/>
      <c r="C1" s="334"/>
    </row>
    <row r="2" spans="1:3" s="2" customFormat="1" ht="15.75">
      <c r="A2" s="334" t="s">
        <v>116</v>
      </c>
      <c r="B2" s="334"/>
      <c r="C2" s="334"/>
    </row>
    <row r="3" spans="1:3" s="2" customFormat="1" ht="15.75">
      <c r="A3" s="334" t="s">
        <v>874</v>
      </c>
      <c r="B3" s="334"/>
      <c r="C3" s="334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80" t="s">
        <v>9</v>
      </c>
      <c r="C6" s="81" t="s">
        <v>4</v>
      </c>
    </row>
    <row r="7" spans="1:3" s="10" customFormat="1" ht="15.75">
      <c r="A7" s="1">
        <v>2</v>
      </c>
      <c r="B7" s="82" t="s">
        <v>41</v>
      </c>
      <c r="C7" s="39"/>
    </row>
    <row r="8" spans="1:3" s="10" customFormat="1" ht="15.75">
      <c r="A8" s="1">
        <v>3</v>
      </c>
      <c r="B8" s="82" t="s">
        <v>117</v>
      </c>
      <c r="C8" s="39">
        <v>65851</v>
      </c>
    </row>
    <row r="9" spans="1:3" s="10" customFormat="1" ht="15.75">
      <c r="A9" s="1">
        <v>4</v>
      </c>
      <c r="B9" s="82" t="s">
        <v>167</v>
      </c>
      <c r="C9" s="39">
        <f>'Bevétel Önk.'!C189</f>
        <v>0</v>
      </c>
    </row>
    <row r="10" spans="1:3" s="10" customFormat="1" ht="15.75">
      <c r="A10" s="1">
        <v>5</v>
      </c>
      <c r="B10" s="82" t="s">
        <v>119</v>
      </c>
      <c r="C10" s="39">
        <f>'Bevétel Önk.'!C182</f>
        <v>0</v>
      </c>
    </row>
    <row r="11" spans="1:3" s="10" customFormat="1" ht="15.75">
      <c r="A11" s="1">
        <v>6</v>
      </c>
      <c r="B11" s="83" t="s">
        <v>7</v>
      </c>
      <c r="C11" s="84">
        <f>SUM(C8:C10)</f>
        <v>65851</v>
      </c>
    </row>
    <row r="12" spans="1:3" s="10" customFormat="1" ht="15.75">
      <c r="A12" s="1">
        <v>7</v>
      </c>
      <c r="B12" s="82" t="s">
        <v>39</v>
      </c>
      <c r="C12" s="39"/>
    </row>
    <row r="13" spans="1:3" s="10" customFormat="1" ht="15.75">
      <c r="A13" s="1">
        <v>8</v>
      </c>
      <c r="B13" s="82" t="s">
        <v>554</v>
      </c>
      <c r="C13" s="39">
        <v>65851</v>
      </c>
    </row>
    <row r="14" spans="1:3" s="10" customFormat="1" ht="15.75" hidden="1">
      <c r="A14" s="1"/>
      <c r="B14" s="82"/>
      <c r="C14" s="39"/>
    </row>
    <row r="15" spans="1:3" s="10" customFormat="1" ht="15.75" hidden="1">
      <c r="A15" s="1"/>
      <c r="B15" s="82"/>
      <c r="C15" s="39"/>
    </row>
    <row r="16" spans="1:3" s="10" customFormat="1" ht="15.75" hidden="1">
      <c r="A16" s="1"/>
      <c r="B16" s="82"/>
      <c r="C16" s="39"/>
    </row>
    <row r="17" spans="1:3" s="10" customFormat="1" ht="15.75" hidden="1">
      <c r="A17" s="1"/>
      <c r="B17" s="82"/>
      <c r="C17" s="39"/>
    </row>
    <row r="18" spans="1:3" s="10" customFormat="1" ht="15.75" hidden="1">
      <c r="A18" s="1"/>
      <c r="B18" s="82"/>
      <c r="C18" s="39"/>
    </row>
    <row r="19" spans="1:3" s="10" customFormat="1" ht="15.75" hidden="1">
      <c r="A19" s="1"/>
      <c r="B19" s="82"/>
      <c r="C19" s="39"/>
    </row>
    <row r="20" spans="1:3" s="10" customFormat="1" ht="15.75">
      <c r="A20" s="1">
        <v>9</v>
      </c>
      <c r="B20" s="83" t="s">
        <v>8</v>
      </c>
      <c r="C20" s="84">
        <f>SUM(C13:C19)</f>
        <v>65851</v>
      </c>
    </row>
    <row r="21" spans="1:3" s="10" customFormat="1" ht="15.75">
      <c r="A21" s="1">
        <v>10</v>
      </c>
      <c r="B21" s="85" t="s">
        <v>118</v>
      </c>
      <c r="C21" s="86">
        <f>C11-C20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5. melléklet a 4/2019.(III.14.) önkormányzati rendelethez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7109375" style="123" customWidth="1"/>
    <col min="2" max="2" width="42.8515625" style="117" customWidth="1"/>
    <col min="3" max="3" width="19.8515625" style="117" customWidth="1"/>
    <col min="4" max="16384" width="9.140625" style="117" customWidth="1"/>
  </cols>
  <sheetData>
    <row r="1" spans="1:3" ht="15.75">
      <c r="A1" s="348" t="s">
        <v>875</v>
      </c>
      <c r="B1" s="348"/>
      <c r="C1" s="348"/>
    </row>
    <row r="2" spans="1:3" ht="15.75">
      <c r="A2" s="348" t="s">
        <v>398</v>
      </c>
      <c r="B2" s="348"/>
      <c r="C2" s="348"/>
    </row>
    <row r="3" spans="1:3" ht="15.75">
      <c r="A3" s="348" t="s">
        <v>399</v>
      </c>
      <c r="B3" s="348"/>
      <c r="C3" s="348"/>
    </row>
    <row r="5" spans="1:3" s="3" customFormat="1" ht="15.75">
      <c r="A5" s="1"/>
      <c r="B5" s="1" t="s">
        <v>0</v>
      </c>
      <c r="C5" s="1" t="s">
        <v>1</v>
      </c>
    </row>
    <row r="6" spans="1:3" s="3" customFormat="1" ht="15.75" customHeight="1">
      <c r="A6" s="1">
        <v>1</v>
      </c>
      <c r="B6" s="332" t="s">
        <v>9</v>
      </c>
      <c r="C6" s="4" t="s">
        <v>400</v>
      </c>
    </row>
    <row r="7" spans="1:3" s="3" customFormat="1" ht="15.75">
      <c r="A7" s="1">
        <v>2</v>
      </c>
      <c r="B7" s="332"/>
      <c r="C7" s="37" t="s">
        <v>4</v>
      </c>
    </row>
    <row r="8" spans="1:3" s="3" customFormat="1" ht="15.75">
      <c r="A8" s="1">
        <v>3</v>
      </c>
      <c r="B8" s="119" t="s">
        <v>401</v>
      </c>
      <c r="C8" s="37"/>
    </row>
    <row r="9" spans="1:3" s="3" customFormat="1" ht="15.75">
      <c r="A9" s="1">
        <v>4</v>
      </c>
      <c r="B9" s="120" t="s">
        <v>402</v>
      </c>
      <c r="C9" s="121">
        <f>SUM(C10:C11)</f>
        <v>100000</v>
      </c>
    </row>
    <row r="10" spans="1:3" s="3" customFormat="1" ht="15.75">
      <c r="A10" s="1">
        <v>5</v>
      </c>
      <c r="B10" s="120" t="s">
        <v>403</v>
      </c>
      <c r="C10" s="121">
        <v>50000</v>
      </c>
    </row>
    <row r="11" spans="1:3" s="3" customFormat="1" ht="15.75">
      <c r="A11" s="1">
        <v>6</v>
      </c>
      <c r="B11" s="120" t="s">
        <v>404</v>
      </c>
      <c r="C11" s="121">
        <v>50000</v>
      </c>
    </row>
    <row r="12" spans="1:3" s="3" customFormat="1" ht="15.75">
      <c r="A12" s="1">
        <v>7</v>
      </c>
      <c r="B12" s="120" t="s">
        <v>405</v>
      </c>
      <c r="C12" s="121">
        <v>2000000</v>
      </c>
    </row>
    <row r="13" spans="1:3" ht="15.75">
      <c r="A13" s="1">
        <v>8</v>
      </c>
      <c r="B13" s="118" t="s">
        <v>406</v>
      </c>
      <c r="C13" s="122">
        <f>SUM(C9:C12)-C10-C11</f>
        <v>2100000</v>
      </c>
    </row>
    <row r="14" spans="1:3" s="3" customFormat="1" ht="15.75">
      <c r="A14" s="1">
        <v>9</v>
      </c>
      <c r="B14" s="119" t="s">
        <v>407</v>
      </c>
      <c r="C14" s="37"/>
    </row>
    <row r="15" spans="1:3" s="3" customFormat="1" ht="15.75">
      <c r="A15" s="1">
        <v>10</v>
      </c>
      <c r="B15" s="120" t="s">
        <v>408</v>
      </c>
      <c r="C15" s="121">
        <v>100000</v>
      </c>
    </row>
    <row r="16" spans="1:3" ht="15.75">
      <c r="A16" s="1">
        <v>11</v>
      </c>
      <c r="B16" s="118" t="s">
        <v>409</v>
      </c>
      <c r="C16" s="122">
        <f>SUM(C15)</f>
        <v>100000</v>
      </c>
    </row>
    <row r="17" spans="1:3" ht="15.75">
      <c r="A17" s="1">
        <v>12</v>
      </c>
      <c r="B17" s="118" t="s">
        <v>410</v>
      </c>
      <c r="C17" s="122">
        <f>C13+C16</f>
        <v>2200000</v>
      </c>
    </row>
  </sheetData>
  <sheetProtection/>
  <mergeCells count="4">
    <mergeCell ref="B6:B7"/>
    <mergeCell ref="A1:C1"/>
    <mergeCell ref="A2:C2"/>
    <mergeCell ref="A3:C3"/>
  </mergeCells>
  <printOptions horizontalCentered="1"/>
  <pageMargins left="0.7086614173228347" right="0.7086614173228347" top="0.9448818897637796" bottom="0.7480314960629921" header="0.31496062992125984" footer="0.31496062992125984"/>
  <pageSetup horizontalDpi="300" verticalDpi="300" orientation="landscape" paperSize="9" r:id="rId1"/>
  <headerFooter>
    <oddHeader>&amp;R&amp;"Arial,Normál"&amp;10
6. melléklet a 4/2019.(III.14.)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4">
      <selection activeCell="F22" sqref="F22:F24"/>
    </sheetView>
  </sheetViews>
  <sheetFormatPr defaultColWidth="9.140625" defaultRowHeight="15"/>
  <cols>
    <col min="1" max="1" width="36.7109375" style="0" customWidth="1"/>
    <col min="2" max="2" width="13.7109375" style="0" customWidth="1"/>
    <col min="3" max="3" width="16.28125" style="0" customWidth="1"/>
    <col min="4" max="4" width="15.421875" style="0" customWidth="1"/>
    <col min="5" max="5" width="36.7109375" style="0" customWidth="1"/>
    <col min="6" max="6" width="15.00390625" style="0" customWidth="1"/>
    <col min="7" max="7" width="16.421875" style="0" customWidth="1"/>
    <col min="8" max="8" width="14.8515625" style="0" customWidth="1"/>
    <col min="9" max="9" width="15.00390625" style="0" customWidth="1"/>
  </cols>
  <sheetData>
    <row r="1" spans="1:8" s="2" customFormat="1" ht="15.75" customHeight="1">
      <c r="A1" s="351" t="s">
        <v>881</v>
      </c>
      <c r="B1" s="351"/>
      <c r="C1" s="351"/>
      <c r="D1" s="351"/>
      <c r="E1" s="351"/>
      <c r="F1" s="351"/>
      <c r="G1" s="351"/>
      <c r="H1" s="351"/>
    </row>
    <row r="2" spans="1:8" s="2" customFormat="1" ht="15.75">
      <c r="A2" s="334" t="s">
        <v>657</v>
      </c>
      <c r="B2" s="334"/>
      <c r="C2" s="334"/>
      <c r="D2" s="334"/>
      <c r="E2" s="334"/>
      <c r="F2" s="334"/>
      <c r="G2" s="334"/>
      <c r="H2" s="334"/>
    </row>
    <row r="3" spans="2:4" ht="15">
      <c r="B3" s="38"/>
      <c r="C3" s="38"/>
      <c r="D3" s="38"/>
    </row>
    <row r="4" spans="1:8" s="11" customFormat="1" ht="31.5">
      <c r="A4" s="92" t="s">
        <v>9</v>
      </c>
      <c r="B4" s="4" t="s">
        <v>882</v>
      </c>
      <c r="C4" s="4" t="s">
        <v>883</v>
      </c>
      <c r="D4" s="4" t="s">
        <v>884</v>
      </c>
      <c r="E4" s="92" t="s">
        <v>9</v>
      </c>
      <c r="F4" s="4" t="s">
        <v>882</v>
      </c>
      <c r="G4" s="4" t="s">
        <v>883</v>
      </c>
      <c r="H4" s="4" t="s">
        <v>884</v>
      </c>
    </row>
    <row r="5" spans="1:8" s="99" customFormat="1" ht="16.5">
      <c r="A5" s="350" t="s">
        <v>46</v>
      </c>
      <c r="B5" s="350"/>
      <c r="C5" s="350"/>
      <c r="D5" s="350"/>
      <c r="E5" s="326" t="s">
        <v>140</v>
      </c>
      <c r="F5" s="327"/>
      <c r="G5" s="327"/>
      <c r="H5" s="328"/>
    </row>
    <row r="6" spans="1:8" s="11" customFormat="1" ht="31.5">
      <c r="A6" s="94" t="s">
        <v>301</v>
      </c>
      <c r="B6" s="5">
        <v>216153223</v>
      </c>
      <c r="C6" s="5">
        <v>197326414</v>
      </c>
      <c r="D6" s="5">
        <f>Mindösszesen!AA8</f>
        <v>184980343</v>
      </c>
      <c r="E6" s="96" t="s">
        <v>40</v>
      </c>
      <c r="F6" s="5">
        <v>87515825</v>
      </c>
      <c r="G6" s="5">
        <v>90751998</v>
      </c>
      <c r="H6" s="5">
        <f>Mindösszesen!BH8</f>
        <v>90960079</v>
      </c>
    </row>
    <row r="7" spans="1:8" s="11" customFormat="1" ht="30">
      <c r="A7" s="94" t="s">
        <v>324</v>
      </c>
      <c r="B7" s="5">
        <v>12079313</v>
      </c>
      <c r="C7" s="5">
        <v>18129002</v>
      </c>
      <c r="D7" s="5">
        <f>Mindösszesen!AA9</f>
        <v>4180000</v>
      </c>
      <c r="E7" s="96" t="s">
        <v>82</v>
      </c>
      <c r="F7" s="5">
        <v>18000085</v>
      </c>
      <c r="G7" s="5">
        <v>17258301</v>
      </c>
      <c r="H7" s="5">
        <f>Mindösszesen!BH9</f>
        <v>17021582</v>
      </c>
    </row>
    <row r="8" spans="1:8" s="11" customFormat="1" ht="15.75">
      <c r="A8" s="94" t="s">
        <v>46</v>
      </c>
      <c r="B8" s="5">
        <v>9904497</v>
      </c>
      <c r="C8" s="5">
        <v>9774033</v>
      </c>
      <c r="D8" s="5">
        <f>Mindösszesen!AA10</f>
        <v>8586581</v>
      </c>
      <c r="E8" s="96" t="s">
        <v>83</v>
      </c>
      <c r="F8" s="5">
        <v>38675827</v>
      </c>
      <c r="G8" s="5">
        <v>42667453</v>
      </c>
      <c r="H8" s="5">
        <f>Mindösszesen!BH10</f>
        <v>98252621</v>
      </c>
    </row>
    <row r="9" spans="1:8" s="11" customFormat="1" ht="15.75">
      <c r="A9" s="335" t="s">
        <v>382</v>
      </c>
      <c r="B9" s="324">
        <v>401890</v>
      </c>
      <c r="C9" s="324">
        <v>219537</v>
      </c>
      <c r="D9" s="324">
        <f>Mindösszesen!AA11</f>
        <v>124852</v>
      </c>
      <c r="E9" s="96" t="s">
        <v>84</v>
      </c>
      <c r="F9" s="5">
        <v>8954030</v>
      </c>
      <c r="G9" s="5">
        <v>7590345</v>
      </c>
      <c r="H9" s="5">
        <f>Mindösszesen!BH11</f>
        <v>6238800</v>
      </c>
    </row>
    <row r="10" spans="1:8" s="11" customFormat="1" ht="15.75">
      <c r="A10" s="335"/>
      <c r="B10" s="324"/>
      <c r="C10" s="324"/>
      <c r="D10" s="324"/>
      <c r="E10" s="96" t="s">
        <v>85</v>
      </c>
      <c r="F10" s="5">
        <v>67493500</v>
      </c>
      <c r="G10" s="5">
        <v>56252531</v>
      </c>
      <c r="H10" s="5">
        <f>Mindösszesen!BH12</f>
        <v>49818190</v>
      </c>
    </row>
    <row r="11" spans="1:8" s="11" customFormat="1" ht="15.75">
      <c r="A11" s="95" t="s">
        <v>87</v>
      </c>
      <c r="B11" s="13">
        <f>SUM(B6:B10)</f>
        <v>238538923</v>
      </c>
      <c r="C11" s="13">
        <f>SUM(C6:C10)</f>
        <v>225448986</v>
      </c>
      <c r="D11" s="13">
        <f>SUM(D6:D10)</f>
        <v>197871776</v>
      </c>
      <c r="E11" s="95" t="s">
        <v>88</v>
      </c>
      <c r="F11" s="13">
        <f>SUM(F6:F10)</f>
        <v>220639267</v>
      </c>
      <c r="G11" s="13">
        <f>SUM(G6:G10)</f>
        <v>214520628</v>
      </c>
      <c r="H11" s="13">
        <f>SUM(H6:H10)</f>
        <v>262291272</v>
      </c>
    </row>
    <row r="12" spans="1:8" s="11" customFormat="1" ht="15.75">
      <c r="A12" s="97" t="s">
        <v>145</v>
      </c>
      <c r="B12" s="98">
        <f>B11-F11</f>
        <v>17899656</v>
      </c>
      <c r="C12" s="98">
        <f>C11-G11</f>
        <v>10928358</v>
      </c>
      <c r="D12" s="98">
        <f>D11-H11</f>
        <v>-64419496</v>
      </c>
      <c r="E12" s="333" t="s">
        <v>138</v>
      </c>
      <c r="F12" s="325">
        <v>6386280</v>
      </c>
      <c r="G12" s="325">
        <v>6752897</v>
      </c>
      <c r="H12" s="325">
        <f>Mindösszesen!BH14</f>
        <v>5852979</v>
      </c>
    </row>
    <row r="13" spans="1:8" s="11" customFormat="1" ht="15.75">
      <c r="A13" s="97" t="s">
        <v>136</v>
      </c>
      <c r="B13" s="5">
        <v>55750987</v>
      </c>
      <c r="C13" s="5">
        <v>34321577</v>
      </c>
      <c r="D13" s="5">
        <f>Mindösszesen!AA15</f>
        <v>37239396</v>
      </c>
      <c r="E13" s="333"/>
      <c r="F13" s="325"/>
      <c r="G13" s="325"/>
      <c r="H13" s="325"/>
    </row>
    <row r="14" spans="1:8" s="11" customFormat="1" ht="15.75">
      <c r="A14" s="97" t="s">
        <v>137</v>
      </c>
      <c r="B14" s="5">
        <v>5935169</v>
      </c>
      <c r="C14" s="5">
        <v>6670707</v>
      </c>
      <c r="D14" s="5">
        <f>Mindösszesen!AA16</f>
        <v>0</v>
      </c>
      <c r="E14" s="333"/>
      <c r="F14" s="325"/>
      <c r="G14" s="325"/>
      <c r="H14" s="325"/>
    </row>
    <row r="15" spans="1:8" s="11" customFormat="1" ht="15.75" hidden="1">
      <c r="A15" s="61" t="s">
        <v>172</v>
      </c>
      <c r="B15" s="5">
        <v>0</v>
      </c>
      <c r="C15" s="5">
        <v>0</v>
      </c>
      <c r="D15" s="5">
        <v>0</v>
      </c>
      <c r="E15" s="61" t="s">
        <v>173</v>
      </c>
      <c r="F15" s="82">
        <v>0</v>
      </c>
      <c r="G15" s="82">
        <v>0</v>
      </c>
      <c r="H15" s="82">
        <v>0</v>
      </c>
    </row>
    <row r="16" spans="1:8" s="11" customFormat="1" ht="15.75">
      <c r="A16" s="95" t="s">
        <v>10</v>
      </c>
      <c r="B16" s="14">
        <f>B11+B13+B14+B15</f>
        <v>300225079</v>
      </c>
      <c r="C16" s="14">
        <f>C11+C13+C14+C15</f>
        <v>266441270</v>
      </c>
      <c r="D16" s="14">
        <f>D11+D13+D14+D15</f>
        <v>235111172</v>
      </c>
      <c r="E16" s="95" t="s">
        <v>11</v>
      </c>
      <c r="F16" s="14">
        <f>F11+F12+F15</f>
        <v>227025547</v>
      </c>
      <c r="G16" s="14">
        <f>G11+G12+G15</f>
        <v>221273525</v>
      </c>
      <c r="H16" s="14">
        <f>H11+H12+H15</f>
        <v>268144251</v>
      </c>
    </row>
    <row r="17" spans="1:8" s="99" customFormat="1" ht="16.5">
      <c r="A17" s="349" t="s">
        <v>139</v>
      </c>
      <c r="B17" s="349"/>
      <c r="C17" s="349"/>
      <c r="D17" s="349"/>
      <c r="E17" s="326" t="s">
        <v>114</v>
      </c>
      <c r="F17" s="327"/>
      <c r="G17" s="327"/>
      <c r="H17" s="328"/>
    </row>
    <row r="18" spans="1:8" s="11" customFormat="1" ht="31.5">
      <c r="A18" s="94" t="s">
        <v>310</v>
      </c>
      <c r="B18" s="5">
        <v>13628660</v>
      </c>
      <c r="C18" s="5">
        <v>24361385</v>
      </c>
      <c r="D18" s="5">
        <f>Mindösszesen!AA19</f>
        <v>252991643</v>
      </c>
      <c r="E18" s="94" t="s">
        <v>112</v>
      </c>
      <c r="F18" s="5">
        <v>28441386</v>
      </c>
      <c r="G18" s="5">
        <v>11011101</v>
      </c>
      <c r="H18" s="5">
        <f>Mindösszesen!BH19</f>
        <v>201503626</v>
      </c>
    </row>
    <row r="19" spans="1:8" s="11" customFormat="1" ht="15.75">
      <c r="A19" s="94" t="s">
        <v>139</v>
      </c>
      <c r="B19" s="5">
        <v>10000</v>
      </c>
      <c r="C19" s="5">
        <v>0</v>
      </c>
      <c r="D19" s="5">
        <f>Mindösszesen!AA20</f>
        <v>0</v>
      </c>
      <c r="E19" s="94" t="s">
        <v>47</v>
      </c>
      <c r="F19" s="5">
        <v>24502029</v>
      </c>
      <c r="G19" s="5">
        <v>21061077</v>
      </c>
      <c r="H19" s="5">
        <f>Mindösszesen!BH20</f>
        <v>18628138</v>
      </c>
    </row>
    <row r="20" spans="1:8" s="11" customFormat="1" ht="15.75">
      <c r="A20" s="94" t="s">
        <v>383</v>
      </c>
      <c r="B20" s="5">
        <v>25000</v>
      </c>
      <c r="C20" s="5">
        <v>0</v>
      </c>
      <c r="D20" s="5">
        <f>Mindösszesen!AA21</f>
        <v>188200</v>
      </c>
      <c r="E20" s="94" t="s">
        <v>223</v>
      </c>
      <c r="F20" s="5">
        <v>15000</v>
      </c>
      <c r="G20" s="5">
        <v>191717</v>
      </c>
      <c r="H20" s="5">
        <f>Mindösszesen!BH21</f>
        <v>15000</v>
      </c>
    </row>
    <row r="21" spans="1:8" s="11" customFormat="1" ht="15.75">
      <c r="A21" s="95" t="s">
        <v>87</v>
      </c>
      <c r="B21" s="13">
        <f>SUM(B18:B20)</f>
        <v>13663660</v>
      </c>
      <c r="C21" s="13">
        <f>SUM(C18:C20)</f>
        <v>24361385</v>
      </c>
      <c r="D21" s="13">
        <f>SUM(D18:D20)</f>
        <v>253179843</v>
      </c>
      <c r="E21" s="95" t="s">
        <v>88</v>
      </c>
      <c r="F21" s="13">
        <f>SUM(F18:F20)</f>
        <v>52958415</v>
      </c>
      <c r="G21" s="13">
        <f>SUM(G18:G20)</f>
        <v>32263895</v>
      </c>
      <c r="H21" s="13">
        <f>SUM(H18:H20)</f>
        <v>220146764</v>
      </c>
    </row>
    <row r="22" spans="1:8" s="11" customFormat="1" ht="15.75">
      <c r="A22" s="97" t="s">
        <v>145</v>
      </c>
      <c r="B22" s="98">
        <f>B21-F21</f>
        <v>-39294755</v>
      </c>
      <c r="C22" s="98">
        <f>C21-G21</f>
        <v>-7902510</v>
      </c>
      <c r="D22" s="98">
        <f>D21-H21</f>
        <v>33033079</v>
      </c>
      <c r="E22" s="333" t="s">
        <v>138</v>
      </c>
      <c r="F22" s="325">
        <v>0</v>
      </c>
      <c r="G22" s="325">
        <v>0</v>
      </c>
      <c r="H22" s="325">
        <f>Mindösszesen!BH23</f>
        <v>0</v>
      </c>
    </row>
    <row r="23" spans="1:8" s="11" customFormat="1" ht="15.75">
      <c r="A23" s="97" t="s">
        <v>136</v>
      </c>
      <c r="B23" s="5">
        <v>0</v>
      </c>
      <c r="C23" s="5">
        <v>0</v>
      </c>
      <c r="D23" s="5">
        <f>Mindösszesen!AA24</f>
        <v>0</v>
      </c>
      <c r="E23" s="333"/>
      <c r="F23" s="325"/>
      <c r="G23" s="325"/>
      <c r="H23" s="325"/>
    </row>
    <row r="24" spans="1:8" s="11" customFormat="1" ht="15.75">
      <c r="A24" s="97" t="s">
        <v>137</v>
      </c>
      <c r="B24" s="5">
        <v>0</v>
      </c>
      <c r="C24" s="5">
        <v>0</v>
      </c>
      <c r="D24" s="5">
        <f>Mindösszesen!AA25</f>
        <v>0</v>
      </c>
      <c r="E24" s="333"/>
      <c r="F24" s="325"/>
      <c r="G24" s="325"/>
      <c r="H24" s="325"/>
    </row>
    <row r="25" spans="1:8" s="11" customFormat="1" ht="31.5">
      <c r="A25" s="95" t="s">
        <v>12</v>
      </c>
      <c r="B25" s="14">
        <f>B21+B23+B24</f>
        <v>13663660</v>
      </c>
      <c r="C25" s="14">
        <f>C21+C23+C24</f>
        <v>24361385</v>
      </c>
      <c r="D25" s="14">
        <f>D21+D23+D24</f>
        <v>253179843</v>
      </c>
      <c r="E25" s="95" t="s">
        <v>13</v>
      </c>
      <c r="F25" s="14">
        <f>F21+F22</f>
        <v>52958415</v>
      </c>
      <c r="G25" s="14">
        <f>G21+G22</f>
        <v>32263895</v>
      </c>
      <c r="H25" s="14">
        <f>H21+H22</f>
        <v>220146764</v>
      </c>
    </row>
    <row r="26" spans="1:8" s="99" customFormat="1" ht="16.5">
      <c r="A26" s="350" t="s">
        <v>141</v>
      </c>
      <c r="B26" s="350"/>
      <c r="C26" s="350"/>
      <c r="D26" s="350"/>
      <c r="E26" s="326" t="s">
        <v>142</v>
      </c>
      <c r="F26" s="327"/>
      <c r="G26" s="327"/>
      <c r="H26" s="328"/>
    </row>
    <row r="27" spans="1:8" s="11" customFormat="1" ht="15.75">
      <c r="A27" s="94" t="s">
        <v>143</v>
      </c>
      <c r="B27" s="5">
        <f>B11+B21</f>
        <v>252202583</v>
      </c>
      <c r="C27" s="5">
        <f>C11+C21</f>
        <v>249810371</v>
      </c>
      <c r="D27" s="5">
        <f>D11+D21</f>
        <v>451051619</v>
      </c>
      <c r="E27" s="94" t="s">
        <v>144</v>
      </c>
      <c r="F27" s="5">
        <f>F11+F21</f>
        <v>273597682</v>
      </c>
      <c r="G27" s="5">
        <f>G11+G21</f>
        <v>246784523</v>
      </c>
      <c r="H27" s="5">
        <f>H11+H21</f>
        <v>482438036</v>
      </c>
    </row>
    <row r="28" spans="1:8" s="11" customFormat="1" ht="15.75">
      <c r="A28" s="97" t="s">
        <v>145</v>
      </c>
      <c r="B28" s="98">
        <f>B27-F27</f>
        <v>-21395099</v>
      </c>
      <c r="C28" s="98">
        <f>C27-G27</f>
        <v>3025848</v>
      </c>
      <c r="D28" s="98">
        <f>D27-H27</f>
        <v>-31386417</v>
      </c>
      <c r="E28" s="333" t="s">
        <v>138</v>
      </c>
      <c r="F28" s="325">
        <f>F12+F22</f>
        <v>6386280</v>
      </c>
      <c r="G28" s="325">
        <f>G12+G22</f>
        <v>6752897</v>
      </c>
      <c r="H28" s="325">
        <f>Mindösszesen!BH29</f>
        <v>5852979</v>
      </c>
    </row>
    <row r="29" spans="1:8" s="11" customFormat="1" ht="15.75">
      <c r="A29" s="97" t="s">
        <v>136</v>
      </c>
      <c r="B29" s="5">
        <f aca="true" t="shared" si="0" ref="B29:D30">B13+B23</f>
        <v>55750987</v>
      </c>
      <c r="C29" s="5">
        <f t="shared" si="0"/>
        <v>34321577</v>
      </c>
      <c r="D29" s="5">
        <f t="shared" si="0"/>
        <v>37239396</v>
      </c>
      <c r="E29" s="333"/>
      <c r="F29" s="325"/>
      <c r="G29" s="325"/>
      <c r="H29" s="325"/>
    </row>
    <row r="30" spans="1:8" s="11" customFormat="1" ht="15.75">
      <c r="A30" s="97" t="s">
        <v>137</v>
      </c>
      <c r="B30" s="5">
        <f t="shared" si="0"/>
        <v>5935169</v>
      </c>
      <c r="C30" s="5">
        <f t="shared" si="0"/>
        <v>6670707</v>
      </c>
      <c r="D30" s="5">
        <f t="shared" si="0"/>
        <v>0</v>
      </c>
      <c r="E30" s="333"/>
      <c r="F30" s="325"/>
      <c r="G30" s="325"/>
      <c r="H30" s="325"/>
    </row>
    <row r="31" spans="1:8" s="11" customFormat="1" ht="15.75" hidden="1">
      <c r="A31" s="61" t="s">
        <v>172</v>
      </c>
      <c r="B31" s="5">
        <f>B15</f>
        <v>0</v>
      </c>
      <c r="C31" s="5">
        <f>C15</f>
        <v>0</v>
      </c>
      <c r="D31" s="5">
        <f>D15</f>
        <v>0</v>
      </c>
      <c r="E31" s="61" t="s">
        <v>173</v>
      </c>
      <c r="F31" s="82">
        <v>0</v>
      </c>
      <c r="G31" s="82">
        <f>G15</f>
        <v>0</v>
      </c>
      <c r="H31" s="82">
        <f>H15</f>
        <v>0</v>
      </c>
    </row>
    <row r="32" spans="1:8" s="11" customFormat="1" ht="15.75">
      <c r="A32" s="93" t="s">
        <v>7</v>
      </c>
      <c r="B32" s="14">
        <f>B27+B29+B30+B31</f>
        <v>313888739</v>
      </c>
      <c r="C32" s="14">
        <f>C27+C29+C30+C31</f>
        <v>290802655</v>
      </c>
      <c r="D32" s="14">
        <f>D27+D29+D30+D31</f>
        <v>488291015</v>
      </c>
      <c r="E32" s="93" t="s">
        <v>8</v>
      </c>
      <c r="F32" s="14">
        <f>SUM(F27:F31)</f>
        <v>279983962</v>
      </c>
      <c r="G32" s="14">
        <f>SUM(G27:G31)</f>
        <v>253537420</v>
      </c>
      <c r="H32" s="14">
        <f>SUM(H27:H31)</f>
        <v>488291015</v>
      </c>
    </row>
  </sheetData>
  <sheetProtection/>
  <mergeCells count="24">
    <mergeCell ref="G28:G30"/>
    <mergeCell ref="H22:H24"/>
    <mergeCell ref="F22:F24"/>
    <mergeCell ref="E17:H17"/>
    <mergeCell ref="A5:D5"/>
    <mergeCell ref="A9:A10"/>
    <mergeCell ref="B9:B10"/>
    <mergeCell ref="H12:H14"/>
    <mergeCell ref="E28:E30"/>
    <mergeCell ref="E26:H26"/>
    <mergeCell ref="E22:E24"/>
    <mergeCell ref="H28:H30"/>
    <mergeCell ref="F28:F30"/>
    <mergeCell ref="E5:H5"/>
    <mergeCell ref="C9:C10"/>
    <mergeCell ref="G22:G24"/>
    <mergeCell ref="A17:D17"/>
    <mergeCell ref="D9:D10"/>
    <mergeCell ref="A26:D26"/>
    <mergeCell ref="A1:H1"/>
    <mergeCell ref="A2:H2"/>
    <mergeCell ref="E12:E14"/>
    <mergeCell ref="F12:F14"/>
    <mergeCell ref="G12:G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E5" activePane="bottomRight" state="frozen"/>
      <selection pane="topLeft" activeCell="F22" sqref="F22:F24"/>
      <selection pane="topRight" activeCell="F22" sqref="F22:F24"/>
      <selection pane="bottomLeft" activeCell="F22" sqref="F22:F24"/>
      <selection pane="bottomRight" activeCell="F22" sqref="F22:F24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5" width="11.28125" style="71" customWidth="1"/>
    <col min="6" max="6" width="12.140625" style="71" customWidth="1"/>
    <col min="7" max="7" width="12.421875" style="71" bestFit="1" customWidth="1"/>
    <col min="8" max="11" width="11.28125" style="71" customWidth="1"/>
    <col min="12" max="12" width="12.421875" style="71" bestFit="1" customWidth="1"/>
    <col min="13" max="14" width="11.28125" style="71" customWidth="1"/>
    <col min="15" max="15" width="12.140625" style="71" customWidth="1"/>
    <col min="16" max="16" width="12.421875" style="71" hidden="1" customWidth="1"/>
    <col min="17" max="17" width="13.140625" style="71" hidden="1" customWidth="1"/>
    <col min="18" max="16384" width="9.140625" style="71" customWidth="1"/>
  </cols>
  <sheetData>
    <row r="1" spans="1:15" s="16" customFormat="1" ht="15.75">
      <c r="A1" s="352" t="s">
        <v>880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49</v>
      </c>
      <c r="H3" s="1" t="s">
        <v>50</v>
      </c>
      <c r="I3" s="1" t="s">
        <v>51</v>
      </c>
      <c r="J3" s="1" t="s">
        <v>95</v>
      </c>
      <c r="K3" s="1" t="s">
        <v>96</v>
      </c>
      <c r="L3" s="1" t="s">
        <v>52</v>
      </c>
      <c r="M3" s="1" t="s">
        <v>97</v>
      </c>
      <c r="N3" s="1" t="s">
        <v>98</v>
      </c>
      <c r="O3" s="1" t="s">
        <v>99</v>
      </c>
    </row>
    <row r="4" spans="1:15" s="10" customFormat="1" ht="15.75">
      <c r="A4" s="1">
        <v>1</v>
      </c>
      <c r="B4" s="6" t="s">
        <v>9</v>
      </c>
      <c r="C4" s="68" t="s">
        <v>100</v>
      </c>
      <c r="D4" s="68" t="s">
        <v>101</v>
      </c>
      <c r="E4" s="68" t="s">
        <v>102</v>
      </c>
      <c r="F4" s="68" t="s">
        <v>103</v>
      </c>
      <c r="G4" s="68" t="s">
        <v>104</v>
      </c>
      <c r="H4" s="68" t="s">
        <v>105</v>
      </c>
      <c r="I4" s="68" t="s">
        <v>106</v>
      </c>
      <c r="J4" s="68" t="s">
        <v>107</v>
      </c>
      <c r="K4" s="68" t="s">
        <v>108</v>
      </c>
      <c r="L4" s="68" t="s">
        <v>109</v>
      </c>
      <c r="M4" s="68" t="s">
        <v>110</v>
      </c>
      <c r="N4" s="68" t="s">
        <v>111</v>
      </c>
      <c r="O4" s="68" t="s">
        <v>5</v>
      </c>
    </row>
    <row r="5" spans="1:17" s="10" customFormat="1" ht="25.5">
      <c r="A5" s="1">
        <v>2</v>
      </c>
      <c r="B5" s="116" t="s">
        <v>301</v>
      </c>
      <c r="C5" s="5">
        <v>11031373</v>
      </c>
      <c r="D5" s="5">
        <v>14327105</v>
      </c>
      <c r="E5" s="5">
        <v>24956049</v>
      </c>
      <c r="F5" s="5">
        <v>14800272</v>
      </c>
      <c r="G5" s="5">
        <v>14776448</v>
      </c>
      <c r="H5" s="5">
        <v>15148833</v>
      </c>
      <c r="I5" s="5">
        <v>15685638</v>
      </c>
      <c r="J5" s="5">
        <v>14776448</v>
      </c>
      <c r="K5" s="5">
        <v>14776448</v>
      </c>
      <c r="L5" s="5">
        <v>14776448</v>
      </c>
      <c r="M5" s="5">
        <v>15148833</v>
      </c>
      <c r="N5" s="5">
        <v>14776448</v>
      </c>
      <c r="O5" s="14">
        <f>SUM(C5:N5)</f>
        <v>184980343</v>
      </c>
      <c r="P5" s="12">
        <f>Mindösszesen!AA8</f>
        <v>184980343</v>
      </c>
      <c r="Q5" s="12">
        <f aca="true" t="shared" si="0" ref="Q5:Q28">P5-O5</f>
        <v>0</v>
      </c>
    </row>
    <row r="6" spans="1:17" s="10" customFormat="1" ht="25.5">
      <c r="A6" s="1">
        <v>3</v>
      </c>
      <c r="B6" s="116" t="s">
        <v>310</v>
      </c>
      <c r="C6" s="5">
        <v>0</v>
      </c>
      <c r="D6" s="5">
        <v>0</v>
      </c>
      <c r="E6" s="5">
        <v>0</v>
      </c>
      <c r="F6" s="5">
        <v>189050100</v>
      </c>
      <c r="G6" s="5">
        <v>0</v>
      </c>
      <c r="H6" s="5">
        <v>0</v>
      </c>
      <c r="I6" s="5">
        <v>10200000</v>
      </c>
      <c r="J6" s="5">
        <v>0</v>
      </c>
      <c r="K6" s="5">
        <v>0</v>
      </c>
      <c r="L6" s="5">
        <v>53741543</v>
      </c>
      <c r="M6" s="5">
        <v>0</v>
      </c>
      <c r="N6" s="5">
        <v>0</v>
      </c>
      <c r="O6" s="14">
        <f>SUM(C6:N6)</f>
        <v>252991643</v>
      </c>
      <c r="P6" s="12">
        <f>'Összes Önk.'!AA19</f>
        <v>252991643</v>
      </c>
      <c r="Q6" s="12">
        <f t="shared" si="0"/>
        <v>0</v>
      </c>
    </row>
    <row r="7" spans="1:17" s="10" customFormat="1" ht="15.75">
      <c r="A7" s="1">
        <v>4</v>
      </c>
      <c r="B7" s="116" t="s">
        <v>324</v>
      </c>
      <c r="C7" s="5">
        <v>0</v>
      </c>
      <c r="D7" s="5">
        <v>0</v>
      </c>
      <c r="E7" s="5">
        <v>1440000</v>
      </c>
      <c r="F7" s="5">
        <v>0</v>
      </c>
      <c r="G7" s="5">
        <v>750000</v>
      </c>
      <c r="H7" s="5">
        <v>0</v>
      </c>
      <c r="I7" s="5">
        <v>100000</v>
      </c>
      <c r="J7" s="5">
        <v>280000</v>
      </c>
      <c r="K7" s="5">
        <v>1440000</v>
      </c>
      <c r="L7" s="5">
        <v>0</v>
      </c>
      <c r="M7" s="5">
        <v>0</v>
      </c>
      <c r="N7" s="5">
        <v>170000</v>
      </c>
      <c r="O7" s="14">
        <f aca="true" t="shared" si="1" ref="O7:O15">SUM(C7:N7)</f>
        <v>4180000</v>
      </c>
      <c r="P7" s="12">
        <f>'Összes Önk.'!AA9</f>
        <v>4180000</v>
      </c>
      <c r="Q7" s="12">
        <f t="shared" si="0"/>
        <v>0</v>
      </c>
    </row>
    <row r="8" spans="1:17" s="10" customFormat="1" ht="15.75">
      <c r="A8" s="1">
        <v>5</v>
      </c>
      <c r="B8" s="116" t="s">
        <v>46</v>
      </c>
      <c r="C8" s="5">
        <v>388583</v>
      </c>
      <c r="D8" s="5">
        <v>388583</v>
      </c>
      <c r="E8" s="5">
        <v>588583</v>
      </c>
      <c r="F8" s="5">
        <v>1088583</v>
      </c>
      <c r="G8" s="5">
        <v>1388583</v>
      </c>
      <c r="H8" s="5">
        <v>988583</v>
      </c>
      <c r="I8" s="5">
        <v>818316</v>
      </c>
      <c r="J8" s="5">
        <v>442435</v>
      </c>
      <c r="K8" s="5">
        <v>631583</v>
      </c>
      <c r="L8" s="5">
        <v>988583</v>
      </c>
      <c r="M8" s="5">
        <v>388583</v>
      </c>
      <c r="N8" s="5">
        <v>485583</v>
      </c>
      <c r="O8" s="14">
        <f t="shared" si="1"/>
        <v>8586581</v>
      </c>
      <c r="P8" s="12">
        <f>Mindösszesen!AA10</f>
        <v>8586581</v>
      </c>
      <c r="Q8" s="12">
        <f t="shared" si="0"/>
        <v>0</v>
      </c>
    </row>
    <row r="9" spans="1:17" s="10" customFormat="1" ht="15.75">
      <c r="A9" s="1">
        <v>6</v>
      </c>
      <c r="B9" s="116" t="s">
        <v>139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Mindösszesen!AA20</f>
        <v>0</v>
      </c>
      <c r="Q9" s="12">
        <f t="shared" si="0"/>
        <v>0</v>
      </c>
    </row>
    <row r="10" spans="1:17" s="10" customFormat="1" ht="15.75">
      <c r="A10" s="1">
        <v>7</v>
      </c>
      <c r="B10" s="116" t="s">
        <v>382</v>
      </c>
      <c r="C10" s="5">
        <v>10404</v>
      </c>
      <c r="D10" s="5">
        <v>10404</v>
      </c>
      <c r="E10" s="5">
        <v>10404</v>
      </c>
      <c r="F10" s="5">
        <v>10404</v>
      </c>
      <c r="G10" s="5">
        <v>10404</v>
      </c>
      <c r="H10" s="5">
        <v>10404</v>
      </c>
      <c r="I10" s="5">
        <v>10404</v>
      </c>
      <c r="J10" s="5">
        <v>10404</v>
      </c>
      <c r="K10" s="5">
        <v>10404</v>
      </c>
      <c r="L10" s="5">
        <v>10404</v>
      </c>
      <c r="M10" s="5">
        <v>10404</v>
      </c>
      <c r="N10" s="5">
        <v>10408</v>
      </c>
      <c r="O10" s="14">
        <f t="shared" si="1"/>
        <v>124852</v>
      </c>
      <c r="P10" s="12">
        <f>Mindösszesen!AA11</f>
        <v>124852</v>
      </c>
      <c r="Q10" s="12">
        <f t="shared" si="0"/>
        <v>0</v>
      </c>
    </row>
    <row r="11" spans="1:17" s="10" customFormat="1" ht="15.75">
      <c r="A11" s="1">
        <v>8</v>
      </c>
      <c r="B11" s="116" t="s">
        <v>383</v>
      </c>
      <c r="C11" s="5">
        <v>15683</v>
      </c>
      <c r="D11" s="5">
        <v>15683</v>
      </c>
      <c r="E11" s="5">
        <v>15683</v>
      </c>
      <c r="F11" s="5">
        <v>15683</v>
      </c>
      <c r="G11" s="5">
        <v>15683</v>
      </c>
      <c r="H11" s="5">
        <v>15683</v>
      </c>
      <c r="I11" s="5">
        <v>15683</v>
      </c>
      <c r="J11" s="5">
        <v>15683</v>
      </c>
      <c r="K11" s="5">
        <v>15683</v>
      </c>
      <c r="L11" s="5">
        <v>15683</v>
      </c>
      <c r="M11" s="5">
        <v>15683</v>
      </c>
      <c r="N11" s="5">
        <v>15687</v>
      </c>
      <c r="O11" s="14">
        <f t="shared" si="1"/>
        <v>188200</v>
      </c>
      <c r="P11" s="12">
        <f>Mindösszesen!AA21</f>
        <v>188200</v>
      </c>
      <c r="Q11" s="12">
        <f t="shared" si="0"/>
        <v>0</v>
      </c>
    </row>
    <row r="12" spans="1:17" s="10" customFormat="1" ht="15.75">
      <c r="A12" s="1">
        <v>9</v>
      </c>
      <c r="B12" s="116" t="s">
        <v>392</v>
      </c>
      <c r="C12" s="5">
        <v>37239396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37239396</v>
      </c>
      <c r="P12" s="12">
        <f>Mindösszesen!AA15</f>
        <v>37239396</v>
      </c>
      <c r="Q12" s="12">
        <f t="shared" si="0"/>
        <v>0</v>
      </c>
    </row>
    <row r="13" spans="1:17" s="10" customFormat="1" ht="15.75">
      <c r="A13" s="1">
        <v>10</v>
      </c>
      <c r="B13" s="116" t="s">
        <v>393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Mindösszesen!AA24</f>
        <v>0</v>
      </c>
      <c r="Q13" s="12">
        <f t="shared" si="0"/>
        <v>0</v>
      </c>
    </row>
    <row r="14" spans="1:17" s="10" customFormat="1" ht="15.75">
      <c r="A14" s="1">
        <v>11</v>
      </c>
      <c r="B14" s="116" t="s">
        <v>390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Mindösszesen!AA16</f>
        <v>0</v>
      </c>
      <c r="Q14" s="12">
        <f t="shared" si="0"/>
        <v>0</v>
      </c>
    </row>
    <row r="15" spans="1:17" s="10" customFormat="1" ht="15.75">
      <c r="A15" s="1">
        <v>12</v>
      </c>
      <c r="B15" s="116" t="s">
        <v>391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>
        <v>0</v>
      </c>
      <c r="O15" s="14">
        <f t="shared" si="1"/>
        <v>0</v>
      </c>
      <c r="P15" s="12">
        <f>Mindösszesen!AA25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48685439</v>
      </c>
      <c r="D16" s="14">
        <f t="shared" si="2"/>
        <v>14741775</v>
      </c>
      <c r="E16" s="14">
        <f t="shared" si="2"/>
        <v>27010719</v>
      </c>
      <c r="F16" s="14">
        <f t="shared" si="2"/>
        <v>204965042</v>
      </c>
      <c r="G16" s="14">
        <f t="shared" si="2"/>
        <v>16941118</v>
      </c>
      <c r="H16" s="14">
        <f t="shared" si="2"/>
        <v>16163503</v>
      </c>
      <c r="I16" s="14">
        <f t="shared" si="2"/>
        <v>26830041</v>
      </c>
      <c r="J16" s="14">
        <f t="shared" si="2"/>
        <v>15524970</v>
      </c>
      <c r="K16" s="14">
        <f t="shared" si="2"/>
        <v>16874118</v>
      </c>
      <c r="L16" s="14">
        <f t="shared" si="2"/>
        <v>69532661</v>
      </c>
      <c r="M16" s="14">
        <f t="shared" si="2"/>
        <v>15563503</v>
      </c>
      <c r="N16" s="14">
        <f t="shared" si="2"/>
        <v>15458126</v>
      </c>
      <c r="O16" s="14">
        <f t="shared" si="2"/>
        <v>488291015</v>
      </c>
      <c r="P16" s="12">
        <f>Mindösszesen!AA32</f>
        <v>488291015</v>
      </c>
      <c r="Q16" s="12">
        <f t="shared" si="0"/>
        <v>0</v>
      </c>
    </row>
    <row r="17" spans="1:17" s="10" customFormat="1" ht="15.75">
      <c r="A17" s="1">
        <v>14</v>
      </c>
      <c r="B17" s="69" t="s">
        <v>40</v>
      </c>
      <c r="C17" s="5">
        <v>7285081</v>
      </c>
      <c r="D17" s="5">
        <v>7115886</v>
      </c>
      <c r="E17" s="5">
        <v>7115886</v>
      </c>
      <c r="F17" s="5">
        <v>8150351</v>
      </c>
      <c r="G17" s="5">
        <v>7531633</v>
      </c>
      <c r="H17" s="5">
        <v>6847779</v>
      </c>
      <c r="I17" s="5">
        <v>7813279</v>
      </c>
      <c r="J17" s="5">
        <v>6895142</v>
      </c>
      <c r="K17" s="5">
        <v>7107779</v>
      </c>
      <c r="L17" s="5">
        <v>9876279</v>
      </c>
      <c r="M17" s="5">
        <v>8205205</v>
      </c>
      <c r="N17" s="5">
        <v>7015779</v>
      </c>
      <c r="O17" s="14">
        <f>SUM(C17:N17)</f>
        <v>90960079</v>
      </c>
      <c r="P17" s="12">
        <f>Mindösszesen!BH8</f>
        <v>90960079</v>
      </c>
      <c r="Q17" s="12">
        <f t="shared" si="0"/>
        <v>0</v>
      </c>
    </row>
    <row r="18" spans="1:17" s="10" customFormat="1" ht="25.5">
      <c r="A18" s="1">
        <v>15</v>
      </c>
      <c r="B18" s="69" t="s">
        <v>82</v>
      </c>
      <c r="C18" s="5">
        <v>1313251</v>
      </c>
      <c r="D18" s="5">
        <v>1280258</v>
      </c>
      <c r="E18" s="5">
        <v>1280258</v>
      </c>
      <c r="F18" s="5">
        <v>1690329</v>
      </c>
      <c r="G18" s="5">
        <v>1579601</v>
      </c>
      <c r="H18" s="5">
        <v>1327877</v>
      </c>
      <c r="I18" s="5">
        <v>1227977</v>
      </c>
      <c r="J18" s="5">
        <v>1260497</v>
      </c>
      <c r="K18" s="5">
        <v>1266977</v>
      </c>
      <c r="L18" s="5">
        <v>1920875</v>
      </c>
      <c r="M18" s="5">
        <v>1645705</v>
      </c>
      <c r="N18" s="5">
        <v>1227977</v>
      </c>
      <c r="O18" s="14">
        <f aca="true" t="shared" si="3" ref="O18:O26">SUM(C18:N18)</f>
        <v>17021582</v>
      </c>
      <c r="P18" s="12">
        <f>Mindösszesen!BH9</f>
        <v>17021582</v>
      </c>
      <c r="Q18" s="12">
        <f t="shared" si="0"/>
        <v>0</v>
      </c>
    </row>
    <row r="19" spans="1:17" s="10" customFormat="1" ht="15.75">
      <c r="A19" s="1">
        <v>16</v>
      </c>
      <c r="B19" s="69" t="s">
        <v>83</v>
      </c>
      <c r="C19" s="5">
        <v>7985000</v>
      </c>
      <c r="D19" s="5">
        <v>7892500</v>
      </c>
      <c r="E19" s="5">
        <v>8125000</v>
      </c>
      <c r="F19" s="5">
        <v>8105800</v>
      </c>
      <c r="G19" s="5">
        <v>8359220</v>
      </c>
      <c r="H19" s="5">
        <v>8354000</v>
      </c>
      <c r="I19" s="5">
        <v>8211500</v>
      </c>
      <c r="J19" s="5">
        <v>8283701</v>
      </c>
      <c r="K19" s="5">
        <v>8290000</v>
      </c>
      <c r="L19" s="5">
        <v>8099800</v>
      </c>
      <c r="M19" s="5">
        <v>8287400</v>
      </c>
      <c r="N19" s="5">
        <v>8258700</v>
      </c>
      <c r="O19" s="14">
        <f t="shared" si="3"/>
        <v>98252621</v>
      </c>
      <c r="P19" s="12">
        <f>Mindösszesen!BH10</f>
        <v>98252621</v>
      </c>
      <c r="Q19" s="12">
        <f t="shared" si="0"/>
        <v>0</v>
      </c>
    </row>
    <row r="20" spans="1:17" s="10" customFormat="1" ht="15.75">
      <c r="A20" s="1">
        <v>17</v>
      </c>
      <c r="B20" s="69" t="s">
        <v>84</v>
      </c>
      <c r="C20" s="5">
        <v>139900</v>
      </c>
      <c r="D20" s="5">
        <v>139900</v>
      </c>
      <c r="E20" s="5">
        <v>169900</v>
      </c>
      <c r="F20" s="5">
        <v>189900</v>
      </c>
      <c r="G20" s="5">
        <v>219900</v>
      </c>
      <c r="H20" s="5">
        <v>1189900</v>
      </c>
      <c r="I20" s="5">
        <v>239900</v>
      </c>
      <c r="J20" s="5">
        <v>1019900</v>
      </c>
      <c r="K20" s="5">
        <v>869900</v>
      </c>
      <c r="L20" s="5">
        <v>389900</v>
      </c>
      <c r="M20" s="5">
        <v>189900</v>
      </c>
      <c r="N20" s="5">
        <v>1479900</v>
      </c>
      <c r="O20" s="14">
        <f t="shared" si="3"/>
        <v>6238800</v>
      </c>
      <c r="P20" s="12">
        <f>Mindösszesen!BH11</f>
        <v>6238800</v>
      </c>
      <c r="Q20" s="12">
        <f t="shared" si="0"/>
        <v>0</v>
      </c>
    </row>
    <row r="21" spans="1:17" s="10" customFormat="1" ht="15.75">
      <c r="A21" s="1">
        <v>18</v>
      </c>
      <c r="B21" s="69" t="s">
        <v>85</v>
      </c>
      <c r="C21" s="5">
        <v>3627920</v>
      </c>
      <c r="D21" s="5">
        <v>3627920</v>
      </c>
      <c r="E21" s="5">
        <v>5024385</v>
      </c>
      <c r="F21" s="5">
        <v>4145210</v>
      </c>
      <c r="G21" s="5">
        <v>3632220</v>
      </c>
      <c r="H21" s="5">
        <v>4524385</v>
      </c>
      <c r="I21" s="5">
        <v>4627920</v>
      </c>
      <c r="J21" s="5">
        <v>4077920</v>
      </c>
      <c r="K21" s="5">
        <v>4554385</v>
      </c>
      <c r="L21" s="5">
        <v>3827920</v>
      </c>
      <c r="M21" s="5">
        <v>4520085</v>
      </c>
      <c r="N21" s="5">
        <v>3627920</v>
      </c>
      <c r="O21" s="14">
        <f t="shared" si="3"/>
        <v>49818190</v>
      </c>
      <c r="P21" s="12">
        <f>Mindösszesen!BH12</f>
        <v>49818190</v>
      </c>
      <c r="Q21" s="12">
        <f t="shared" si="0"/>
        <v>0</v>
      </c>
    </row>
    <row r="22" spans="1:17" s="10" customFormat="1" ht="15.75">
      <c r="A22" s="1">
        <v>19</v>
      </c>
      <c r="B22" s="69" t="s">
        <v>112</v>
      </c>
      <c r="C22" s="5">
        <v>0</v>
      </c>
      <c r="D22" s="5">
        <v>0</v>
      </c>
      <c r="E22" s="5">
        <v>0</v>
      </c>
      <c r="F22" s="5">
        <v>80050100</v>
      </c>
      <c r="G22" s="5">
        <v>15073968</v>
      </c>
      <c r="H22" s="5">
        <v>2288765</v>
      </c>
      <c r="I22" s="5">
        <v>95250</v>
      </c>
      <c r="J22" s="5">
        <v>0</v>
      </c>
      <c r="K22" s="5">
        <v>254000</v>
      </c>
      <c r="L22" s="5">
        <v>103741543</v>
      </c>
      <c r="M22" s="5">
        <v>0</v>
      </c>
      <c r="N22" s="5">
        <v>0</v>
      </c>
      <c r="O22" s="14">
        <f t="shared" si="3"/>
        <v>201503626</v>
      </c>
      <c r="P22" s="12">
        <f>Mindösszesen!BH19</f>
        <v>201503626</v>
      </c>
      <c r="Q22" s="12">
        <f t="shared" si="0"/>
        <v>0</v>
      </c>
    </row>
    <row r="23" spans="1:17" s="10" customFormat="1" ht="15.75">
      <c r="A23" s="1">
        <v>20</v>
      </c>
      <c r="B23" s="69" t="s">
        <v>47</v>
      </c>
      <c r="C23" s="5">
        <v>0</v>
      </c>
      <c r="D23" s="5">
        <v>0</v>
      </c>
      <c r="E23" s="5">
        <v>0</v>
      </c>
      <c r="F23" s="5">
        <v>585900</v>
      </c>
      <c r="G23" s="5">
        <v>1375000</v>
      </c>
      <c r="H23" s="5">
        <v>6387395</v>
      </c>
      <c r="I23" s="5">
        <v>5897000</v>
      </c>
      <c r="J23" s="5">
        <v>801370</v>
      </c>
      <c r="K23" s="5">
        <v>3581473</v>
      </c>
      <c r="L23" s="5">
        <v>0</v>
      </c>
      <c r="M23" s="5">
        <v>0</v>
      </c>
      <c r="N23" s="5">
        <v>0</v>
      </c>
      <c r="O23" s="14">
        <f t="shared" si="3"/>
        <v>18628138</v>
      </c>
      <c r="P23" s="12">
        <f>Mindösszesen!BH20</f>
        <v>18628138</v>
      </c>
      <c r="Q23" s="12">
        <f t="shared" si="0"/>
        <v>0</v>
      </c>
    </row>
    <row r="24" spans="1:17" s="10" customFormat="1" ht="15.75">
      <c r="A24" s="1">
        <v>21</v>
      </c>
      <c r="B24" s="69" t="s">
        <v>223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15000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15000</v>
      </c>
      <c r="P24" s="12">
        <f>Mindösszesen!BH21</f>
        <v>15000</v>
      </c>
      <c r="Q24" s="12">
        <f t="shared" si="0"/>
        <v>0</v>
      </c>
    </row>
    <row r="25" spans="1:17" s="10" customFormat="1" ht="15.75">
      <c r="A25" s="1">
        <v>22</v>
      </c>
      <c r="B25" s="69" t="s">
        <v>94</v>
      </c>
      <c r="C25" s="5">
        <v>5852979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5852979</v>
      </c>
      <c r="P25" s="12">
        <f>Mindösszesen!BH14</f>
        <v>5852979</v>
      </c>
      <c r="Q25" s="12">
        <f t="shared" si="0"/>
        <v>0</v>
      </c>
    </row>
    <row r="26" spans="1:17" s="10" customFormat="1" ht="15.75">
      <c r="A26" s="1">
        <v>23</v>
      </c>
      <c r="B26" s="69" t="s">
        <v>113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Mindösszesen!BH23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26204131</v>
      </c>
      <c r="D27" s="14">
        <f aca="true" t="shared" si="4" ref="D27:O27">SUM(D17:D26)</f>
        <v>20056464</v>
      </c>
      <c r="E27" s="14">
        <f t="shared" si="4"/>
        <v>21715429</v>
      </c>
      <c r="F27" s="14">
        <f t="shared" si="4"/>
        <v>102917590</v>
      </c>
      <c r="G27" s="14">
        <f t="shared" si="4"/>
        <v>37771542</v>
      </c>
      <c r="H27" s="14">
        <f t="shared" si="4"/>
        <v>30935101</v>
      </c>
      <c r="I27" s="14">
        <f t="shared" si="4"/>
        <v>28112826</v>
      </c>
      <c r="J27" s="14">
        <f t="shared" si="4"/>
        <v>22338530</v>
      </c>
      <c r="K27" s="14">
        <f t="shared" si="4"/>
        <v>25924514</v>
      </c>
      <c r="L27" s="14">
        <f t="shared" si="4"/>
        <v>127856317</v>
      </c>
      <c r="M27" s="14">
        <f t="shared" si="4"/>
        <v>22848295</v>
      </c>
      <c r="N27" s="14">
        <f t="shared" si="4"/>
        <v>21610276</v>
      </c>
      <c r="O27" s="14">
        <f t="shared" si="4"/>
        <v>488291015</v>
      </c>
      <c r="P27" s="12">
        <f>Mindösszesen!BH32</f>
        <v>488291015</v>
      </c>
      <c r="Q27" s="12">
        <f t="shared" si="0"/>
        <v>0</v>
      </c>
    </row>
    <row r="28" spans="1:17" ht="15.75">
      <c r="A28" s="1">
        <v>25</v>
      </c>
      <c r="B28" s="70" t="s">
        <v>120</v>
      </c>
      <c r="C28" s="14">
        <f>C16-C27</f>
        <v>22481308</v>
      </c>
      <c r="D28" s="14">
        <f>C28+D16-D27</f>
        <v>17166619</v>
      </c>
      <c r="E28" s="14">
        <f aca="true" t="shared" si="5" ref="E28:O28">D28+E16-E27</f>
        <v>22461909</v>
      </c>
      <c r="F28" s="14">
        <f t="shared" si="5"/>
        <v>124509361</v>
      </c>
      <c r="G28" s="14">
        <f t="shared" si="5"/>
        <v>103678937</v>
      </c>
      <c r="H28" s="14">
        <f t="shared" si="5"/>
        <v>88907339</v>
      </c>
      <c r="I28" s="14">
        <f t="shared" si="5"/>
        <v>87624554</v>
      </c>
      <c r="J28" s="14">
        <f t="shared" si="5"/>
        <v>80810994</v>
      </c>
      <c r="K28" s="14">
        <f t="shared" si="5"/>
        <v>71760598</v>
      </c>
      <c r="L28" s="14">
        <f t="shared" si="5"/>
        <v>13436942</v>
      </c>
      <c r="M28" s="14">
        <f t="shared" si="5"/>
        <v>6152150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&amp;R2. kimutatás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22" sqref="F22:F24"/>
    </sheetView>
  </sheetViews>
  <sheetFormatPr defaultColWidth="9.140625" defaultRowHeight="15"/>
  <cols>
    <col min="1" max="1" width="5.7109375" style="0" customWidth="1"/>
    <col min="2" max="2" width="55.7109375" style="0" customWidth="1"/>
    <col min="3" max="6" width="12.140625" style="0" customWidth="1"/>
  </cols>
  <sheetData>
    <row r="1" spans="1:6" s="2" customFormat="1" ht="15.75">
      <c r="A1" s="351" t="s">
        <v>879</v>
      </c>
      <c r="B1" s="351"/>
      <c r="C1" s="351"/>
      <c r="D1" s="351"/>
      <c r="E1" s="351"/>
      <c r="F1" s="351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46" t="s">
        <v>9</v>
      </c>
      <c r="C4" s="6" t="s">
        <v>504</v>
      </c>
      <c r="D4" s="6" t="s">
        <v>589</v>
      </c>
      <c r="E4" s="6" t="s">
        <v>652</v>
      </c>
      <c r="F4" s="6" t="s">
        <v>858</v>
      </c>
    </row>
    <row r="5" spans="1:6" s="10" customFormat="1" ht="15.75">
      <c r="A5" s="1">
        <v>2</v>
      </c>
      <c r="B5" s="347"/>
      <c r="C5" s="6" t="s">
        <v>862</v>
      </c>
      <c r="D5" s="6" t="s">
        <v>862</v>
      </c>
      <c r="E5" s="6" t="s">
        <v>862</v>
      </c>
      <c r="F5" s="6" t="s">
        <v>862</v>
      </c>
    </row>
    <row r="6" spans="1:7" s="10" customFormat="1" ht="15.75">
      <c r="A6" s="1">
        <v>3</v>
      </c>
      <c r="B6" s="9" t="s">
        <v>77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15.75">
      <c r="A7" s="1">
        <v>4</v>
      </c>
      <c r="B7" s="8" t="s">
        <v>78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79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B14" sqref="B14:D15"/>
    </sheetView>
  </sheetViews>
  <sheetFormatPr defaultColWidth="9.140625" defaultRowHeight="15"/>
  <cols>
    <col min="1" max="1" width="4.140625" style="156" customWidth="1"/>
    <col min="2" max="2" width="4.421875" style="156" customWidth="1"/>
    <col min="3" max="5" width="9.140625" style="156" customWidth="1"/>
    <col min="6" max="6" width="9.421875" style="156" customWidth="1"/>
    <col min="7" max="7" width="2.421875" style="156" customWidth="1"/>
    <col min="8" max="8" width="4.421875" style="156" customWidth="1"/>
    <col min="9" max="9" width="14.00390625" style="156" customWidth="1"/>
    <col min="10" max="10" width="11.00390625" style="157" customWidth="1"/>
    <col min="11" max="11" width="6.00390625" style="156" customWidth="1"/>
    <col min="12" max="12" width="11.421875" style="156" bestFit="1" customWidth="1"/>
  </cols>
  <sheetData>
    <row r="1" spans="1:12" ht="39" customHeight="1">
      <c r="A1" s="319" t="s">
        <v>827</v>
      </c>
      <c r="B1" s="319"/>
      <c r="C1" s="319"/>
      <c r="D1" s="319"/>
      <c r="E1" s="319"/>
      <c r="F1" s="319"/>
      <c r="G1" s="319"/>
      <c r="H1" s="319"/>
      <c r="I1" s="319"/>
      <c r="J1" s="319"/>
      <c r="K1" s="203"/>
      <c r="L1" s="158"/>
    </row>
    <row r="2" spans="7:10" ht="18.75">
      <c r="G2" s="311" t="s">
        <v>599</v>
      </c>
      <c r="H2" s="311"/>
      <c r="I2" s="311"/>
      <c r="J2" s="311"/>
    </row>
    <row r="3" spans="1:12" ht="18.75">
      <c r="A3" s="207" t="s">
        <v>595</v>
      </c>
      <c r="B3" s="207"/>
      <c r="C3" s="207"/>
      <c r="D3" s="207"/>
      <c r="E3" s="207"/>
      <c r="F3" s="207"/>
      <c r="G3" s="207"/>
      <c r="H3" s="207"/>
      <c r="I3" s="207"/>
      <c r="J3" s="208"/>
      <c r="K3" s="158"/>
      <c r="L3" s="158"/>
    </row>
    <row r="4" spans="1:10" ht="18.75">
      <c r="A4" s="2" t="s">
        <v>614</v>
      </c>
      <c r="B4" s="2"/>
      <c r="C4" s="2"/>
      <c r="D4" s="2"/>
      <c r="E4" s="2"/>
      <c r="F4" s="2"/>
      <c r="G4" s="2"/>
      <c r="H4" s="2"/>
      <c r="I4" s="2"/>
      <c r="J4" s="173"/>
    </row>
    <row r="5" spans="1:10" ht="18.75">
      <c r="A5" s="174" t="s">
        <v>615</v>
      </c>
      <c r="B5" s="174"/>
      <c r="C5" s="174"/>
      <c r="D5" s="174"/>
      <c r="E5" s="174"/>
      <c r="F5" s="174"/>
      <c r="G5" s="174"/>
      <c r="H5" s="174"/>
      <c r="I5" s="174"/>
      <c r="J5" s="175">
        <v>100260</v>
      </c>
    </row>
    <row r="6" spans="1:10" ht="18.75">
      <c r="A6" s="174" t="s">
        <v>805</v>
      </c>
      <c r="B6" s="174"/>
      <c r="C6" s="174"/>
      <c r="D6" s="174"/>
      <c r="E6" s="174"/>
      <c r="F6" s="174"/>
      <c r="G6" s="174"/>
      <c r="H6" s="174"/>
      <c r="I6" s="174"/>
      <c r="J6" s="175">
        <v>200000</v>
      </c>
    </row>
    <row r="7" spans="1:12" ht="18.75">
      <c r="A7" s="207" t="s">
        <v>600</v>
      </c>
      <c r="B7" s="207"/>
      <c r="C7" s="207"/>
      <c r="D7" s="207"/>
      <c r="E7" s="207"/>
      <c r="F7" s="207"/>
      <c r="G7" s="207"/>
      <c r="H7" s="207"/>
      <c r="I7" s="207"/>
      <c r="J7" s="208">
        <f>SUM(J5:J6)</f>
        <v>300260</v>
      </c>
      <c r="K7" s="158"/>
      <c r="L7" s="158"/>
    </row>
    <row r="8" spans="1:10" ht="18.75">
      <c r="A8" s="2"/>
      <c r="B8" s="2"/>
      <c r="C8" s="2"/>
      <c r="D8" s="2"/>
      <c r="E8" s="2"/>
      <c r="F8" s="2"/>
      <c r="G8" s="2"/>
      <c r="H8" s="2"/>
      <c r="I8" s="2"/>
      <c r="J8" s="173"/>
    </row>
    <row r="9" spans="1:12" ht="18.75">
      <c r="A9" s="207" t="s">
        <v>596</v>
      </c>
      <c r="B9" s="207"/>
      <c r="C9" s="207"/>
      <c r="D9" s="207"/>
      <c r="E9" s="207"/>
      <c r="F9" s="207"/>
      <c r="G9" s="207"/>
      <c r="H9" s="207"/>
      <c r="I9" s="207"/>
      <c r="J9" s="208"/>
      <c r="K9" s="158"/>
      <c r="L9" s="158"/>
    </row>
    <row r="10" spans="1:11" ht="18.75">
      <c r="A10" s="320" t="s">
        <v>616</v>
      </c>
      <c r="B10" s="320"/>
      <c r="C10" s="320"/>
      <c r="D10" s="320"/>
      <c r="E10" s="320"/>
      <c r="F10" s="320"/>
      <c r="G10" s="320"/>
      <c r="H10" s="320"/>
      <c r="I10" s="320"/>
      <c r="J10" s="320"/>
      <c r="K10" s="204"/>
    </row>
    <row r="11" spans="1:11" ht="18.75">
      <c r="A11" s="209"/>
      <c r="B11" s="210" t="s">
        <v>617</v>
      </c>
      <c r="C11" s="210"/>
      <c r="D11" s="211" t="s">
        <v>618</v>
      </c>
      <c r="E11" s="211"/>
      <c r="F11" s="211"/>
      <c r="G11" s="211"/>
      <c r="H11" s="211"/>
      <c r="I11" s="212"/>
      <c r="J11" s="186">
        <v>39500</v>
      </c>
      <c r="K11" s="160"/>
    </row>
    <row r="12" spans="1:11" ht="18.75">
      <c r="A12" s="209"/>
      <c r="B12" s="213" t="s">
        <v>619</v>
      </c>
      <c r="C12" s="213"/>
      <c r="D12" s="214"/>
      <c r="E12" s="214"/>
      <c r="F12" s="214"/>
      <c r="G12" s="214"/>
      <c r="H12" s="214"/>
      <c r="I12" s="215"/>
      <c r="J12" s="199">
        <v>7702</v>
      </c>
      <c r="K12" s="160"/>
    </row>
    <row r="13" spans="1:11" ht="18.75">
      <c r="A13" s="209" t="s">
        <v>620</v>
      </c>
      <c r="B13" s="216"/>
      <c r="C13" s="216"/>
      <c r="D13" s="178"/>
      <c r="E13" s="178"/>
      <c r="F13" s="178"/>
      <c r="G13" s="178"/>
      <c r="H13" s="178"/>
      <c r="I13" s="217"/>
      <c r="J13" s="179"/>
      <c r="K13" s="160"/>
    </row>
    <row r="14" spans="1:11" ht="18.75">
      <c r="A14" s="209"/>
      <c r="B14" s="210" t="s">
        <v>617</v>
      </c>
      <c r="C14" s="210"/>
      <c r="D14" s="211" t="s">
        <v>618</v>
      </c>
      <c r="E14" s="211"/>
      <c r="F14" s="211"/>
      <c r="G14" s="211"/>
      <c r="H14" s="211"/>
      <c r="I14" s="212"/>
      <c r="J14" s="186">
        <v>44400</v>
      </c>
      <c r="K14" s="160"/>
    </row>
    <row r="15" spans="1:11" ht="18.75">
      <c r="A15" s="209"/>
      <c r="B15" s="213" t="s">
        <v>619</v>
      </c>
      <c r="C15" s="213"/>
      <c r="D15" s="214"/>
      <c r="E15" s="214"/>
      <c r="F15" s="214"/>
      <c r="G15" s="214"/>
      <c r="H15" s="214"/>
      <c r="I15" s="215"/>
      <c r="J15" s="199">
        <v>8658</v>
      </c>
      <c r="K15" s="160"/>
    </row>
    <row r="16" spans="1:11" ht="18.75">
      <c r="A16" s="320" t="s">
        <v>616</v>
      </c>
      <c r="B16" s="320"/>
      <c r="C16" s="320"/>
      <c r="D16" s="320"/>
      <c r="E16" s="320"/>
      <c r="F16" s="320"/>
      <c r="G16" s="320"/>
      <c r="H16" s="320"/>
      <c r="I16" s="320"/>
      <c r="J16" s="320"/>
      <c r="K16" s="160"/>
    </row>
    <row r="17" spans="1:11" ht="18.75">
      <c r="A17" s="228"/>
      <c r="B17" s="210" t="s">
        <v>806</v>
      </c>
      <c r="C17" s="210"/>
      <c r="D17" s="211"/>
      <c r="E17" s="211"/>
      <c r="F17" s="211"/>
      <c r="G17" s="211"/>
      <c r="H17" s="211"/>
      <c r="I17" s="212"/>
      <c r="J17" s="186">
        <v>167364</v>
      </c>
      <c r="K17" s="160"/>
    </row>
    <row r="18" spans="1:11" ht="18.75">
      <c r="A18" s="228"/>
      <c r="B18" s="213" t="s">
        <v>619</v>
      </c>
      <c r="C18" s="210"/>
      <c r="D18" s="211"/>
      <c r="E18" s="211"/>
      <c r="F18" s="211"/>
      <c r="G18" s="211"/>
      <c r="H18" s="211"/>
      <c r="I18" s="212"/>
      <c r="J18" s="186">
        <v>32636</v>
      </c>
      <c r="K18" s="160"/>
    </row>
    <row r="19" spans="1:12" ht="18.75">
      <c r="A19" s="207" t="s">
        <v>600</v>
      </c>
      <c r="B19" s="207"/>
      <c r="C19" s="207"/>
      <c r="D19" s="207"/>
      <c r="E19" s="207"/>
      <c r="F19" s="207"/>
      <c r="G19" s="207"/>
      <c r="H19" s="207"/>
      <c r="I19" s="207"/>
      <c r="J19" s="208">
        <f>SUM(J11:J18)</f>
        <v>300260</v>
      </c>
      <c r="K19" s="158"/>
      <c r="L19" s="159"/>
    </row>
    <row r="20" spans="1:12" ht="18.75">
      <c r="A20" s="207"/>
      <c r="B20" s="207"/>
      <c r="C20" s="207"/>
      <c r="D20" s="207"/>
      <c r="E20" s="207"/>
      <c r="F20" s="207"/>
      <c r="G20" s="207"/>
      <c r="H20" s="207"/>
      <c r="I20" s="207"/>
      <c r="J20" s="208"/>
      <c r="K20" s="158"/>
      <c r="L20" s="159"/>
    </row>
    <row r="21" spans="1:12" ht="18.75">
      <c r="A21" s="207" t="s">
        <v>807</v>
      </c>
      <c r="B21" s="207"/>
      <c r="C21" s="207"/>
      <c r="D21" s="207"/>
      <c r="E21" s="207"/>
      <c r="F21" s="207"/>
      <c r="G21" s="207"/>
      <c r="H21" s="207"/>
      <c r="I21" s="207"/>
      <c r="J21" s="208"/>
      <c r="K21" s="158"/>
      <c r="L21" s="159"/>
    </row>
    <row r="22" spans="1:12" ht="18.75">
      <c r="A22" s="207" t="s">
        <v>808</v>
      </c>
      <c r="B22" s="267"/>
      <c r="C22" s="267"/>
      <c r="D22" s="267"/>
      <c r="E22" s="267"/>
      <c r="F22" s="267"/>
      <c r="G22" s="267"/>
      <c r="H22" s="267"/>
      <c r="I22" s="267"/>
      <c r="J22" s="290"/>
      <c r="K22" s="276"/>
      <c r="L22" s="159"/>
    </row>
    <row r="23" spans="1:12" ht="18.75">
      <c r="A23" s="176" t="s">
        <v>809</v>
      </c>
      <c r="B23" s="176"/>
      <c r="C23" s="176"/>
      <c r="D23" s="176"/>
      <c r="E23" s="176"/>
      <c r="F23" s="176"/>
      <c r="G23" s="158"/>
      <c r="H23" s="176" t="s">
        <v>809</v>
      </c>
      <c r="I23" s="176"/>
      <c r="J23" s="176"/>
      <c r="K23" s="176"/>
      <c r="L23" s="176"/>
    </row>
    <row r="24" spans="1:12" ht="18.75">
      <c r="A24" s="176"/>
      <c r="B24" s="174" t="s">
        <v>810</v>
      </c>
      <c r="C24" s="174"/>
      <c r="D24" s="174"/>
      <c r="E24" s="174"/>
      <c r="F24" s="291">
        <v>4569083</v>
      </c>
      <c r="G24" s="158"/>
      <c r="H24" s="176"/>
      <c r="I24" s="174" t="s">
        <v>811</v>
      </c>
      <c r="J24" s="174"/>
      <c r="K24" s="174"/>
      <c r="L24" s="291">
        <v>4569083</v>
      </c>
    </row>
    <row r="25" spans="1:12" ht="18.75">
      <c r="A25" s="207" t="s">
        <v>754</v>
      </c>
      <c r="B25" s="207"/>
      <c r="C25" s="207"/>
      <c r="D25" s="207"/>
      <c r="E25" s="207"/>
      <c r="F25" s="207"/>
      <c r="G25" s="207"/>
      <c r="H25" s="207"/>
      <c r="I25" s="207"/>
      <c r="J25" s="208"/>
      <c r="K25" s="158"/>
      <c r="L25" s="159"/>
    </row>
    <row r="26" spans="1:12" ht="15.75" customHeight="1">
      <c r="A26" s="178" t="s">
        <v>607</v>
      </c>
      <c r="B26" s="178"/>
      <c r="C26" s="176"/>
      <c r="D26" s="249"/>
      <c r="E26" s="177"/>
      <c r="F26" s="239"/>
      <c r="G26" s="178"/>
      <c r="H26" s="178" t="s">
        <v>607</v>
      </c>
      <c r="I26" s="176"/>
      <c r="J26" s="243"/>
      <c r="K26" s="163"/>
      <c r="L26" s="177"/>
    </row>
    <row r="27" spans="1:12" ht="15.75" customHeight="1">
      <c r="A27" s="238"/>
      <c r="B27" s="174" t="s">
        <v>815</v>
      </c>
      <c r="C27" s="241"/>
      <c r="D27" s="242"/>
      <c r="E27" s="175"/>
      <c r="F27" s="175">
        <v>48000</v>
      </c>
      <c r="G27" s="178"/>
      <c r="H27" s="178"/>
      <c r="I27" s="174" t="s">
        <v>813</v>
      </c>
      <c r="J27" s="241"/>
      <c r="K27" s="242"/>
      <c r="L27" s="175">
        <v>48000</v>
      </c>
    </row>
    <row r="28" spans="1:12" ht="15.75" customHeight="1">
      <c r="A28" s="238"/>
      <c r="B28" s="174" t="s">
        <v>816</v>
      </c>
      <c r="C28" s="251"/>
      <c r="D28" s="252"/>
      <c r="E28" s="198"/>
      <c r="F28" s="198">
        <v>12960</v>
      </c>
      <c r="G28" s="178"/>
      <c r="H28" s="178"/>
      <c r="I28" s="174" t="s">
        <v>814</v>
      </c>
      <c r="J28" s="251"/>
      <c r="K28" s="252"/>
      <c r="L28" s="198">
        <v>12960</v>
      </c>
    </row>
    <row r="29" spans="1:12" ht="18.75">
      <c r="A29" s="207"/>
      <c r="B29" s="207"/>
      <c r="C29" s="207"/>
      <c r="D29" s="207"/>
      <c r="E29" s="207"/>
      <c r="F29" s="207"/>
      <c r="G29" s="207"/>
      <c r="H29" s="207"/>
      <c r="I29" s="207"/>
      <c r="J29" s="208"/>
      <c r="K29" s="158"/>
      <c r="L29" s="159"/>
    </row>
    <row r="30" spans="1:12" ht="20.25">
      <c r="A30" s="2" t="s">
        <v>826</v>
      </c>
      <c r="E30" s="157"/>
      <c r="F30" s="157"/>
      <c r="J30" s="156"/>
      <c r="K30" s="205"/>
      <c r="L30" s="158"/>
    </row>
    <row r="31" ht="18.75">
      <c r="J31" s="156"/>
    </row>
    <row r="32" spans="8:10" ht="18.75">
      <c r="H32" s="321" t="s">
        <v>621</v>
      </c>
      <c r="I32" s="321"/>
      <c r="J32" s="321"/>
    </row>
    <row r="33" spans="8:11" ht="18.75">
      <c r="H33" s="321" t="s">
        <v>574</v>
      </c>
      <c r="I33" s="321"/>
      <c r="J33" s="321"/>
      <c r="K33" s="206"/>
    </row>
    <row r="34" spans="1:10" ht="18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</row>
    <row r="35" spans="1:10" ht="18.75">
      <c r="A35" s="219"/>
      <c r="B35" s="219"/>
      <c r="C35" s="219"/>
      <c r="D35" s="219"/>
      <c r="E35" s="218"/>
      <c r="F35" s="218"/>
      <c r="G35" s="192"/>
      <c r="H35" s="192"/>
      <c r="I35" s="192"/>
      <c r="J35" s="219"/>
    </row>
    <row r="36" spans="1:12" ht="18.75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1"/>
      <c r="L36" s="231"/>
    </row>
    <row r="37" spans="1:12" ht="18.75">
      <c r="A37" s="232"/>
      <c r="B37" s="230"/>
      <c r="C37" s="230"/>
      <c r="D37" s="230"/>
      <c r="E37" s="230"/>
      <c r="F37" s="233"/>
      <c r="G37" s="230"/>
      <c r="H37" s="230"/>
      <c r="I37" s="230"/>
      <c r="J37" s="230"/>
      <c r="K37" s="231"/>
      <c r="L37" s="231"/>
    </row>
    <row r="38" spans="1:12" ht="18.75">
      <c r="A38" s="234"/>
      <c r="B38" s="230"/>
      <c r="C38" s="230"/>
      <c r="D38" s="230"/>
      <c r="E38" s="230"/>
      <c r="F38" s="232"/>
      <c r="G38" s="230"/>
      <c r="H38" s="230"/>
      <c r="I38" s="230"/>
      <c r="J38" s="230"/>
      <c r="K38" s="231"/>
      <c r="L38" s="231"/>
    </row>
    <row r="39" spans="1:12" ht="18.75">
      <c r="A39" s="234"/>
      <c r="B39" s="230"/>
      <c r="C39" s="230"/>
      <c r="D39" s="230"/>
      <c r="E39" s="230"/>
      <c r="F39" s="234"/>
      <c r="G39" s="234"/>
      <c r="H39" s="234"/>
      <c r="I39" s="234"/>
      <c r="J39" s="235"/>
      <c r="K39" s="231"/>
      <c r="L39" s="231"/>
    </row>
    <row r="40" spans="1:12" ht="18.75">
      <c r="A40" s="234"/>
      <c r="B40" s="234"/>
      <c r="C40" s="234"/>
      <c r="D40" s="234"/>
      <c r="E40" s="235"/>
      <c r="F40" s="235"/>
      <c r="G40" s="234"/>
      <c r="H40" s="234"/>
      <c r="I40" s="234"/>
      <c r="J40" s="234"/>
      <c r="K40" s="236"/>
      <c r="L40" s="231"/>
    </row>
    <row r="41" spans="1:12" ht="18.75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6"/>
      <c r="L41" s="231"/>
    </row>
    <row r="42" spans="1:12" ht="18.75">
      <c r="A42" s="234"/>
      <c r="B42" s="234"/>
      <c r="C42" s="234"/>
      <c r="D42" s="234"/>
      <c r="E42" s="234"/>
      <c r="F42" s="234"/>
      <c r="G42" s="234"/>
      <c r="H42" s="229"/>
      <c r="I42" s="229"/>
      <c r="J42" s="229"/>
      <c r="K42" s="231"/>
      <c r="L42" s="231"/>
    </row>
    <row r="43" spans="1:12" ht="18.75">
      <c r="A43" s="234"/>
      <c r="B43" s="234"/>
      <c r="C43" s="234"/>
      <c r="D43" s="234"/>
      <c r="E43" s="234"/>
      <c r="F43" s="234"/>
      <c r="G43" s="234"/>
      <c r="H43" s="229"/>
      <c r="I43" s="229"/>
      <c r="J43" s="229"/>
      <c r="K43" s="231"/>
      <c r="L43" s="231"/>
    </row>
    <row r="44" spans="1:12" ht="18.75">
      <c r="A44" s="231"/>
      <c r="B44" s="231"/>
      <c r="C44" s="231"/>
      <c r="D44" s="231"/>
      <c r="E44" s="231"/>
      <c r="F44" s="231"/>
      <c r="G44" s="231"/>
      <c r="H44" s="231"/>
      <c r="I44" s="231"/>
      <c r="J44" s="236"/>
      <c r="K44" s="231"/>
      <c r="L44" s="231"/>
    </row>
    <row r="45" spans="1:12" ht="18.75">
      <c r="A45" s="231"/>
      <c r="B45" s="231"/>
      <c r="C45" s="231"/>
      <c r="D45" s="231"/>
      <c r="E45" s="231"/>
      <c r="F45" s="231"/>
      <c r="G45" s="231"/>
      <c r="H45" s="231"/>
      <c r="I45" s="231"/>
      <c r="J45" s="236"/>
      <c r="K45" s="231"/>
      <c r="L45" s="231"/>
    </row>
    <row r="46" spans="1:12" ht="18.75">
      <c r="A46" s="231"/>
      <c r="B46" s="231"/>
      <c r="C46" s="231"/>
      <c r="D46" s="231"/>
      <c r="E46" s="231"/>
      <c r="F46" s="231"/>
      <c r="G46" s="231"/>
      <c r="H46" s="231"/>
      <c r="I46" s="231"/>
      <c r="J46" s="236"/>
      <c r="K46" s="231"/>
      <c r="L46" s="231"/>
    </row>
    <row r="47" spans="1:12" ht="18.75">
      <c r="A47" s="231"/>
      <c r="B47" s="231"/>
      <c r="C47" s="231"/>
      <c r="D47" s="231"/>
      <c r="E47" s="231"/>
      <c r="F47" s="231"/>
      <c r="G47" s="231"/>
      <c r="H47" s="231"/>
      <c r="I47" s="231"/>
      <c r="J47" s="236"/>
      <c r="K47" s="231"/>
      <c r="L47" s="231"/>
    </row>
    <row r="48" spans="1:12" ht="18.75">
      <c r="A48" s="231"/>
      <c r="B48" s="231"/>
      <c r="C48" s="231"/>
      <c r="D48" s="231"/>
      <c r="E48" s="231"/>
      <c r="F48" s="231"/>
      <c r="G48" s="231"/>
      <c r="H48" s="231"/>
      <c r="I48" s="231"/>
      <c r="J48" s="236"/>
      <c r="K48" s="231"/>
      <c r="L48" s="231"/>
    </row>
    <row r="49" spans="1:12" ht="18.75">
      <c r="A49" s="231"/>
      <c r="B49" s="231"/>
      <c r="C49" s="231"/>
      <c r="D49" s="231"/>
      <c r="E49" s="231"/>
      <c r="F49" s="231"/>
      <c r="G49" s="231"/>
      <c r="H49" s="231"/>
      <c r="I49" s="231"/>
      <c r="J49" s="236"/>
      <c r="K49" s="231"/>
      <c r="L49" s="231"/>
    </row>
    <row r="50" spans="1:12" ht="18.75">
      <c r="A50" s="231"/>
      <c r="B50" s="231"/>
      <c r="C50" s="231"/>
      <c r="D50" s="231"/>
      <c r="E50" s="231"/>
      <c r="F50" s="231"/>
      <c r="G50" s="231"/>
      <c r="H50" s="231"/>
      <c r="I50" s="231"/>
      <c r="J50" s="236"/>
      <c r="K50" s="231"/>
      <c r="L50" s="231"/>
    </row>
    <row r="51" spans="1:12" ht="18.75">
      <c r="A51" s="231"/>
      <c r="B51" s="231"/>
      <c r="C51" s="231"/>
      <c r="D51" s="231"/>
      <c r="E51" s="231"/>
      <c r="F51" s="231"/>
      <c r="G51" s="231"/>
      <c r="H51" s="231"/>
      <c r="I51" s="231"/>
      <c r="J51" s="236"/>
      <c r="K51" s="231"/>
      <c r="L51" s="231"/>
    </row>
    <row r="52" spans="1:12" ht="18.75">
      <c r="A52" s="231"/>
      <c r="B52" s="231"/>
      <c r="C52" s="231"/>
      <c r="D52" s="231"/>
      <c r="E52" s="231"/>
      <c r="F52" s="231"/>
      <c r="G52" s="231"/>
      <c r="H52" s="231"/>
      <c r="I52" s="231"/>
      <c r="J52" s="236"/>
      <c r="K52" s="231"/>
      <c r="L52" s="231"/>
    </row>
    <row r="53" spans="1:12" ht="18.75">
      <c r="A53" s="231"/>
      <c r="B53" s="231"/>
      <c r="C53" s="231"/>
      <c r="D53" s="231"/>
      <c r="E53" s="231"/>
      <c r="F53" s="231"/>
      <c r="G53" s="231"/>
      <c r="H53" s="231"/>
      <c r="I53" s="231"/>
      <c r="J53" s="236"/>
      <c r="K53" s="231"/>
      <c r="L53" s="231"/>
    </row>
    <row r="54" spans="1:12" ht="18.75">
      <c r="A54" s="231"/>
      <c r="B54" s="231"/>
      <c r="C54" s="231"/>
      <c r="D54" s="231"/>
      <c r="E54" s="231"/>
      <c r="F54" s="231"/>
      <c r="G54" s="231"/>
      <c r="H54" s="231"/>
      <c r="I54" s="231"/>
      <c r="J54" s="236"/>
      <c r="K54" s="231"/>
      <c r="L54" s="231"/>
    </row>
    <row r="55" spans="1:12" ht="18.75">
      <c r="A55" s="231"/>
      <c r="B55" s="231"/>
      <c r="C55" s="231"/>
      <c r="D55" s="231"/>
      <c r="E55" s="231"/>
      <c r="F55" s="231"/>
      <c r="G55" s="231"/>
      <c r="H55" s="231"/>
      <c r="I55" s="231"/>
      <c r="J55" s="236"/>
      <c r="K55" s="231"/>
      <c r="L55" s="231"/>
    </row>
    <row r="56" spans="1:12" ht="18.75">
      <c r="A56" s="231"/>
      <c r="B56" s="231"/>
      <c r="C56" s="231"/>
      <c r="D56" s="231"/>
      <c r="E56" s="231"/>
      <c r="F56" s="231"/>
      <c r="G56" s="231"/>
      <c r="H56" s="231"/>
      <c r="I56" s="231"/>
      <c r="J56" s="236"/>
      <c r="K56" s="231"/>
      <c r="L56" s="231"/>
    </row>
    <row r="57" spans="1:12" ht="18.75">
      <c r="A57" s="231"/>
      <c r="B57" s="231"/>
      <c r="C57" s="231"/>
      <c r="D57" s="231"/>
      <c r="E57" s="231"/>
      <c r="F57" s="231"/>
      <c r="G57" s="231"/>
      <c r="H57" s="231"/>
      <c r="I57" s="231"/>
      <c r="J57" s="236"/>
      <c r="K57" s="231"/>
      <c r="L57" s="231"/>
    </row>
    <row r="58" spans="1:12" ht="18.75">
      <c r="A58" s="231"/>
      <c r="B58" s="231"/>
      <c r="C58" s="231"/>
      <c r="D58" s="231"/>
      <c r="E58" s="231"/>
      <c r="F58" s="231"/>
      <c r="G58" s="231"/>
      <c r="H58" s="231"/>
      <c r="I58" s="231"/>
      <c r="J58" s="236"/>
      <c r="K58" s="231"/>
      <c r="L58" s="231"/>
    </row>
    <row r="59" spans="1:12" ht="18.75">
      <c r="A59" s="231"/>
      <c r="B59" s="231"/>
      <c r="C59" s="231"/>
      <c r="D59" s="231"/>
      <c r="E59" s="231"/>
      <c r="F59" s="231"/>
      <c r="G59" s="231"/>
      <c r="H59" s="231"/>
      <c r="I59" s="231"/>
      <c r="J59" s="236"/>
      <c r="K59" s="231"/>
      <c r="L59" s="231"/>
    </row>
    <row r="60" spans="1:12" ht="18.75">
      <c r="A60" s="231"/>
      <c r="B60" s="231"/>
      <c r="C60" s="231"/>
      <c r="D60" s="231"/>
      <c r="E60" s="231"/>
      <c r="F60" s="231"/>
      <c r="G60" s="231"/>
      <c r="H60" s="231"/>
      <c r="I60" s="231"/>
      <c r="J60" s="236"/>
      <c r="K60" s="231"/>
      <c r="L60" s="231"/>
    </row>
    <row r="61" spans="1:12" ht="18.75">
      <c r="A61" s="231"/>
      <c r="B61" s="231"/>
      <c r="C61" s="231"/>
      <c r="D61" s="231"/>
      <c r="E61" s="231"/>
      <c r="F61" s="231"/>
      <c r="G61" s="231"/>
      <c r="H61" s="231"/>
      <c r="I61" s="231"/>
      <c r="J61" s="236"/>
      <c r="K61" s="231"/>
      <c r="L61" s="231"/>
    </row>
    <row r="62" spans="1:12" ht="18.75">
      <c r="A62" s="231"/>
      <c r="B62" s="231"/>
      <c r="C62" s="231"/>
      <c r="D62" s="231"/>
      <c r="E62" s="231"/>
      <c r="F62" s="231"/>
      <c r="G62" s="231"/>
      <c r="H62" s="231"/>
      <c r="I62" s="231"/>
      <c r="J62" s="236"/>
      <c r="K62" s="231"/>
      <c r="L62" s="231"/>
    </row>
    <row r="63" spans="1:12" ht="18.75">
      <c r="A63" s="231"/>
      <c r="B63" s="231"/>
      <c r="C63" s="231"/>
      <c r="D63" s="231"/>
      <c r="E63" s="231"/>
      <c r="F63" s="231"/>
      <c r="G63" s="231"/>
      <c r="H63" s="231"/>
      <c r="I63" s="231"/>
      <c r="J63" s="236"/>
      <c r="K63" s="231"/>
      <c r="L63" s="231"/>
    </row>
    <row r="64" spans="1:12" ht="18.75">
      <c r="A64" s="231"/>
      <c r="B64" s="231"/>
      <c r="C64" s="231"/>
      <c r="D64" s="231"/>
      <c r="E64" s="231"/>
      <c r="F64" s="231"/>
      <c r="G64" s="231"/>
      <c r="H64" s="231"/>
      <c r="I64" s="231"/>
      <c r="J64" s="236"/>
      <c r="K64" s="231"/>
      <c r="L64" s="231"/>
    </row>
    <row r="65" spans="1:12" ht="18.75">
      <c r="A65" s="231"/>
      <c r="B65" s="231"/>
      <c r="C65" s="231"/>
      <c r="D65" s="231"/>
      <c r="E65" s="231"/>
      <c r="F65" s="231"/>
      <c r="G65" s="231"/>
      <c r="H65" s="231"/>
      <c r="I65" s="231"/>
      <c r="J65" s="236"/>
      <c r="K65" s="231"/>
      <c r="L65" s="231"/>
    </row>
    <row r="66" spans="1:12" ht="18.75">
      <c r="A66" s="231"/>
      <c r="B66" s="231"/>
      <c r="C66" s="231"/>
      <c r="D66" s="231"/>
      <c r="E66" s="231"/>
      <c r="F66" s="231"/>
      <c r="G66" s="231"/>
      <c r="H66" s="231"/>
      <c r="I66" s="231"/>
      <c r="J66" s="236"/>
      <c r="K66" s="231"/>
      <c r="L66" s="231"/>
    </row>
    <row r="67" spans="1:12" ht="18.75">
      <c r="A67" s="231"/>
      <c r="B67" s="231"/>
      <c r="C67" s="231"/>
      <c r="D67" s="231"/>
      <c r="E67" s="231"/>
      <c r="F67" s="231"/>
      <c r="G67" s="231"/>
      <c r="H67" s="231"/>
      <c r="I67" s="231"/>
      <c r="J67" s="236"/>
      <c r="K67" s="231"/>
      <c r="L67" s="231"/>
    </row>
    <row r="68" spans="1:12" ht="18.75">
      <c r="A68" s="231"/>
      <c r="B68" s="231"/>
      <c r="C68" s="231"/>
      <c r="D68" s="231"/>
      <c r="E68" s="231"/>
      <c r="F68" s="231"/>
      <c r="G68" s="231"/>
      <c r="H68" s="231"/>
      <c r="I68" s="231"/>
      <c r="J68" s="236"/>
      <c r="K68" s="231"/>
      <c r="L68" s="231"/>
    </row>
    <row r="69" spans="1:12" ht="18.75">
      <c r="A69" s="231"/>
      <c r="B69" s="231"/>
      <c r="C69" s="231"/>
      <c r="D69" s="231"/>
      <c r="E69" s="231"/>
      <c r="F69" s="231"/>
      <c r="G69" s="231"/>
      <c r="H69" s="231"/>
      <c r="I69" s="231"/>
      <c r="J69" s="236"/>
      <c r="K69" s="231"/>
      <c r="L69" s="231"/>
    </row>
  </sheetData>
  <sheetProtection/>
  <mergeCells count="6">
    <mergeCell ref="A1:J1"/>
    <mergeCell ref="G2:J2"/>
    <mergeCell ref="A10:J10"/>
    <mergeCell ref="A16:J16"/>
    <mergeCell ref="H32:J32"/>
    <mergeCell ref="H33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9">
      <selection activeCell="F22" sqref="F22:F24"/>
    </sheetView>
  </sheetViews>
  <sheetFormatPr defaultColWidth="9.140625" defaultRowHeight="15"/>
  <cols>
    <col min="1" max="1" width="58.28125" style="53" customWidth="1"/>
    <col min="2" max="2" width="16.140625" style="53" customWidth="1"/>
    <col min="3" max="137" width="9.140625" style="52" customWidth="1"/>
    <col min="138" max="16384" width="9.140625" style="53" customWidth="1"/>
  </cols>
  <sheetData>
    <row r="1" spans="1:137" s="49" customFormat="1" ht="33" customHeight="1">
      <c r="A1" s="353" t="s">
        <v>878</v>
      </c>
      <c r="B1" s="35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2:137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pans="1:137" s="55" customFormat="1" ht="30" customHeight="1">
      <c r="A3" s="73" t="s">
        <v>58</v>
      </c>
      <c r="B3" s="54" t="s">
        <v>59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s="55" customFormat="1" ht="31.5">
      <c r="A4" s="74" t="s">
        <v>60</v>
      </c>
      <c r="B4" s="56">
        <f>SUM(B5:B6)</f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s="55" customFormat="1" ht="18">
      <c r="A5" s="75" t="s">
        <v>61</v>
      </c>
      <c r="B5" s="56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</row>
    <row r="6" spans="1:137" s="55" customFormat="1" ht="18">
      <c r="A6" s="75" t="s">
        <v>62</v>
      </c>
      <c r="B6" s="56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2" ht="31.5">
      <c r="A7" s="74" t="s">
        <v>63</v>
      </c>
      <c r="B7" s="56">
        <v>0</v>
      </c>
    </row>
    <row r="8" spans="1:2" ht="31.5">
      <c r="A8" s="76" t="s">
        <v>64</v>
      </c>
      <c r="B8" s="57">
        <f>SUM(B9:B10)</f>
        <v>0</v>
      </c>
    </row>
    <row r="9" spans="1:137" s="55" customFormat="1" ht="30">
      <c r="A9" s="77" t="s">
        <v>65</v>
      </c>
      <c r="B9" s="58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</row>
    <row r="10" spans="1:137" s="55" customFormat="1" ht="30">
      <c r="A10" s="77" t="s">
        <v>66</v>
      </c>
      <c r="B10" s="58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</row>
    <row r="11" spans="1:137" s="55" customFormat="1" ht="31.5">
      <c r="A11" s="76" t="s">
        <v>67</v>
      </c>
      <c r="B11" s="57"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</row>
    <row r="12" spans="1:137" s="55" customFormat="1" ht="31.5">
      <c r="A12" s="76" t="s">
        <v>68</v>
      </c>
      <c r="B12" s="57">
        <f>SUM(B13,B16,B19,B25,B22)</f>
        <v>2312144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1:2" ht="18">
      <c r="A13" s="77" t="s">
        <v>69</v>
      </c>
      <c r="B13" s="58">
        <v>0</v>
      </c>
    </row>
    <row r="14" spans="1:137" s="55" customFormat="1" ht="18">
      <c r="A14" s="78" t="s">
        <v>70</v>
      </c>
      <c r="B14" s="59"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</row>
    <row r="15" spans="1:137" s="55" customFormat="1" ht="25.5">
      <c r="A15" s="78" t="s">
        <v>71</v>
      </c>
      <c r="B15" s="59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</row>
    <row r="16" spans="1:137" s="55" customFormat="1" ht="30">
      <c r="A16" s="77" t="s">
        <v>72</v>
      </c>
      <c r="B16" s="58">
        <f>SUM(B17:B18)</f>
        <v>1922000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</row>
    <row r="17" spans="1:137" s="55" customFormat="1" ht="18">
      <c r="A17" s="78" t="s">
        <v>70</v>
      </c>
      <c r="B17" s="59">
        <v>1922000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</row>
    <row r="18" spans="1:137" s="55" customFormat="1" ht="25.5">
      <c r="A18" s="78" t="s">
        <v>71</v>
      </c>
      <c r="B18" s="59">
        <v>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</row>
    <row r="19" spans="1:137" s="55" customFormat="1" ht="18">
      <c r="A19" s="77" t="s">
        <v>115</v>
      </c>
      <c r="B19" s="58">
        <f>SUM(B20:B21)</f>
        <v>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</row>
    <row r="20" spans="1:2" ht="18">
      <c r="A20" s="78" t="s">
        <v>70</v>
      </c>
      <c r="B20" s="59">
        <v>0</v>
      </c>
    </row>
    <row r="21" spans="1:137" s="55" customFormat="1" ht="25.5">
      <c r="A21" s="78" t="s">
        <v>71</v>
      </c>
      <c r="B21" s="59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</row>
    <row r="22" spans="1:137" s="55" customFormat="1" ht="18">
      <c r="A22" s="77" t="s">
        <v>73</v>
      </c>
      <c r="B22" s="58">
        <f>SUM(B23:B24)</f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</row>
    <row r="23" spans="1:2" ht="18">
      <c r="A23" s="78" t="s">
        <v>70</v>
      </c>
      <c r="B23" s="59">
        <v>0</v>
      </c>
    </row>
    <row r="24" spans="1:2" ht="25.5">
      <c r="A24" s="78" t="s">
        <v>71</v>
      </c>
      <c r="B24" s="59">
        <v>0</v>
      </c>
    </row>
    <row r="25" spans="1:2" ht="18">
      <c r="A25" s="77" t="s">
        <v>74</v>
      </c>
      <c r="B25" s="58">
        <f>SUM(B26:B27)</f>
        <v>390144</v>
      </c>
    </row>
    <row r="26" spans="1:2" ht="18">
      <c r="A26" s="78" t="s">
        <v>70</v>
      </c>
      <c r="B26" s="59">
        <v>390144</v>
      </c>
    </row>
    <row r="27" spans="1:2" ht="25.5">
      <c r="A27" s="78" t="s">
        <v>71</v>
      </c>
      <c r="B27" s="59">
        <v>0</v>
      </c>
    </row>
    <row r="28" spans="1:2" ht="31.5">
      <c r="A28" s="76" t="s">
        <v>75</v>
      </c>
      <c r="B28" s="57">
        <v>0</v>
      </c>
    </row>
    <row r="29" spans="1:2" ht="18">
      <c r="A29" s="79" t="s">
        <v>76</v>
      </c>
      <c r="B29" s="57">
        <f>SUM(B8,B11,B12,B28,B4,B7)</f>
        <v>2312144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22" sqref="F22:F24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12" width="12.7109375" style="20" customWidth="1"/>
    <col min="13" max="16384" width="9.140625" style="20" customWidth="1"/>
  </cols>
  <sheetData>
    <row r="1" spans="1:12" s="16" customFormat="1" ht="15.75">
      <c r="A1" s="340" t="s">
        <v>502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s="16" customFormat="1" ht="15.75">
      <c r="A2" s="341" t="s">
        <v>395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s="16" customFormat="1" ht="15.75">
      <c r="A3" s="341" t="s">
        <v>394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.75">
      <c r="A4" s="341" t="s">
        <v>594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49</v>
      </c>
      <c r="H6" s="1" t="s">
        <v>50</v>
      </c>
      <c r="I6" s="1" t="s">
        <v>51</v>
      </c>
      <c r="J6" s="1" t="s">
        <v>95</v>
      </c>
      <c r="K6" s="1" t="s">
        <v>96</v>
      </c>
      <c r="L6" s="1" t="s">
        <v>52</v>
      </c>
    </row>
    <row r="7" spans="1:12" s="3" customFormat="1" ht="15.75">
      <c r="A7" s="1">
        <v>1</v>
      </c>
      <c r="B7" s="336" t="s">
        <v>9</v>
      </c>
      <c r="C7" s="354" t="s">
        <v>589</v>
      </c>
      <c r="D7" s="354"/>
      <c r="E7" s="354"/>
      <c r="F7" s="355"/>
      <c r="G7" s="356" t="s">
        <v>652</v>
      </c>
      <c r="H7" s="354"/>
      <c r="I7" s="354"/>
      <c r="J7" s="355"/>
      <c r="K7" s="354" t="s">
        <v>858</v>
      </c>
      <c r="L7" s="355"/>
    </row>
    <row r="8" spans="1:12" s="3" customFormat="1" ht="31.5">
      <c r="A8" s="1"/>
      <c r="B8" s="357"/>
      <c r="C8" s="4" t="s">
        <v>655</v>
      </c>
      <c r="D8" s="4" t="s">
        <v>656</v>
      </c>
      <c r="E8" s="4" t="s">
        <v>876</v>
      </c>
      <c r="F8" s="4" t="s">
        <v>877</v>
      </c>
      <c r="G8" s="4" t="s">
        <v>655</v>
      </c>
      <c r="H8" s="4" t="s">
        <v>656</v>
      </c>
      <c r="I8" s="4" t="s">
        <v>876</v>
      </c>
      <c r="J8" s="4" t="s">
        <v>877</v>
      </c>
      <c r="K8" s="4" t="s">
        <v>876</v>
      </c>
      <c r="L8" s="4" t="s">
        <v>877</v>
      </c>
    </row>
    <row r="9" spans="1:12" s="3" customFormat="1" ht="15.75">
      <c r="A9" s="1">
        <v>2</v>
      </c>
      <c r="B9" s="337"/>
      <c r="C9" s="6" t="s">
        <v>396</v>
      </c>
      <c r="D9" s="6" t="s">
        <v>396</v>
      </c>
      <c r="E9" s="6" t="s">
        <v>4</v>
      </c>
      <c r="F9" s="6" t="s">
        <v>4</v>
      </c>
      <c r="G9" s="6" t="s">
        <v>396</v>
      </c>
      <c r="H9" s="6" t="s">
        <v>396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422</v>
      </c>
      <c r="C10" s="15">
        <v>9800000</v>
      </c>
      <c r="D10" s="15">
        <v>9800000</v>
      </c>
      <c r="E10" s="15">
        <v>9800000</v>
      </c>
      <c r="F10" s="15">
        <v>9800000</v>
      </c>
      <c r="G10" s="15">
        <v>9800000</v>
      </c>
      <c r="H10" s="15">
        <v>9800000</v>
      </c>
      <c r="I10" s="15">
        <v>9800000</v>
      </c>
      <c r="J10" s="15">
        <v>9800000</v>
      </c>
      <c r="K10" s="15">
        <v>9800000</v>
      </c>
      <c r="L10" s="15">
        <v>9800000</v>
      </c>
    </row>
    <row r="11" spans="1:12" ht="30">
      <c r="A11" s="1">
        <v>4</v>
      </c>
      <c r="B11" s="44" t="s">
        <v>423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90000</v>
      </c>
      <c r="D12" s="15">
        <v>90000</v>
      </c>
      <c r="E12" s="15">
        <v>90000</v>
      </c>
      <c r="F12" s="15">
        <v>90000</v>
      </c>
      <c r="G12" s="15">
        <v>90000</v>
      </c>
      <c r="H12" s="15">
        <v>90000</v>
      </c>
      <c r="I12" s="15">
        <v>90000</v>
      </c>
      <c r="J12" s="15">
        <v>90000</v>
      </c>
      <c r="K12" s="15">
        <v>90000</v>
      </c>
      <c r="L12" s="15">
        <v>90000</v>
      </c>
    </row>
    <row r="13" spans="1:12" ht="45">
      <c r="A13" s="1">
        <v>6</v>
      </c>
      <c r="B13" s="44" t="s">
        <v>30</v>
      </c>
      <c r="C13" s="15">
        <v>3700000</v>
      </c>
      <c r="D13" s="15">
        <v>3700000</v>
      </c>
      <c r="E13" s="15">
        <v>3700000</v>
      </c>
      <c r="F13" s="15">
        <v>3700000</v>
      </c>
      <c r="G13" s="15">
        <v>3700000</v>
      </c>
      <c r="H13" s="15">
        <v>3700000</v>
      </c>
      <c r="I13" s="15">
        <v>3700000</v>
      </c>
      <c r="J13" s="15">
        <v>3700000</v>
      </c>
      <c r="K13" s="15">
        <v>3700000</v>
      </c>
      <c r="L13" s="15">
        <v>3700000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424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1" customFormat="1" ht="15.75">
      <c r="A17" s="1">
        <v>10</v>
      </c>
      <c r="B17" s="46" t="s">
        <v>53</v>
      </c>
      <c r="C17" s="18">
        <f>SUM(C10:C16)</f>
        <v>13590000</v>
      </c>
      <c r="D17" s="18">
        <f>SUM(D10:D16)</f>
        <v>13590000</v>
      </c>
      <c r="E17" s="18">
        <f aca="true" t="shared" si="0" ref="E17:K17">SUM(E10:E16)</f>
        <v>13590000</v>
      </c>
      <c r="F17" s="18">
        <f>SUM(F10:F16)</f>
        <v>13590000</v>
      </c>
      <c r="G17" s="18">
        <f t="shared" si="0"/>
        <v>13590000</v>
      </c>
      <c r="H17" s="18">
        <f>SUM(H10:H16)</f>
        <v>13590000</v>
      </c>
      <c r="I17" s="18">
        <f t="shared" si="0"/>
        <v>13590000</v>
      </c>
      <c r="J17" s="18">
        <f>SUM(J10:J16)</f>
        <v>13590000</v>
      </c>
      <c r="K17" s="18">
        <f t="shared" si="0"/>
        <v>13590000</v>
      </c>
      <c r="L17" s="18">
        <f>SUM(L10:L16)</f>
        <v>13590000</v>
      </c>
    </row>
    <row r="18" spans="1:12" ht="15.75">
      <c r="A18" s="1">
        <v>11</v>
      </c>
      <c r="B18" s="46" t="s">
        <v>54</v>
      </c>
      <c r="C18" s="18">
        <f>ROUNDDOWN(C17*0.5,0)</f>
        <v>6795000</v>
      </c>
      <c r="D18" s="18">
        <f>ROUNDDOWN(D17*0.5,0)</f>
        <v>6795000</v>
      </c>
      <c r="E18" s="18">
        <f aca="true" t="shared" si="1" ref="E18:K18">ROUNDDOWN(E17*0.5,0)</f>
        <v>6795000</v>
      </c>
      <c r="F18" s="18">
        <f>ROUNDDOWN(F17*0.5,0)</f>
        <v>6795000</v>
      </c>
      <c r="G18" s="18">
        <f t="shared" si="1"/>
        <v>6795000</v>
      </c>
      <c r="H18" s="18">
        <f>ROUNDDOWN(H17*0.5,0)</f>
        <v>6795000</v>
      </c>
      <c r="I18" s="18">
        <f t="shared" si="1"/>
        <v>6795000</v>
      </c>
      <c r="J18" s="18">
        <f>ROUNDDOWN(J17*0.5,0)</f>
        <v>6795000</v>
      </c>
      <c r="K18" s="18">
        <f t="shared" si="1"/>
        <v>6795000</v>
      </c>
      <c r="L18" s="18">
        <f>ROUNDDOWN(L17*0.5,0)</f>
        <v>6795000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1" customFormat="1" ht="15.75">
      <c r="A26" s="1">
        <v>19</v>
      </c>
      <c r="B26" s="46" t="s">
        <v>55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1" customFormat="1" ht="29.25">
      <c r="A27" s="1">
        <v>20</v>
      </c>
      <c r="B27" s="46" t="s">
        <v>56</v>
      </c>
      <c r="C27" s="18">
        <f aca="true" t="shared" si="3" ref="C27:L27">C18-C26</f>
        <v>6795000</v>
      </c>
      <c r="D27" s="18">
        <f t="shared" si="3"/>
        <v>6795000</v>
      </c>
      <c r="E27" s="18">
        <f t="shared" si="3"/>
        <v>6795000</v>
      </c>
      <c r="F27" s="18">
        <f t="shared" si="3"/>
        <v>6795000</v>
      </c>
      <c r="G27" s="18">
        <f t="shared" si="3"/>
        <v>6795000</v>
      </c>
      <c r="H27" s="18">
        <f t="shared" si="3"/>
        <v>6795000</v>
      </c>
      <c r="I27" s="18">
        <f t="shared" si="3"/>
        <v>6795000</v>
      </c>
      <c r="J27" s="18">
        <f t="shared" si="3"/>
        <v>6795000</v>
      </c>
      <c r="K27" s="18">
        <f t="shared" si="3"/>
        <v>6795000</v>
      </c>
      <c r="L27" s="18">
        <f t="shared" si="3"/>
        <v>6795000</v>
      </c>
    </row>
    <row r="28" spans="1:12" s="21" customFormat="1" ht="42.75">
      <c r="A28" s="1">
        <v>21</v>
      </c>
      <c r="B28" s="47" t="s">
        <v>418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559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91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419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C7:F7"/>
    <mergeCell ref="G7:J7"/>
    <mergeCell ref="K7:L7"/>
    <mergeCell ref="B7:B9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356"/>
  <sheetViews>
    <sheetView zoomScalePageLayoutView="0" workbookViewId="0" topLeftCell="A90">
      <selection activeCell="A4" sqref="A4:IV4"/>
    </sheetView>
  </sheetViews>
  <sheetFormatPr defaultColWidth="9.140625" defaultRowHeight="15"/>
  <cols>
    <col min="1" max="1" width="75.421875" style="127" customWidth="1"/>
    <col min="2" max="2" width="5.7109375" style="3" customWidth="1"/>
    <col min="3" max="3" width="13.140625" style="3" hidden="1" customWidth="1"/>
    <col min="4" max="4" width="13.421875" style="3" customWidth="1"/>
    <col min="5" max="10" width="13.421875" style="3" hidden="1" customWidth="1"/>
    <col min="11" max="11" width="10.57421875" style="3" hidden="1" customWidth="1"/>
    <col min="12" max="16384" width="9.140625" style="3" customWidth="1"/>
  </cols>
  <sheetData>
    <row r="1" spans="1:9" ht="15.75" customHeight="1">
      <c r="A1" s="338" t="s">
        <v>843</v>
      </c>
      <c r="B1" s="338"/>
      <c r="C1" s="338"/>
      <c r="D1" s="338"/>
      <c r="E1" s="338"/>
      <c r="F1" s="338"/>
      <c r="G1" s="338"/>
      <c r="H1" s="338"/>
      <c r="I1" s="338"/>
    </row>
    <row r="2" spans="1:9" ht="15.75">
      <c r="A2" s="339" t="s">
        <v>534</v>
      </c>
      <c r="B2" s="339"/>
      <c r="C2" s="339"/>
      <c r="D2" s="339"/>
      <c r="E2" s="339"/>
      <c r="F2" s="339"/>
      <c r="G2" s="339"/>
      <c r="H2" s="339"/>
      <c r="I2" s="339"/>
    </row>
    <row r="3" spans="1:9" s="16" customFormat="1" ht="15.75">
      <c r="A3" s="42"/>
      <c r="B3" s="42"/>
      <c r="C3" s="42"/>
      <c r="D3" s="42"/>
      <c r="E3" s="42"/>
      <c r="F3" s="42"/>
      <c r="G3" s="42"/>
      <c r="H3" s="42"/>
      <c r="I3" s="42"/>
    </row>
    <row r="4" spans="1:10" s="16" customFormat="1" ht="15.75" hidden="1">
      <c r="A4" s="42"/>
      <c r="B4" s="104"/>
      <c r="C4" s="298" t="s">
        <v>861</v>
      </c>
      <c r="D4" s="298" t="s">
        <v>945</v>
      </c>
      <c r="E4" s="298"/>
      <c r="F4" s="298"/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862</v>
      </c>
      <c r="D5" s="37" t="s">
        <v>862</v>
      </c>
      <c r="E5" s="37" t="s">
        <v>862</v>
      </c>
      <c r="F5" s="37" t="s">
        <v>862</v>
      </c>
      <c r="G5" s="37" t="s">
        <v>862</v>
      </c>
      <c r="H5" s="37" t="s">
        <v>862</v>
      </c>
      <c r="I5" s="37" t="s">
        <v>862</v>
      </c>
      <c r="J5" s="37" t="s">
        <v>862</v>
      </c>
    </row>
    <row r="6" spans="1:11" s="10" customFormat="1" ht="16.5">
      <c r="A6" s="66" t="s">
        <v>87</v>
      </c>
      <c r="B6" s="107"/>
      <c r="C6" s="87"/>
      <c r="D6" s="87"/>
      <c r="E6" s="87"/>
      <c r="F6" s="87"/>
      <c r="G6" s="87"/>
      <c r="H6" s="87"/>
      <c r="I6" s="87"/>
      <c r="J6" s="87"/>
      <c r="K6" s="12">
        <f>D6-C6</f>
        <v>0</v>
      </c>
    </row>
    <row r="7" spans="1:11" s="10" customFormat="1" ht="15.75">
      <c r="A7" s="65" t="s">
        <v>280</v>
      </c>
      <c r="B7" s="17"/>
      <c r="C7" s="87"/>
      <c r="D7" s="87"/>
      <c r="E7" s="87"/>
      <c r="F7" s="87"/>
      <c r="G7" s="87"/>
      <c r="H7" s="87"/>
      <c r="I7" s="87"/>
      <c r="J7" s="87"/>
      <c r="K7" s="12">
        <f aca="true" t="shared" si="0" ref="K7:K70">D7-C7</f>
        <v>0</v>
      </c>
    </row>
    <row r="8" spans="1:11" s="10" customFormat="1" ht="15.75">
      <c r="A8" s="91" t="s">
        <v>156</v>
      </c>
      <c r="B8" s="17">
        <v>2</v>
      </c>
      <c r="C8" s="87">
        <v>60181200</v>
      </c>
      <c r="D8" s="87">
        <v>60181200</v>
      </c>
      <c r="E8" s="87"/>
      <c r="F8" s="87"/>
      <c r="G8" s="87"/>
      <c r="H8" s="87"/>
      <c r="I8" s="87"/>
      <c r="J8" s="87"/>
      <c r="K8" s="12">
        <f t="shared" si="0"/>
        <v>0</v>
      </c>
    </row>
    <row r="9" spans="1:11" s="10" customFormat="1" ht="15.75">
      <c r="A9" s="91" t="s">
        <v>157</v>
      </c>
      <c r="B9" s="17">
        <v>2</v>
      </c>
      <c r="C9" s="87">
        <v>4727600</v>
      </c>
      <c r="D9" s="87">
        <v>4727600</v>
      </c>
      <c r="E9" s="87"/>
      <c r="F9" s="87"/>
      <c r="G9" s="87"/>
      <c r="H9" s="87"/>
      <c r="I9" s="87"/>
      <c r="J9" s="87"/>
      <c r="K9" s="12">
        <f t="shared" si="0"/>
        <v>0</v>
      </c>
    </row>
    <row r="10" spans="1:11" s="10" customFormat="1" ht="15.75">
      <c r="A10" s="91" t="s">
        <v>158</v>
      </c>
      <c r="B10" s="17">
        <v>2</v>
      </c>
      <c r="C10" s="87">
        <v>3808000</v>
      </c>
      <c r="D10" s="87">
        <v>3808000</v>
      </c>
      <c r="E10" s="87"/>
      <c r="F10" s="87"/>
      <c r="G10" s="87"/>
      <c r="H10" s="87"/>
      <c r="I10" s="87"/>
      <c r="J10" s="87"/>
      <c r="K10" s="12">
        <f t="shared" si="0"/>
        <v>0</v>
      </c>
    </row>
    <row r="11" spans="1:11" s="10" customFormat="1" ht="15.75">
      <c r="A11" s="91" t="s">
        <v>159</v>
      </c>
      <c r="B11" s="17">
        <v>2</v>
      </c>
      <c r="C11" s="87">
        <v>1835400</v>
      </c>
      <c r="D11" s="87">
        <v>1835400</v>
      </c>
      <c r="E11" s="87"/>
      <c r="F11" s="87"/>
      <c r="G11" s="87"/>
      <c r="H11" s="87"/>
      <c r="I11" s="87"/>
      <c r="J11" s="87"/>
      <c r="K11" s="12">
        <f t="shared" si="0"/>
        <v>0</v>
      </c>
    </row>
    <row r="12" spans="1:11" s="10" customFormat="1" ht="15.75">
      <c r="A12" s="91" t="s">
        <v>160</v>
      </c>
      <c r="B12" s="17">
        <v>2</v>
      </c>
      <c r="C12" s="87">
        <v>2052080</v>
      </c>
      <c r="D12" s="87">
        <v>2052080</v>
      </c>
      <c r="E12" s="87"/>
      <c r="F12" s="87"/>
      <c r="G12" s="87"/>
      <c r="H12" s="87"/>
      <c r="I12" s="87"/>
      <c r="J12" s="87"/>
      <c r="K12" s="12">
        <f t="shared" si="0"/>
        <v>0</v>
      </c>
    </row>
    <row r="13" spans="1:11" s="10" customFormat="1" ht="15.75">
      <c r="A13" s="91" t="s">
        <v>282</v>
      </c>
      <c r="B13" s="17">
        <v>2</v>
      </c>
      <c r="C13" s="87">
        <v>5000000</v>
      </c>
      <c r="D13" s="87">
        <v>5000000</v>
      </c>
      <c r="E13" s="87"/>
      <c r="F13" s="87"/>
      <c r="G13" s="87"/>
      <c r="H13" s="87"/>
      <c r="I13" s="87"/>
      <c r="J13" s="87"/>
      <c r="K13" s="12">
        <f t="shared" si="0"/>
        <v>0</v>
      </c>
    </row>
    <row r="14" spans="1:11" s="10" customFormat="1" ht="15.75" hidden="1">
      <c r="A14" s="91" t="s">
        <v>283</v>
      </c>
      <c r="B14" s="17">
        <v>2</v>
      </c>
      <c r="C14" s="87"/>
      <c r="D14" s="87"/>
      <c r="E14" s="87"/>
      <c r="F14" s="87"/>
      <c r="G14" s="87"/>
      <c r="H14" s="87"/>
      <c r="I14" s="87"/>
      <c r="J14" s="87"/>
      <c r="K14" s="12">
        <f t="shared" si="0"/>
        <v>0</v>
      </c>
    </row>
    <row r="15" spans="1:11" s="10" customFormat="1" ht="15.75">
      <c r="A15" s="91" t="s">
        <v>645</v>
      </c>
      <c r="B15" s="17">
        <v>2</v>
      </c>
      <c r="C15" s="87">
        <v>1120500</v>
      </c>
      <c r="D15" s="87">
        <v>1120500</v>
      </c>
      <c r="E15" s="87"/>
      <c r="F15" s="87"/>
      <c r="G15" s="87"/>
      <c r="H15" s="87"/>
      <c r="I15" s="87"/>
      <c r="J15" s="87"/>
      <c r="K15" s="12">
        <f t="shared" si="0"/>
        <v>0</v>
      </c>
    </row>
    <row r="16" spans="1:11" s="10" customFormat="1" ht="15.75">
      <c r="A16" s="91" t="s">
        <v>535</v>
      </c>
      <c r="B16" s="17">
        <v>2</v>
      </c>
      <c r="C16" s="87">
        <v>19628773</v>
      </c>
      <c r="D16" s="87">
        <v>19628773</v>
      </c>
      <c r="E16" s="87"/>
      <c r="F16" s="87"/>
      <c r="G16" s="87"/>
      <c r="H16" s="87"/>
      <c r="I16" s="87"/>
      <c r="J16" s="87"/>
      <c r="K16" s="12">
        <f t="shared" si="0"/>
        <v>0</v>
      </c>
    </row>
    <row r="17" spans="1:11" s="10" customFormat="1" ht="15.75">
      <c r="A17" s="91" t="s">
        <v>300</v>
      </c>
      <c r="B17" s="17">
        <v>2</v>
      </c>
      <c r="C17" s="87">
        <v>15300</v>
      </c>
      <c r="D17" s="87">
        <v>15300</v>
      </c>
      <c r="E17" s="87"/>
      <c r="F17" s="87"/>
      <c r="G17" s="87"/>
      <c r="H17" s="87"/>
      <c r="I17" s="87"/>
      <c r="J17" s="87"/>
      <c r="K17" s="12">
        <f t="shared" si="0"/>
        <v>0</v>
      </c>
    </row>
    <row r="18" spans="1:11" s="10" customFormat="1" ht="15.75">
      <c r="A18" s="91" t="s">
        <v>948</v>
      </c>
      <c r="B18" s="17">
        <v>2</v>
      </c>
      <c r="C18" s="87">
        <v>0</v>
      </c>
      <c r="D18" s="87">
        <v>146388</v>
      </c>
      <c r="E18" s="87"/>
      <c r="F18" s="87"/>
      <c r="G18" s="87"/>
      <c r="H18" s="87"/>
      <c r="I18" s="87"/>
      <c r="J18" s="87"/>
      <c r="K18" s="12">
        <f t="shared" si="0"/>
        <v>146388</v>
      </c>
    </row>
    <row r="19" spans="1:11" s="10" customFormat="1" ht="31.5">
      <c r="A19" s="61" t="s">
        <v>281</v>
      </c>
      <c r="B19" s="17"/>
      <c r="C19" s="87">
        <f>SUM(C8:C18)</f>
        <v>98368853</v>
      </c>
      <c r="D19" s="87">
        <f>SUM(D8:D18)</f>
        <v>98515241</v>
      </c>
      <c r="E19" s="87"/>
      <c r="F19" s="87"/>
      <c r="G19" s="87"/>
      <c r="H19" s="87"/>
      <c r="I19" s="87"/>
      <c r="J19" s="87"/>
      <c r="K19" s="12">
        <f t="shared" si="0"/>
        <v>146388</v>
      </c>
    </row>
    <row r="20" spans="1:11" s="10" customFormat="1" ht="15.75">
      <c r="A20" s="91" t="s">
        <v>285</v>
      </c>
      <c r="B20" s="17">
        <v>2</v>
      </c>
      <c r="C20" s="87">
        <v>16358766</v>
      </c>
      <c r="D20" s="87">
        <v>16358766</v>
      </c>
      <c r="E20" s="87"/>
      <c r="F20" s="87"/>
      <c r="G20" s="87"/>
      <c r="H20" s="87"/>
      <c r="I20" s="87"/>
      <c r="J20" s="87"/>
      <c r="K20" s="12">
        <f t="shared" si="0"/>
        <v>0</v>
      </c>
    </row>
    <row r="21" spans="1:11" s="10" customFormat="1" ht="15.75">
      <c r="A21" s="91" t="s">
        <v>286</v>
      </c>
      <c r="B21" s="17">
        <v>2</v>
      </c>
      <c r="C21" s="87">
        <v>2370066</v>
      </c>
      <c r="D21" s="87">
        <v>2370066</v>
      </c>
      <c r="E21" s="87"/>
      <c r="F21" s="87"/>
      <c r="G21" s="87"/>
      <c r="H21" s="87"/>
      <c r="I21" s="87"/>
      <c r="J21" s="87"/>
      <c r="K21" s="12">
        <f t="shared" si="0"/>
        <v>0</v>
      </c>
    </row>
    <row r="22" spans="1:11" s="10" customFormat="1" ht="15.75" hidden="1">
      <c r="A22" s="61" t="s">
        <v>646</v>
      </c>
      <c r="B22" s="17">
        <v>2</v>
      </c>
      <c r="C22" s="87"/>
      <c r="D22" s="87"/>
      <c r="E22" s="87"/>
      <c r="F22" s="87"/>
      <c r="G22" s="87"/>
      <c r="H22" s="87"/>
      <c r="I22" s="87"/>
      <c r="J22" s="87"/>
      <c r="K22" s="12">
        <f t="shared" si="0"/>
        <v>0</v>
      </c>
    </row>
    <row r="23" spans="1:11" s="10" customFormat="1" ht="31.5">
      <c r="A23" s="61" t="s">
        <v>284</v>
      </c>
      <c r="B23" s="17"/>
      <c r="C23" s="87">
        <f>SUM(C20:C22)</f>
        <v>18728832</v>
      </c>
      <c r="D23" s="87">
        <f>SUM(D20:D22)</f>
        <v>18728832</v>
      </c>
      <c r="E23" s="87"/>
      <c r="F23" s="87"/>
      <c r="G23" s="87"/>
      <c r="H23" s="87"/>
      <c r="I23" s="87"/>
      <c r="J23" s="87"/>
      <c r="K23" s="12">
        <f t="shared" si="0"/>
        <v>0</v>
      </c>
    </row>
    <row r="24" spans="1:11" s="10" customFormat="1" ht="15.75" hidden="1">
      <c r="A24" s="91" t="s">
        <v>287</v>
      </c>
      <c r="B24" s="17">
        <v>2</v>
      </c>
      <c r="C24" s="87"/>
      <c r="D24" s="87"/>
      <c r="E24" s="87"/>
      <c r="F24" s="87"/>
      <c r="G24" s="87"/>
      <c r="H24" s="87"/>
      <c r="I24" s="87"/>
      <c r="J24" s="87"/>
      <c r="K24" s="12">
        <f t="shared" si="0"/>
        <v>0</v>
      </c>
    </row>
    <row r="25" spans="1:11" s="10" customFormat="1" ht="15.75" hidden="1">
      <c r="A25" s="91" t="s">
        <v>288</v>
      </c>
      <c r="B25" s="17">
        <v>2</v>
      </c>
      <c r="C25" s="87"/>
      <c r="D25" s="87"/>
      <c r="E25" s="87"/>
      <c r="F25" s="87"/>
      <c r="G25" s="87"/>
      <c r="H25" s="87"/>
      <c r="I25" s="87"/>
      <c r="J25" s="87"/>
      <c r="K25" s="12">
        <f t="shared" si="0"/>
        <v>0</v>
      </c>
    </row>
    <row r="26" spans="1:11" s="10" customFormat="1" ht="15.75" hidden="1">
      <c r="A26" s="91" t="s">
        <v>535</v>
      </c>
      <c r="B26" s="17">
        <v>2</v>
      </c>
      <c r="C26" s="87"/>
      <c r="D26" s="87"/>
      <c r="E26" s="87"/>
      <c r="F26" s="87"/>
      <c r="G26" s="87"/>
      <c r="H26" s="87"/>
      <c r="I26" s="87"/>
      <c r="J26" s="87"/>
      <c r="K26" s="12">
        <f t="shared" si="0"/>
        <v>0</v>
      </c>
    </row>
    <row r="27" spans="1:11" s="10" customFormat="1" ht="15.75">
      <c r="A27" s="91" t="s">
        <v>291</v>
      </c>
      <c r="B27" s="17">
        <v>2</v>
      </c>
      <c r="C27" s="87">
        <v>2214400</v>
      </c>
      <c r="D27" s="87">
        <v>2214400</v>
      </c>
      <c r="E27" s="87"/>
      <c r="F27" s="87"/>
      <c r="G27" s="87"/>
      <c r="H27" s="87"/>
      <c r="I27" s="87"/>
      <c r="J27" s="87"/>
      <c r="K27" s="12">
        <f t="shared" si="0"/>
        <v>0</v>
      </c>
    </row>
    <row r="28" spans="1:11" s="10" customFormat="1" ht="15.75">
      <c r="A28" s="91" t="s">
        <v>292</v>
      </c>
      <c r="B28" s="17">
        <v>2</v>
      </c>
      <c r="C28" s="87">
        <v>9300000</v>
      </c>
      <c r="D28" s="87">
        <v>9300000</v>
      </c>
      <c r="E28" s="87"/>
      <c r="F28" s="87"/>
      <c r="G28" s="87"/>
      <c r="H28" s="87"/>
      <c r="I28" s="87"/>
      <c r="J28" s="87"/>
      <c r="K28" s="12">
        <f t="shared" si="0"/>
        <v>0</v>
      </c>
    </row>
    <row r="29" spans="1:11" s="10" customFormat="1" ht="15.75">
      <c r="A29" s="91" t="s">
        <v>293</v>
      </c>
      <c r="B29" s="17">
        <v>2</v>
      </c>
      <c r="C29" s="87">
        <v>7121000</v>
      </c>
      <c r="D29" s="87">
        <v>7121000</v>
      </c>
      <c r="E29" s="87"/>
      <c r="F29" s="87"/>
      <c r="G29" s="87"/>
      <c r="H29" s="87"/>
      <c r="I29" s="87"/>
      <c r="J29" s="87"/>
      <c r="K29" s="12">
        <f t="shared" si="0"/>
        <v>0</v>
      </c>
    </row>
    <row r="30" spans="1:11" s="10" customFormat="1" ht="15.75">
      <c r="A30" s="91" t="s">
        <v>289</v>
      </c>
      <c r="B30" s="17">
        <v>2</v>
      </c>
      <c r="C30" s="87">
        <v>14359008</v>
      </c>
      <c r="D30" s="87">
        <v>14359008</v>
      </c>
      <c r="E30" s="87"/>
      <c r="F30" s="87"/>
      <c r="G30" s="87"/>
      <c r="H30" s="87"/>
      <c r="I30" s="87"/>
      <c r="J30" s="87"/>
      <c r="K30" s="12">
        <f t="shared" si="0"/>
        <v>0</v>
      </c>
    </row>
    <row r="31" spans="1:11" s="10" customFormat="1" ht="15.75">
      <c r="A31" s="91" t="s">
        <v>536</v>
      </c>
      <c r="B31" s="17">
        <v>2</v>
      </c>
      <c r="C31" s="87">
        <v>437760</v>
      </c>
      <c r="D31" s="87">
        <v>437760</v>
      </c>
      <c r="E31" s="87"/>
      <c r="F31" s="87"/>
      <c r="G31" s="87"/>
      <c r="H31" s="87"/>
      <c r="I31" s="87"/>
      <c r="J31" s="87"/>
      <c r="K31" s="12">
        <f t="shared" si="0"/>
        <v>0</v>
      </c>
    </row>
    <row r="32" spans="1:11" s="10" customFormat="1" ht="15.75">
      <c r="A32" s="91" t="s">
        <v>631</v>
      </c>
      <c r="B32" s="17">
        <v>2</v>
      </c>
      <c r="C32" s="87">
        <v>0</v>
      </c>
      <c r="D32" s="87">
        <v>219430</v>
      </c>
      <c r="E32" s="87"/>
      <c r="F32" s="87"/>
      <c r="G32" s="87"/>
      <c r="H32" s="87"/>
      <c r="I32" s="87"/>
      <c r="J32" s="87"/>
      <c r="K32" s="12">
        <f t="shared" si="0"/>
        <v>219430</v>
      </c>
    </row>
    <row r="33" spans="1:11" s="10" customFormat="1" ht="15.75" hidden="1">
      <c r="A33" s="91" t="s">
        <v>564</v>
      </c>
      <c r="B33" s="17">
        <v>2</v>
      </c>
      <c r="C33" s="87">
        <v>0</v>
      </c>
      <c r="D33" s="87">
        <v>0</v>
      </c>
      <c r="E33" s="87"/>
      <c r="F33" s="87"/>
      <c r="G33" s="87"/>
      <c r="H33" s="87"/>
      <c r="I33" s="87"/>
      <c r="J33" s="87"/>
      <c r="K33" s="12">
        <f t="shared" si="0"/>
        <v>0</v>
      </c>
    </row>
    <row r="34" spans="1:11" s="10" customFormat="1" ht="31.5">
      <c r="A34" s="61" t="s">
        <v>290</v>
      </c>
      <c r="B34" s="17"/>
      <c r="C34" s="87">
        <f>SUM(C24:C33)</f>
        <v>33432168</v>
      </c>
      <c r="D34" s="87">
        <f>SUM(D24:D33)</f>
        <v>33651598</v>
      </c>
      <c r="E34" s="87"/>
      <c r="F34" s="87"/>
      <c r="G34" s="87"/>
      <c r="H34" s="87"/>
      <c r="I34" s="87"/>
      <c r="J34" s="87"/>
      <c r="K34" s="12">
        <f t="shared" si="0"/>
        <v>219430</v>
      </c>
    </row>
    <row r="35" spans="1:11" s="10" customFormat="1" ht="31.5">
      <c r="A35" s="91" t="s">
        <v>294</v>
      </c>
      <c r="B35" s="17">
        <v>2</v>
      </c>
      <c r="C35" s="87">
        <v>1800000</v>
      </c>
      <c r="D35" s="87">
        <v>1800000</v>
      </c>
      <c r="E35" s="87"/>
      <c r="F35" s="87"/>
      <c r="G35" s="87"/>
      <c r="H35" s="87"/>
      <c r="I35" s="87"/>
      <c r="J35" s="87"/>
      <c r="K35" s="12">
        <f t="shared" si="0"/>
        <v>0</v>
      </c>
    </row>
    <row r="36" spans="1:11" s="10" customFormat="1" ht="31.5">
      <c r="A36" s="61" t="s">
        <v>295</v>
      </c>
      <c r="B36" s="17"/>
      <c r="C36" s="87">
        <f>SUM(C35)</f>
        <v>1800000</v>
      </c>
      <c r="D36" s="87">
        <f>SUM(D35)</f>
        <v>1800000</v>
      </c>
      <c r="E36" s="87"/>
      <c r="F36" s="87"/>
      <c r="G36" s="87"/>
      <c r="H36" s="87"/>
      <c r="I36" s="87"/>
      <c r="J36" s="87"/>
      <c r="K36" s="12">
        <f t="shared" si="0"/>
        <v>0</v>
      </c>
    </row>
    <row r="37" spans="1:11" s="10" customFormat="1" ht="15.75" customHeight="1" hidden="1">
      <c r="A37" s="91" t="s">
        <v>296</v>
      </c>
      <c r="B37" s="17">
        <v>2</v>
      </c>
      <c r="C37" s="87"/>
      <c r="D37" s="87"/>
      <c r="E37" s="87"/>
      <c r="F37" s="87"/>
      <c r="G37" s="87"/>
      <c r="H37" s="87"/>
      <c r="I37" s="87"/>
      <c r="J37" s="87"/>
      <c r="K37" s="12">
        <f t="shared" si="0"/>
        <v>0</v>
      </c>
    </row>
    <row r="38" spans="1:11" s="10" customFormat="1" ht="15.75" customHeight="1" hidden="1">
      <c r="A38" s="91" t="s">
        <v>570</v>
      </c>
      <c r="B38" s="17">
        <v>2</v>
      </c>
      <c r="C38" s="87"/>
      <c r="D38" s="87"/>
      <c r="E38" s="87"/>
      <c r="F38" s="87"/>
      <c r="G38" s="87"/>
      <c r="H38" s="87"/>
      <c r="I38" s="87"/>
      <c r="J38" s="87"/>
      <c r="K38" s="12">
        <f t="shared" si="0"/>
        <v>0</v>
      </c>
    </row>
    <row r="39" spans="1:11" s="10" customFormat="1" ht="31.5" customHeight="1" hidden="1">
      <c r="A39" s="91" t="s">
        <v>297</v>
      </c>
      <c r="B39" s="17">
        <v>2</v>
      </c>
      <c r="C39" s="87">
        <v>0</v>
      </c>
      <c r="D39" s="87">
        <v>0</v>
      </c>
      <c r="E39" s="87"/>
      <c r="F39" s="87"/>
      <c r="G39" s="87"/>
      <c r="H39" s="87"/>
      <c r="I39" s="87"/>
      <c r="J39" s="87"/>
      <c r="K39" s="12">
        <f t="shared" si="0"/>
        <v>0</v>
      </c>
    </row>
    <row r="40" spans="1:11" s="10" customFormat="1" ht="15.75" customHeight="1" hidden="1">
      <c r="A40" s="91" t="s">
        <v>797</v>
      </c>
      <c r="B40" s="17">
        <v>2</v>
      </c>
      <c r="C40" s="87"/>
      <c r="D40" s="87"/>
      <c r="E40" s="87"/>
      <c r="F40" s="87"/>
      <c r="G40" s="87"/>
      <c r="H40" s="87"/>
      <c r="I40" s="87"/>
      <c r="J40" s="87"/>
      <c r="K40" s="12">
        <f t="shared" si="0"/>
        <v>0</v>
      </c>
    </row>
    <row r="41" spans="1:11" s="10" customFormat="1" ht="15.75" customHeight="1" hidden="1">
      <c r="A41" s="91" t="s">
        <v>298</v>
      </c>
      <c r="B41" s="17">
        <v>2</v>
      </c>
      <c r="C41" s="87"/>
      <c r="D41" s="87"/>
      <c r="E41" s="87"/>
      <c r="F41" s="87"/>
      <c r="G41" s="87"/>
      <c r="H41" s="87"/>
      <c r="I41" s="87"/>
      <c r="J41" s="87"/>
      <c r="K41" s="12">
        <f t="shared" si="0"/>
        <v>0</v>
      </c>
    </row>
    <row r="42" spans="1:11" s="10" customFormat="1" ht="15.75" hidden="1">
      <c r="A42" s="91" t="s">
        <v>624</v>
      </c>
      <c r="B42" s="17">
        <v>2</v>
      </c>
      <c r="C42" s="87"/>
      <c r="D42" s="87"/>
      <c r="E42" s="87"/>
      <c r="F42" s="87"/>
      <c r="G42" s="87"/>
      <c r="H42" s="87"/>
      <c r="I42" s="87"/>
      <c r="J42" s="87"/>
      <c r="K42" s="12">
        <f t="shared" si="0"/>
        <v>0</v>
      </c>
    </row>
    <row r="43" spans="1:11" s="10" customFormat="1" ht="15.75" hidden="1">
      <c r="A43" s="91" t="s">
        <v>630</v>
      </c>
      <c r="B43" s="17">
        <v>2</v>
      </c>
      <c r="C43" s="87"/>
      <c r="D43" s="87"/>
      <c r="E43" s="87"/>
      <c r="F43" s="87"/>
      <c r="G43" s="87"/>
      <c r="H43" s="87"/>
      <c r="I43" s="87"/>
      <c r="J43" s="87"/>
      <c r="K43" s="12">
        <f t="shared" si="0"/>
        <v>0</v>
      </c>
    </row>
    <row r="44" spans="1:11" s="10" customFormat="1" ht="15.75" hidden="1">
      <c r="A44" s="91" t="s">
        <v>299</v>
      </c>
      <c r="B44" s="17">
        <v>2</v>
      </c>
      <c r="C44" s="87"/>
      <c r="D44" s="87"/>
      <c r="E44" s="87"/>
      <c r="F44" s="87"/>
      <c r="G44" s="87"/>
      <c r="H44" s="87"/>
      <c r="I44" s="87"/>
      <c r="J44" s="87"/>
      <c r="K44" s="12">
        <f t="shared" si="0"/>
        <v>0</v>
      </c>
    </row>
    <row r="45" spans="1:11" s="10" customFormat="1" ht="15.75" hidden="1">
      <c r="A45" s="91" t="s">
        <v>300</v>
      </c>
      <c r="B45" s="17">
        <v>2</v>
      </c>
      <c r="C45" s="87"/>
      <c r="D45" s="87"/>
      <c r="E45" s="87"/>
      <c r="F45" s="87"/>
      <c r="G45" s="87"/>
      <c r="H45" s="87"/>
      <c r="I45" s="87"/>
      <c r="J45" s="87"/>
      <c r="K45" s="12">
        <f t="shared" si="0"/>
        <v>0</v>
      </c>
    </row>
    <row r="46" spans="1:11" s="10" customFormat="1" ht="15.75" hidden="1">
      <c r="A46" s="61" t="s">
        <v>795</v>
      </c>
      <c r="B46" s="17">
        <v>2</v>
      </c>
      <c r="C46" s="87"/>
      <c r="D46" s="87"/>
      <c r="E46" s="87"/>
      <c r="F46" s="87"/>
      <c r="G46" s="87"/>
      <c r="H46" s="87"/>
      <c r="I46" s="87"/>
      <c r="J46" s="87"/>
      <c r="K46" s="12">
        <f t="shared" si="0"/>
        <v>0</v>
      </c>
    </row>
    <row r="47" spans="1:11" s="10" customFormat="1" ht="15.75" hidden="1">
      <c r="A47" s="61" t="s">
        <v>794</v>
      </c>
      <c r="B47" s="17">
        <v>2</v>
      </c>
      <c r="C47" s="87"/>
      <c r="D47" s="87"/>
      <c r="E47" s="87"/>
      <c r="F47" s="87"/>
      <c r="G47" s="87"/>
      <c r="H47" s="87"/>
      <c r="I47" s="87"/>
      <c r="J47" s="87"/>
      <c r="K47" s="12">
        <f t="shared" si="0"/>
        <v>0</v>
      </c>
    </row>
    <row r="48" spans="1:11" s="10" customFormat="1" ht="15.75" hidden="1">
      <c r="A48" s="61" t="s">
        <v>796</v>
      </c>
      <c r="B48" s="17">
        <v>2</v>
      </c>
      <c r="C48" s="87"/>
      <c r="D48" s="87"/>
      <c r="E48" s="87"/>
      <c r="F48" s="87"/>
      <c r="G48" s="87"/>
      <c r="H48" s="87"/>
      <c r="I48" s="87"/>
      <c r="J48" s="87"/>
      <c r="K48" s="12">
        <f t="shared" si="0"/>
        <v>0</v>
      </c>
    </row>
    <row r="49" spans="1:11" s="10" customFormat="1" ht="15.75" hidden="1">
      <c r="A49" s="91" t="s">
        <v>886</v>
      </c>
      <c r="B49" s="17">
        <v>2</v>
      </c>
      <c r="C49" s="87"/>
      <c r="D49" s="87"/>
      <c r="E49" s="87"/>
      <c r="F49" s="87"/>
      <c r="G49" s="87"/>
      <c r="H49" s="87"/>
      <c r="I49" s="87"/>
      <c r="J49" s="87"/>
      <c r="K49" s="12">
        <f t="shared" si="0"/>
        <v>0</v>
      </c>
    </row>
    <row r="50" spans="1:11" s="10" customFormat="1" ht="15.75" hidden="1">
      <c r="A50" s="91" t="s">
        <v>803</v>
      </c>
      <c r="B50" s="17">
        <v>2</v>
      </c>
      <c r="C50" s="87"/>
      <c r="D50" s="87"/>
      <c r="E50" s="87"/>
      <c r="F50" s="87"/>
      <c r="G50" s="87"/>
      <c r="H50" s="87"/>
      <c r="I50" s="87"/>
      <c r="J50" s="87"/>
      <c r="K50" s="12">
        <f t="shared" si="0"/>
        <v>0</v>
      </c>
    </row>
    <row r="51" spans="1:11" s="10" customFormat="1" ht="15.75" hidden="1">
      <c r="A51" s="91" t="s">
        <v>844</v>
      </c>
      <c r="B51" s="17">
        <v>2</v>
      </c>
      <c r="C51" s="87"/>
      <c r="D51" s="87"/>
      <c r="E51" s="87"/>
      <c r="F51" s="87"/>
      <c r="G51" s="87"/>
      <c r="H51" s="87"/>
      <c r="I51" s="87"/>
      <c r="J51" s="87"/>
      <c r="K51" s="12">
        <f t="shared" si="0"/>
        <v>0</v>
      </c>
    </row>
    <row r="52" spans="1:11" s="10" customFormat="1" ht="15.75" hidden="1">
      <c r="A52" s="61" t="s">
        <v>459</v>
      </c>
      <c r="B52" s="17"/>
      <c r="C52" s="87">
        <f>SUM(C37:C51)</f>
        <v>0</v>
      </c>
      <c r="D52" s="87">
        <f>SUM(D37:D51)</f>
        <v>0</v>
      </c>
      <c r="E52" s="87"/>
      <c r="F52" s="87"/>
      <c r="G52" s="87"/>
      <c r="H52" s="87"/>
      <c r="I52" s="87"/>
      <c r="J52" s="87"/>
      <c r="K52" s="12">
        <f t="shared" si="0"/>
        <v>0</v>
      </c>
    </row>
    <row r="53" spans="1:11" s="10" customFormat="1" ht="15.75" customHeight="1" hidden="1">
      <c r="A53" s="61"/>
      <c r="B53" s="17">
        <v>2</v>
      </c>
      <c r="C53" s="87"/>
      <c r="D53" s="87"/>
      <c r="E53" s="87"/>
      <c r="F53" s="87"/>
      <c r="G53" s="87"/>
      <c r="H53" s="87"/>
      <c r="I53" s="87"/>
      <c r="J53" s="87"/>
      <c r="K53" s="12">
        <f t="shared" si="0"/>
        <v>0</v>
      </c>
    </row>
    <row r="54" spans="1:11" s="10" customFormat="1" ht="15.75" customHeight="1">
      <c r="A54" s="61" t="s">
        <v>921</v>
      </c>
      <c r="B54" s="17">
        <v>2</v>
      </c>
      <c r="C54" s="87">
        <v>0</v>
      </c>
      <c r="D54" s="87">
        <v>51827</v>
      </c>
      <c r="E54" s="87"/>
      <c r="F54" s="87"/>
      <c r="G54" s="87"/>
      <c r="H54" s="87"/>
      <c r="I54" s="87"/>
      <c r="J54" s="87"/>
      <c r="K54" s="12">
        <f t="shared" si="0"/>
        <v>51827</v>
      </c>
    </row>
    <row r="55" spans="1:11" s="10" customFormat="1" ht="15.75" customHeight="1">
      <c r="A55" s="61" t="s">
        <v>460</v>
      </c>
      <c r="B55" s="17"/>
      <c r="C55" s="87">
        <f>SUM(C53:C54)</f>
        <v>0</v>
      </c>
      <c r="D55" s="87">
        <f>SUM(D53:D54)</f>
        <v>51827</v>
      </c>
      <c r="E55" s="87"/>
      <c r="F55" s="87"/>
      <c r="G55" s="87"/>
      <c r="H55" s="87"/>
      <c r="I55" s="87"/>
      <c r="J55" s="87"/>
      <c r="K55" s="12">
        <f t="shared" si="0"/>
        <v>51827</v>
      </c>
    </row>
    <row r="56" spans="1:11" s="10" customFormat="1" ht="15.75" customHeight="1" hidden="1">
      <c r="A56" s="61"/>
      <c r="B56" s="17"/>
      <c r="C56" s="87"/>
      <c r="D56" s="87"/>
      <c r="E56" s="87"/>
      <c r="F56" s="87"/>
      <c r="G56" s="87"/>
      <c r="H56" s="87"/>
      <c r="I56" s="87"/>
      <c r="J56" s="87"/>
      <c r="K56" s="12">
        <f t="shared" si="0"/>
        <v>0</v>
      </c>
    </row>
    <row r="57" spans="1:11" s="10" customFormat="1" ht="15.75" hidden="1">
      <c r="A57" s="61" t="s">
        <v>302</v>
      </c>
      <c r="B57" s="17"/>
      <c r="C57" s="87"/>
      <c r="D57" s="87"/>
      <c r="E57" s="87"/>
      <c r="F57" s="87"/>
      <c r="G57" s="87"/>
      <c r="H57" s="87"/>
      <c r="I57" s="87"/>
      <c r="J57" s="87"/>
      <c r="K57" s="12">
        <f t="shared" si="0"/>
        <v>0</v>
      </c>
    </row>
    <row r="58" spans="1:11" s="10" customFormat="1" ht="15.75" hidden="1">
      <c r="A58" s="61"/>
      <c r="B58" s="17"/>
      <c r="C58" s="87"/>
      <c r="D58" s="87"/>
      <c r="E58" s="87"/>
      <c r="F58" s="87"/>
      <c r="G58" s="87"/>
      <c r="H58" s="87"/>
      <c r="I58" s="87"/>
      <c r="J58" s="87"/>
      <c r="K58" s="12">
        <f t="shared" si="0"/>
        <v>0</v>
      </c>
    </row>
    <row r="59" spans="1:11" s="10" customFormat="1" ht="31.5" hidden="1">
      <c r="A59" s="61" t="s">
        <v>305</v>
      </c>
      <c r="B59" s="17"/>
      <c r="C59" s="87"/>
      <c r="D59" s="87"/>
      <c r="E59" s="87"/>
      <c r="F59" s="87"/>
      <c r="G59" s="87"/>
      <c r="H59" s="87"/>
      <c r="I59" s="87"/>
      <c r="J59" s="87"/>
      <c r="K59" s="12">
        <f t="shared" si="0"/>
        <v>0</v>
      </c>
    </row>
    <row r="60" spans="1:11" s="10" customFormat="1" ht="15.75" hidden="1">
      <c r="A60" s="61"/>
      <c r="B60" s="17"/>
      <c r="C60" s="87"/>
      <c r="D60" s="87"/>
      <c r="E60" s="87"/>
      <c r="F60" s="87"/>
      <c r="G60" s="87"/>
      <c r="H60" s="87"/>
      <c r="I60" s="87"/>
      <c r="J60" s="87"/>
      <c r="K60" s="12">
        <f t="shared" si="0"/>
        <v>0</v>
      </c>
    </row>
    <row r="61" spans="1:11" s="10" customFormat="1" ht="31.5" hidden="1">
      <c r="A61" s="61" t="s">
        <v>304</v>
      </c>
      <c r="B61" s="17"/>
      <c r="C61" s="87"/>
      <c r="D61" s="87"/>
      <c r="E61" s="87"/>
      <c r="F61" s="87"/>
      <c r="G61" s="87"/>
      <c r="H61" s="87"/>
      <c r="I61" s="87"/>
      <c r="J61" s="87"/>
      <c r="K61" s="12">
        <f t="shared" si="0"/>
        <v>0</v>
      </c>
    </row>
    <row r="62" spans="1:11" s="10" customFormat="1" ht="15.75" hidden="1">
      <c r="A62" s="61"/>
      <c r="B62" s="17"/>
      <c r="C62" s="87"/>
      <c r="D62" s="87"/>
      <c r="E62" s="87"/>
      <c r="F62" s="87"/>
      <c r="G62" s="87"/>
      <c r="H62" s="87"/>
      <c r="I62" s="87"/>
      <c r="J62" s="87"/>
      <c r="K62" s="12">
        <f t="shared" si="0"/>
        <v>0</v>
      </c>
    </row>
    <row r="63" spans="1:11" s="10" customFormat="1" ht="31.5" hidden="1">
      <c r="A63" s="61" t="s">
        <v>303</v>
      </c>
      <c r="B63" s="17"/>
      <c r="C63" s="87"/>
      <c r="D63" s="87"/>
      <c r="E63" s="87"/>
      <c r="F63" s="87"/>
      <c r="G63" s="87"/>
      <c r="H63" s="87"/>
      <c r="I63" s="87"/>
      <c r="J63" s="87"/>
      <c r="K63" s="12">
        <f t="shared" si="0"/>
        <v>0</v>
      </c>
    </row>
    <row r="64" spans="1:11" s="10" customFormat="1" ht="15.75">
      <c r="A64" s="91" t="s">
        <v>918</v>
      </c>
      <c r="B64" s="17">
        <v>2</v>
      </c>
      <c r="C64" s="87">
        <v>10512000</v>
      </c>
      <c r="D64" s="87">
        <v>10512000</v>
      </c>
      <c r="E64" s="87"/>
      <c r="F64" s="87"/>
      <c r="G64" s="87"/>
      <c r="H64" s="87"/>
      <c r="I64" s="87"/>
      <c r="J64" s="87"/>
      <c r="K64" s="12">
        <f t="shared" si="0"/>
        <v>0</v>
      </c>
    </row>
    <row r="65" spans="1:11" s="10" customFormat="1" ht="15.75">
      <c r="A65" s="91" t="s">
        <v>917</v>
      </c>
      <c r="B65" s="17"/>
      <c r="C65" s="87">
        <f>SUM(C64)</f>
        <v>10512000</v>
      </c>
      <c r="D65" s="87">
        <f>SUM(D64)</f>
        <v>10512000</v>
      </c>
      <c r="E65" s="87"/>
      <c r="F65" s="87"/>
      <c r="G65" s="87"/>
      <c r="H65" s="87"/>
      <c r="I65" s="87"/>
      <c r="J65" s="87"/>
      <c r="K65" s="12">
        <f t="shared" si="0"/>
        <v>0</v>
      </c>
    </row>
    <row r="66" spans="1:11" s="10" customFormat="1" ht="15.75" hidden="1">
      <c r="A66" s="91" t="s">
        <v>537</v>
      </c>
      <c r="B66" s="17">
        <v>2</v>
      </c>
      <c r="C66" s="87"/>
      <c r="D66" s="87"/>
      <c r="E66" s="87"/>
      <c r="F66" s="87"/>
      <c r="G66" s="87"/>
      <c r="H66" s="87"/>
      <c r="I66" s="87"/>
      <c r="J66" s="87"/>
      <c r="K66" s="12">
        <f t="shared" si="0"/>
        <v>0</v>
      </c>
    </row>
    <row r="67" spans="1:11" s="10" customFormat="1" ht="15.75" hidden="1">
      <c r="A67" s="91" t="s">
        <v>538</v>
      </c>
      <c r="B67" s="17">
        <v>2</v>
      </c>
      <c r="C67" s="87"/>
      <c r="D67" s="87"/>
      <c r="E67" s="87"/>
      <c r="F67" s="87"/>
      <c r="G67" s="87"/>
      <c r="H67" s="87"/>
      <c r="I67" s="87"/>
      <c r="J67" s="87"/>
      <c r="K67" s="12">
        <f t="shared" si="0"/>
        <v>0</v>
      </c>
    </row>
    <row r="68" spans="1:11" s="10" customFormat="1" ht="15.75" hidden="1">
      <c r="A68" s="91" t="s">
        <v>539</v>
      </c>
      <c r="B68" s="17">
        <v>2</v>
      </c>
      <c r="C68" s="87"/>
      <c r="D68" s="87"/>
      <c r="E68" s="87"/>
      <c r="F68" s="87"/>
      <c r="G68" s="87"/>
      <c r="H68" s="87"/>
      <c r="I68" s="87"/>
      <c r="J68" s="87"/>
      <c r="K68" s="12">
        <f t="shared" si="0"/>
        <v>0</v>
      </c>
    </row>
    <row r="69" spans="1:11" s="10" customFormat="1" ht="15.75" hidden="1">
      <c r="A69" s="91" t="s">
        <v>540</v>
      </c>
      <c r="B69" s="17">
        <v>2</v>
      </c>
      <c r="C69" s="87"/>
      <c r="D69" s="87"/>
      <c r="E69" s="87"/>
      <c r="F69" s="87"/>
      <c r="G69" s="87"/>
      <c r="H69" s="87"/>
      <c r="I69" s="87"/>
      <c r="J69" s="87"/>
      <c r="K69" s="12">
        <f t="shared" si="0"/>
        <v>0</v>
      </c>
    </row>
    <row r="70" spans="1:11" s="10" customFormat="1" ht="15.75" hidden="1">
      <c r="A70" s="91" t="s">
        <v>479</v>
      </c>
      <c r="B70" s="103"/>
      <c r="C70" s="87">
        <f>SUM(C66:C67)</f>
        <v>0</v>
      </c>
      <c r="D70" s="87">
        <f>SUM(D66:D67)</f>
        <v>0</v>
      </c>
      <c r="E70" s="87"/>
      <c r="F70" s="87"/>
      <c r="G70" s="87"/>
      <c r="H70" s="87"/>
      <c r="I70" s="87"/>
      <c r="J70" s="87"/>
      <c r="K70" s="12">
        <f t="shared" si="0"/>
        <v>0</v>
      </c>
    </row>
    <row r="71" spans="1:11" s="10" customFormat="1" ht="15.75" hidden="1">
      <c r="A71" s="91" t="s">
        <v>478</v>
      </c>
      <c r="B71" s="17">
        <v>2</v>
      </c>
      <c r="C71" s="87"/>
      <c r="D71" s="87"/>
      <c r="E71" s="87"/>
      <c r="F71" s="87"/>
      <c r="G71" s="87"/>
      <c r="H71" s="87"/>
      <c r="I71" s="87"/>
      <c r="J71" s="87"/>
      <c r="K71" s="12">
        <f aca="true" t="shared" si="1" ref="K71:K134">D71-C71</f>
        <v>0</v>
      </c>
    </row>
    <row r="72" spans="1:11" s="10" customFormat="1" ht="15.75" hidden="1">
      <c r="A72" s="91" t="s">
        <v>477</v>
      </c>
      <c r="B72" s="103"/>
      <c r="C72" s="87">
        <f>SUM(C71)</f>
        <v>0</v>
      </c>
      <c r="D72" s="87">
        <f>SUM(D71)</f>
        <v>0</v>
      </c>
      <c r="E72" s="87"/>
      <c r="F72" s="87"/>
      <c r="G72" s="87"/>
      <c r="H72" s="87"/>
      <c r="I72" s="87"/>
      <c r="J72" s="87"/>
      <c r="K72" s="12">
        <f t="shared" si="1"/>
        <v>0</v>
      </c>
    </row>
    <row r="73" spans="1:11" s="10" customFormat="1" ht="15.75" hidden="1">
      <c r="A73" s="61" t="s">
        <v>649</v>
      </c>
      <c r="B73" s="17">
        <v>2</v>
      </c>
      <c r="C73" s="87"/>
      <c r="D73" s="87"/>
      <c r="E73" s="87"/>
      <c r="F73" s="87"/>
      <c r="G73" s="87"/>
      <c r="H73" s="87"/>
      <c r="I73" s="87"/>
      <c r="J73" s="87"/>
      <c r="K73" s="12">
        <f t="shared" si="1"/>
        <v>0</v>
      </c>
    </row>
    <row r="74" spans="1:11" s="10" customFormat="1" ht="15.75">
      <c r="A74" s="91" t="s">
        <v>681</v>
      </c>
      <c r="B74" s="17">
        <v>2</v>
      </c>
      <c r="C74" s="87">
        <v>909190</v>
      </c>
      <c r="D74" s="87">
        <v>909190</v>
      </c>
      <c r="E74" s="87"/>
      <c r="F74" s="87"/>
      <c r="G74" s="87"/>
      <c r="H74" s="87"/>
      <c r="I74" s="87"/>
      <c r="J74" s="87"/>
      <c r="K74" s="12">
        <f t="shared" si="1"/>
        <v>0</v>
      </c>
    </row>
    <row r="75" spans="1:11" s="10" customFormat="1" ht="15.75">
      <c r="A75" s="129" t="s">
        <v>682</v>
      </c>
      <c r="B75" s="17">
        <v>2</v>
      </c>
      <c r="C75" s="87">
        <v>304275</v>
      </c>
      <c r="D75" s="87">
        <v>304275</v>
      </c>
      <c r="E75" s="87"/>
      <c r="F75" s="87"/>
      <c r="G75" s="87"/>
      <c r="H75" s="87"/>
      <c r="I75" s="87"/>
      <c r="J75" s="87"/>
      <c r="K75" s="12">
        <f t="shared" si="1"/>
        <v>0</v>
      </c>
    </row>
    <row r="76" spans="1:11" s="10" customFormat="1" ht="31.5">
      <c r="A76" s="91" t="s">
        <v>476</v>
      </c>
      <c r="B76" s="103"/>
      <c r="C76" s="87">
        <f>SUM(C73:C75)</f>
        <v>1213465</v>
      </c>
      <c r="D76" s="87">
        <f>SUM(D73:D75)</f>
        <v>1213465</v>
      </c>
      <c r="E76" s="87"/>
      <c r="F76" s="87"/>
      <c r="G76" s="87"/>
      <c r="H76" s="87"/>
      <c r="I76" s="87"/>
      <c r="J76" s="87"/>
      <c r="K76" s="12">
        <f t="shared" si="1"/>
        <v>0</v>
      </c>
    </row>
    <row r="77" spans="1:11" s="10" customFormat="1" ht="15.75" hidden="1">
      <c r="A77" s="91"/>
      <c r="B77" s="103"/>
      <c r="C77" s="87"/>
      <c r="D77" s="87"/>
      <c r="E77" s="87"/>
      <c r="F77" s="87"/>
      <c r="G77" s="87"/>
      <c r="H77" s="87"/>
      <c r="I77" s="87"/>
      <c r="J77" s="87"/>
      <c r="K77" s="12">
        <f t="shared" si="1"/>
        <v>0</v>
      </c>
    </row>
    <row r="78" spans="1:11" s="10" customFormat="1" ht="15.75">
      <c r="A78" s="91" t="s">
        <v>306</v>
      </c>
      <c r="B78" s="103">
        <v>2</v>
      </c>
      <c r="C78" s="87">
        <v>51600</v>
      </c>
      <c r="D78" s="87">
        <v>51600</v>
      </c>
      <c r="E78" s="87"/>
      <c r="F78" s="87"/>
      <c r="G78" s="87"/>
      <c r="H78" s="87"/>
      <c r="I78" s="87"/>
      <c r="J78" s="87"/>
      <c r="K78" s="12">
        <f t="shared" si="1"/>
        <v>0</v>
      </c>
    </row>
    <row r="79" spans="1:11" s="10" customFormat="1" ht="15.75">
      <c r="A79" s="91" t="s">
        <v>161</v>
      </c>
      <c r="B79" s="103">
        <v>2</v>
      </c>
      <c r="C79" s="87">
        <v>3586800</v>
      </c>
      <c r="D79" s="87">
        <v>3586800</v>
      </c>
      <c r="E79" s="87"/>
      <c r="F79" s="87"/>
      <c r="G79" s="87"/>
      <c r="H79" s="87"/>
      <c r="I79" s="87"/>
      <c r="J79" s="87"/>
      <c r="K79" s="12">
        <f t="shared" si="1"/>
        <v>0</v>
      </c>
    </row>
    <row r="80" spans="1:11" s="10" customFormat="1" ht="15.75">
      <c r="A80" s="91" t="s">
        <v>164</v>
      </c>
      <c r="B80" s="103"/>
      <c r="C80" s="87">
        <f>SUM(C77:C79)</f>
        <v>3638400</v>
      </c>
      <c r="D80" s="87">
        <f>SUM(D77:D79)</f>
        <v>3638400</v>
      </c>
      <c r="E80" s="87"/>
      <c r="F80" s="87"/>
      <c r="G80" s="87"/>
      <c r="H80" s="87"/>
      <c r="I80" s="87"/>
      <c r="J80" s="87"/>
      <c r="K80" s="12">
        <f t="shared" si="1"/>
        <v>0</v>
      </c>
    </row>
    <row r="81" spans="1:11" s="10" customFormat="1" ht="31.5">
      <c r="A81" s="91" t="s">
        <v>848</v>
      </c>
      <c r="B81" s="103">
        <v>2</v>
      </c>
      <c r="C81" s="87">
        <v>13311838</v>
      </c>
      <c r="D81" s="87">
        <v>13311838</v>
      </c>
      <c r="E81" s="87"/>
      <c r="F81" s="87"/>
      <c r="G81" s="87"/>
      <c r="H81" s="87"/>
      <c r="I81" s="87"/>
      <c r="J81" s="87"/>
      <c r="K81" s="12">
        <f t="shared" si="1"/>
        <v>0</v>
      </c>
    </row>
    <row r="82" spans="1:11" s="10" customFormat="1" ht="31.5">
      <c r="A82" s="91" t="s">
        <v>854</v>
      </c>
      <c r="B82" s="103">
        <v>2</v>
      </c>
      <c r="C82" s="87">
        <v>3089250</v>
      </c>
      <c r="D82" s="87">
        <v>3089250</v>
      </c>
      <c r="E82" s="87"/>
      <c r="F82" s="87"/>
      <c r="G82" s="87"/>
      <c r="H82" s="87"/>
      <c r="I82" s="87"/>
      <c r="J82" s="87"/>
      <c r="K82" s="12">
        <f t="shared" si="1"/>
        <v>0</v>
      </c>
    </row>
    <row r="83" spans="1:11" s="10" customFormat="1" ht="15.75">
      <c r="A83" s="91" t="s">
        <v>936</v>
      </c>
      <c r="B83" s="103">
        <v>2</v>
      </c>
      <c r="C83" s="87">
        <v>116944</v>
      </c>
      <c r="D83" s="87">
        <v>1507936</v>
      </c>
      <c r="E83" s="87"/>
      <c r="F83" s="87"/>
      <c r="G83" s="87"/>
      <c r="H83" s="87"/>
      <c r="I83" s="87"/>
      <c r="J83" s="87"/>
      <c r="K83" s="12">
        <f t="shared" si="1"/>
        <v>1390992</v>
      </c>
    </row>
    <row r="84" spans="1:11" s="10" customFormat="1" ht="15.75" hidden="1">
      <c r="A84" s="91" t="s">
        <v>651</v>
      </c>
      <c r="B84" s="103">
        <v>2</v>
      </c>
      <c r="C84" s="87"/>
      <c r="D84" s="87"/>
      <c r="E84" s="87"/>
      <c r="F84" s="87"/>
      <c r="G84" s="87"/>
      <c r="H84" s="87"/>
      <c r="I84" s="87"/>
      <c r="J84" s="87"/>
      <c r="K84" s="12">
        <f t="shared" si="1"/>
        <v>0</v>
      </c>
    </row>
    <row r="85" spans="1:11" s="10" customFormat="1" ht="15.75" hidden="1">
      <c r="A85" s="91" t="s">
        <v>569</v>
      </c>
      <c r="B85" s="103">
        <v>2</v>
      </c>
      <c r="C85" s="87"/>
      <c r="D85" s="87"/>
      <c r="E85" s="87"/>
      <c r="F85" s="87"/>
      <c r="G85" s="87"/>
      <c r="H85" s="87"/>
      <c r="I85" s="87"/>
      <c r="J85" s="87"/>
      <c r="K85" s="12">
        <f t="shared" si="1"/>
        <v>0</v>
      </c>
    </row>
    <row r="86" spans="1:11" s="10" customFormat="1" ht="15.75" hidden="1">
      <c r="A86" s="61" t="s">
        <v>575</v>
      </c>
      <c r="B86" s="103">
        <v>2</v>
      </c>
      <c r="C86" s="87"/>
      <c r="D86" s="87"/>
      <c r="E86" s="87"/>
      <c r="F86" s="87"/>
      <c r="G86" s="87"/>
      <c r="H86" s="87"/>
      <c r="I86" s="87"/>
      <c r="J86" s="87"/>
      <c r="K86" s="12">
        <f t="shared" si="1"/>
        <v>0</v>
      </c>
    </row>
    <row r="87" spans="1:11" s="10" customFormat="1" ht="15.75">
      <c r="A87" s="91" t="s">
        <v>165</v>
      </c>
      <c r="B87" s="103"/>
      <c r="C87" s="87">
        <f>SUM(C81:C86)</f>
        <v>16518032</v>
      </c>
      <c r="D87" s="87">
        <f>SUM(D81:D86)</f>
        <v>17909024</v>
      </c>
      <c r="E87" s="87"/>
      <c r="F87" s="87"/>
      <c r="G87" s="87"/>
      <c r="H87" s="87"/>
      <c r="I87" s="87"/>
      <c r="J87" s="87"/>
      <c r="K87" s="12">
        <f t="shared" si="1"/>
        <v>1390992</v>
      </c>
    </row>
    <row r="88" spans="1:11" s="10" customFormat="1" ht="15.75" hidden="1">
      <c r="A88" s="91" t="s">
        <v>135</v>
      </c>
      <c r="B88" s="17">
        <v>2</v>
      </c>
      <c r="C88" s="87"/>
      <c r="D88" s="87"/>
      <c r="E88" s="87"/>
      <c r="F88" s="87"/>
      <c r="G88" s="87"/>
      <c r="H88" s="87"/>
      <c r="I88" s="87"/>
      <c r="J88" s="87"/>
      <c r="K88" s="12">
        <f t="shared" si="1"/>
        <v>0</v>
      </c>
    </row>
    <row r="89" spans="1:11" s="10" customFormat="1" ht="15.75" hidden="1">
      <c r="A89" s="91" t="s">
        <v>473</v>
      </c>
      <c r="B89" s="105">
        <v>2</v>
      </c>
      <c r="C89" s="87"/>
      <c r="D89" s="87"/>
      <c r="E89" s="87"/>
      <c r="F89" s="87"/>
      <c r="G89" s="87"/>
      <c r="H89" s="87"/>
      <c r="I89" s="87"/>
      <c r="J89" s="87"/>
      <c r="K89" s="12">
        <f t="shared" si="1"/>
        <v>0</v>
      </c>
    </row>
    <row r="90" spans="1:11" s="10" customFormat="1" ht="15.75">
      <c r="A90" s="91" t="s">
        <v>829</v>
      </c>
      <c r="B90" s="105">
        <v>2</v>
      </c>
      <c r="C90" s="87">
        <v>136477</v>
      </c>
      <c r="D90" s="87">
        <v>136477</v>
      </c>
      <c r="E90" s="87"/>
      <c r="F90" s="87"/>
      <c r="G90" s="87"/>
      <c r="H90" s="87"/>
      <c r="I90" s="87"/>
      <c r="J90" s="87"/>
      <c r="K90" s="12">
        <f t="shared" si="1"/>
        <v>0</v>
      </c>
    </row>
    <row r="91" spans="1:11" s="10" customFormat="1" ht="15.75">
      <c r="A91" s="129" t="s">
        <v>840</v>
      </c>
      <c r="B91" s="105">
        <v>2</v>
      </c>
      <c r="C91" s="87">
        <v>23824</v>
      </c>
      <c r="D91" s="87">
        <v>23824</v>
      </c>
      <c r="E91" s="87"/>
      <c r="F91" s="87"/>
      <c r="G91" s="87"/>
      <c r="H91" s="87"/>
      <c r="I91" s="87"/>
      <c r="J91" s="87"/>
      <c r="K91" s="12">
        <f t="shared" si="1"/>
        <v>0</v>
      </c>
    </row>
    <row r="92" spans="1:11" s="10" customFormat="1" ht="15.75">
      <c r="A92" s="91" t="s">
        <v>830</v>
      </c>
      <c r="B92" s="105">
        <v>2</v>
      </c>
      <c r="C92" s="87">
        <v>33936</v>
      </c>
      <c r="D92" s="87">
        <v>33936</v>
      </c>
      <c r="E92" s="87"/>
      <c r="F92" s="87"/>
      <c r="G92" s="87"/>
      <c r="H92" s="87"/>
      <c r="I92" s="87"/>
      <c r="J92" s="87"/>
      <c r="K92" s="12">
        <f t="shared" si="1"/>
        <v>0</v>
      </c>
    </row>
    <row r="93" spans="1:11" s="10" customFormat="1" ht="15.75" hidden="1">
      <c r="A93" s="91" t="s">
        <v>475</v>
      </c>
      <c r="B93" s="105">
        <v>2</v>
      </c>
      <c r="C93" s="87"/>
      <c r="D93" s="87"/>
      <c r="E93" s="87"/>
      <c r="F93" s="87"/>
      <c r="G93" s="87"/>
      <c r="H93" s="87"/>
      <c r="I93" s="87"/>
      <c r="J93" s="87"/>
      <c r="K93" s="12">
        <f t="shared" si="1"/>
        <v>0</v>
      </c>
    </row>
    <row r="94" spans="1:11" s="10" customFormat="1" ht="15.75">
      <c r="A94" s="91" t="s">
        <v>831</v>
      </c>
      <c r="B94" s="105">
        <v>2</v>
      </c>
      <c r="C94" s="87">
        <v>574356</v>
      </c>
      <c r="D94" s="87">
        <v>574356</v>
      </c>
      <c r="E94" s="87"/>
      <c r="F94" s="87"/>
      <c r="G94" s="87"/>
      <c r="H94" s="87"/>
      <c r="I94" s="87"/>
      <c r="J94" s="87"/>
      <c r="K94" s="12">
        <f t="shared" si="1"/>
        <v>0</v>
      </c>
    </row>
    <row r="95" spans="1:11" s="10" customFormat="1" ht="15.75" hidden="1">
      <c r="A95" s="91" t="s">
        <v>541</v>
      </c>
      <c r="B95" s="17">
        <v>2</v>
      </c>
      <c r="C95" s="87"/>
      <c r="D95" s="87"/>
      <c r="E95" s="87"/>
      <c r="F95" s="87"/>
      <c r="G95" s="87"/>
      <c r="H95" s="87"/>
      <c r="I95" s="87"/>
      <c r="J95" s="87"/>
      <c r="K95" s="12">
        <f t="shared" si="1"/>
        <v>0</v>
      </c>
    </row>
    <row r="96" spans="1:11" s="10" customFormat="1" ht="15.75" hidden="1">
      <c r="A96" s="91" t="s">
        <v>582</v>
      </c>
      <c r="B96" s="17">
        <v>2</v>
      </c>
      <c r="C96" s="87"/>
      <c r="D96" s="87"/>
      <c r="E96" s="87"/>
      <c r="F96" s="87"/>
      <c r="G96" s="87"/>
      <c r="H96" s="87"/>
      <c r="I96" s="87"/>
      <c r="J96" s="87"/>
      <c r="K96" s="12">
        <f t="shared" si="1"/>
        <v>0</v>
      </c>
    </row>
    <row r="97" spans="1:11" s="10" customFormat="1" ht="15.75">
      <c r="A97" s="91" t="s">
        <v>938</v>
      </c>
      <c r="B97" s="17">
        <v>2</v>
      </c>
      <c r="C97" s="87">
        <v>0</v>
      </c>
      <c r="D97" s="87">
        <v>300000</v>
      </c>
      <c r="E97" s="87"/>
      <c r="F97" s="87"/>
      <c r="G97" s="87"/>
      <c r="H97" s="87"/>
      <c r="I97" s="87"/>
      <c r="J97" s="87"/>
      <c r="K97" s="12">
        <f t="shared" si="1"/>
        <v>300000</v>
      </c>
    </row>
    <row r="98" spans="1:11" s="10" customFormat="1" ht="15.75" hidden="1">
      <c r="A98" s="61"/>
      <c r="B98" s="17">
        <v>2</v>
      </c>
      <c r="C98" s="87"/>
      <c r="D98" s="87"/>
      <c r="E98" s="87"/>
      <c r="F98" s="87"/>
      <c r="G98" s="87"/>
      <c r="H98" s="87"/>
      <c r="I98" s="87"/>
      <c r="J98" s="87"/>
      <c r="K98" s="12">
        <f t="shared" si="1"/>
        <v>0</v>
      </c>
    </row>
    <row r="99" spans="1:11" s="10" customFormat="1" ht="15.75" hidden="1">
      <c r="A99" s="61"/>
      <c r="B99" s="17">
        <v>2</v>
      </c>
      <c r="C99" s="87"/>
      <c r="D99" s="87"/>
      <c r="E99" s="87"/>
      <c r="F99" s="87"/>
      <c r="G99" s="87"/>
      <c r="H99" s="87"/>
      <c r="I99" s="87"/>
      <c r="J99" s="87"/>
      <c r="K99" s="12">
        <f t="shared" si="1"/>
        <v>0</v>
      </c>
    </row>
    <row r="100" spans="1:11" s="10" customFormat="1" ht="15.75" hidden="1">
      <c r="A100" s="61"/>
      <c r="B100" s="17">
        <v>2</v>
      </c>
      <c r="C100" s="87"/>
      <c r="D100" s="87"/>
      <c r="E100" s="87"/>
      <c r="F100" s="87"/>
      <c r="G100" s="87"/>
      <c r="H100" s="87"/>
      <c r="I100" s="87"/>
      <c r="J100" s="87"/>
      <c r="K100" s="12">
        <f t="shared" si="1"/>
        <v>0</v>
      </c>
    </row>
    <row r="101" spans="1:11" s="10" customFormat="1" ht="15.75" hidden="1">
      <c r="A101" s="91"/>
      <c r="B101" s="17">
        <v>2</v>
      </c>
      <c r="C101" s="87"/>
      <c r="D101" s="87"/>
      <c r="E101" s="87"/>
      <c r="F101" s="87"/>
      <c r="G101" s="87"/>
      <c r="H101" s="87"/>
      <c r="I101" s="87"/>
      <c r="J101" s="87"/>
      <c r="K101" s="12">
        <f t="shared" si="1"/>
        <v>0</v>
      </c>
    </row>
    <row r="102" spans="1:11" s="10" customFormat="1" ht="15.75" hidden="1">
      <c r="A102" s="91"/>
      <c r="B102" s="17">
        <v>2</v>
      </c>
      <c r="C102" s="87"/>
      <c r="D102" s="87"/>
      <c r="E102" s="87"/>
      <c r="F102" s="87"/>
      <c r="G102" s="87"/>
      <c r="H102" s="87"/>
      <c r="I102" s="87"/>
      <c r="J102" s="87"/>
      <c r="K102" s="12">
        <f t="shared" si="1"/>
        <v>0</v>
      </c>
    </row>
    <row r="103" spans="1:11" s="10" customFormat="1" ht="15.75">
      <c r="A103" s="91" t="s">
        <v>166</v>
      </c>
      <c r="B103" s="17"/>
      <c r="C103" s="87">
        <f>SUM(C88:C102)</f>
        <v>768593</v>
      </c>
      <c r="D103" s="87">
        <f>SUM(D88:D102)</f>
        <v>1068593</v>
      </c>
      <c r="E103" s="87"/>
      <c r="F103" s="87"/>
      <c r="G103" s="87"/>
      <c r="H103" s="87"/>
      <c r="I103" s="87"/>
      <c r="J103" s="87"/>
      <c r="K103" s="12">
        <f t="shared" si="1"/>
        <v>300000</v>
      </c>
    </row>
    <row r="104" spans="1:11" s="10" customFormat="1" ht="15.75" hidden="1">
      <c r="A104" s="91" t="s">
        <v>151</v>
      </c>
      <c r="B104" s="105">
        <v>2</v>
      </c>
      <c r="C104" s="87"/>
      <c r="D104" s="87"/>
      <c r="E104" s="87"/>
      <c r="F104" s="87"/>
      <c r="G104" s="87"/>
      <c r="H104" s="87"/>
      <c r="I104" s="87"/>
      <c r="J104" s="87"/>
      <c r="K104" s="12">
        <f t="shared" si="1"/>
        <v>0</v>
      </c>
    </row>
    <row r="105" spans="1:11" s="10" customFormat="1" ht="15.75" hidden="1">
      <c r="A105" s="91" t="s">
        <v>201</v>
      </c>
      <c r="B105" s="105">
        <v>2</v>
      </c>
      <c r="C105" s="87"/>
      <c r="D105" s="87"/>
      <c r="E105" s="87"/>
      <c r="F105" s="87"/>
      <c r="G105" s="87"/>
      <c r="H105" s="87"/>
      <c r="I105" s="87"/>
      <c r="J105" s="87"/>
      <c r="K105" s="12">
        <f t="shared" si="1"/>
        <v>0</v>
      </c>
    </row>
    <row r="106" spans="1:11" s="10" customFormat="1" ht="15.75" hidden="1">
      <c r="A106" s="91" t="s">
        <v>202</v>
      </c>
      <c r="B106" s="105">
        <v>2</v>
      </c>
      <c r="C106" s="87"/>
      <c r="D106" s="87"/>
      <c r="E106" s="87"/>
      <c r="F106" s="87"/>
      <c r="G106" s="87"/>
      <c r="H106" s="87"/>
      <c r="I106" s="87"/>
      <c r="J106" s="87"/>
      <c r="K106" s="12">
        <f t="shared" si="1"/>
        <v>0</v>
      </c>
    </row>
    <row r="107" spans="1:11" s="10" customFormat="1" ht="15.75" hidden="1">
      <c r="A107" s="91" t="s">
        <v>203</v>
      </c>
      <c r="B107" s="105">
        <v>2</v>
      </c>
      <c r="C107" s="87"/>
      <c r="D107" s="87"/>
      <c r="E107" s="87"/>
      <c r="F107" s="87"/>
      <c r="G107" s="87"/>
      <c r="H107" s="87"/>
      <c r="I107" s="87"/>
      <c r="J107" s="87"/>
      <c r="K107" s="12">
        <f t="shared" si="1"/>
        <v>0</v>
      </c>
    </row>
    <row r="108" spans="1:11" s="10" customFormat="1" ht="15.75" hidden="1">
      <c r="A108" s="91" t="s">
        <v>152</v>
      </c>
      <c r="B108" s="105">
        <v>2</v>
      </c>
      <c r="C108" s="87"/>
      <c r="D108" s="87"/>
      <c r="E108" s="87"/>
      <c r="F108" s="87"/>
      <c r="G108" s="87"/>
      <c r="H108" s="87"/>
      <c r="I108" s="87"/>
      <c r="J108" s="87"/>
      <c r="K108" s="12">
        <f t="shared" si="1"/>
        <v>0</v>
      </c>
    </row>
    <row r="109" spans="1:11" s="10" customFormat="1" ht="15.75" hidden="1">
      <c r="A109" s="91" t="s">
        <v>204</v>
      </c>
      <c r="B109" s="105">
        <v>2</v>
      </c>
      <c r="C109" s="87"/>
      <c r="D109" s="87"/>
      <c r="E109" s="87"/>
      <c r="F109" s="87"/>
      <c r="G109" s="87"/>
      <c r="H109" s="87"/>
      <c r="I109" s="87"/>
      <c r="J109" s="87"/>
      <c r="K109" s="12">
        <f t="shared" si="1"/>
        <v>0</v>
      </c>
    </row>
    <row r="110" spans="1:11" s="10" customFormat="1" ht="15.75" hidden="1">
      <c r="A110" s="91" t="s">
        <v>206</v>
      </c>
      <c r="B110" s="17">
        <v>2</v>
      </c>
      <c r="C110" s="87"/>
      <c r="D110" s="87"/>
      <c r="E110" s="87"/>
      <c r="F110" s="87"/>
      <c r="G110" s="87"/>
      <c r="H110" s="87"/>
      <c r="I110" s="87"/>
      <c r="J110" s="87"/>
      <c r="K110" s="12">
        <f t="shared" si="1"/>
        <v>0</v>
      </c>
    </row>
    <row r="111" spans="1:11" s="10" customFormat="1" ht="15.75" hidden="1">
      <c r="A111" s="91" t="s">
        <v>205</v>
      </c>
      <c r="B111" s="17">
        <v>2</v>
      </c>
      <c r="C111" s="87"/>
      <c r="D111" s="87"/>
      <c r="E111" s="87"/>
      <c r="F111" s="87"/>
      <c r="G111" s="87"/>
      <c r="H111" s="87"/>
      <c r="I111" s="87"/>
      <c r="J111" s="87"/>
      <c r="K111" s="12">
        <f t="shared" si="1"/>
        <v>0</v>
      </c>
    </row>
    <row r="112" spans="1:11" s="10" customFormat="1" ht="15.75" hidden="1">
      <c r="A112" s="91" t="s">
        <v>124</v>
      </c>
      <c r="B112" s="17"/>
      <c r="C112" s="87"/>
      <c r="D112" s="87"/>
      <c r="E112" s="87"/>
      <c r="F112" s="87"/>
      <c r="G112" s="87"/>
      <c r="H112" s="87"/>
      <c r="I112" s="87"/>
      <c r="J112" s="87"/>
      <c r="K112" s="12">
        <f t="shared" si="1"/>
        <v>0</v>
      </c>
    </row>
    <row r="113" spans="1:11" s="10" customFormat="1" ht="15.75" hidden="1">
      <c r="A113" s="91" t="s">
        <v>124</v>
      </c>
      <c r="B113" s="17"/>
      <c r="C113" s="87"/>
      <c r="D113" s="87"/>
      <c r="E113" s="87"/>
      <c r="F113" s="87"/>
      <c r="G113" s="87"/>
      <c r="H113" s="87"/>
      <c r="I113" s="87"/>
      <c r="J113" s="87"/>
      <c r="K113" s="12">
        <f t="shared" si="1"/>
        <v>0</v>
      </c>
    </row>
    <row r="114" spans="1:11" s="10" customFormat="1" ht="15.75" hidden="1">
      <c r="A114" s="91" t="s">
        <v>307</v>
      </c>
      <c r="B114" s="17"/>
      <c r="C114" s="87">
        <f>SUM(C104:C113)</f>
        <v>0</v>
      </c>
      <c r="D114" s="87">
        <f>SUM(D104:D113)</f>
        <v>0</v>
      </c>
      <c r="E114" s="87"/>
      <c r="F114" s="87"/>
      <c r="G114" s="87"/>
      <c r="H114" s="87"/>
      <c r="I114" s="87"/>
      <c r="J114" s="87"/>
      <c r="K114" s="12">
        <f t="shared" si="1"/>
        <v>0</v>
      </c>
    </row>
    <row r="115" spans="1:11" s="10" customFormat="1" ht="15.75" hidden="1">
      <c r="A115" s="61"/>
      <c r="B115" s="17"/>
      <c r="C115" s="87"/>
      <c r="D115" s="87"/>
      <c r="E115" s="87"/>
      <c r="F115" s="87"/>
      <c r="G115" s="87"/>
      <c r="H115" s="87"/>
      <c r="I115" s="87"/>
      <c r="J115" s="87"/>
      <c r="K115" s="12">
        <f t="shared" si="1"/>
        <v>0</v>
      </c>
    </row>
    <row r="116" spans="1:11" s="10" customFormat="1" ht="15.75" hidden="1">
      <c r="A116" s="61"/>
      <c r="B116" s="17"/>
      <c r="C116" s="87"/>
      <c r="D116" s="87"/>
      <c r="E116" s="87"/>
      <c r="F116" s="87"/>
      <c r="G116" s="87"/>
      <c r="H116" s="87"/>
      <c r="I116" s="87"/>
      <c r="J116" s="87"/>
      <c r="K116" s="12">
        <f t="shared" si="1"/>
        <v>0</v>
      </c>
    </row>
    <row r="117" spans="1:11" s="10" customFormat="1" ht="31.5">
      <c r="A117" s="61" t="s">
        <v>308</v>
      </c>
      <c r="B117" s="17"/>
      <c r="C117" s="148">
        <f>C70+C72+C76+C80+C87+C103+C114+C65</f>
        <v>32650490</v>
      </c>
      <c r="D117" s="148">
        <f>D70+D72+D76+D80+D87+D103+D114+D65</f>
        <v>34341482</v>
      </c>
      <c r="E117" s="148"/>
      <c r="F117" s="148"/>
      <c r="G117" s="148"/>
      <c r="H117" s="148"/>
      <c r="I117" s="148"/>
      <c r="J117" s="148"/>
      <c r="K117" s="12">
        <f t="shared" si="1"/>
        <v>1690992</v>
      </c>
    </row>
    <row r="118" spans="1:11" s="10" customFormat="1" ht="31.5">
      <c r="A118" s="40" t="s">
        <v>280</v>
      </c>
      <c r="B118" s="105"/>
      <c r="C118" s="89">
        <f>SUM(C119:C119:C121)</f>
        <v>184980343</v>
      </c>
      <c r="D118" s="89">
        <f>SUM(D119:D119:D121)</f>
        <v>187088980</v>
      </c>
      <c r="E118" s="89"/>
      <c r="F118" s="89"/>
      <c r="G118" s="89"/>
      <c r="H118" s="89"/>
      <c r="I118" s="89"/>
      <c r="J118" s="89"/>
      <c r="K118" s="12">
        <f t="shared" si="1"/>
        <v>2108637</v>
      </c>
    </row>
    <row r="119" spans="1:11" s="10" customFormat="1" ht="15.75">
      <c r="A119" s="91" t="s">
        <v>421</v>
      </c>
      <c r="B119" s="103">
        <v>1</v>
      </c>
      <c r="C119" s="87">
        <f>SUMIF($B$7:$B$118,"1",C$7:C$118)</f>
        <v>0</v>
      </c>
      <c r="D119" s="87">
        <f>SUMIF($B$7:$B$118,"1",D$7:D$118)</f>
        <v>0</v>
      </c>
      <c r="E119" s="87"/>
      <c r="F119" s="87"/>
      <c r="G119" s="87"/>
      <c r="H119" s="87"/>
      <c r="I119" s="87"/>
      <c r="J119" s="87"/>
      <c r="K119" s="12">
        <f t="shared" si="1"/>
        <v>0</v>
      </c>
    </row>
    <row r="120" spans="1:11" s="10" customFormat="1" ht="15.75">
      <c r="A120" s="91" t="s">
        <v>248</v>
      </c>
      <c r="B120" s="103">
        <v>2</v>
      </c>
      <c r="C120" s="87">
        <f>SUMIF($B$7:$B$118,"2",C$7:C$118)</f>
        <v>184980343</v>
      </c>
      <c r="D120" s="87">
        <f>SUMIF($B$7:$B$118,"2",D$7:D$118)</f>
        <v>187088980</v>
      </c>
      <c r="E120" s="87"/>
      <c r="F120" s="87"/>
      <c r="G120" s="87"/>
      <c r="H120" s="87"/>
      <c r="I120" s="87"/>
      <c r="J120" s="87"/>
      <c r="K120" s="12">
        <f t="shared" si="1"/>
        <v>2108637</v>
      </c>
    </row>
    <row r="121" spans="1:11" s="10" customFormat="1" ht="15.75">
      <c r="A121" s="91" t="s">
        <v>130</v>
      </c>
      <c r="B121" s="103">
        <v>3</v>
      </c>
      <c r="C121" s="87">
        <f>SUMIF($B$7:$B$118,"3",C$7:C$118)</f>
        <v>0</v>
      </c>
      <c r="D121" s="87">
        <f>SUMIF($B$7:$B$118,"3",D$7:D$118)</f>
        <v>0</v>
      </c>
      <c r="E121" s="87"/>
      <c r="F121" s="87"/>
      <c r="G121" s="87"/>
      <c r="H121" s="87"/>
      <c r="I121" s="87"/>
      <c r="J121" s="87"/>
      <c r="K121" s="12">
        <f t="shared" si="1"/>
        <v>0</v>
      </c>
    </row>
    <row r="122" spans="1:11" s="10" customFormat="1" ht="15.75">
      <c r="A122" s="65" t="s">
        <v>309</v>
      </c>
      <c r="B122" s="17"/>
      <c r="C122" s="89"/>
      <c r="D122" s="89"/>
      <c r="E122" s="89"/>
      <c r="F122" s="89"/>
      <c r="G122" s="89"/>
      <c r="H122" s="89"/>
      <c r="I122" s="89"/>
      <c r="J122" s="89"/>
      <c r="K122" s="12">
        <f t="shared" si="1"/>
        <v>0</v>
      </c>
    </row>
    <row r="123" spans="1:11" s="10" customFormat="1" ht="15.75" customHeight="1" hidden="1">
      <c r="A123" s="91"/>
      <c r="B123" s="17"/>
      <c r="C123" s="87"/>
      <c r="D123" s="87"/>
      <c r="E123" s="87"/>
      <c r="F123" s="87"/>
      <c r="G123" s="87"/>
      <c r="H123" s="87"/>
      <c r="I123" s="87"/>
      <c r="J123" s="87"/>
      <c r="K123" s="12">
        <f t="shared" si="1"/>
        <v>0</v>
      </c>
    </row>
    <row r="124" spans="1:11" s="10" customFormat="1" ht="15.75" customHeight="1" hidden="1">
      <c r="A124" s="91" t="s">
        <v>480</v>
      </c>
      <c r="B124" s="17">
        <v>2</v>
      </c>
      <c r="C124" s="87"/>
      <c r="D124" s="87"/>
      <c r="E124" s="87"/>
      <c r="F124" s="87"/>
      <c r="G124" s="87"/>
      <c r="H124" s="87"/>
      <c r="I124" s="87"/>
      <c r="J124" s="87"/>
      <c r="K124" s="12">
        <f t="shared" si="1"/>
        <v>0</v>
      </c>
    </row>
    <row r="125" spans="1:11" s="10" customFormat="1" ht="15.75" customHeight="1" hidden="1">
      <c r="A125" s="91" t="s">
        <v>163</v>
      </c>
      <c r="B125" s="17">
        <v>2</v>
      </c>
      <c r="C125" s="87"/>
      <c r="D125" s="87"/>
      <c r="E125" s="87"/>
      <c r="F125" s="87"/>
      <c r="G125" s="87"/>
      <c r="H125" s="87"/>
      <c r="I125" s="87"/>
      <c r="J125" s="87"/>
      <c r="K125" s="12">
        <f t="shared" si="1"/>
        <v>0</v>
      </c>
    </row>
    <row r="126" spans="1:11" s="10" customFormat="1" ht="15.75" customHeight="1" hidden="1">
      <c r="A126" s="91" t="s">
        <v>311</v>
      </c>
      <c r="B126" s="17">
        <v>2</v>
      </c>
      <c r="C126" s="87"/>
      <c r="D126" s="87"/>
      <c r="E126" s="87"/>
      <c r="F126" s="87"/>
      <c r="G126" s="87"/>
      <c r="H126" s="87"/>
      <c r="I126" s="87"/>
      <c r="J126" s="87"/>
      <c r="K126" s="12">
        <f t="shared" si="1"/>
        <v>0</v>
      </c>
    </row>
    <row r="127" spans="1:11" s="10" customFormat="1" ht="31.5" customHeight="1" hidden="1">
      <c r="A127" s="91" t="s">
        <v>312</v>
      </c>
      <c r="B127" s="17">
        <v>2</v>
      </c>
      <c r="C127" s="87"/>
      <c r="D127" s="87"/>
      <c r="E127" s="87"/>
      <c r="F127" s="87"/>
      <c r="G127" s="87"/>
      <c r="H127" s="87"/>
      <c r="I127" s="87"/>
      <c r="J127" s="87"/>
      <c r="K127" s="12">
        <f t="shared" si="1"/>
        <v>0</v>
      </c>
    </row>
    <row r="128" spans="1:11" s="10" customFormat="1" ht="31.5" customHeight="1" hidden="1">
      <c r="A128" s="91" t="s">
        <v>313</v>
      </c>
      <c r="B128" s="17">
        <v>2</v>
      </c>
      <c r="C128" s="87"/>
      <c r="D128" s="87"/>
      <c r="E128" s="87"/>
      <c r="F128" s="87"/>
      <c r="G128" s="87"/>
      <c r="H128" s="87"/>
      <c r="I128" s="87"/>
      <c r="J128" s="87"/>
      <c r="K128" s="12">
        <f t="shared" si="1"/>
        <v>0</v>
      </c>
    </row>
    <row r="129" spans="1:11" s="10" customFormat="1" ht="31.5" customHeight="1" hidden="1">
      <c r="A129" s="91" t="s">
        <v>314</v>
      </c>
      <c r="B129" s="17">
        <v>2</v>
      </c>
      <c r="C129" s="87"/>
      <c r="D129" s="87"/>
      <c r="E129" s="87"/>
      <c r="F129" s="87"/>
      <c r="G129" s="87"/>
      <c r="H129" s="87"/>
      <c r="I129" s="87"/>
      <c r="J129" s="87"/>
      <c r="K129" s="12">
        <f t="shared" si="1"/>
        <v>0</v>
      </c>
    </row>
    <row r="130" spans="1:11" s="10" customFormat="1" ht="15.75" customHeight="1" hidden="1">
      <c r="A130" s="91" t="s">
        <v>315</v>
      </c>
      <c r="B130" s="17">
        <v>2</v>
      </c>
      <c r="C130" s="87"/>
      <c r="D130" s="87"/>
      <c r="E130" s="87"/>
      <c r="F130" s="87"/>
      <c r="G130" s="87"/>
      <c r="H130" s="87"/>
      <c r="I130" s="87"/>
      <c r="J130" s="87"/>
      <c r="K130" s="12">
        <f t="shared" si="1"/>
        <v>0</v>
      </c>
    </row>
    <row r="131" spans="1:11" s="10" customFormat="1" ht="15.75" customHeight="1" hidden="1">
      <c r="A131" s="91" t="s">
        <v>584</v>
      </c>
      <c r="B131" s="17">
        <v>2</v>
      </c>
      <c r="C131" s="87"/>
      <c r="D131" s="87"/>
      <c r="E131" s="87"/>
      <c r="F131" s="87"/>
      <c r="G131" s="87"/>
      <c r="H131" s="87"/>
      <c r="I131" s="87"/>
      <c r="J131" s="87"/>
      <c r="K131" s="12">
        <f t="shared" si="1"/>
        <v>0</v>
      </c>
    </row>
    <row r="132" spans="1:11" s="10" customFormat="1" ht="15.75">
      <c r="A132" s="91" t="s">
        <v>679</v>
      </c>
      <c r="B132" s="17">
        <v>2</v>
      </c>
      <c r="C132" s="87">
        <v>77741185</v>
      </c>
      <c r="D132" s="87">
        <v>77741185</v>
      </c>
      <c r="E132" s="87"/>
      <c r="F132" s="87"/>
      <c r="G132" s="87"/>
      <c r="H132" s="87"/>
      <c r="I132" s="87"/>
      <c r="J132" s="87"/>
      <c r="K132" s="12">
        <f t="shared" si="1"/>
        <v>0</v>
      </c>
    </row>
    <row r="133" spans="1:11" s="10" customFormat="1" ht="15.75" hidden="1">
      <c r="A133" s="61"/>
      <c r="B133" s="17">
        <v>2</v>
      </c>
      <c r="C133" s="87"/>
      <c r="D133" s="87"/>
      <c r="E133" s="87"/>
      <c r="F133" s="87"/>
      <c r="G133" s="87"/>
      <c r="H133" s="87"/>
      <c r="I133" s="87"/>
      <c r="J133" s="87"/>
      <c r="K133" s="12">
        <f t="shared" si="1"/>
        <v>0</v>
      </c>
    </row>
    <row r="134" spans="1:11" s="10" customFormat="1" ht="15.75" hidden="1">
      <c r="A134" s="61"/>
      <c r="B134" s="17">
        <v>2</v>
      </c>
      <c r="C134" s="87"/>
      <c r="D134" s="87"/>
      <c r="E134" s="87"/>
      <c r="F134" s="87"/>
      <c r="G134" s="87"/>
      <c r="H134" s="87"/>
      <c r="I134" s="87"/>
      <c r="J134" s="87"/>
      <c r="K134" s="12">
        <f t="shared" si="1"/>
        <v>0</v>
      </c>
    </row>
    <row r="135" spans="1:11" s="10" customFormat="1" ht="31.5" hidden="1">
      <c r="A135" s="91" t="s">
        <v>580</v>
      </c>
      <c r="B135" s="17">
        <v>2</v>
      </c>
      <c r="C135" s="87"/>
      <c r="D135" s="87"/>
      <c r="E135" s="87"/>
      <c r="F135" s="87"/>
      <c r="G135" s="87"/>
      <c r="H135" s="87"/>
      <c r="I135" s="87"/>
      <c r="J135" s="87"/>
      <c r="K135" s="12">
        <f aca="true" t="shared" si="2" ref="K135:K198">D135-C135</f>
        <v>0</v>
      </c>
    </row>
    <row r="136" spans="1:11" s="10" customFormat="1" ht="15.75">
      <c r="A136" s="61" t="s">
        <v>319</v>
      </c>
      <c r="B136" s="17"/>
      <c r="C136" s="87">
        <f>SUM(C123:C135)</f>
        <v>77741185</v>
      </c>
      <c r="D136" s="87">
        <f>SUM(D123:D135)</f>
        <v>77741185</v>
      </c>
      <c r="E136" s="87"/>
      <c r="F136" s="87"/>
      <c r="G136" s="87"/>
      <c r="H136" s="87"/>
      <c r="I136" s="87"/>
      <c r="J136" s="87"/>
      <c r="K136" s="12">
        <f t="shared" si="2"/>
        <v>0</v>
      </c>
    </row>
    <row r="137" spans="1:11" s="10" customFormat="1" ht="15.75" hidden="1">
      <c r="A137" s="61"/>
      <c r="B137" s="17"/>
      <c r="C137" s="87"/>
      <c r="D137" s="87"/>
      <c r="E137" s="87"/>
      <c r="F137" s="87"/>
      <c r="G137" s="87"/>
      <c r="H137" s="87"/>
      <c r="I137" s="87"/>
      <c r="J137" s="87"/>
      <c r="K137" s="12">
        <f t="shared" si="2"/>
        <v>0</v>
      </c>
    </row>
    <row r="138" spans="1:11" s="10" customFormat="1" ht="31.5" hidden="1">
      <c r="A138" s="61" t="s">
        <v>320</v>
      </c>
      <c r="B138" s="17"/>
      <c r="C138" s="87"/>
      <c r="D138" s="87"/>
      <c r="E138" s="87"/>
      <c r="F138" s="87"/>
      <c r="G138" s="87"/>
      <c r="H138" s="87"/>
      <c r="I138" s="87"/>
      <c r="J138" s="87"/>
      <c r="K138" s="12">
        <f t="shared" si="2"/>
        <v>0</v>
      </c>
    </row>
    <row r="139" spans="1:11" s="10" customFormat="1" ht="15.75" hidden="1">
      <c r="A139" s="61"/>
      <c r="B139" s="17"/>
      <c r="C139" s="87"/>
      <c r="D139" s="87"/>
      <c r="E139" s="87"/>
      <c r="F139" s="87"/>
      <c r="G139" s="87"/>
      <c r="H139" s="87"/>
      <c r="I139" s="87"/>
      <c r="J139" s="87"/>
      <c r="K139" s="12">
        <f t="shared" si="2"/>
        <v>0</v>
      </c>
    </row>
    <row r="140" spans="1:11" s="10" customFormat="1" ht="31.5" hidden="1">
      <c r="A140" s="61" t="s">
        <v>321</v>
      </c>
      <c r="B140" s="17"/>
      <c r="C140" s="87"/>
      <c r="D140" s="87"/>
      <c r="E140" s="87"/>
      <c r="F140" s="87"/>
      <c r="G140" s="87"/>
      <c r="H140" s="87"/>
      <c r="I140" s="87"/>
      <c r="J140" s="87"/>
      <c r="K140" s="12">
        <f t="shared" si="2"/>
        <v>0</v>
      </c>
    </row>
    <row r="141" spans="1:11" s="10" customFormat="1" ht="15.75" hidden="1">
      <c r="A141" s="61"/>
      <c r="B141" s="17"/>
      <c r="C141" s="87"/>
      <c r="D141" s="87"/>
      <c r="E141" s="87"/>
      <c r="F141" s="87"/>
      <c r="G141" s="87"/>
      <c r="H141" s="87"/>
      <c r="I141" s="87"/>
      <c r="J141" s="87"/>
      <c r="K141" s="12">
        <f t="shared" si="2"/>
        <v>0</v>
      </c>
    </row>
    <row r="142" spans="1:11" s="10" customFormat="1" ht="31.5" hidden="1">
      <c r="A142" s="61" t="s">
        <v>322</v>
      </c>
      <c r="B142" s="17"/>
      <c r="C142" s="87"/>
      <c r="D142" s="87"/>
      <c r="E142" s="87"/>
      <c r="F142" s="87"/>
      <c r="G142" s="87"/>
      <c r="H142" s="87"/>
      <c r="I142" s="87"/>
      <c r="J142" s="87"/>
      <c r="K142" s="12">
        <f t="shared" si="2"/>
        <v>0</v>
      </c>
    </row>
    <row r="143" spans="1:11" s="10" customFormat="1" ht="31.5" hidden="1">
      <c r="A143" s="91" t="s">
        <v>542</v>
      </c>
      <c r="B143" s="17">
        <v>2</v>
      </c>
      <c r="C143" s="87"/>
      <c r="D143" s="87"/>
      <c r="E143" s="87"/>
      <c r="F143" s="87"/>
      <c r="G143" s="87"/>
      <c r="H143" s="87"/>
      <c r="I143" s="87"/>
      <c r="J143" s="87"/>
      <c r="K143" s="12">
        <f t="shared" si="2"/>
        <v>0</v>
      </c>
    </row>
    <row r="144" spans="1:11" s="10" customFormat="1" ht="15.75" hidden="1">
      <c r="A144" s="91" t="s">
        <v>543</v>
      </c>
      <c r="B144" s="17"/>
      <c r="C144" s="87">
        <f>SUM(C142:C143)</f>
        <v>0</v>
      </c>
      <c r="D144" s="87">
        <f>SUM(D142:D143)</f>
        <v>0</v>
      </c>
      <c r="E144" s="87"/>
      <c r="F144" s="87"/>
      <c r="G144" s="87"/>
      <c r="H144" s="87"/>
      <c r="I144" s="87"/>
      <c r="J144" s="87"/>
      <c r="K144" s="12">
        <f t="shared" si="2"/>
        <v>0</v>
      </c>
    </row>
    <row r="145" spans="1:11" ht="15.75" hidden="1">
      <c r="A145" s="144"/>
      <c r="B145" s="146">
        <v>2</v>
      </c>
      <c r="C145" s="145"/>
      <c r="D145" s="145"/>
      <c r="E145" s="145"/>
      <c r="F145" s="145"/>
      <c r="G145" s="145"/>
      <c r="H145" s="145"/>
      <c r="I145" s="145"/>
      <c r="J145" s="145"/>
      <c r="K145" s="12">
        <f t="shared" si="2"/>
        <v>0</v>
      </c>
    </row>
    <row r="146" spans="1:11" s="10" customFormat="1" ht="15.75" hidden="1">
      <c r="A146" s="61"/>
      <c r="B146" s="17">
        <v>2</v>
      </c>
      <c r="C146" s="87"/>
      <c r="D146" s="87"/>
      <c r="E146" s="87"/>
      <c r="F146" s="87"/>
      <c r="G146" s="87"/>
      <c r="H146" s="87"/>
      <c r="I146" s="87"/>
      <c r="J146" s="87"/>
      <c r="K146" s="12">
        <f t="shared" si="2"/>
        <v>0</v>
      </c>
    </row>
    <row r="147" spans="1:11" s="10" customFormat="1" ht="15.75" hidden="1">
      <c r="A147" s="61"/>
      <c r="B147" s="17">
        <v>2</v>
      </c>
      <c r="C147" s="87"/>
      <c r="D147" s="87"/>
      <c r="E147" s="87"/>
      <c r="F147" s="87"/>
      <c r="G147" s="87"/>
      <c r="H147" s="87"/>
      <c r="I147" s="87"/>
      <c r="J147" s="87"/>
      <c r="K147" s="12">
        <f t="shared" si="2"/>
        <v>0</v>
      </c>
    </row>
    <row r="148" spans="1:11" s="10" customFormat="1" ht="15.75">
      <c r="A148" s="91" t="s">
        <v>680</v>
      </c>
      <c r="B148" s="17">
        <v>2</v>
      </c>
      <c r="C148" s="87">
        <v>175250458</v>
      </c>
      <c r="D148" s="87">
        <v>175250458</v>
      </c>
      <c r="E148" s="87"/>
      <c r="F148" s="87"/>
      <c r="G148" s="87"/>
      <c r="H148" s="87"/>
      <c r="I148" s="87"/>
      <c r="J148" s="87"/>
      <c r="K148" s="12">
        <f t="shared" si="2"/>
        <v>0</v>
      </c>
    </row>
    <row r="149" spans="1:11" s="10" customFormat="1" ht="15.75" hidden="1">
      <c r="A149" s="91" t="s">
        <v>681</v>
      </c>
      <c r="B149" s="17">
        <v>2</v>
      </c>
      <c r="C149" s="87"/>
      <c r="D149" s="87"/>
      <c r="E149" s="87"/>
      <c r="F149" s="87"/>
      <c r="G149" s="87"/>
      <c r="H149" s="87"/>
      <c r="I149" s="87"/>
      <c r="J149" s="87"/>
      <c r="K149" s="12">
        <f t="shared" si="2"/>
        <v>0</v>
      </c>
    </row>
    <row r="150" spans="1:11" s="10" customFormat="1" ht="15.75" hidden="1">
      <c r="A150" s="91" t="s">
        <v>682</v>
      </c>
      <c r="B150" s="17">
        <v>2</v>
      </c>
      <c r="C150" s="87"/>
      <c r="D150" s="87"/>
      <c r="E150" s="87"/>
      <c r="F150" s="87"/>
      <c r="G150" s="87"/>
      <c r="H150" s="87"/>
      <c r="I150" s="87"/>
      <c r="J150" s="87"/>
      <c r="K150" s="12">
        <f t="shared" si="2"/>
        <v>0</v>
      </c>
    </row>
    <row r="151" spans="1:11" s="10" customFormat="1" ht="31.5">
      <c r="A151" s="91" t="s">
        <v>476</v>
      </c>
      <c r="B151" s="17"/>
      <c r="C151" s="87">
        <f>SUM(C148:C150)</f>
        <v>175250458</v>
      </c>
      <c r="D151" s="87">
        <f>SUM(D148:D150)</f>
        <v>175250458</v>
      </c>
      <c r="E151" s="87"/>
      <c r="F151" s="87"/>
      <c r="G151" s="87"/>
      <c r="H151" s="87"/>
      <c r="I151" s="87"/>
      <c r="J151" s="87"/>
      <c r="K151" s="12">
        <f t="shared" si="2"/>
        <v>0</v>
      </c>
    </row>
    <row r="152" spans="1:11" s="10" customFormat="1" ht="15.75" hidden="1">
      <c r="A152" s="91" t="s">
        <v>558</v>
      </c>
      <c r="B152" s="17">
        <v>2</v>
      </c>
      <c r="C152" s="87"/>
      <c r="D152" s="87"/>
      <c r="E152" s="87"/>
      <c r="F152" s="87"/>
      <c r="G152" s="87"/>
      <c r="H152" s="87"/>
      <c r="I152" s="87"/>
      <c r="J152" s="87"/>
      <c r="K152" s="12">
        <f t="shared" si="2"/>
        <v>0</v>
      </c>
    </row>
    <row r="153" spans="1:11" s="10" customFormat="1" ht="15.75" hidden="1">
      <c r="A153" s="91" t="s">
        <v>165</v>
      </c>
      <c r="B153" s="17"/>
      <c r="C153" s="87">
        <f>SUM(C152)</f>
        <v>0</v>
      </c>
      <c r="D153" s="87">
        <f>SUM(D152)</f>
        <v>0</v>
      </c>
      <c r="E153" s="87"/>
      <c r="F153" s="87"/>
      <c r="G153" s="87"/>
      <c r="H153" s="87"/>
      <c r="I153" s="87"/>
      <c r="J153" s="87"/>
      <c r="K153" s="12">
        <f t="shared" si="2"/>
        <v>0</v>
      </c>
    </row>
    <row r="154" spans="1:11" s="10" customFormat="1" ht="15.75" hidden="1">
      <c r="A154" s="91"/>
      <c r="B154" s="17"/>
      <c r="C154" s="87"/>
      <c r="D154" s="87"/>
      <c r="E154" s="87"/>
      <c r="F154" s="87"/>
      <c r="G154" s="87"/>
      <c r="H154" s="87"/>
      <c r="I154" s="87"/>
      <c r="J154" s="87"/>
      <c r="K154" s="12">
        <f t="shared" si="2"/>
        <v>0</v>
      </c>
    </row>
    <row r="155" spans="1:11" s="10" customFormat="1" ht="15.75" hidden="1">
      <c r="A155" s="91" t="s">
        <v>581</v>
      </c>
      <c r="B155" s="17">
        <v>2</v>
      </c>
      <c r="C155" s="87">
        <f>SUM(C154)</f>
        <v>0</v>
      </c>
      <c r="D155" s="87">
        <f>SUM(D154)</f>
        <v>0</v>
      </c>
      <c r="E155" s="87"/>
      <c r="F155" s="87"/>
      <c r="G155" s="87"/>
      <c r="H155" s="87"/>
      <c r="I155" s="87"/>
      <c r="J155" s="87"/>
      <c r="K155" s="12">
        <f t="shared" si="2"/>
        <v>0</v>
      </c>
    </row>
    <row r="156" spans="1:11" s="10" customFormat="1" ht="15.75" hidden="1">
      <c r="A156" s="91"/>
      <c r="B156" s="17">
        <v>2</v>
      </c>
      <c r="C156" s="87"/>
      <c r="D156" s="87"/>
      <c r="E156" s="87"/>
      <c r="F156" s="87"/>
      <c r="G156" s="87"/>
      <c r="H156" s="87"/>
      <c r="I156" s="87"/>
      <c r="J156" s="87"/>
      <c r="K156" s="12">
        <f t="shared" si="2"/>
        <v>0</v>
      </c>
    </row>
    <row r="157" spans="1:11" s="10" customFormat="1" ht="15.75" hidden="1">
      <c r="A157" s="91" t="s">
        <v>481</v>
      </c>
      <c r="B157" s="17"/>
      <c r="C157" s="87">
        <f>C158</f>
        <v>0</v>
      </c>
      <c r="D157" s="87">
        <f>D158</f>
        <v>0</v>
      </c>
      <c r="E157" s="87"/>
      <c r="F157" s="87"/>
      <c r="G157" s="87"/>
      <c r="H157" s="87"/>
      <c r="I157" s="87"/>
      <c r="J157" s="87"/>
      <c r="K157" s="12">
        <f t="shared" si="2"/>
        <v>0</v>
      </c>
    </row>
    <row r="158" spans="1:11" s="10" customFormat="1" ht="15.75" hidden="1">
      <c r="A158" s="91" t="s">
        <v>583</v>
      </c>
      <c r="B158" s="17">
        <v>2</v>
      </c>
      <c r="C158" s="87"/>
      <c r="D158" s="87"/>
      <c r="E158" s="87"/>
      <c r="F158" s="87"/>
      <c r="G158" s="87"/>
      <c r="H158" s="87"/>
      <c r="I158" s="87"/>
      <c r="J158" s="87"/>
      <c r="K158" s="12">
        <f t="shared" si="2"/>
        <v>0</v>
      </c>
    </row>
    <row r="159" spans="1:11" s="10" customFormat="1" ht="15.75" hidden="1">
      <c r="A159" s="61" t="s">
        <v>647</v>
      </c>
      <c r="B159" s="17">
        <v>2</v>
      </c>
      <c r="C159" s="87"/>
      <c r="D159" s="87"/>
      <c r="E159" s="87"/>
      <c r="F159" s="87"/>
      <c r="G159" s="87"/>
      <c r="H159" s="87"/>
      <c r="I159" s="87"/>
      <c r="J159" s="87"/>
      <c r="K159" s="12">
        <f t="shared" si="2"/>
        <v>0</v>
      </c>
    </row>
    <row r="160" spans="1:11" s="10" customFormat="1" ht="15.75" hidden="1">
      <c r="A160" s="61" t="s">
        <v>648</v>
      </c>
      <c r="B160" s="17">
        <v>2</v>
      </c>
      <c r="C160" s="87"/>
      <c r="D160" s="87"/>
      <c r="E160" s="87"/>
      <c r="F160" s="87"/>
      <c r="G160" s="87"/>
      <c r="H160" s="87"/>
      <c r="I160" s="87"/>
      <c r="J160" s="87"/>
      <c r="K160" s="12">
        <f t="shared" si="2"/>
        <v>0</v>
      </c>
    </row>
    <row r="161" spans="1:11" s="10" customFormat="1" ht="15.75" hidden="1">
      <c r="A161" s="61" t="s">
        <v>323</v>
      </c>
      <c r="B161" s="17"/>
      <c r="C161" s="87">
        <f>SUM(C158:C160)</f>
        <v>0</v>
      </c>
      <c r="D161" s="87">
        <f>SUM(D158:D160)</f>
        <v>0</v>
      </c>
      <c r="E161" s="87"/>
      <c r="F161" s="87"/>
      <c r="G161" s="87"/>
      <c r="H161" s="87"/>
      <c r="I161" s="87"/>
      <c r="J161" s="87"/>
      <c r="K161" s="12">
        <f t="shared" si="2"/>
        <v>0</v>
      </c>
    </row>
    <row r="162" spans="1:11" s="10" customFormat="1" ht="31.5">
      <c r="A162" s="40" t="s">
        <v>309</v>
      </c>
      <c r="B162" s="105"/>
      <c r="C162" s="89">
        <f>SUM(C163:C163:C165)</f>
        <v>252991643</v>
      </c>
      <c r="D162" s="89">
        <f>SUM(D163:D163:D165)</f>
        <v>252991643</v>
      </c>
      <c r="E162" s="89"/>
      <c r="F162" s="89"/>
      <c r="G162" s="89"/>
      <c r="H162" s="89"/>
      <c r="I162" s="89"/>
      <c r="J162" s="89"/>
      <c r="K162" s="12">
        <f t="shared" si="2"/>
        <v>0</v>
      </c>
    </row>
    <row r="163" spans="1:11" s="10" customFormat="1" ht="15.75">
      <c r="A163" s="91" t="s">
        <v>421</v>
      </c>
      <c r="B163" s="103">
        <v>1</v>
      </c>
      <c r="C163" s="87">
        <f>SUMIF($B$122:$B$162,"1",C$122:C$162)</f>
        <v>0</v>
      </c>
      <c r="D163" s="87">
        <f>SUMIF($B$122:$B$162,"1",D$122:D$162)</f>
        <v>0</v>
      </c>
      <c r="E163" s="87"/>
      <c r="F163" s="87"/>
      <c r="G163" s="87"/>
      <c r="H163" s="87"/>
      <c r="I163" s="87"/>
      <c r="J163" s="87"/>
      <c r="K163" s="12">
        <f t="shared" si="2"/>
        <v>0</v>
      </c>
    </row>
    <row r="164" spans="1:11" s="10" customFormat="1" ht="15.75">
      <c r="A164" s="91" t="s">
        <v>248</v>
      </c>
      <c r="B164" s="103">
        <v>2</v>
      </c>
      <c r="C164" s="87">
        <f>SUMIF($B$122:$B$162,"2",C$122:C$162)</f>
        <v>252991643</v>
      </c>
      <c r="D164" s="87">
        <f>SUMIF($B$122:$B$162,"2",D$122:D$162)</f>
        <v>252991643</v>
      </c>
      <c r="E164" s="87"/>
      <c r="F164" s="87"/>
      <c r="G164" s="87"/>
      <c r="H164" s="87"/>
      <c r="I164" s="87"/>
      <c r="J164" s="87"/>
      <c r="K164" s="12">
        <f t="shared" si="2"/>
        <v>0</v>
      </c>
    </row>
    <row r="165" spans="1:11" s="10" customFormat="1" ht="15.75">
      <c r="A165" s="91" t="s">
        <v>130</v>
      </c>
      <c r="B165" s="103">
        <v>3</v>
      </c>
      <c r="C165" s="87">
        <f>SUMIF($B$122:$B$162,"3",C$122:C$162)</f>
        <v>0</v>
      </c>
      <c r="D165" s="87">
        <f>SUMIF($B$122:$B$162,"3",D$122:D$162)</f>
        <v>0</v>
      </c>
      <c r="E165" s="87"/>
      <c r="F165" s="87"/>
      <c r="G165" s="87"/>
      <c r="H165" s="87"/>
      <c r="I165" s="87"/>
      <c r="J165" s="87"/>
      <c r="K165" s="12">
        <f t="shared" si="2"/>
        <v>0</v>
      </c>
    </row>
    <row r="166" spans="1:11" s="10" customFormat="1" ht="15.75">
      <c r="A166" s="65" t="s">
        <v>325</v>
      </c>
      <c r="B166" s="17"/>
      <c r="C166" s="89"/>
      <c r="D166" s="89"/>
      <c r="E166" s="89"/>
      <c r="F166" s="89"/>
      <c r="G166" s="89"/>
      <c r="H166" s="89"/>
      <c r="I166" s="89"/>
      <c r="J166" s="89"/>
      <c r="K166" s="12">
        <f t="shared" si="2"/>
        <v>0</v>
      </c>
    </row>
    <row r="167" spans="1:11" s="10" customFormat="1" ht="15.75" hidden="1">
      <c r="A167" s="91" t="s">
        <v>327</v>
      </c>
      <c r="B167" s="17">
        <v>2</v>
      </c>
      <c r="C167" s="87"/>
      <c r="D167" s="87"/>
      <c r="E167" s="87"/>
      <c r="F167" s="87"/>
      <c r="G167" s="87"/>
      <c r="H167" s="87"/>
      <c r="I167" s="87"/>
      <c r="J167" s="87"/>
      <c r="K167" s="12">
        <f t="shared" si="2"/>
        <v>0</v>
      </c>
    </row>
    <row r="168" spans="1:11" s="10" customFormat="1" ht="15.75" hidden="1">
      <c r="A168" s="61" t="s">
        <v>326</v>
      </c>
      <c r="B168" s="17"/>
      <c r="C168" s="87">
        <f>SUM(C167)</f>
        <v>0</v>
      </c>
      <c r="D168" s="87">
        <f>SUM(D167)</f>
        <v>0</v>
      </c>
      <c r="E168" s="87"/>
      <c r="F168" s="87"/>
      <c r="G168" s="87"/>
      <c r="H168" s="87"/>
      <c r="I168" s="87"/>
      <c r="J168" s="87"/>
      <c r="K168" s="12">
        <f t="shared" si="2"/>
        <v>0</v>
      </c>
    </row>
    <row r="169" spans="1:11" s="10" customFormat="1" ht="15.75" hidden="1">
      <c r="A169" s="91" t="s">
        <v>122</v>
      </c>
      <c r="B169" s="17">
        <v>3</v>
      </c>
      <c r="C169" s="87"/>
      <c r="D169" s="87"/>
      <c r="E169" s="87"/>
      <c r="F169" s="87"/>
      <c r="G169" s="87"/>
      <c r="H169" s="87"/>
      <c r="I169" s="87"/>
      <c r="J169" s="87"/>
      <c r="K169" s="12">
        <f t="shared" si="2"/>
        <v>0</v>
      </c>
    </row>
    <row r="170" spans="1:11" s="10" customFormat="1" ht="15.75">
      <c r="A170" s="91" t="s">
        <v>121</v>
      </c>
      <c r="B170" s="17">
        <v>3</v>
      </c>
      <c r="C170" s="87">
        <v>580000</v>
      </c>
      <c r="D170" s="87">
        <v>580000</v>
      </c>
      <c r="E170" s="87"/>
      <c r="F170" s="87"/>
      <c r="G170" s="87"/>
      <c r="H170" s="87"/>
      <c r="I170" s="87"/>
      <c r="J170" s="87"/>
      <c r="K170" s="12">
        <f t="shared" si="2"/>
        <v>0</v>
      </c>
    </row>
    <row r="171" spans="1:11" s="10" customFormat="1" ht="15.75">
      <c r="A171" s="61" t="s">
        <v>328</v>
      </c>
      <c r="B171" s="17"/>
      <c r="C171" s="87">
        <f>SUM(C169:C170)</f>
        <v>580000</v>
      </c>
      <c r="D171" s="87">
        <f>SUM(D169:D170)</f>
        <v>580000</v>
      </c>
      <c r="E171" s="87"/>
      <c r="F171" s="87"/>
      <c r="G171" s="87"/>
      <c r="H171" s="87"/>
      <c r="I171" s="87"/>
      <c r="J171" s="87"/>
      <c r="K171" s="12">
        <f t="shared" si="2"/>
        <v>0</v>
      </c>
    </row>
    <row r="172" spans="1:11" s="10" customFormat="1" ht="31.5">
      <c r="A172" s="91" t="s">
        <v>329</v>
      </c>
      <c r="B172" s="17">
        <v>3</v>
      </c>
      <c r="C172" s="87">
        <v>1300000</v>
      </c>
      <c r="D172" s="87">
        <v>1300000</v>
      </c>
      <c r="E172" s="87"/>
      <c r="F172" s="87"/>
      <c r="G172" s="87"/>
      <c r="H172" s="87"/>
      <c r="I172" s="87"/>
      <c r="J172" s="87"/>
      <c r="K172" s="12">
        <f t="shared" si="2"/>
        <v>0</v>
      </c>
    </row>
    <row r="173" spans="1:11" s="10" customFormat="1" ht="15.75" hidden="1">
      <c r="A173" s="91" t="s">
        <v>330</v>
      </c>
      <c r="B173" s="17">
        <v>3</v>
      </c>
      <c r="C173" s="87"/>
      <c r="D173" s="87"/>
      <c r="E173" s="87"/>
      <c r="F173" s="87"/>
      <c r="G173" s="87"/>
      <c r="H173" s="87"/>
      <c r="I173" s="87"/>
      <c r="J173" s="87"/>
      <c r="K173" s="12">
        <f t="shared" si="2"/>
        <v>0</v>
      </c>
    </row>
    <row r="174" spans="1:11" s="10" customFormat="1" ht="15.75">
      <c r="A174" s="61" t="s">
        <v>331</v>
      </c>
      <c r="B174" s="17"/>
      <c r="C174" s="87">
        <f>SUM(C172:C173)</f>
        <v>1300000</v>
      </c>
      <c r="D174" s="87">
        <f>SUM(D172:D173)</f>
        <v>1300000</v>
      </c>
      <c r="E174" s="87"/>
      <c r="F174" s="87"/>
      <c r="G174" s="87"/>
      <c r="H174" s="87"/>
      <c r="I174" s="87"/>
      <c r="J174" s="87"/>
      <c r="K174" s="12">
        <f t="shared" si="2"/>
        <v>0</v>
      </c>
    </row>
    <row r="175" spans="1:11" s="10" customFormat="1" ht="31.5">
      <c r="A175" s="91" t="s">
        <v>332</v>
      </c>
      <c r="B175" s="17">
        <v>2</v>
      </c>
      <c r="C175" s="87">
        <v>2300000</v>
      </c>
      <c r="D175" s="87">
        <v>2300000</v>
      </c>
      <c r="E175" s="87"/>
      <c r="F175" s="87"/>
      <c r="G175" s="87"/>
      <c r="H175" s="87"/>
      <c r="I175" s="87"/>
      <c r="J175" s="87"/>
      <c r="K175" s="12">
        <f t="shared" si="2"/>
        <v>0</v>
      </c>
    </row>
    <row r="176" spans="1:11" s="10" customFormat="1" ht="15.75" hidden="1">
      <c r="A176" s="91" t="s">
        <v>333</v>
      </c>
      <c r="B176" s="17">
        <v>2</v>
      </c>
      <c r="C176" s="87"/>
      <c r="D176" s="87"/>
      <c r="E176" s="87"/>
      <c r="F176" s="87"/>
      <c r="G176" s="87"/>
      <c r="H176" s="87"/>
      <c r="I176" s="87"/>
      <c r="J176" s="87"/>
      <c r="K176" s="12">
        <f t="shared" si="2"/>
        <v>0</v>
      </c>
    </row>
    <row r="177" spans="1:11" s="10" customFormat="1" ht="15.75">
      <c r="A177" s="61" t="s">
        <v>334</v>
      </c>
      <c r="B177" s="17"/>
      <c r="C177" s="87">
        <f>SUM(C175:C176)</f>
        <v>2300000</v>
      </c>
      <c r="D177" s="87">
        <f>SUM(D175:D176)</f>
        <v>2300000</v>
      </c>
      <c r="E177" s="87"/>
      <c r="F177" s="87"/>
      <c r="G177" s="87"/>
      <c r="H177" s="87"/>
      <c r="I177" s="87"/>
      <c r="J177" s="87"/>
      <c r="K177" s="12">
        <f t="shared" si="2"/>
        <v>0</v>
      </c>
    </row>
    <row r="178" spans="1:11" s="10" customFormat="1" ht="15.75" hidden="1">
      <c r="A178" s="91" t="s">
        <v>335</v>
      </c>
      <c r="B178" s="17">
        <v>3</v>
      </c>
      <c r="C178" s="87"/>
      <c r="D178" s="87"/>
      <c r="E178" s="87"/>
      <c r="F178" s="87"/>
      <c r="G178" s="87"/>
      <c r="H178" s="87"/>
      <c r="I178" s="87"/>
      <c r="J178" s="87"/>
      <c r="K178" s="12">
        <f t="shared" si="2"/>
        <v>0</v>
      </c>
    </row>
    <row r="179" spans="1:11" s="10" customFormat="1" ht="15.75" hidden="1">
      <c r="A179" s="91"/>
      <c r="B179" s="17"/>
      <c r="C179" s="87"/>
      <c r="D179" s="87"/>
      <c r="E179" s="87"/>
      <c r="F179" s="87"/>
      <c r="G179" s="87"/>
      <c r="H179" s="87"/>
      <c r="I179" s="87"/>
      <c r="J179" s="87"/>
      <c r="K179" s="12">
        <f t="shared" si="2"/>
        <v>0</v>
      </c>
    </row>
    <row r="180" spans="1:11" s="10" customFormat="1" ht="15.75" hidden="1">
      <c r="A180" s="61" t="s">
        <v>336</v>
      </c>
      <c r="B180" s="17"/>
      <c r="C180" s="87">
        <f>SUM(C178:C179)</f>
        <v>0</v>
      </c>
      <c r="D180" s="87">
        <f>SUM(D178:D179)</f>
        <v>0</v>
      </c>
      <c r="E180" s="87"/>
      <c r="F180" s="87"/>
      <c r="G180" s="87"/>
      <c r="H180" s="87"/>
      <c r="I180" s="87"/>
      <c r="J180" s="87"/>
      <c r="K180" s="12">
        <f t="shared" si="2"/>
        <v>0</v>
      </c>
    </row>
    <row r="181" spans="1:11" s="10" customFormat="1" ht="15.75" hidden="1">
      <c r="A181" s="91" t="s">
        <v>337</v>
      </c>
      <c r="B181" s="17">
        <v>2</v>
      </c>
      <c r="C181" s="87"/>
      <c r="D181" s="87"/>
      <c r="E181" s="87"/>
      <c r="F181" s="87"/>
      <c r="G181" s="87"/>
      <c r="H181" s="87"/>
      <c r="I181" s="87"/>
      <c r="J181" s="87"/>
      <c r="K181" s="12">
        <f t="shared" si="2"/>
        <v>0</v>
      </c>
    </row>
    <row r="182" spans="1:11" s="10" customFormat="1" ht="15.75" hidden="1">
      <c r="A182" s="91" t="s">
        <v>338</v>
      </c>
      <c r="B182" s="17">
        <v>2</v>
      </c>
      <c r="C182" s="87"/>
      <c r="D182" s="87"/>
      <c r="E182" s="87"/>
      <c r="F182" s="87"/>
      <c r="G182" s="87"/>
      <c r="H182" s="87"/>
      <c r="I182" s="87"/>
      <c r="J182" s="87"/>
      <c r="K182" s="12">
        <f t="shared" si="2"/>
        <v>0</v>
      </c>
    </row>
    <row r="183" spans="1:11" s="10" customFormat="1" ht="15.75" hidden="1">
      <c r="A183" s="91" t="s">
        <v>153</v>
      </c>
      <c r="B183" s="17">
        <v>2</v>
      </c>
      <c r="C183" s="87"/>
      <c r="D183" s="87"/>
      <c r="E183" s="87"/>
      <c r="F183" s="87"/>
      <c r="G183" s="87"/>
      <c r="H183" s="87"/>
      <c r="I183" s="87"/>
      <c r="J183" s="87"/>
      <c r="K183" s="12">
        <f t="shared" si="2"/>
        <v>0</v>
      </c>
    </row>
    <row r="184" spans="1:11" s="10" customFormat="1" ht="15.75" hidden="1">
      <c r="A184" s="91" t="s">
        <v>154</v>
      </c>
      <c r="B184" s="17">
        <v>2</v>
      </c>
      <c r="C184" s="87"/>
      <c r="D184" s="87"/>
      <c r="E184" s="87"/>
      <c r="F184" s="87"/>
      <c r="G184" s="87"/>
      <c r="H184" s="87"/>
      <c r="I184" s="87"/>
      <c r="J184" s="87"/>
      <c r="K184" s="12">
        <f t="shared" si="2"/>
        <v>0</v>
      </c>
    </row>
    <row r="185" spans="1:11" s="10" customFormat="1" ht="15.75" hidden="1">
      <c r="A185" s="91" t="s">
        <v>155</v>
      </c>
      <c r="B185" s="17">
        <v>2</v>
      </c>
      <c r="C185" s="87"/>
      <c r="D185" s="87"/>
      <c r="E185" s="87"/>
      <c r="F185" s="87"/>
      <c r="G185" s="87"/>
      <c r="H185" s="87"/>
      <c r="I185" s="87"/>
      <c r="J185" s="87"/>
      <c r="K185" s="12">
        <f t="shared" si="2"/>
        <v>0</v>
      </c>
    </row>
    <row r="186" spans="1:11" s="10" customFormat="1" ht="31.5" hidden="1">
      <c r="A186" s="91" t="s">
        <v>339</v>
      </c>
      <c r="B186" s="17">
        <v>2</v>
      </c>
      <c r="C186" s="87"/>
      <c r="D186" s="87"/>
      <c r="E186" s="87"/>
      <c r="F186" s="87"/>
      <c r="G186" s="87"/>
      <c r="H186" s="87"/>
      <c r="I186" s="87"/>
      <c r="J186" s="87"/>
      <c r="K186" s="12">
        <f t="shared" si="2"/>
        <v>0</v>
      </c>
    </row>
    <row r="187" spans="1:11" s="10" customFormat="1" ht="15.75" hidden="1">
      <c r="A187" s="91" t="s">
        <v>340</v>
      </c>
      <c r="B187" s="17">
        <v>2</v>
      </c>
      <c r="C187" s="87"/>
      <c r="D187" s="87"/>
      <c r="E187" s="87"/>
      <c r="F187" s="87"/>
      <c r="G187" s="87"/>
      <c r="H187" s="87"/>
      <c r="I187" s="87"/>
      <c r="J187" s="87"/>
      <c r="K187" s="12">
        <f t="shared" si="2"/>
        <v>0</v>
      </c>
    </row>
    <row r="188" spans="1:11" s="10" customFormat="1" ht="15.75" hidden="1">
      <c r="A188" s="61" t="s">
        <v>560</v>
      </c>
      <c r="B188" s="17">
        <v>2</v>
      </c>
      <c r="C188" s="87"/>
      <c r="D188" s="87"/>
      <c r="E188" s="87"/>
      <c r="F188" s="87"/>
      <c r="G188" s="87"/>
      <c r="H188" s="87"/>
      <c r="I188" s="87"/>
      <c r="J188" s="87"/>
      <c r="K188" s="12">
        <f t="shared" si="2"/>
        <v>0</v>
      </c>
    </row>
    <row r="189" spans="1:11" s="10" customFormat="1" ht="15.75" hidden="1">
      <c r="A189" s="91" t="s">
        <v>593</v>
      </c>
      <c r="B189" s="17">
        <v>2</v>
      </c>
      <c r="C189" s="87"/>
      <c r="D189" s="87"/>
      <c r="E189" s="87"/>
      <c r="F189" s="87"/>
      <c r="G189" s="87"/>
      <c r="H189" s="87"/>
      <c r="I189" s="87"/>
      <c r="J189" s="87"/>
      <c r="K189" s="12">
        <f t="shared" si="2"/>
        <v>0</v>
      </c>
    </row>
    <row r="190" spans="1:11" s="10" customFormat="1" ht="15.75" hidden="1">
      <c r="A190" s="91" t="s">
        <v>341</v>
      </c>
      <c r="B190" s="17">
        <v>2</v>
      </c>
      <c r="C190" s="87"/>
      <c r="D190" s="87"/>
      <c r="E190" s="87"/>
      <c r="F190" s="87"/>
      <c r="G190" s="87"/>
      <c r="H190" s="87"/>
      <c r="I190" s="87"/>
      <c r="J190" s="87"/>
      <c r="K190" s="12">
        <f t="shared" si="2"/>
        <v>0</v>
      </c>
    </row>
    <row r="191" spans="1:11" s="10" customFormat="1" ht="15.75" hidden="1">
      <c r="A191" s="91" t="s">
        <v>342</v>
      </c>
      <c r="B191" s="17"/>
      <c r="C191" s="87">
        <f>SUM(C188:C190)</f>
        <v>0</v>
      </c>
      <c r="D191" s="87">
        <f>SUM(D188:D190)</f>
        <v>0</v>
      </c>
      <c r="E191" s="87"/>
      <c r="F191" s="87"/>
      <c r="G191" s="87"/>
      <c r="H191" s="87"/>
      <c r="I191" s="87"/>
      <c r="J191" s="87"/>
      <c r="K191" s="12">
        <f t="shared" si="2"/>
        <v>0</v>
      </c>
    </row>
    <row r="192" spans="1:11" s="10" customFormat="1" ht="15.75" hidden="1">
      <c r="A192" s="61" t="s">
        <v>343</v>
      </c>
      <c r="B192" s="17"/>
      <c r="C192" s="87">
        <f>SUM(C188:C190)</f>
        <v>0</v>
      </c>
      <c r="D192" s="87">
        <f>SUM(D188:D190)</f>
        <v>0</v>
      </c>
      <c r="E192" s="87"/>
      <c r="F192" s="87"/>
      <c r="G192" s="87"/>
      <c r="H192" s="87"/>
      <c r="I192" s="87"/>
      <c r="J192" s="87"/>
      <c r="K192" s="12">
        <f t="shared" si="2"/>
        <v>0</v>
      </c>
    </row>
    <row r="193" spans="1:11" s="10" customFormat="1" ht="15.75">
      <c r="A193" s="40" t="s">
        <v>325</v>
      </c>
      <c r="B193" s="105"/>
      <c r="C193" s="89">
        <f>SUM(C194:C194:C196)</f>
        <v>4180000</v>
      </c>
      <c r="D193" s="89">
        <f>SUM(D194:D194:D196)</f>
        <v>4180000</v>
      </c>
      <c r="E193" s="89"/>
      <c r="F193" s="89"/>
      <c r="G193" s="89"/>
      <c r="H193" s="89"/>
      <c r="I193" s="89"/>
      <c r="J193" s="89"/>
      <c r="K193" s="12">
        <f t="shared" si="2"/>
        <v>0</v>
      </c>
    </row>
    <row r="194" spans="1:11" s="10" customFormat="1" ht="15.75">
      <c r="A194" s="91" t="s">
        <v>421</v>
      </c>
      <c r="B194" s="103">
        <v>1</v>
      </c>
      <c r="C194" s="87">
        <f>SUMIF($B$166:$B$193,"1",C$166:C$193)</f>
        <v>0</v>
      </c>
      <c r="D194" s="87">
        <f>SUMIF($B$166:$B$193,"1",D$166:D$193)</f>
        <v>0</v>
      </c>
      <c r="E194" s="87"/>
      <c r="F194" s="87"/>
      <c r="G194" s="87"/>
      <c r="H194" s="87"/>
      <c r="I194" s="87"/>
      <c r="J194" s="87"/>
      <c r="K194" s="12">
        <f t="shared" si="2"/>
        <v>0</v>
      </c>
    </row>
    <row r="195" spans="1:11" s="10" customFormat="1" ht="15.75">
      <c r="A195" s="91" t="s">
        <v>248</v>
      </c>
      <c r="B195" s="103">
        <v>2</v>
      </c>
      <c r="C195" s="87">
        <f>SUMIF($B$166:$B$193,"2",C$166:C$193)</f>
        <v>2300000</v>
      </c>
      <c r="D195" s="87">
        <f>SUMIF($B$166:$B$193,"2",D$166:D$193)</f>
        <v>2300000</v>
      </c>
      <c r="E195" s="87"/>
      <c r="F195" s="87"/>
      <c r="G195" s="87"/>
      <c r="H195" s="87"/>
      <c r="I195" s="87"/>
      <c r="J195" s="87"/>
      <c r="K195" s="12">
        <f t="shared" si="2"/>
        <v>0</v>
      </c>
    </row>
    <row r="196" spans="1:11" s="10" customFormat="1" ht="15.75">
      <c r="A196" s="91" t="s">
        <v>130</v>
      </c>
      <c r="B196" s="103">
        <v>3</v>
      </c>
      <c r="C196" s="87">
        <f>SUMIF($B$166:$B$193,"3",C$166:C$193)</f>
        <v>1880000</v>
      </c>
      <c r="D196" s="87">
        <f>SUMIF($B$166:$B$193,"3",D$166:D$193)</f>
        <v>1880000</v>
      </c>
      <c r="E196" s="87"/>
      <c r="F196" s="87"/>
      <c r="G196" s="87"/>
      <c r="H196" s="87"/>
      <c r="I196" s="87"/>
      <c r="J196" s="87"/>
      <c r="K196" s="12">
        <f t="shared" si="2"/>
        <v>0</v>
      </c>
    </row>
    <row r="197" spans="1:11" s="10" customFormat="1" ht="15.75">
      <c r="A197" s="65" t="s">
        <v>348</v>
      </c>
      <c r="B197" s="17"/>
      <c r="C197" s="89"/>
      <c r="D197" s="89"/>
      <c r="E197" s="89"/>
      <c r="F197" s="89"/>
      <c r="G197" s="89"/>
      <c r="H197" s="89"/>
      <c r="I197" s="89"/>
      <c r="J197" s="89"/>
      <c r="K197" s="12">
        <f t="shared" si="2"/>
        <v>0</v>
      </c>
    </row>
    <row r="198" spans="1:11" s="10" customFormat="1" ht="15.75" hidden="1">
      <c r="A198" s="91"/>
      <c r="B198" s="17">
        <v>2</v>
      </c>
      <c r="C198" s="89"/>
      <c r="D198" s="89"/>
      <c r="E198" s="89"/>
      <c r="F198" s="89"/>
      <c r="G198" s="89"/>
      <c r="H198" s="89"/>
      <c r="I198" s="89"/>
      <c r="J198" s="89"/>
      <c r="K198" s="12">
        <f t="shared" si="2"/>
        <v>0</v>
      </c>
    </row>
    <row r="199" spans="1:11" s="10" customFormat="1" ht="15.75">
      <c r="A199" s="61" t="s">
        <v>568</v>
      </c>
      <c r="B199" s="17">
        <v>2</v>
      </c>
      <c r="C199" s="87">
        <v>150000</v>
      </c>
      <c r="D199" s="87">
        <v>150000</v>
      </c>
      <c r="E199" s="87"/>
      <c r="F199" s="87"/>
      <c r="G199" s="87"/>
      <c r="H199" s="87"/>
      <c r="I199" s="87"/>
      <c r="J199" s="87"/>
      <c r="K199" s="12">
        <f aca="true" t="shared" si="3" ref="K199:K262">D199-C199</f>
        <v>0</v>
      </c>
    </row>
    <row r="200" spans="1:11" s="10" customFormat="1" ht="15.75" hidden="1">
      <c r="A200" s="91"/>
      <c r="B200" s="17">
        <v>2</v>
      </c>
      <c r="C200" s="89"/>
      <c r="D200" s="89"/>
      <c r="E200" s="89"/>
      <c r="F200" s="89"/>
      <c r="G200" s="89"/>
      <c r="H200" s="89"/>
      <c r="I200" s="89"/>
      <c r="J200" s="89"/>
      <c r="K200" s="12">
        <f t="shared" si="3"/>
        <v>0</v>
      </c>
    </row>
    <row r="201" spans="1:11" s="10" customFormat="1" ht="15.75">
      <c r="A201" s="91" t="s">
        <v>344</v>
      </c>
      <c r="B201" s="17"/>
      <c r="C201" s="87">
        <f>SUM(C198:C200)</f>
        <v>150000</v>
      </c>
      <c r="D201" s="87">
        <f>SUM(D198:D200)</f>
        <v>150000</v>
      </c>
      <c r="E201" s="87"/>
      <c r="F201" s="87"/>
      <c r="G201" s="87"/>
      <c r="H201" s="87"/>
      <c r="I201" s="87"/>
      <c r="J201" s="87"/>
      <c r="K201" s="12">
        <f t="shared" si="3"/>
        <v>0</v>
      </c>
    </row>
    <row r="202" spans="1:11" s="10" customFormat="1" ht="15.75">
      <c r="A202" s="91" t="s">
        <v>345</v>
      </c>
      <c r="B202" s="17"/>
      <c r="C202" s="87">
        <f>SUM(C203:C205)</f>
        <v>1978000</v>
      </c>
      <c r="D202" s="87">
        <f>SUM(D203:D205)</f>
        <v>1978000</v>
      </c>
      <c r="E202" s="87"/>
      <c r="F202" s="87"/>
      <c r="G202" s="87"/>
      <c r="H202" s="87"/>
      <c r="I202" s="87"/>
      <c r="J202" s="87"/>
      <c r="K202" s="12">
        <f t="shared" si="3"/>
        <v>0</v>
      </c>
    </row>
    <row r="203" spans="1:11" s="10" customFormat="1" ht="15.75">
      <c r="A203" s="126" t="s">
        <v>482</v>
      </c>
      <c r="B203" s="17">
        <v>2</v>
      </c>
      <c r="C203" s="87">
        <v>50000</v>
      </c>
      <c r="D203" s="87">
        <v>50000</v>
      </c>
      <c r="E203" s="87"/>
      <c r="F203" s="87"/>
      <c r="G203" s="87"/>
      <c r="H203" s="87"/>
      <c r="I203" s="87"/>
      <c r="J203" s="87"/>
      <c r="K203" s="12">
        <f t="shared" si="3"/>
        <v>0</v>
      </c>
    </row>
    <row r="204" spans="1:11" s="10" customFormat="1" ht="15.75">
      <c r="A204" s="126" t="s">
        <v>544</v>
      </c>
      <c r="B204" s="17">
        <v>2</v>
      </c>
      <c r="C204" s="87">
        <v>1928000</v>
      </c>
      <c r="D204" s="87">
        <v>1928000</v>
      </c>
      <c r="E204" s="87"/>
      <c r="F204" s="87"/>
      <c r="G204" s="87"/>
      <c r="H204" s="87"/>
      <c r="I204" s="87"/>
      <c r="J204" s="87"/>
      <c r="K204" s="12">
        <f t="shared" si="3"/>
        <v>0</v>
      </c>
    </row>
    <row r="205" spans="1:11" s="10" customFormat="1" ht="15.75" hidden="1">
      <c r="A205" s="126" t="s">
        <v>545</v>
      </c>
      <c r="B205" s="17">
        <v>2</v>
      </c>
      <c r="C205" s="87"/>
      <c r="D205" s="87"/>
      <c r="E205" s="87"/>
      <c r="F205" s="87"/>
      <c r="G205" s="87"/>
      <c r="H205" s="87"/>
      <c r="I205" s="87"/>
      <c r="J205" s="87"/>
      <c r="K205" s="12">
        <f t="shared" si="3"/>
        <v>0</v>
      </c>
    </row>
    <row r="206" spans="1:11" s="10" customFormat="1" ht="15.75" hidden="1">
      <c r="A206" s="91" t="s">
        <v>346</v>
      </c>
      <c r="B206" s="17">
        <v>2</v>
      </c>
      <c r="C206" s="87"/>
      <c r="D206" s="87"/>
      <c r="E206" s="87"/>
      <c r="F206" s="87"/>
      <c r="G206" s="87"/>
      <c r="H206" s="87"/>
      <c r="I206" s="87"/>
      <c r="J206" s="87"/>
      <c r="K206" s="12">
        <f t="shared" si="3"/>
        <v>0</v>
      </c>
    </row>
    <row r="207" spans="1:11" s="10" customFormat="1" ht="15.75" hidden="1">
      <c r="A207" s="91"/>
      <c r="B207" s="17"/>
      <c r="C207" s="87"/>
      <c r="D207" s="87"/>
      <c r="E207" s="87"/>
      <c r="F207" s="87"/>
      <c r="G207" s="87"/>
      <c r="H207" s="87"/>
      <c r="I207" s="87"/>
      <c r="J207" s="87"/>
      <c r="K207" s="12">
        <f t="shared" si="3"/>
        <v>0</v>
      </c>
    </row>
    <row r="208" spans="1:11" s="10" customFormat="1" ht="15.75">
      <c r="A208" s="91" t="s">
        <v>483</v>
      </c>
      <c r="B208" s="17">
        <v>2</v>
      </c>
      <c r="C208" s="87">
        <v>100000</v>
      </c>
      <c r="D208" s="87">
        <v>100000</v>
      </c>
      <c r="E208" s="87"/>
      <c r="F208" s="87"/>
      <c r="G208" s="87"/>
      <c r="H208" s="87"/>
      <c r="I208" s="87"/>
      <c r="J208" s="87"/>
      <c r="K208" s="12">
        <f t="shared" si="3"/>
        <v>0</v>
      </c>
    </row>
    <row r="209" spans="1:11" s="10" customFormat="1" ht="15.75">
      <c r="A209" s="91" t="s">
        <v>484</v>
      </c>
      <c r="B209" s="17">
        <v>2</v>
      </c>
      <c r="C209" s="87">
        <v>300000</v>
      </c>
      <c r="D209" s="87">
        <v>300000</v>
      </c>
      <c r="E209" s="87"/>
      <c r="F209" s="87"/>
      <c r="G209" s="87"/>
      <c r="H209" s="87"/>
      <c r="I209" s="87"/>
      <c r="J209" s="87"/>
      <c r="K209" s="12">
        <f t="shared" si="3"/>
        <v>0</v>
      </c>
    </row>
    <row r="210" spans="1:11" s="10" customFormat="1" ht="15.75" hidden="1">
      <c r="A210" s="91" t="s">
        <v>546</v>
      </c>
      <c r="B210" s="17">
        <v>2</v>
      </c>
      <c r="C210" s="87"/>
      <c r="D210" s="87"/>
      <c r="E210" s="87"/>
      <c r="F210" s="87"/>
      <c r="G210" s="87"/>
      <c r="H210" s="87"/>
      <c r="I210" s="87"/>
      <c r="J210" s="87"/>
      <c r="K210" s="12">
        <f t="shared" si="3"/>
        <v>0</v>
      </c>
    </row>
    <row r="211" spans="1:11" s="10" customFormat="1" ht="15.75" hidden="1">
      <c r="A211" s="61" t="s">
        <v>579</v>
      </c>
      <c r="B211" s="17">
        <v>2</v>
      </c>
      <c r="C211" s="87"/>
      <c r="D211" s="87"/>
      <c r="E211" s="87"/>
      <c r="F211" s="87"/>
      <c r="G211" s="87"/>
      <c r="H211" s="87"/>
      <c r="I211" s="87"/>
      <c r="J211" s="87"/>
      <c r="K211" s="12">
        <f t="shared" si="3"/>
        <v>0</v>
      </c>
    </row>
    <row r="212" spans="1:11" s="10" customFormat="1" ht="15.75">
      <c r="A212" s="61" t="s">
        <v>347</v>
      </c>
      <c r="B212" s="17"/>
      <c r="C212" s="87">
        <f>SUM(C203:C210)</f>
        <v>2378000</v>
      </c>
      <c r="D212" s="87">
        <f>SUM(D203:D210)</f>
        <v>2378000</v>
      </c>
      <c r="E212" s="87"/>
      <c r="F212" s="87"/>
      <c r="G212" s="87"/>
      <c r="H212" s="87"/>
      <c r="I212" s="87"/>
      <c r="J212" s="87"/>
      <c r="K212" s="12">
        <f t="shared" si="3"/>
        <v>0</v>
      </c>
    </row>
    <row r="213" spans="1:11" s="10" customFormat="1" ht="15.75" hidden="1">
      <c r="A213" s="91" t="s">
        <v>124</v>
      </c>
      <c r="B213" s="17"/>
      <c r="C213" s="87"/>
      <c r="D213" s="87"/>
      <c r="E213" s="87"/>
      <c r="F213" s="87"/>
      <c r="G213" s="87"/>
      <c r="H213" s="87"/>
      <c r="I213" s="87"/>
      <c r="J213" s="87"/>
      <c r="K213" s="12">
        <f t="shared" si="3"/>
        <v>0</v>
      </c>
    </row>
    <row r="214" spans="1:11" s="10" customFormat="1" ht="15.75" hidden="1">
      <c r="A214" s="91" t="s">
        <v>124</v>
      </c>
      <c r="B214" s="17"/>
      <c r="C214" s="87"/>
      <c r="D214" s="87"/>
      <c r="E214" s="87"/>
      <c r="F214" s="87"/>
      <c r="G214" s="87"/>
      <c r="H214" s="87"/>
      <c r="I214" s="87"/>
      <c r="J214" s="87"/>
      <c r="K214" s="12">
        <f t="shared" si="3"/>
        <v>0</v>
      </c>
    </row>
    <row r="215" spans="1:11" s="10" customFormat="1" ht="15.75" hidden="1">
      <c r="A215" s="91" t="s">
        <v>349</v>
      </c>
      <c r="B215" s="17"/>
      <c r="C215" s="87">
        <f>SUM(C213:C214)</f>
        <v>0</v>
      </c>
      <c r="D215" s="87">
        <f>SUM(D213:D214)</f>
        <v>0</v>
      </c>
      <c r="E215" s="87"/>
      <c r="F215" s="87"/>
      <c r="G215" s="87"/>
      <c r="H215" s="87"/>
      <c r="I215" s="87"/>
      <c r="J215" s="87"/>
      <c r="K215" s="12">
        <f t="shared" si="3"/>
        <v>0</v>
      </c>
    </row>
    <row r="216" spans="1:11" s="10" customFormat="1" ht="15.75">
      <c r="A216" s="91" t="s">
        <v>486</v>
      </c>
      <c r="B216" s="17">
        <v>2</v>
      </c>
      <c r="C216" s="87">
        <v>50000</v>
      </c>
      <c r="D216" s="87">
        <v>50000</v>
      </c>
      <c r="E216" s="87"/>
      <c r="F216" s="87"/>
      <c r="G216" s="87"/>
      <c r="H216" s="87"/>
      <c r="I216" s="87"/>
      <c r="J216" s="87"/>
      <c r="K216" s="12">
        <f t="shared" si="3"/>
        <v>0</v>
      </c>
    </row>
    <row r="217" spans="1:11" s="10" customFormat="1" ht="15.75" hidden="1">
      <c r="A217" s="91" t="s">
        <v>485</v>
      </c>
      <c r="B217" s="17">
        <v>2</v>
      </c>
      <c r="C217" s="87"/>
      <c r="D217" s="87"/>
      <c r="E217" s="87"/>
      <c r="F217" s="87"/>
      <c r="G217" s="87"/>
      <c r="H217" s="87"/>
      <c r="I217" s="87"/>
      <c r="J217" s="87"/>
      <c r="K217" s="12">
        <f t="shared" si="3"/>
        <v>0</v>
      </c>
    </row>
    <row r="218" spans="1:11" s="10" customFormat="1" ht="15.75">
      <c r="A218" s="91" t="s">
        <v>627</v>
      </c>
      <c r="B218" s="17">
        <v>2</v>
      </c>
      <c r="C218" s="87">
        <v>30000</v>
      </c>
      <c r="D218" s="87">
        <v>30000</v>
      </c>
      <c r="E218" s="87"/>
      <c r="F218" s="87"/>
      <c r="G218" s="87"/>
      <c r="H218" s="87"/>
      <c r="I218" s="87"/>
      <c r="J218" s="87"/>
      <c r="K218" s="12">
        <f t="shared" si="3"/>
        <v>0</v>
      </c>
    </row>
    <row r="219" spans="1:11" s="10" customFormat="1" ht="15.75">
      <c r="A219" s="91" t="s">
        <v>350</v>
      </c>
      <c r="B219" s="17"/>
      <c r="C219" s="87">
        <f>SUM(C216:C218)</f>
        <v>80000</v>
      </c>
      <c r="D219" s="87">
        <f>SUM(D216:D218)</f>
        <v>80000</v>
      </c>
      <c r="E219" s="87"/>
      <c r="F219" s="87"/>
      <c r="G219" s="87"/>
      <c r="H219" s="87"/>
      <c r="I219" s="87"/>
      <c r="J219" s="87"/>
      <c r="K219" s="12">
        <f t="shared" si="3"/>
        <v>0</v>
      </c>
    </row>
    <row r="220" spans="1:11" s="10" customFormat="1" ht="15.75">
      <c r="A220" s="61" t="s">
        <v>351</v>
      </c>
      <c r="B220" s="17"/>
      <c r="C220" s="87">
        <f>C215+C219</f>
        <v>80000</v>
      </c>
      <c r="D220" s="87">
        <f>D215+D219</f>
        <v>80000</v>
      </c>
      <c r="E220" s="87"/>
      <c r="F220" s="87"/>
      <c r="G220" s="87"/>
      <c r="H220" s="87"/>
      <c r="I220" s="87"/>
      <c r="J220" s="87"/>
      <c r="K220" s="12">
        <f t="shared" si="3"/>
        <v>0</v>
      </c>
    </row>
    <row r="221" spans="1:11" s="10" customFormat="1" ht="15.75" hidden="1">
      <c r="A221" s="91" t="s">
        <v>352</v>
      </c>
      <c r="B221" s="17">
        <v>2</v>
      </c>
      <c r="C221" s="87"/>
      <c r="D221" s="87"/>
      <c r="E221" s="87"/>
      <c r="F221" s="87"/>
      <c r="G221" s="87"/>
      <c r="H221" s="87"/>
      <c r="I221" s="87"/>
      <c r="J221" s="87"/>
      <c r="K221" s="12">
        <f t="shared" si="3"/>
        <v>0</v>
      </c>
    </row>
    <row r="222" spans="1:11" s="10" customFormat="1" ht="31.5">
      <c r="A222" s="91" t="s">
        <v>353</v>
      </c>
      <c r="B222" s="17">
        <v>2</v>
      </c>
      <c r="C222" s="87">
        <v>886599</v>
      </c>
      <c r="D222" s="87">
        <v>886599</v>
      </c>
      <c r="E222" s="87"/>
      <c r="F222" s="87"/>
      <c r="G222" s="87"/>
      <c r="H222" s="87"/>
      <c r="I222" s="87"/>
      <c r="J222" s="87"/>
      <c r="K222" s="12">
        <f t="shared" si="3"/>
        <v>0</v>
      </c>
    </row>
    <row r="223" spans="1:11" s="10" customFormat="1" ht="15.75" hidden="1">
      <c r="A223" s="91" t="s">
        <v>354</v>
      </c>
      <c r="B223" s="17">
        <v>2</v>
      </c>
      <c r="C223" s="87"/>
      <c r="D223" s="87"/>
      <c r="E223" s="87"/>
      <c r="F223" s="87"/>
      <c r="G223" s="87"/>
      <c r="H223" s="87"/>
      <c r="I223" s="87"/>
      <c r="J223" s="87"/>
      <c r="K223" s="12">
        <f t="shared" si="3"/>
        <v>0</v>
      </c>
    </row>
    <row r="224" spans="1:11" s="10" customFormat="1" ht="15.75" hidden="1">
      <c r="A224" s="91" t="s">
        <v>356</v>
      </c>
      <c r="B224" s="17">
        <v>2</v>
      </c>
      <c r="C224" s="87"/>
      <c r="D224" s="87"/>
      <c r="E224" s="87"/>
      <c r="F224" s="87"/>
      <c r="G224" s="87"/>
      <c r="H224" s="87"/>
      <c r="I224" s="87"/>
      <c r="J224" s="87"/>
      <c r="K224" s="12">
        <f t="shared" si="3"/>
        <v>0</v>
      </c>
    </row>
    <row r="225" spans="1:11" s="10" customFormat="1" ht="15.75" hidden="1">
      <c r="A225" s="91" t="s">
        <v>355</v>
      </c>
      <c r="B225" s="17">
        <v>2</v>
      </c>
      <c r="C225" s="87"/>
      <c r="D225" s="87"/>
      <c r="E225" s="87"/>
      <c r="F225" s="87"/>
      <c r="G225" s="87"/>
      <c r="H225" s="87"/>
      <c r="I225" s="87"/>
      <c r="J225" s="87"/>
      <c r="K225" s="12">
        <f t="shared" si="3"/>
        <v>0</v>
      </c>
    </row>
    <row r="226" spans="1:11" s="10" customFormat="1" ht="15.75" hidden="1">
      <c r="A226" s="91" t="s">
        <v>357</v>
      </c>
      <c r="B226" s="17">
        <v>2</v>
      </c>
      <c r="C226" s="87"/>
      <c r="D226" s="87"/>
      <c r="E226" s="87"/>
      <c r="F226" s="87"/>
      <c r="G226" s="87"/>
      <c r="H226" s="87"/>
      <c r="I226" s="87"/>
      <c r="J226" s="87"/>
      <c r="K226" s="12">
        <f t="shared" si="3"/>
        <v>0</v>
      </c>
    </row>
    <row r="227" spans="1:11" s="10" customFormat="1" ht="15.75" hidden="1">
      <c r="A227" s="91" t="s">
        <v>124</v>
      </c>
      <c r="B227" s="17">
        <v>2</v>
      </c>
      <c r="C227" s="87"/>
      <c r="D227" s="87"/>
      <c r="E227" s="87"/>
      <c r="F227" s="87"/>
      <c r="G227" s="87"/>
      <c r="H227" s="87"/>
      <c r="I227" s="87"/>
      <c r="J227" s="87"/>
      <c r="K227" s="12">
        <f t="shared" si="3"/>
        <v>0</v>
      </c>
    </row>
    <row r="228" spans="1:11" s="10" customFormat="1" ht="15.75" hidden="1">
      <c r="A228" s="91" t="s">
        <v>124</v>
      </c>
      <c r="B228" s="17">
        <v>2</v>
      </c>
      <c r="C228" s="87"/>
      <c r="D228" s="87"/>
      <c r="E228" s="87"/>
      <c r="F228" s="87"/>
      <c r="G228" s="87"/>
      <c r="H228" s="87"/>
      <c r="I228" s="87"/>
      <c r="J228" s="87"/>
      <c r="K228" s="12">
        <f t="shared" si="3"/>
        <v>0</v>
      </c>
    </row>
    <row r="229" spans="1:11" s="10" customFormat="1" ht="15.75" hidden="1">
      <c r="A229" s="91" t="s">
        <v>124</v>
      </c>
      <c r="B229" s="17">
        <v>2</v>
      </c>
      <c r="C229" s="87"/>
      <c r="D229" s="87"/>
      <c r="E229" s="87"/>
      <c r="F229" s="87"/>
      <c r="G229" s="87"/>
      <c r="H229" s="87"/>
      <c r="I229" s="87"/>
      <c r="J229" s="87"/>
      <c r="K229" s="12">
        <f t="shared" si="3"/>
        <v>0</v>
      </c>
    </row>
    <row r="230" spans="1:11" s="10" customFormat="1" ht="15.75" hidden="1">
      <c r="A230" s="91" t="s">
        <v>124</v>
      </c>
      <c r="B230" s="17">
        <v>2</v>
      </c>
      <c r="C230" s="87"/>
      <c r="D230" s="87"/>
      <c r="E230" s="87"/>
      <c r="F230" s="87"/>
      <c r="G230" s="87"/>
      <c r="H230" s="87"/>
      <c r="I230" s="87"/>
      <c r="J230" s="87"/>
      <c r="K230" s="12">
        <f t="shared" si="3"/>
        <v>0</v>
      </c>
    </row>
    <row r="231" spans="1:11" s="10" customFormat="1" ht="15.75" hidden="1">
      <c r="A231" s="91" t="s">
        <v>358</v>
      </c>
      <c r="B231" s="17"/>
      <c r="C231" s="87">
        <f>SUM(C227:C230)</f>
        <v>0</v>
      </c>
      <c r="D231" s="87">
        <f>SUM(D227:D230)</f>
        <v>0</v>
      </c>
      <c r="E231" s="87"/>
      <c r="F231" s="87"/>
      <c r="G231" s="87"/>
      <c r="H231" s="87"/>
      <c r="I231" s="87"/>
      <c r="J231" s="87"/>
      <c r="K231" s="12">
        <f t="shared" si="3"/>
        <v>0</v>
      </c>
    </row>
    <row r="232" spans="1:11" s="10" customFormat="1" ht="15.75">
      <c r="A232" s="61" t="s">
        <v>359</v>
      </c>
      <c r="B232" s="17"/>
      <c r="C232" s="87">
        <f>SUM(C221:C226)+C231</f>
        <v>886599</v>
      </c>
      <c r="D232" s="87">
        <f>SUM(D221:D226)+D231</f>
        <v>886599</v>
      </c>
      <c r="E232" s="87"/>
      <c r="F232" s="87"/>
      <c r="G232" s="87"/>
      <c r="H232" s="87"/>
      <c r="I232" s="87"/>
      <c r="J232" s="87"/>
      <c r="K232" s="12">
        <f t="shared" si="3"/>
        <v>0</v>
      </c>
    </row>
    <row r="233" spans="1:11" s="10" customFormat="1" ht="15.75">
      <c r="A233" s="91" t="s">
        <v>388</v>
      </c>
      <c r="B233" s="17">
        <v>2</v>
      </c>
      <c r="C233" s="87">
        <v>3671654</v>
      </c>
      <c r="D233" s="87">
        <v>3671654</v>
      </c>
      <c r="E233" s="87"/>
      <c r="F233" s="87"/>
      <c r="G233" s="87"/>
      <c r="H233" s="87"/>
      <c r="I233" s="87"/>
      <c r="J233" s="87"/>
      <c r="K233" s="12">
        <f t="shared" si="3"/>
        <v>0</v>
      </c>
    </row>
    <row r="234" spans="1:11" s="10" customFormat="1" ht="15.75" hidden="1">
      <c r="A234" s="91" t="s">
        <v>360</v>
      </c>
      <c r="B234" s="17">
        <v>2</v>
      </c>
      <c r="C234" s="87"/>
      <c r="D234" s="87"/>
      <c r="E234" s="87"/>
      <c r="F234" s="87"/>
      <c r="G234" s="87"/>
      <c r="H234" s="87"/>
      <c r="I234" s="87"/>
      <c r="J234" s="87"/>
      <c r="K234" s="12">
        <f t="shared" si="3"/>
        <v>0</v>
      </c>
    </row>
    <row r="235" spans="1:11" s="10" customFormat="1" ht="15.75" hidden="1">
      <c r="A235" s="91" t="s">
        <v>361</v>
      </c>
      <c r="B235" s="17">
        <v>2</v>
      </c>
      <c r="C235" s="87"/>
      <c r="D235" s="87"/>
      <c r="E235" s="87"/>
      <c r="F235" s="87"/>
      <c r="G235" s="87"/>
      <c r="H235" s="87"/>
      <c r="I235" s="87"/>
      <c r="J235" s="87"/>
      <c r="K235" s="12">
        <f t="shared" si="3"/>
        <v>0</v>
      </c>
    </row>
    <row r="236" spans="1:11" s="10" customFormat="1" ht="15.75">
      <c r="A236" s="61" t="s">
        <v>362</v>
      </c>
      <c r="B236" s="17"/>
      <c r="C236" s="87">
        <f>SUM(C233:C235)</f>
        <v>3671654</v>
      </c>
      <c r="D236" s="87">
        <f>SUM(D233:D235)</f>
        <v>3671654</v>
      </c>
      <c r="E236" s="87"/>
      <c r="F236" s="87"/>
      <c r="G236" s="87"/>
      <c r="H236" s="87"/>
      <c r="I236" s="87"/>
      <c r="J236" s="87"/>
      <c r="K236" s="12">
        <f t="shared" si="3"/>
        <v>0</v>
      </c>
    </row>
    <row r="237" spans="1:11" s="10" customFormat="1" ht="15.75">
      <c r="A237" s="61" t="s">
        <v>363</v>
      </c>
      <c r="B237" s="17">
        <v>2</v>
      </c>
      <c r="C237" s="87">
        <v>1360328</v>
      </c>
      <c r="D237" s="87">
        <v>1360328</v>
      </c>
      <c r="E237" s="87"/>
      <c r="F237" s="87"/>
      <c r="G237" s="87"/>
      <c r="H237" s="87"/>
      <c r="I237" s="87"/>
      <c r="J237" s="87"/>
      <c r="K237" s="12">
        <f t="shared" si="3"/>
        <v>0</v>
      </c>
    </row>
    <row r="238" spans="1:11" s="10" customFormat="1" ht="15.75" hidden="1">
      <c r="A238" s="61" t="s">
        <v>364</v>
      </c>
      <c r="B238" s="17"/>
      <c r="C238" s="87"/>
      <c r="D238" s="87"/>
      <c r="E238" s="87"/>
      <c r="F238" s="87"/>
      <c r="G238" s="87"/>
      <c r="H238" s="87"/>
      <c r="I238" s="87"/>
      <c r="J238" s="87"/>
      <c r="K238" s="12">
        <f t="shared" si="3"/>
        <v>0</v>
      </c>
    </row>
    <row r="239" spans="1:11" s="10" customFormat="1" ht="15.75" hidden="1">
      <c r="A239" s="91" t="s">
        <v>547</v>
      </c>
      <c r="B239" s="17">
        <v>2</v>
      </c>
      <c r="C239" s="87"/>
      <c r="D239" s="87"/>
      <c r="E239" s="87"/>
      <c r="F239" s="87"/>
      <c r="G239" s="87"/>
      <c r="H239" s="87"/>
      <c r="I239" s="87"/>
      <c r="J239" s="87"/>
      <c r="K239" s="12">
        <f t="shared" si="3"/>
        <v>0</v>
      </c>
    </row>
    <row r="240" spans="1:11" s="10" customFormat="1" ht="15.75" hidden="1">
      <c r="A240" s="91" t="s">
        <v>548</v>
      </c>
      <c r="B240" s="17">
        <v>2</v>
      </c>
      <c r="C240" s="87"/>
      <c r="D240" s="87"/>
      <c r="E240" s="87"/>
      <c r="F240" s="87"/>
      <c r="G240" s="87"/>
      <c r="H240" s="87"/>
      <c r="I240" s="87"/>
      <c r="J240" s="87"/>
      <c r="K240" s="12">
        <f t="shared" si="3"/>
        <v>0</v>
      </c>
    </row>
    <row r="241" spans="1:11" s="10" customFormat="1" ht="15.75" hidden="1">
      <c r="A241" s="61" t="s">
        <v>549</v>
      </c>
      <c r="B241" s="17"/>
      <c r="C241" s="87">
        <f>SUM(C239:C240)</f>
        <v>0</v>
      </c>
      <c r="D241" s="87">
        <f>SUM(D239:D240)</f>
        <v>0</v>
      </c>
      <c r="E241" s="87"/>
      <c r="F241" s="87"/>
      <c r="G241" s="87"/>
      <c r="H241" s="87"/>
      <c r="I241" s="87"/>
      <c r="J241" s="87"/>
      <c r="K241" s="12">
        <f t="shared" si="3"/>
        <v>0</v>
      </c>
    </row>
    <row r="242" spans="1:11" s="10" customFormat="1" ht="15.75" hidden="1">
      <c r="A242" s="91" t="s">
        <v>550</v>
      </c>
      <c r="B242" s="17">
        <v>2</v>
      </c>
      <c r="C242" s="87"/>
      <c r="D242" s="87"/>
      <c r="E242" s="87"/>
      <c r="F242" s="87"/>
      <c r="G242" s="87"/>
      <c r="H242" s="87"/>
      <c r="I242" s="87"/>
      <c r="J242" s="87"/>
      <c r="K242" s="12">
        <f t="shared" si="3"/>
        <v>0</v>
      </c>
    </row>
    <row r="243" spans="1:11" s="10" customFormat="1" ht="15.75" hidden="1">
      <c r="A243" s="91" t="s">
        <v>551</v>
      </c>
      <c r="B243" s="17">
        <v>2</v>
      </c>
      <c r="C243" s="87"/>
      <c r="D243" s="87"/>
      <c r="E243" s="87"/>
      <c r="F243" s="87"/>
      <c r="G243" s="87"/>
      <c r="H243" s="87"/>
      <c r="I243" s="87"/>
      <c r="J243" s="87"/>
      <c r="K243" s="12">
        <f t="shared" si="3"/>
        <v>0</v>
      </c>
    </row>
    <row r="244" spans="1:11" s="10" customFormat="1" ht="15.75" hidden="1">
      <c r="A244" s="61" t="s">
        <v>366</v>
      </c>
      <c r="B244" s="108"/>
      <c r="C244" s="87">
        <f>SUM(C242:C243)</f>
        <v>0</v>
      </c>
      <c r="D244" s="87">
        <f>SUM(D242:D243)</f>
        <v>0</v>
      </c>
      <c r="E244" s="87"/>
      <c r="F244" s="87"/>
      <c r="G244" s="87"/>
      <c r="H244" s="87"/>
      <c r="I244" s="87"/>
      <c r="J244" s="87"/>
      <c r="K244" s="12">
        <f t="shared" si="3"/>
        <v>0</v>
      </c>
    </row>
    <row r="245" spans="1:11" s="10" customFormat="1" ht="15.75">
      <c r="A245" s="91" t="s">
        <v>462</v>
      </c>
      <c r="B245" s="108">
        <v>2</v>
      </c>
      <c r="C245" s="87">
        <v>0</v>
      </c>
      <c r="D245" s="87">
        <v>134745</v>
      </c>
      <c r="E245" s="87"/>
      <c r="F245" s="87"/>
      <c r="G245" s="87"/>
      <c r="H245" s="87"/>
      <c r="I245" s="87"/>
      <c r="J245" s="87"/>
      <c r="K245" s="12">
        <f t="shared" si="3"/>
        <v>134745</v>
      </c>
    </row>
    <row r="246" spans="1:11" s="10" customFormat="1" ht="47.25" hidden="1">
      <c r="A246" s="91" t="s">
        <v>367</v>
      </c>
      <c r="B246" s="108"/>
      <c r="C246" s="87"/>
      <c r="D246" s="87"/>
      <c r="E246" s="87"/>
      <c r="F246" s="87"/>
      <c r="G246" s="87"/>
      <c r="H246" s="87"/>
      <c r="I246" s="87"/>
      <c r="J246" s="87"/>
      <c r="K246" s="12">
        <f t="shared" si="3"/>
        <v>0</v>
      </c>
    </row>
    <row r="247" spans="1:11" s="10" customFormat="1" ht="31.5" hidden="1">
      <c r="A247" s="91" t="s">
        <v>369</v>
      </c>
      <c r="B247" s="108">
        <v>2</v>
      </c>
      <c r="C247" s="87"/>
      <c r="D247" s="87"/>
      <c r="E247" s="87"/>
      <c r="F247" s="87"/>
      <c r="G247" s="87"/>
      <c r="H247" s="87"/>
      <c r="I247" s="87"/>
      <c r="J247" s="87"/>
      <c r="K247" s="12">
        <f t="shared" si="3"/>
        <v>0</v>
      </c>
    </row>
    <row r="248" spans="1:11" s="10" customFormat="1" ht="15.75" hidden="1">
      <c r="A248" s="91" t="s">
        <v>370</v>
      </c>
      <c r="B248" s="108">
        <v>2</v>
      </c>
      <c r="C248" s="87"/>
      <c r="D248" s="87"/>
      <c r="E248" s="87"/>
      <c r="F248" s="87"/>
      <c r="G248" s="87"/>
      <c r="H248" s="87"/>
      <c r="I248" s="87"/>
      <c r="J248" s="87"/>
      <c r="K248" s="12">
        <f t="shared" si="3"/>
        <v>0</v>
      </c>
    </row>
    <row r="249" spans="1:11" s="10" customFormat="1" ht="15.75" hidden="1">
      <c r="A249" s="91" t="s">
        <v>368</v>
      </c>
      <c r="B249" s="108"/>
      <c r="C249" s="87">
        <f>SUM(C247:C248)</f>
        <v>0</v>
      </c>
      <c r="D249" s="87">
        <f>SUM(D247:D248)</f>
        <v>0</v>
      </c>
      <c r="E249" s="87"/>
      <c r="F249" s="87"/>
      <c r="G249" s="87"/>
      <c r="H249" s="87"/>
      <c r="I249" s="87"/>
      <c r="J249" s="87"/>
      <c r="K249" s="12">
        <f t="shared" si="3"/>
        <v>0</v>
      </c>
    </row>
    <row r="250" spans="1:11" s="10" customFormat="1" ht="15.75">
      <c r="A250" s="91" t="s">
        <v>937</v>
      </c>
      <c r="B250" s="108">
        <v>2</v>
      </c>
      <c r="C250" s="87">
        <v>0</v>
      </c>
      <c r="D250" s="87">
        <v>305000</v>
      </c>
      <c r="E250" s="87"/>
      <c r="F250" s="87"/>
      <c r="G250" s="87"/>
      <c r="H250" s="87"/>
      <c r="I250" s="87"/>
      <c r="J250" s="87"/>
      <c r="K250" s="12">
        <f t="shared" si="3"/>
        <v>305000</v>
      </c>
    </row>
    <row r="251" spans="1:11" s="10" customFormat="1" ht="15.75" hidden="1">
      <c r="A251" s="91" t="s">
        <v>628</v>
      </c>
      <c r="B251" s="108">
        <v>2</v>
      </c>
      <c r="C251" s="87"/>
      <c r="D251" s="87"/>
      <c r="E251" s="87"/>
      <c r="F251" s="87"/>
      <c r="G251" s="87"/>
      <c r="H251" s="87"/>
      <c r="I251" s="87"/>
      <c r="J251" s="87"/>
      <c r="K251" s="12">
        <f t="shared" si="3"/>
        <v>0</v>
      </c>
    </row>
    <row r="252" spans="1:11" s="10" customFormat="1" ht="15.75" hidden="1">
      <c r="A252" s="91" t="s">
        <v>626</v>
      </c>
      <c r="B252" s="108">
        <v>2</v>
      </c>
      <c r="C252" s="87"/>
      <c r="D252" s="87"/>
      <c r="E252" s="87"/>
      <c r="F252" s="87"/>
      <c r="G252" s="87"/>
      <c r="H252" s="87"/>
      <c r="I252" s="87"/>
      <c r="J252" s="87"/>
      <c r="K252" s="12">
        <f t="shared" si="3"/>
        <v>0</v>
      </c>
    </row>
    <row r="253" spans="1:11" s="10" customFormat="1" ht="15.75" hidden="1">
      <c r="A253" s="91" t="s">
        <v>622</v>
      </c>
      <c r="B253" s="108">
        <v>2</v>
      </c>
      <c r="C253" s="87"/>
      <c r="D253" s="87"/>
      <c r="E253" s="87"/>
      <c r="F253" s="87"/>
      <c r="G253" s="87"/>
      <c r="H253" s="87"/>
      <c r="I253" s="87"/>
      <c r="J253" s="87"/>
      <c r="K253" s="12">
        <f t="shared" si="3"/>
        <v>0</v>
      </c>
    </row>
    <row r="254" spans="1:11" s="10" customFormat="1" ht="15.75">
      <c r="A254" s="91" t="s">
        <v>371</v>
      </c>
      <c r="B254" s="108"/>
      <c r="C254" s="87">
        <f>SUM(C250:C253)</f>
        <v>0</v>
      </c>
      <c r="D254" s="87">
        <f>SUM(D250:D253)</f>
        <v>305000</v>
      </c>
      <c r="E254" s="87"/>
      <c r="F254" s="87"/>
      <c r="G254" s="87"/>
      <c r="H254" s="87"/>
      <c r="I254" s="87"/>
      <c r="J254" s="87"/>
      <c r="K254" s="12">
        <f t="shared" si="3"/>
        <v>305000</v>
      </c>
    </row>
    <row r="255" spans="1:11" s="10" customFormat="1" ht="15.75">
      <c r="A255" s="61" t="s">
        <v>461</v>
      </c>
      <c r="B255" s="108"/>
      <c r="C255" s="87">
        <f>SUM(C246)+C249+C254</f>
        <v>0</v>
      </c>
      <c r="D255" s="87">
        <f>SUM(D246)+D249+D254</f>
        <v>305000</v>
      </c>
      <c r="E255" s="87"/>
      <c r="F255" s="87"/>
      <c r="G255" s="87"/>
      <c r="H255" s="87"/>
      <c r="I255" s="87"/>
      <c r="J255" s="87"/>
      <c r="K255" s="12">
        <f t="shared" si="3"/>
        <v>305000</v>
      </c>
    </row>
    <row r="256" spans="1:11" s="10" customFormat="1" ht="15.75">
      <c r="A256" s="40" t="s">
        <v>348</v>
      </c>
      <c r="B256" s="105"/>
      <c r="C256" s="89">
        <f>SUM(C257:C257:C259)</f>
        <v>8526581</v>
      </c>
      <c r="D256" s="89">
        <f>SUM(D257:D257:D259)</f>
        <v>8966326</v>
      </c>
      <c r="E256" s="89"/>
      <c r="F256" s="89"/>
      <c r="G256" s="89"/>
      <c r="H256" s="89"/>
      <c r="I256" s="89"/>
      <c r="J256" s="89"/>
      <c r="K256" s="12">
        <f t="shared" si="3"/>
        <v>439745</v>
      </c>
    </row>
    <row r="257" spans="1:11" s="10" customFormat="1" ht="15.75">
      <c r="A257" s="91" t="s">
        <v>421</v>
      </c>
      <c r="B257" s="103">
        <v>1</v>
      </c>
      <c r="C257" s="87">
        <f>SUMIF($B$197:$B$256,"1",C$197:C$256)</f>
        <v>0</v>
      </c>
      <c r="D257" s="87">
        <f>SUMIF($B$197:$B$256,"1",D$197:D$256)</f>
        <v>0</v>
      </c>
      <c r="E257" s="87"/>
      <c r="F257" s="87"/>
      <c r="G257" s="87"/>
      <c r="H257" s="87"/>
      <c r="I257" s="87"/>
      <c r="J257" s="87"/>
      <c r="K257" s="12">
        <f t="shared" si="3"/>
        <v>0</v>
      </c>
    </row>
    <row r="258" spans="1:11" s="10" customFormat="1" ht="15.75">
      <c r="A258" s="91" t="s">
        <v>248</v>
      </c>
      <c r="B258" s="103">
        <v>2</v>
      </c>
      <c r="C258" s="87">
        <f>SUMIF($B$197:$B$256,"2",C$197:C$256)</f>
        <v>8526581</v>
      </c>
      <c r="D258" s="87">
        <f>SUMIF($B$197:$B$256,"2",D$197:D$256)</f>
        <v>8966326</v>
      </c>
      <c r="E258" s="87"/>
      <c r="F258" s="87"/>
      <c r="G258" s="87"/>
      <c r="H258" s="87"/>
      <c r="I258" s="87"/>
      <c r="J258" s="87"/>
      <c r="K258" s="12">
        <f t="shared" si="3"/>
        <v>439745</v>
      </c>
    </row>
    <row r="259" spans="1:11" s="10" customFormat="1" ht="15.75">
      <c r="A259" s="91" t="s">
        <v>130</v>
      </c>
      <c r="B259" s="103">
        <v>3</v>
      </c>
      <c r="C259" s="87">
        <f>SUMIF($B$197:$B$256,"3",C$197:C$256)</f>
        <v>0</v>
      </c>
      <c r="D259" s="87">
        <f>SUMIF($B$197:$B$256,"3",D$197:D$256)</f>
        <v>0</v>
      </c>
      <c r="E259" s="87"/>
      <c r="F259" s="87"/>
      <c r="G259" s="87"/>
      <c r="H259" s="87"/>
      <c r="I259" s="87"/>
      <c r="J259" s="87"/>
      <c r="K259" s="12">
        <f t="shared" si="3"/>
        <v>0</v>
      </c>
    </row>
    <row r="260" spans="1:11" s="10" customFormat="1" ht="15.75" hidden="1">
      <c r="A260" s="65" t="s">
        <v>372</v>
      </c>
      <c r="B260" s="17"/>
      <c r="C260" s="89"/>
      <c r="D260" s="89"/>
      <c r="E260" s="89"/>
      <c r="F260" s="89"/>
      <c r="G260" s="89"/>
      <c r="H260" s="89"/>
      <c r="I260" s="89"/>
      <c r="J260" s="89"/>
      <c r="K260" s="12">
        <f t="shared" si="3"/>
        <v>0</v>
      </c>
    </row>
    <row r="261" spans="1:11" s="10" customFormat="1" ht="15.75" hidden="1">
      <c r="A261" s="91" t="s">
        <v>123</v>
      </c>
      <c r="B261" s="108"/>
      <c r="C261" s="87"/>
      <c r="D261" s="87"/>
      <c r="E261" s="87"/>
      <c r="F261" s="87"/>
      <c r="G261" s="87"/>
      <c r="H261" s="87"/>
      <c r="I261" s="87"/>
      <c r="J261" s="87"/>
      <c r="K261" s="12">
        <f t="shared" si="3"/>
        <v>0</v>
      </c>
    </row>
    <row r="262" spans="1:11" s="10" customFormat="1" ht="15.75" hidden="1">
      <c r="A262" s="61" t="s">
        <v>373</v>
      </c>
      <c r="B262" s="108"/>
      <c r="C262" s="87">
        <f>SUM(C261)</f>
        <v>0</v>
      </c>
      <c r="D262" s="87">
        <f>SUM(D261)</f>
        <v>0</v>
      </c>
      <c r="E262" s="87"/>
      <c r="F262" s="87"/>
      <c r="G262" s="87"/>
      <c r="H262" s="87"/>
      <c r="I262" s="87"/>
      <c r="J262" s="87"/>
      <c r="K262" s="12">
        <f t="shared" si="3"/>
        <v>0</v>
      </c>
    </row>
    <row r="263" spans="1:11" s="10" customFormat="1" ht="15.75" hidden="1">
      <c r="A263" s="91" t="s">
        <v>374</v>
      </c>
      <c r="B263" s="108">
        <v>2</v>
      </c>
      <c r="C263" s="87"/>
      <c r="D263" s="87"/>
      <c r="E263" s="87"/>
      <c r="F263" s="87"/>
      <c r="G263" s="87"/>
      <c r="H263" s="87"/>
      <c r="I263" s="87"/>
      <c r="J263" s="87"/>
      <c r="K263" s="12">
        <f aca="true" t="shared" si="4" ref="K263:K326">D263-C263</f>
        <v>0</v>
      </c>
    </row>
    <row r="264" spans="1:11" s="10" customFormat="1" ht="15.75" hidden="1">
      <c r="A264" s="91" t="s">
        <v>124</v>
      </c>
      <c r="B264" s="108">
        <v>2</v>
      </c>
      <c r="C264" s="87"/>
      <c r="D264" s="87"/>
      <c r="E264" s="87"/>
      <c r="F264" s="87"/>
      <c r="G264" s="87"/>
      <c r="H264" s="87"/>
      <c r="I264" s="87"/>
      <c r="J264" s="87"/>
      <c r="K264" s="12">
        <f t="shared" si="4"/>
        <v>0</v>
      </c>
    </row>
    <row r="265" spans="1:11" s="10" customFormat="1" ht="15.75" hidden="1">
      <c r="A265" s="91" t="s">
        <v>124</v>
      </c>
      <c r="B265" s="108">
        <v>2</v>
      </c>
      <c r="C265" s="87"/>
      <c r="D265" s="87"/>
      <c r="E265" s="87"/>
      <c r="F265" s="87"/>
      <c r="G265" s="87"/>
      <c r="H265" s="87"/>
      <c r="I265" s="87"/>
      <c r="J265" s="87"/>
      <c r="K265" s="12">
        <f t="shared" si="4"/>
        <v>0</v>
      </c>
    </row>
    <row r="266" spans="1:11" s="10" customFormat="1" ht="31.5" hidden="1">
      <c r="A266" s="91" t="s">
        <v>376</v>
      </c>
      <c r="B266" s="108"/>
      <c r="C266" s="87">
        <f>SUM(C264:C265)</f>
        <v>0</v>
      </c>
      <c r="D266" s="87">
        <f>SUM(D264:D265)</f>
        <v>0</v>
      </c>
      <c r="E266" s="87"/>
      <c r="F266" s="87"/>
      <c r="G266" s="87"/>
      <c r="H266" s="87"/>
      <c r="I266" s="87"/>
      <c r="J266" s="87"/>
      <c r="K266" s="12">
        <f t="shared" si="4"/>
        <v>0</v>
      </c>
    </row>
    <row r="267" spans="1:11" s="10" customFormat="1" ht="15.75" hidden="1">
      <c r="A267" s="61" t="s">
        <v>375</v>
      </c>
      <c r="B267" s="108"/>
      <c r="C267" s="87">
        <f>C263+C266</f>
        <v>0</v>
      </c>
      <c r="D267" s="87">
        <f>D263+D266</f>
        <v>0</v>
      </c>
      <c r="E267" s="87"/>
      <c r="F267" s="87"/>
      <c r="G267" s="87"/>
      <c r="H267" s="87"/>
      <c r="I267" s="87"/>
      <c r="J267" s="87"/>
      <c r="K267" s="12">
        <f t="shared" si="4"/>
        <v>0</v>
      </c>
    </row>
    <row r="268" spans="1:11" s="10" customFormat="1" ht="15.75" hidden="1">
      <c r="A268" s="91" t="s">
        <v>123</v>
      </c>
      <c r="B268" s="108">
        <v>2</v>
      </c>
      <c r="C268" s="87"/>
      <c r="D268" s="87"/>
      <c r="E268" s="87"/>
      <c r="F268" s="87"/>
      <c r="G268" s="87"/>
      <c r="H268" s="87"/>
      <c r="I268" s="87"/>
      <c r="J268" s="87"/>
      <c r="K268" s="12">
        <f t="shared" si="4"/>
        <v>0</v>
      </c>
    </row>
    <row r="269" spans="1:11" s="10" customFormat="1" ht="15.75" hidden="1">
      <c r="A269" s="91" t="s">
        <v>123</v>
      </c>
      <c r="B269" s="108">
        <v>2</v>
      </c>
      <c r="C269" s="87"/>
      <c r="D269" s="87"/>
      <c r="E269" s="87"/>
      <c r="F269" s="87"/>
      <c r="G269" s="87"/>
      <c r="H269" s="87"/>
      <c r="I269" s="87"/>
      <c r="J269" s="87"/>
      <c r="K269" s="12">
        <f t="shared" si="4"/>
        <v>0</v>
      </c>
    </row>
    <row r="270" spans="1:11" s="10" customFormat="1" ht="15.75" hidden="1">
      <c r="A270" s="91" t="s">
        <v>123</v>
      </c>
      <c r="B270" s="108">
        <v>2</v>
      </c>
      <c r="C270" s="87"/>
      <c r="D270" s="87"/>
      <c r="E270" s="87"/>
      <c r="F270" s="87"/>
      <c r="G270" s="87"/>
      <c r="H270" s="87"/>
      <c r="I270" s="87"/>
      <c r="J270" s="87"/>
      <c r="K270" s="12">
        <f t="shared" si="4"/>
        <v>0</v>
      </c>
    </row>
    <row r="271" spans="1:11" s="10" customFormat="1" ht="15.75" hidden="1">
      <c r="A271" s="61" t="s">
        <v>377</v>
      </c>
      <c r="B271" s="108"/>
      <c r="C271" s="87">
        <f>SUM(C268:C270)</f>
        <v>0</v>
      </c>
      <c r="D271" s="87">
        <f>SUM(D268:D270)</f>
        <v>0</v>
      </c>
      <c r="E271" s="87"/>
      <c r="F271" s="87"/>
      <c r="G271" s="87"/>
      <c r="H271" s="87"/>
      <c r="I271" s="87"/>
      <c r="J271" s="87"/>
      <c r="K271" s="12">
        <f t="shared" si="4"/>
        <v>0</v>
      </c>
    </row>
    <row r="272" spans="1:11" s="10" customFormat="1" ht="15.75" hidden="1">
      <c r="A272" s="91" t="s">
        <v>378</v>
      </c>
      <c r="B272" s="108">
        <v>2</v>
      </c>
      <c r="C272" s="87"/>
      <c r="D272" s="87"/>
      <c r="E272" s="87"/>
      <c r="F272" s="87"/>
      <c r="G272" s="87"/>
      <c r="H272" s="87"/>
      <c r="I272" s="87"/>
      <c r="J272" s="87"/>
      <c r="K272" s="12">
        <f t="shared" si="4"/>
        <v>0</v>
      </c>
    </row>
    <row r="273" spans="1:11" s="10" customFormat="1" ht="15.75" hidden="1">
      <c r="A273" s="91" t="s">
        <v>379</v>
      </c>
      <c r="B273" s="108">
        <v>2</v>
      </c>
      <c r="C273" s="87"/>
      <c r="D273" s="87"/>
      <c r="E273" s="87"/>
      <c r="F273" s="87"/>
      <c r="G273" s="87"/>
      <c r="H273" s="87"/>
      <c r="I273" s="87"/>
      <c r="J273" s="87"/>
      <c r="K273" s="12">
        <f t="shared" si="4"/>
        <v>0</v>
      </c>
    </row>
    <row r="274" spans="1:11" s="10" customFormat="1" ht="15.75" hidden="1">
      <c r="A274" s="61" t="s">
        <v>380</v>
      </c>
      <c r="B274" s="108"/>
      <c r="C274" s="87">
        <f>SUM(C272:C273)</f>
        <v>0</v>
      </c>
      <c r="D274" s="87">
        <f>SUM(D272:D273)</f>
        <v>0</v>
      </c>
      <c r="E274" s="87"/>
      <c r="F274" s="87"/>
      <c r="G274" s="87"/>
      <c r="H274" s="87"/>
      <c r="I274" s="87"/>
      <c r="J274" s="87"/>
      <c r="K274" s="12">
        <f t="shared" si="4"/>
        <v>0</v>
      </c>
    </row>
    <row r="275" spans="1:11" s="10" customFormat="1" ht="15.75" hidden="1">
      <c r="A275" s="61" t="s">
        <v>381</v>
      </c>
      <c r="B275" s="108">
        <v>2</v>
      </c>
      <c r="C275" s="87"/>
      <c r="D275" s="87"/>
      <c r="E275" s="87"/>
      <c r="F275" s="87"/>
      <c r="G275" s="87"/>
      <c r="H275" s="87"/>
      <c r="I275" s="87"/>
      <c r="J275" s="87"/>
      <c r="K275" s="12">
        <f t="shared" si="4"/>
        <v>0</v>
      </c>
    </row>
    <row r="276" spans="1:11" s="10" customFormat="1" ht="15.75" hidden="1">
      <c r="A276" s="40" t="s">
        <v>372</v>
      </c>
      <c r="B276" s="105"/>
      <c r="C276" s="89">
        <f>SUM(C277:C277:C279)</f>
        <v>0</v>
      </c>
      <c r="D276" s="89">
        <f>SUM(D277:D277:D279)</f>
        <v>0</v>
      </c>
      <c r="E276" s="89"/>
      <c r="F276" s="89"/>
      <c r="G276" s="89"/>
      <c r="H276" s="89"/>
      <c r="I276" s="89"/>
      <c r="J276" s="89"/>
      <c r="K276" s="12">
        <f t="shared" si="4"/>
        <v>0</v>
      </c>
    </row>
    <row r="277" spans="1:11" s="10" customFormat="1" ht="15.75" hidden="1">
      <c r="A277" s="91" t="s">
        <v>421</v>
      </c>
      <c r="B277" s="103">
        <v>1</v>
      </c>
      <c r="C277" s="87">
        <f>SUMIF($B$260:$B$276,"1",C$260:C$276)</f>
        <v>0</v>
      </c>
      <c r="D277" s="87">
        <f>SUMIF($B$260:$B$276,"1",D$260:D$276)</f>
        <v>0</v>
      </c>
      <c r="E277" s="87"/>
      <c r="F277" s="87"/>
      <c r="G277" s="87"/>
      <c r="H277" s="87"/>
      <c r="I277" s="87"/>
      <c r="J277" s="87"/>
      <c r="K277" s="12">
        <f t="shared" si="4"/>
        <v>0</v>
      </c>
    </row>
    <row r="278" spans="1:11" s="10" customFormat="1" ht="15.75" hidden="1">
      <c r="A278" s="91" t="s">
        <v>248</v>
      </c>
      <c r="B278" s="103">
        <v>2</v>
      </c>
      <c r="C278" s="87">
        <f>SUMIF($B$260:$B$276,"2",C$260:C$276)</f>
        <v>0</v>
      </c>
      <c r="D278" s="87">
        <f>SUMIF($B$260:$B$276,"2",D$260:D$276)</f>
        <v>0</v>
      </c>
      <c r="E278" s="87"/>
      <c r="F278" s="87"/>
      <c r="G278" s="87"/>
      <c r="H278" s="87"/>
      <c r="I278" s="87"/>
      <c r="J278" s="87"/>
      <c r="K278" s="12">
        <f t="shared" si="4"/>
        <v>0</v>
      </c>
    </row>
    <row r="279" spans="1:11" s="10" customFormat="1" ht="15.75" hidden="1">
      <c r="A279" s="91" t="s">
        <v>130</v>
      </c>
      <c r="B279" s="103">
        <v>3</v>
      </c>
      <c r="C279" s="87">
        <f>SUMIF($B$260:$B$276,"3",C$260:C$276)</f>
        <v>0</v>
      </c>
      <c r="D279" s="87">
        <f>SUMIF($B$260:$B$276,"3",D$260:D$276)</f>
        <v>0</v>
      </c>
      <c r="E279" s="87"/>
      <c r="F279" s="87"/>
      <c r="G279" s="87"/>
      <c r="H279" s="87"/>
      <c r="I279" s="87"/>
      <c r="J279" s="87"/>
      <c r="K279" s="12">
        <f t="shared" si="4"/>
        <v>0</v>
      </c>
    </row>
    <row r="280" spans="1:11" s="10" customFormat="1" ht="15.75">
      <c r="A280" s="65" t="s">
        <v>385</v>
      </c>
      <c r="B280" s="17"/>
      <c r="C280" s="89"/>
      <c r="D280" s="89"/>
      <c r="E280" s="89"/>
      <c r="F280" s="89"/>
      <c r="G280" s="89"/>
      <c r="H280" s="89"/>
      <c r="I280" s="89"/>
      <c r="J280" s="89"/>
      <c r="K280" s="12">
        <f t="shared" si="4"/>
        <v>0</v>
      </c>
    </row>
    <row r="281" spans="1:11" s="10" customFormat="1" ht="15.75" hidden="1">
      <c r="A281" s="61"/>
      <c r="B281" s="17"/>
      <c r="C281" s="87"/>
      <c r="D281" s="87"/>
      <c r="E281" s="87"/>
      <c r="F281" s="87"/>
      <c r="G281" s="87"/>
      <c r="H281" s="87"/>
      <c r="I281" s="87"/>
      <c r="J281" s="87"/>
      <c r="K281" s="12">
        <f t="shared" si="4"/>
        <v>0</v>
      </c>
    </row>
    <row r="282" spans="1:11" s="10" customFormat="1" ht="31.5" hidden="1">
      <c r="A282" s="61" t="s">
        <v>384</v>
      </c>
      <c r="B282" s="17"/>
      <c r="C282" s="87"/>
      <c r="D282" s="87"/>
      <c r="E282" s="87"/>
      <c r="F282" s="87"/>
      <c r="G282" s="87"/>
      <c r="H282" s="87"/>
      <c r="I282" s="87"/>
      <c r="J282" s="87"/>
      <c r="K282" s="12">
        <f t="shared" si="4"/>
        <v>0</v>
      </c>
    </row>
    <row r="283" spans="1:11" s="10" customFormat="1" ht="15.75">
      <c r="A283" s="91" t="s">
        <v>487</v>
      </c>
      <c r="B283" s="17">
        <v>2</v>
      </c>
      <c r="C283" s="87">
        <v>124852</v>
      </c>
      <c r="D283" s="87">
        <v>124852</v>
      </c>
      <c r="E283" s="87"/>
      <c r="F283" s="87"/>
      <c r="G283" s="87"/>
      <c r="H283" s="87"/>
      <c r="I283" s="87"/>
      <c r="J283" s="87"/>
      <c r="K283" s="12">
        <f t="shared" si="4"/>
        <v>0</v>
      </c>
    </row>
    <row r="284" spans="1:11" s="10" customFormat="1" ht="31.5">
      <c r="A284" s="61" t="s">
        <v>463</v>
      </c>
      <c r="B284" s="17"/>
      <c r="C284" s="87">
        <f>SUM(C283)</f>
        <v>124852</v>
      </c>
      <c r="D284" s="87">
        <f>SUM(D283)</f>
        <v>124852</v>
      </c>
      <c r="E284" s="87"/>
      <c r="F284" s="87"/>
      <c r="G284" s="87"/>
      <c r="H284" s="87"/>
      <c r="I284" s="87"/>
      <c r="J284" s="87"/>
      <c r="K284" s="12">
        <f t="shared" si="4"/>
        <v>0</v>
      </c>
    </row>
    <row r="285" spans="1:11" s="10" customFormat="1" ht="15.75" hidden="1">
      <c r="A285" s="61"/>
      <c r="B285" s="17"/>
      <c r="C285" s="87"/>
      <c r="D285" s="87"/>
      <c r="E285" s="87"/>
      <c r="F285" s="87"/>
      <c r="G285" s="87"/>
      <c r="H285" s="87"/>
      <c r="I285" s="87"/>
      <c r="J285" s="87"/>
      <c r="K285" s="12">
        <f t="shared" si="4"/>
        <v>0</v>
      </c>
    </row>
    <row r="286" spans="1:11" s="10" customFormat="1" ht="15.75" hidden="1">
      <c r="A286" s="61" t="s">
        <v>623</v>
      </c>
      <c r="B286" s="17">
        <v>2</v>
      </c>
      <c r="C286" s="87"/>
      <c r="D286" s="87"/>
      <c r="E286" s="87"/>
      <c r="F286" s="87"/>
      <c r="G286" s="87"/>
      <c r="H286" s="87"/>
      <c r="I286" s="87"/>
      <c r="J286" s="87"/>
      <c r="K286" s="12">
        <f t="shared" si="4"/>
        <v>0</v>
      </c>
    </row>
    <row r="287" spans="1:11" s="10" customFormat="1" ht="31.5">
      <c r="A287" s="61" t="s">
        <v>922</v>
      </c>
      <c r="B287" s="17">
        <v>2</v>
      </c>
      <c r="C287" s="90">
        <v>0</v>
      </c>
      <c r="D287" s="90">
        <v>17800</v>
      </c>
      <c r="E287" s="87"/>
      <c r="F287" s="87"/>
      <c r="G287" s="87"/>
      <c r="H287" s="87"/>
      <c r="I287" s="87"/>
      <c r="J287" s="87"/>
      <c r="K287" s="12">
        <f t="shared" si="4"/>
        <v>17800</v>
      </c>
    </row>
    <row r="288" spans="1:11" s="10" customFormat="1" ht="15.75">
      <c r="A288" s="61" t="s">
        <v>464</v>
      </c>
      <c r="B288" s="17"/>
      <c r="C288" s="87">
        <f>SUM(C285:C287)</f>
        <v>0</v>
      </c>
      <c r="D288" s="87">
        <f>SUM(D285:D287)</f>
        <v>17800</v>
      </c>
      <c r="E288" s="87"/>
      <c r="F288" s="87"/>
      <c r="G288" s="87"/>
      <c r="H288" s="87"/>
      <c r="I288" s="87"/>
      <c r="J288" s="87"/>
      <c r="K288" s="12">
        <f t="shared" si="4"/>
        <v>17800</v>
      </c>
    </row>
    <row r="289" spans="1:11" s="10" customFormat="1" ht="15.75">
      <c r="A289" s="40" t="s">
        <v>385</v>
      </c>
      <c r="B289" s="105"/>
      <c r="C289" s="89">
        <f>SUM(C290:C290:C292)</f>
        <v>124852</v>
      </c>
      <c r="D289" s="89">
        <f>SUM(D290:D290:D292)</f>
        <v>142652</v>
      </c>
      <c r="E289" s="89"/>
      <c r="F289" s="89"/>
      <c r="G289" s="89"/>
      <c r="H289" s="89"/>
      <c r="I289" s="89"/>
      <c r="J289" s="89"/>
      <c r="K289" s="12">
        <f t="shared" si="4"/>
        <v>17800</v>
      </c>
    </row>
    <row r="290" spans="1:11" s="10" customFormat="1" ht="15.75">
      <c r="A290" s="91" t="s">
        <v>421</v>
      </c>
      <c r="B290" s="103">
        <v>1</v>
      </c>
      <c r="C290" s="87">
        <f>SUMIF($B$280:$B$289,"1",C$280:C$289)</f>
        <v>0</v>
      </c>
      <c r="D290" s="87">
        <f>SUMIF($B$280:$B$289,"1",D$280:D$289)</f>
        <v>0</v>
      </c>
      <c r="E290" s="87"/>
      <c r="F290" s="87"/>
      <c r="G290" s="87"/>
      <c r="H290" s="87"/>
      <c r="I290" s="87"/>
      <c r="J290" s="87"/>
      <c r="K290" s="12">
        <f t="shared" si="4"/>
        <v>0</v>
      </c>
    </row>
    <row r="291" spans="1:11" s="10" customFormat="1" ht="15.75">
      <c r="A291" s="91" t="s">
        <v>248</v>
      </c>
      <c r="B291" s="103">
        <v>2</v>
      </c>
      <c r="C291" s="87">
        <f>SUMIF($B$280:$B$289,"2",C$280:C$289)</f>
        <v>124852</v>
      </c>
      <c r="D291" s="87">
        <f>SUMIF($B$280:$B$289,"2",D$280:D$289)</f>
        <v>142652</v>
      </c>
      <c r="E291" s="87"/>
      <c r="F291" s="87"/>
      <c r="G291" s="87"/>
      <c r="H291" s="87"/>
      <c r="I291" s="87"/>
      <c r="J291" s="87"/>
      <c r="K291" s="12">
        <f t="shared" si="4"/>
        <v>17800</v>
      </c>
    </row>
    <row r="292" spans="1:11" s="10" customFormat="1" ht="15.75">
      <c r="A292" s="91" t="s">
        <v>130</v>
      </c>
      <c r="B292" s="103">
        <v>3</v>
      </c>
      <c r="C292" s="87">
        <f>SUMIF($B$280:$B$289,"3",C$280:C$289)</f>
        <v>0</v>
      </c>
      <c r="D292" s="87">
        <f>SUMIF($B$280:$B$289,"3",D$280:D$289)</f>
        <v>0</v>
      </c>
      <c r="E292" s="87"/>
      <c r="F292" s="87"/>
      <c r="G292" s="87"/>
      <c r="H292" s="87"/>
      <c r="I292" s="87"/>
      <c r="J292" s="87"/>
      <c r="K292" s="12">
        <f t="shared" si="4"/>
        <v>0</v>
      </c>
    </row>
    <row r="293" spans="1:11" s="10" customFormat="1" ht="15.75">
      <c r="A293" s="65" t="s">
        <v>386</v>
      </c>
      <c r="B293" s="17"/>
      <c r="C293" s="89"/>
      <c r="D293" s="89"/>
      <c r="E293" s="89"/>
      <c r="F293" s="89"/>
      <c r="G293" s="89"/>
      <c r="H293" s="89"/>
      <c r="I293" s="89"/>
      <c r="J293" s="89"/>
      <c r="K293" s="12">
        <f t="shared" si="4"/>
        <v>0</v>
      </c>
    </row>
    <row r="294" spans="1:11" s="10" customFormat="1" ht="15.75" hidden="1">
      <c r="A294" s="65"/>
      <c r="B294" s="17"/>
      <c r="C294" s="89"/>
      <c r="D294" s="89"/>
      <c r="E294" s="89"/>
      <c r="F294" s="89"/>
      <c r="G294" s="89"/>
      <c r="H294" s="89"/>
      <c r="I294" s="89"/>
      <c r="J294" s="89"/>
      <c r="K294" s="12">
        <f t="shared" si="4"/>
        <v>0</v>
      </c>
    </row>
    <row r="295" spans="1:11" s="10" customFormat="1" ht="15.75" hidden="1">
      <c r="A295" s="65"/>
      <c r="B295" s="17"/>
      <c r="C295" s="89"/>
      <c r="D295" s="89"/>
      <c r="E295" s="89"/>
      <c r="F295" s="89"/>
      <c r="G295" s="89"/>
      <c r="H295" s="89"/>
      <c r="I295" s="89"/>
      <c r="J295" s="89"/>
      <c r="K295" s="12">
        <f t="shared" si="4"/>
        <v>0</v>
      </c>
    </row>
    <row r="296" spans="1:11" s="10" customFormat="1" ht="15.75" hidden="1">
      <c r="A296" s="61"/>
      <c r="B296" s="17"/>
      <c r="C296" s="87"/>
      <c r="D296" s="87"/>
      <c r="E296" s="87"/>
      <c r="F296" s="87"/>
      <c r="G296" s="87"/>
      <c r="H296" s="87"/>
      <c r="I296" s="87"/>
      <c r="J296" s="87"/>
      <c r="K296" s="12">
        <f t="shared" si="4"/>
        <v>0</v>
      </c>
    </row>
    <row r="297" spans="1:11" s="10" customFormat="1" ht="31.5" hidden="1">
      <c r="A297" s="61" t="s">
        <v>387</v>
      </c>
      <c r="B297" s="17"/>
      <c r="C297" s="87"/>
      <c r="D297" s="87"/>
      <c r="E297" s="87"/>
      <c r="F297" s="87"/>
      <c r="G297" s="87"/>
      <c r="H297" s="87"/>
      <c r="I297" s="87"/>
      <c r="J297" s="87"/>
      <c r="K297" s="12">
        <f t="shared" si="4"/>
        <v>0</v>
      </c>
    </row>
    <row r="298" spans="1:11" s="10" customFormat="1" ht="15.75">
      <c r="A298" s="91" t="s">
        <v>488</v>
      </c>
      <c r="B298" s="17">
        <v>2</v>
      </c>
      <c r="C298" s="87">
        <v>188200</v>
      </c>
      <c r="D298" s="87">
        <v>188200</v>
      </c>
      <c r="E298" s="87"/>
      <c r="F298" s="87"/>
      <c r="G298" s="87"/>
      <c r="H298" s="87"/>
      <c r="I298" s="87"/>
      <c r="J298" s="87"/>
      <c r="K298" s="12">
        <f t="shared" si="4"/>
        <v>0</v>
      </c>
    </row>
    <row r="299" spans="1:11" s="10" customFormat="1" ht="31.5">
      <c r="A299" s="61" t="s">
        <v>465</v>
      </c>
      <c r="B299" s="17"/>
      <c r="C299" s="87">
        <f>SUM(C298)</f>
        <v>188200</v>
      </c>
      <c r="D299" s="87">
        <f>SUM(D298)</f>
        <v>188200</v>
      </c>
      <c r="E299" s="87"/>
      <c r="F299" s="87"/>
      <c r="G299" s="87"/>
      <c r="H299" s="87"/>
      <c r="I299" s="87"/>
      <c r="J299" s="87"/>
      <c r="K299" s="12">
        <f t="shared" si="4"/>
        <v>0</v>
      </c>
    </row>
    <row r="300" spans="1:11" s="10" customFormat="1" ht="15.75" hidden="1">
      <c r="A300" s="91"/>
      <c r="B300" s="17">
        <v>2</v>
      </c>
      <c r="C300" s="87"/>
      <c r="D300" s="87"/>
      <c r="E300" s="87"/>
      <c r="F300" s="87"/>
      <c r="G300" s="87"/>
      <c r="H300" s="87"/>
      <c r="I300" s="87"/>
      <c r="J300" s="87"/>
      <c r="K300" s="12">
        <f t="shared" si="4"/>
        <v>0</v>
      </c>
    </row>
    <row r="301" spans="1:11" s="10" customFormat="1" ht="15.75" hidden="1">
      <c r="A301" s="61"/>
      <c r="B301" s="17"/>
      <c r="C301" s="87"/>
      <c r="D301" s="87"/>
      <c r="E301" s="87"/>
      <c r="F301" s="87"/>
      <c r="G301" s="87"/>
      <c r="H301" s="87"/>
      <c r="I301" s="87"/>
      <c r="J301" s="87"/>
      <c r="K301" s="12">
        <f t="shared" si="4"/>
        <v>0</v>
      </c>
    </row>
    <row r="302" spans="1:11" s="10" customFormat="1" ht="15.75" hidden="1">
      <c r="A302" s="61"/>
      <c r="B302" s="17"/>
      <c r="C302" s="87"/>
      <c r="D302" s="87"/>
      <c r="E302" s="87"/>
      <c r="F302" s="87"/>
      <c r="G302" s="87"/>
      <c r="H302" s="87"/>
      <c r="I302" s="87"/>
      <c r="J302" s="87"/>
      <c r="K302" s="12">
        <f t="shared" si="4"/>
        <v>0</v>
      </c>
    </row>
    <row r="303" spans="1:11" s="10" customFormat="1" ht="15.75" hidden="1">
      <c r="A303" s="61" t="s">
        <v>466</v>
      </c>
      <c r="B303" s="17"/>
      <c r="C303" s="87">
        <f>SUM(C300:C302)</f>
        <v>0</v>
      </c>
      <c r="D303" s="87">
        <f>SUM(D300:D302)</f>
        <v>0</v>
      </c>
      <c r="E303" s="87"/>
      <c r="F303" s="87"/>
      <c r="G303" s="87"/>
      <c r="H303" s="87"/>
      <c r="I303" s="87"/>
      <c r="J303" s="87"/>
      <c r="K303" s="12">
        <f t="shared" si="4"/>
        <v>0</v>
      </c>
    </row>
    <row r="304" spans="1:11" s="10" customFormat="1" ht="15.75">
      <c r="A304" s="40" t="s">
        <v>386</v>
      </c>
      <c r="B304" s="105"/>
      <c r="C304" s="89">
        <f>SUM(C305:C305:C307)</f>
        <v>188200</v>
      </c>
      <c r="D304" s="89">
        <f>SUM(D305:D305:D307)</f>
        <v>188200</v>
      </c>
      <c r="E304" s="89"/>
      <c r="F304" s="89"/>
      <c r="G304" s="89"/>
      <c r="H304" s="89"/>
      <c r="I304" s="89"/>
      <c r="J304" s="89"/>
      <c r="K304" s="12">
        <f t="shared" si="4"/>
        <v>0</v>
      </c>
    </row>
    <row r="305" spans="1:11" s="10" customFormat="1" ht="15.75">
      <c r="A305" s="91" t="s">
        <v>421</v>
      </c>
      <c r="B305" s="103">
        <v>1</v>
      </c>
      <c r="C305" s="87">
        <f>SUMIF($B$293:$B$304,"1",C$293:C$304)</f>
        <v>0</v>
      </c>
      <c r="D305" s="87">
        <f>SUMIF($B$293:$B$304,"1",D$293:D$304)</f>
        <v>0</v>
      </c>
      <c r="E305" s="87"/>
      <c r="F305" s="87"/>
      <c r="G305" s="87"/>
      <c r="H305" s="87"/>
      <c r="I305" s="87"/>
      <c r="J305" s="87"/>
      <c r="K305" s="12">
        <f t="shared" si="4"/>
        <v>0</v>
      </c>
    </row>
    <row r="306" spans="1:11" s="10" customFormat="1" ht="15.75">
      <c r="A306" s="91" t="s">
        <v>248</v>
      </c>
      <c r="B306" s="103">
        <v>2</v>
      </c>
      <c r="C306" s="87">
        <f>SUMIF($B$293:$B$304,"2",C$293:C$304)</f>
        <v>188200</v>
      </c>
      <c r="D306" s="87">
        <f>SUMIF($B$293:$B$304,"2",D$293:D$304)</f>
        <v>188200</v>
      </c>
      <c r="E306" s="87"/>
      <c r="F306" s="87"/>
      <c r="G306" s="87"/>
      <c r="H306" s="87"/>
      <c r="I306" s="87"/>
      <c r="J306" s="87"/>
      <c r="K306" s="12">
        <f t="shared" si="4"/>
        <v>0</v>
      </c>
    </row>
    <row r="307" spans="1:11" s="10" customFormat="1" ht="15.75">
      <c r="A307" s="91" t="s">
        <v>130</v>
      </c>
      <c r="B307" s="103">
        <v>3</v>
      </c>
      <c r="C307" s="87">
        <f>SUMIF($B$293:$B$304,"3",C$293:C$304)</f>
        <v>0</v>
      </c>
      <c r="D307" s="87">
        <f>SUMIF($B$293:$B$304,"3",D$293:D$304)</f>
        <v>0</v>
      </c>
      <c r="E307" s="87"/>
      <c r="F307" s="87"/>
      <c r="G307" s="87"/>
      <c r="H307" s="87"/>
      <c r="I307" s="87"/>
      <c r="J307" s="87"/>
      <c r="K307" s="12">
        <f t="shared" si="4"/>
        <v>0</v>
      </c>
    </row>
    <row r="308" spans="1:11" s="10" customFormat="1" ht="33">
      <c r="A308" s="66" t="s">
        <v>499</v>
      </c>
      <c r="B308" s="106"/>
      <c r="C308" s="88"/>
      <c r="D308" s="88"/>
      <c r="E308" s="88"/>
      <c r="F308" s="88"/>
      <c r="G308" s="88"/>
      <c r="H308" s="88"/>
      <c r="I308" s="88"/>
      <c r="J308" s="88"/>
      <c r="K308" s="12">
        <f t="shared" si="4"/>
        <v>0</v>
      </c>
    </row>
    <row r="309" spans="1:11" s="10" customFormat="1" ht="16.5">
      <c r="A309" s="65" t="s">
        <v>170</v>
      </c>
      <c r="B309" s="106"/>
      <c r="C309" s="88"/>
      <c r="D309" s="88"/>
      <c r="E309" s="88"/>
      <c r="F309" s="88"/>
      <c r="G309" s="88"/>
      <c r="H309" s="88"/>
      <c r="I309" s="88"/>
      <c r="J309" s="88"/>
      <c r="K309" s="12">
        <f t="shared" si="4"/>
        <v>0</v>
      </c>
    </row>
    <row r="310" spans="1:11" s="10" customFormat="1" ht="16.5">
      <c r="A310" s="61" t="s">
        <v>234</v>
      </c>
      <c r="B310" s="106">
        <v>2</v>
      </c>
      <c r="C310" s="90">
        <v>32939396</v>
      </c>
      <c r="D310" s="90">
        <v>32939396</v>
      </c>
      <c r="E310" s="90"/>
      <c r="F310" s="90"/>
      <c r="G310" s="90"/>
      <c r="H310" s="90"/>
      <c r="I310" s="90"/>
      <c r="J310" s="90"/>
      <c r="K310" s="12">
        <f t="shared" si="4"/>
        <v>0</v>
      </c>
    </row>
    <row r="311" spans="1:11" s="10" customFormat="1" ht="15.75" hidden="1">
      <c r="A311" s="61" t="s">
        <v>467</v>
      </c>
      <c r="B311" s="105">
        <v>2</v>
      </c>
      <c r="C311" s="90"/>
      <c r="D311" s="90"/>
      <c r="E311" s="90"/>
      <c r="F311" s="90"/>
      <c r="G311" s="90"/>
      <c r="H311" s="90"/>
      <c r="I311" s="90"/>
      <c r="J311" s="90"/>
      <c r="K311" s="12">
        <f t="shared" si="4"/>
        <v>0</v>
      </c>
    </row>
    <row r="312" spans="1:11" s="10" customFormat="1" ht="15.75">
      <c r="A312" s="40" t="s">
        <v>170</v>
      </c>
      <c r="B312" s="105"/>
      <c r="C312" s="89">
        <f>SUM(C313:C315)</f>
        <v>32939396</v>
      </c>
      <c r="D312" s="89">
        <f>SUM(D313:D315)</f>
        <v>32939396</v>
      </c>
      <c r="E312" s="89"/>
      <c r="F312" s="89"/>
      <c r="G312" s="89"/>
      <c r="H312" s="89"/>
      <c r="I312" s="89"/>
      <c r="J312" s="89"/>
      <c r="K312" s="12">
        <f t="shared" si="4"/>
        <v>0</v>
      </c>
    </row>
    <row r="313" spans="1:11" s="10" customFormat="1" ht="15.75">
      <c r="A313" s="91" t="s">
        <v>421</v>
      </c>
      <c r="B313" s="103">
        <v>1</v>
      </c>
      <c r="C313" s="87">
        <f>SUMIF($B$309:$B$312,"1",C$309:C$312)</f>
        <v>0</v>
      </c>
      <c r="D313" s="87">
        <f>SUMIF($B$309:$B$312,"1",D$309:D$312)</f>
        <v>0</v>
      </c>
      <c r="E313" s="87"/>
      <c r="F313" s="87"/>
      <c r="G313" s="87"/>
      <c r="H313" s="87"/>
      <c r="I313" s="87"/>
      <c r="J313" s="87"/>
      <c r="K313" s="12">
        <f t="shared" si="4"/>
        <v>0</v>
      </c>
    </row>
    <row r="314" spans="1:11" s="10" customFormat="1" ht="15.75">
      <c r="A314" s="91" t="s">
        <v>248</v>
      </c>
      <c r="B314" s="103">
        <v>2</v>
      </c>
      <c r="C314" s="87">
        <f>SUMIF($B$309:$B$312,"2",C$309:C$312)</f>
        <v>32939396</v>
      </c>
      <c r="D314" s="87">
        <f>SUMIF($B$309:$B$312,"2",D$309:D$312)</f>
        <v>32939396</v>
      </c>
      <c r="E314" s="87"/>
      <c r="F314" s="87"/>
      <c r="G314" s="87"/>
      <c r="H314" s="87"/>
      <c r="I314" s="87"/>
      <c r="J314" s="87"/>
      <c r="K314" s="12">
        <f t="shared" si="4"/>
        <v>0</v>
      </c>
    </row>
    <row r="315" spans="1:11" s="10" customFormat="1" ht="15.75">
      <c r="A315" s="91" t="s">
        <v>130</v>
      </c>
      <c r="B315" s="103">
        <v>3</v>
      </c>
      <c r="C315" s="87">
        <f>SUMIF($B$309:$B$312,"3",C$309:C$312)</f>
        <v>0</v>
      </c>
      <c r="D315" s="87">
        <f>SUMIF($B$309:$B$312,"3",D$309:D$312)</f>
        <v>0</v>
      </c>
      <c r="E315" s="87"/>
      <c r="F315" s="87"/>
      <c r="G315" s="87"/>
      <c r="H315" s="87"/>
      <c r="I315" s="87"/>
      <c r="J315" s="87"/>
      <c r="K315" s="12">
        <f t="shared" si="4"/>
        <v>0</v>
      </c>
    </row>
    <row r="316" spans="1:11" s="10" customFormat="1" ht="15.75" hidden="1">
      <c r="A316" s="65" t="s">
        <v>171</v>
      </c>
      <c r="B316" s="103"/>
      <c r="C316" s="87"/>
      <c r="D316" s="87"/>
      <c r="E316" s="87"/>
      <c r="F316" s="87"/>
      <c r="G316" s="87"/>
      <c r="H316" s="87"/>
      <c r="I316" s="87"/>
      <c r="J316" s="87"/>
      <c r="K316" s="12">
        <f t="shared" si="4"/>
        <v>0</v>
      </c>
    </row>
    <row r="317" spans="1:11" s="10" customFormat="1" ht="16.5" hidden="1">
      <c r="A317" s="61" t="s">
        <v>234</v>
      </c>
      <c r="B317" s="106">
        <v>2</v>
      </c>
      <c r="C317" s="87"/>
      <c r="D317" s="87"/>
      <c r="E317" s="87"/>
      <c r="F317" s="87"/>
      <c r="G317" s="87"/>
      <c r="H317" s="87"/>
      <c r="I317" s="87"/>
      <c r="J317" s="87"/>
      <c r="K317" s="12">
        <f t="shared" si="4"/>
        <v>0</v>
      </c>
    </row>
    <row r="318" spans="1:11" s="10" customFormat="1" ht="15.75" hidden="1">
      <c r="A318" s="61" t="s">
        <v>467</v>
      </c>
      <c r="B318" s="105">
        <v>2</v>
      </c>
      <c r="C318" s="90"/>
      <c r="D318" s="90"/>
      <c r="E318" s="90"/>
      <c r="F318" s="90"/>
      <c r="G318" s="90"/>
      <c r="H318" s="90"/>
      <c r="I318" s="90"/>
      <c r="J318" s="90"/>
      <c r="K318" s="12">
        <f t="shared" si="4"/>
        <v>0</v>
      </c>
    </row>
    <row r="319" spans="1:11" s="10" customFormat="1" ht="15.75" hidden="1">
      <c r="A319" s="40" t="s">
        <v>171</v>
      </c>
      <c r="B319" s="105"/>
      <c r="C319" s="89">
        <f>SUM(C320:C322)</f>
        <v>0</v>
      </c>
      <c r="D319" s="89">
        <f>SUM(D320:D322)</f>
        <v>0</v>
      </c>
      <c r="E319" s="89"/>
      <c r="F319" s="89"/>
      <c r="G319" s="89"/>
      <c r="H319" s="89"/>
      <c r="I319" s="89"/>
      <c r="J319" s="89"/>
      <c r="K319" s="12">
        <f t="shared" si="4"/>
        <v>0</v>
      </c>
    </row>
    <row r="320" spans="1:11" s="10" customFormat="1" ht="15.75" hidden="1">
      <c r="A320" s="91" t="s">
        <v>421</v>
      </c>
      <c r="B320" s="103">
        <v>1</v>
      </c>
      <c r="C320" s="87">
        <f>SUMIF($B$316:$B$319,"1",C$316:C$319)</f>
        <v>0</v>
      </c>
      <c r="D320" s="87">
        <f>SUMIF($B$316:$B$319,"1",D$316:D$319)</f>
        <v>0</v>
      </c>
      <c r="E320" s="87"/>
      <c r="F320" s="87"/>
      <c r="G320" s="87"/>
      <c r="H320" s="87"/>
      <c r="I320" s="87"/>
      <c r="J320" s="87"/>
      <c r="K320" s="12">
        <f t="shared" si="4"/>
        <v>0</v>
      </c>
    </row>
    <row r="321" spans="1:11" s="10" customFormat="1" ht="15.75" hidden="1">
      <c r="A321" s="91" t="s">
        <v>248</v>
      </c>
      <c r="B321" s="103">
        <v>2</v>
      </c>
      <c r="C321" s="87">
        <f>SUMIF($B$316:$B$319,"2",C$316:C$319)</f>
        <v>0</v>
      </c>
      <c r="D321" s="87">
        <f>SUMIF($B$316:$B$319,"2",D$316:D$319)</f>
        <v>0</v>
      </c>
      <c r="E321" s="87"/>
      <c r="F321" s="87"/>
      <c r="G321" s="87"/>
      <c r="H321" s="87"/>
      <c r="I321" s="87"/>
      <c r="J321" s="87"/>
      <c r="K321" s="12">
        <f t="shared" si="4"/>
        <v>0</v>
      </c>
    </row>
    <row r="322" spans="1:11" s="10" customFormat="1" ht="15.75" hidden="1">
      <c r="A322" s="91" t="s">
        <v>130</v>
      </c>
      <c r="B322" s="103">
        <v>3</v>
      </c>
      <c r="C322" s="87">
        <f>SUMIF($B$316:$B$319,"3",C$316:C$319)</f>
        <v>0</v>
      </c>
      <c r="D322" s="87">
        <f>SUMIF($B$316:$B$319,"3",D$316:D$319)</f>
        <v>0</v>
      </c>
      <c r="E322" s="87"/>
      <c r="F322" s="87"/>
      <c r="G322" s="87"/>
      <c r="H322" s="87"/>
      <c r="I322" s="87"/>
      <c r="J322" s="87"/>
      <c r="K322" s="12">
        <f t="shared" si="4"/>
        <v>0</v>
      </c>
    </row>
    <row r="323" spans="1:11" s="10" customFormat="1" ht="33" hidden="1">
      <c r="A323" s="66" t="s">
        <v>89</v>
      </c>
      <c r="B323" s="106"/>
      <c r="C323" s="88"/>
      <c r="D323" s="88"/>
      <c r="E323" s="88"/>
      <c r="F323" s="88"/>
      <c r="G323" s="88"/>
      <c r="H323" s="88"/>
      <c r="I323" s="88"/>
      <c r="J323" s="88"/>
      <c r="K323" s="12">
        <f t="shared" si="4"/>
        <v>0</v>
      </c>
    </row>
    <row r="324" spans="1:11" s="10" customFormat="1" ht="15.75" hidden="1">
      <c r="A324" s="65" t="s">
        <v>168</v>
      </c>
      <c r="B324" s="105"/>
      <c r="C324" s="90"/>
      <c r="D324" s="90"/>
      <c r="E324" s="90"/>
      <c r="F324" s="90"/>
      <c r="G324" s="90"/>
      <c r="H324" s="90"/>
      <c r="I324" s="90"/>
      <c r="J324" s="90"/>
      <c r="K324" s="12">
        <f t="shared" si="4"/>
        <v>0</v>
      </c>
    </row>
    <row r="325" spans="1:11" s="10" customFormat="1" ht="15.75" hidden="1">
      <c r="A325" s="61" t="s">
        <v>233</v>
      </c>
      <c r="B325" s="105"/>
      <c r="C325" s="90"/>
      <c r="D325" s="90"/>
      <c r="E325" s="90"/>
      <c r="F325" s="90"/>
      <c r="G325" s="90"/>
      <c r="H325" s="90"/>
      <c r="I325" s="90"/>
      <c r="J325" s="90"/>
      <c r="K325" s="12">
        <f t="shared" si="4"/>
        <v>0</v>
      </c>
    </row>
    <row r="326" spans="1:11" s="10" customFormat="1" ht="15.75" hidden="1">
      <c r="A326" s="91" t="s">
        <v>468</v>
      </c>
      <c r="B326" s="105"/>
      <c r="C326" s="90"/>
      <c r="D326" s="90"/>
      <c r="E326" s="90"/>
      <c r="F326" s="90"/>
      <c r="G326" s="90"/>
      <c r="H326" s="90"/>
      <c r="I326" s="90"/>
      <c r="J326" s="90"/>
      <c r="K326" s="12">
        <f t="shared" si="4"/>
        <v>0</v>
      </c>
    </row>
    <row r="327" spans="1:11" s="10" customFormat="1" ht="15.75" hidden="1">
      <c r="A327" s="91" t="s">
        <v>245</v>
      </c>
      <c r="B327" s="105"/>
      <c r="C327" s="90"/>
      <c r="D327" s="90"/>
      <c r="E327" s="90"/>
      <c r="F327" s="90"/>
      <c r="G327" s="90"/>
      <c r="H327" s="90"/>
      <c r="I327" s="90"/>
      <c r="J327" s="90"/>
      <c r="K327" s="12">
        <f aca="true" t="shared" si="5" ref="K327:K350">D327-C327</f>
        <v>0</v>
      </c>
    </row>
    <row r="328" spans="1:11" s="10" customFormat="1" ht="15.75" hidden="1">
      <c r="A328" s="91" t="s">
        <v>469</v>
      </c>
      <c r="B328" s="105"/>
      <c r="C328" s="90"/>
      <c r="D328" s="90"/>
      <c r="E328" s="90"/>
      <c r="F328" s="90"/>
      <c r="G328" s="90"/>
      <c r="H328" s="90"/>
      <c r="I328" s="90"/>
      <c r="J328" s="90"/>
      <c r="K328" s="12">
        <f t="shared" si="5"/>
        <v>0</v>
      </c>
    </row>
    <row r="329" spans="1:11" s="10" customFormat="1" ht="15.75" hidden="1">
      <c r="A329" s="91" t="s">
        <v>244</v>
      </c>
      <c r="B329" s="105">
        <v>2</v>
      </c>
      <c r="C329" s="90"/>
      <c r="D329" s="90"/>
      <c r="E329" s="90"/>
      <c r="F329" s="90"/>
      <c r="G329" s="90"/>
      <c r="H329" s="90"/>
      <c r="I329" s="90"/>
      <c r="J329" s="90"/>
      <c r="K329" s="12">
        <f t="shared" si="5"/>
        <v>0</v>
      </c>
    </row>
    <row r="330" spans="1:11" s="10" customFormat="1" ht="15.75" hidden="1">
      <c r="A330" s="91" t="s">
        <v>243</v>
      </c>
      <c r="B330" s="105"/>
      <c r="C330" s="90"/>
      <c r="D330" s="90"/>
      <c r="E330" s="90"/>
      <c r="F330" s="90"/>
      <c r="G330" s="90"/>
      <c r="H330" s="90"/>
      <c r="I330" s="90"/>
      <c r="J330" s="90"/>
      <c r="K330" s="12">
        <f t="shared" si="5"/>
        <v>0</v>
      </c>
    </row>
    <row r="331" spans="1:11" s="10" customFormat="1" ht="15.75" hidden="1">
      <c r="A331" s="61" t="s">
        <v>235</v>
      </c>
      <c r="B331" s="105"/>
      <c r="C331" s="90"/>
      <c r="D331" s="90"/>
      <c r="E331" s="90"/>
      <c r="F331" s="90"/>
      <c r="G331" s="90"/>
      <c r="H331" s="90"/>
      <c r="I331" s="90"/>
      <c r="J331" s="90"/>
      <c r="K331" s="12">
        <f t="shared" si="5"/>
        <v>0</v>
      </c>
    </row>
    <row r="332" spans="1:11" s="10" customFormat="1" ht="15.75" hidden="1">
      <c r="A332" s="61" t="s">
        <v>236</v>
      </c>
      <c r="B332" s="105"/>
      <c r="C332" s="90"/>
      <c r="D332" s="90"/>
      <c r="E332" s="90"/>
      <c r="F332" s="90"/>
      <c r="G332" s="90"/>
      <c r="H332" s="90"/>
      <c r="I332" s="90"/>
      <c r="J332" s="90"/>
      <c r="K332" s="12">
        <f t="shared" si="5"/>
        <v>0</v>
      </c>
    </row>
    <row r="333" spans="1:11" s="10" customFormat="1" ht="15.75" hidden="1">
      <c r="A333" s="40" t="s">
        <v>168</v>
      </c>
      <c r="B333" s="105"/>
      <c r="C333" s="89">
        <f>SUM(C334:C336)</f>
        <v>0</v>
      </c>
      <c r="D333" s="89">
        <f>SUM(D334:D336)</f>
        <v>0</v>
      </c>
      <c r="E333" s="89"/>
      <c r="F333" s="89"/>
      <c r="G333" s="89"/>
      <c r="H333" s="89"/>
      <c r="I333" s="89"/>
      <c r="J333" s="89"/>
      <c r="K333" s="12">
        <f t="shared" si="5"/>
        <v>0</v>
      </c>
    </row>
    <row r="334" spans="1:11" s="10" customFormat="1" ht="15.75" hidden="1">
      <c r="A334" s="91" t="s">
        <v>421</v>
      </c>
      <c r="B334" s="103">
        <v>1</v>
      </c>
      <c r="C334" s="87">
        <f>SUMIF($B$324:$B$333,"1",C$324:C$333)</f>
        <v>0</v>
      </c>
      <c r="D334" s="87">
        <f>SUMIF($B$324:$B$333,"1",D$324:D$333)</f>
        <v>0</v>
      </c>
      <c r="E334" s="87"/>
      <c r="F334" s="87"/>
      <c r="G334" s="87"/>
      <c r="H334" s="87"/>
      <c r="I334" s="87"/>
      <c r="J334" s="87"/>
      <c r="K334" s="12">
        <f t="shared" si="5"/>
        <v>0</v>
      </c>
    </row>
    <row r="335" spans="1:11" s="10" customFormat="1" ht="15.75" hidden="1">
      <c r="A335" s="91" t="s">
        <v>248</v>
      </c>
      <c r="B335" s="103">
        <v>2</v>
      </c>
      <c r="C335" s="87">
        <f>SUMIF($B$324:$B$333,"2",C$324:C$333)</f>
        <v>0</v>
      </c>
      <c r="D335" s="87">
        <f>SUMIF($B$324:$B$333,"2",D$324:D$333)</f>
        <v>0</v>
      </c>
      <c r="E335" s="87"/>
      <c r="F335" s="87"/>
      <c r="G335" s="87"/>
      <c r="H335" s="87"/>
      <c r="I335" s="87"/>
      <c r="J335" s="87"/>
      <c r="K335" s="12">
        <f t="shared" si="5"/>
        <v>0</v>
      </c>
    </row>
    <row r="336" spans="1:11" s="10" customFormat="1" ht="15.75" hidden="1">
      <c r="A336" s="91" t="s">
        <v>130</v>
      </c>
      <c r="B336" s="103">
        <v>3</v>
      </c>
      <c r="C336" s="87">
        <f>SUMIF($B$324:$B$333,"3",C$324:C$333)</f>
        <v>0</v>
      </c>
      <c r="D336" s="87">
        <f>SUMIF($B$324:$B$333,"3",D$324:D$333)</f>
        <v>0</v>
      </c>
      <c r="E336" s="87"/>
      <c r="F336" s="87"/>
      <c r="G336" s="87"/>
      <c r="H336" s="87"/>
      <c r="I336" s="87"/>
      <c r="J336" s="87"/>
      <c r="K336" s="12">
        <f t="shared" si="5"/>
        <v>0</v>
      </c>
    </row>
    <row r="337" spans="1:11" s="10" customFormat="1" ht="15.75" hidden="1">
      <c r="A337" s="65" t="s">
        <v>169</v>
      </c>
      <c r="B337" s="105"/>
      <c r="C337" s="90"/>
      <c r="D337" s="90"/>
      <c r="E337" s="90"/>
      <c r="F337" s="90"/>
      <c r="G337" s="90"/>
      <c r="H337" s="90"/>
      <c r="I337" s="90"/>
      <c r="J337" s="90"/>
      <c r="K337" s="12">
        <f t="shared" si="5"/>
        <v>0</v>
      </c>
    </row>
    <row r="338" spans="1:11" s="10" customFormat="1" ht="15.75" hidden="1">
      <c r="A338" s="61" t="s">
        <v>233</v>
      </c>
      <c r="B338" s="105"/>
      <c r="C338" s="90"/>
      <c r="D338" s="90"/>
      <c r="E338" s="90"/>
      <c r="F338" s="90"/>
      <c r="G338" s="90"/>
      <c r="H338" s="90"/>
      <c r="I338" s="90"/>
      <c r="J338" s="90"/>
      <c r="K338" s="12">
        <f t="shared" si="5"/>
        <v>0</v>
      </c>
    </row>
    <row r="339" spans="1:11" s="10" customFormat="1" ht="15.75" hidden="1">
      <c r="A339" s="91" t="s">
        <v>468</v>
      </c>
      <c r="B339" s="105"/>
      <c r="C339" s="90"/>
      <c r="D339" s="90"/>
      <c r="E339" s="90"/>
      <c r="F339" s="90"/>
      <c r="G339" s="90"/>
      <c r="H339" s="90"/>
      <c r="I339" s="90"/>
      <c r="J339" s="90"/>
      <c r="K339" s="12">
        <f t="shared" si="5"/>
        <v>0</v>
      </c>
    </row>
    <row r="340" spans="1:11" s="10" customFormat="1" ht="15.75" hidden="1">
      <c r="A340" s="91" t="s">
        <v>245</v>
      </c>
      <c r="B340" s="105"/>
      <c r="C340" s="90"/>
      <c r="D340" s="90"/>
      <c r="E340" s="90"/>
      <c r="F340" s="90"/>
      <c r="G340" s="90"/>
      <c r="H340" s="90"/>
      <c r="I340" s="90"/>
      <c r="J340" s="90"/>
      <c r="K340" s="12">
        <f t="shared" si="5"/>
        <v>0</v>
      </c>
    </row>
    <row r="341" spans="1:11" s="10" customFormat="1" ht="15.75" hidden="1">
      <c r="A341" s="91" t="s">
        <v>469</v>
      </c>
      <c r="B341" s="105">
        <v>2</v>
      </c>
      <c r="C341" s="87"/>
      <c r="D341" s="87"/>
      <c r="E341" s="87"/>
      <c r="F341" s="87"/>
      <c r="G341" s="87"/>
      <c r="H341" s="87"/>
      <c r="I341" s="87"/>
      <c r="J341" s="87"/>
      <c r="K341" s="12">
        <f t="shared" si="5"/>
        <v>0</v>
      </c>
    </row>
    <row r="342" spans="1:11" s="10" customFormat="1" ht="15.75" hidden="1">
      <c r="A342" s="91" t="s">
        <v>244</v>
      </c>
      <c r="B342" s="105"/>
      <c r="C342" s="90"/>
      <c r="D342" s="90"/>
      <c r="E342" s="90"/>
      <c r="F342" s="90"/>
      <c r="G342" s="90"/>
      <c r="H342" s="90"/>
      <c r="I342" s="90"/>
      <c r="J342" s="90"/>
      <c r="K342" s="12">
        <f t="shared" si="5"/>
        <v>0</v>
      </c>
    </row>
    <row r="343" spans="1:11" s="10" customFormat="1" ht="15.75" hidden="1">
      <c r="A343" s="91" t="s">
        <v>243</v>
      </c>
      <c r="B343" s="105"/>
      <c r="C343" s="90"/>
      <c r="D343" s="90"/>
      <c r="E343" s="90"/>
      <c r="F343" s="90"/>
      <c r="G343" s="90"/>
      <c r="H343" s="90"/>
      <c r="I343" s="90"/>
      <c r="J343" s="90"/>
      <c r="K343" s="12">
        <f t="shared" si="5"/>
        <v>0</v>
      </c>
    </row>
    <row r="344" spans="1:11" s="10" customFormat="1" ht="15.75" hidden="1">
      <c r="A344" s="61" t="s">
        <v>235</v>
      </c>
      <c r="B344" s="105"/>
      <c r="C344" s="90"/>
      <c r="D344" s="90"/>
      <c r="E344" s="90"/>
      <c r="F344" s="90"/>
      <c r="G344" s="90"/>
      <c r="H344" s="90"/>
      <c r="I344" s="90"/>
      <c r="J344" s="90"/>
      <c r="K344" s="12">
        <f t="shared" si="5"/>
        <v>0</v>
      </c>
    </row>
    <row r="345" spans="1:11" s="10" customFormat="1" ht="15.75" hidden="1">
      <c r="A345" s="61" t="s">
        <v>236</v>
      </c>
      <c r="B345" s="105"/>
      <c r="C345" s="90"/>
      <c r="D345" s="90"/>
      <c r="E345" s="90"/>
      <c r="F345" s="90"/>
      <c r="G345" s="90"/>
      <c r="H345" s="90"/>
      <c r="I345" s="90"/>
      <c r="J345" s="90"/>
      <c r="K345" s="12">
        <f t="shared" si="5"/>
        <v>0</v>
      </c>
    </row>
    <row r="346" spans="1:11" s="10" customFormat="1" ht="15.75" hidden="1">
      <c r="A346" s="40" t="s">
        <v>169</v>
      </c>
      <c r="B346" s="105"/>
      <c r="C346" s="89">
        <f>SUM(C347:C349)</f>
        <v>0</v>
      </c>
      <c r="D346" s="89">
        <f>SUM(D347:D349)</f>
        <v>0</v>
      </c>
      <c r="E346" s="89"/>
      <c r="F346" s="89"/>
      <c r="G346" s="89"/>
      <c r="H346" s="89"/>
      <c r="I346" s="89"/>
      <c r="J346" s="89"/>
      <c r="K346" s="12">
        <f t="shared" si="5"/>
        <v>0</v>
      </c>
    </row>
    <row r="347" spans="1:11" s="10" customFormat="1" ht="15.75" hidden="1">
      <c r="A347" s="91" t="s">
        <v>421</v>
      </c>
      <c r="B347" s="103">
        <v>1</v>
      </c>
      <c r="C347" s="87">
        <f>SUMIF($B$337:$B$346,"1",C$337:C$346)</f>
        <v>0</v>
      </c>
      <c r="D347" s="87">
        <f>SUMIF($B$337:$B$346,"1",D$337:D$346)</f>
        <v>0</v>
      </c>
      <c r="E347" s="87"/>
      <c r="F347" s="87"/>
      <c r="G347" s="87"/>
      <c r="H347" s="87"/>
      <c r="I347" s="87"/>
      <c r="J347" s="87"/>
      <c r="K347" s="12">
        <f t="shared" si="5"/>
        <v>0</v>
      </c>
    </row>
    <row r="348" spans="1:11" s="10" customFormat="1" ht="15.75" hidden="1">
      <c r="A348" s="91" t="s">
        <v>248</v>
      </c>
      <c r="B348" s="103">
        <v>2</v>
      </c>
      <c r="C348" s="87">
        <f>SUMIF($B$337:$B$346,"2",C$337:C$346)</f>
        <v>0</v>
      </c>
      <c r="D348" s="87">
        <f>SUMIF($B$337:$B$346,"2",D$337:D$346)</f>
        <v>0</v>
      </c>
      <c r="E348" s="87"/>
      <c r="F348" s="87"/>
      <c r="G348" s="87"/>
      <c r="H348" s="87"/>
      <c r="I348" s="87"/>
      <c r="J348" s="87"/>
      <c r="K348" s="12">
        <f t="shared" si="5"/>
        <v>0</v>
      </c>
    </row>
    <row r="349" spans="1:11" s="10" customFormat="1" ht="15.75" hidden="1">
      <c r="A349" s="91" t="s">
        <v>130</v>
      </c>
      <c r="B349" s="103">
        <v>3</v>
      </c>
      <c r="C349" s="87">
        <f>SUMIF($B$337:$B$346,"3",C$337:C$346)</f>
        <v>0</v>
      </c>
      <c r="D349" s="87">
        <f>SUMIF($B$337:$B$346,"3",D$337:D$346)</f>
        <v>0</v>
      </c>
      <c r="E349" s="87"/>
      <c r="F349" s="87"/>
      <c r="G349" s="87"/>
      <c r="H349" s="87"/>
      <c r="I349" s="87"/>
      <c r="J349" s="87"/>
      <c r="K349" s="12">
        <f t="shared" si="5"/>
        <v>0</v>
      </c>
    </row>
    <row r="350" spans="1:11" s="10" customFormat="1" ht="16.5">
      <c r="A350" s="66" t="s">
        <v>90</v>
      </c>
      <c r="B350" s="106"/>
      <c r="C350" s="109">
        <f>C118+C162+C193+C256++C276+C289+C304+C312+C319+C333+C346</f>
        <v>483931015</v>
      </c>
      <c r="D350" s="109">
        <f>D118+D162+D193+D256++D276+D289+D304+D312+D319+D333+D346</f>
        <v>486497197</v>
      </c>
      <c r="E350" s="109"/>
      <c r="F350" s="109"/>
      <c r="G350" s="109"/>
      <c r="H350" s="109"/>
      <c r="I350" s="109"/>
      <c r="J350" s="109"/>
      <c r="K350" s="12">
        <f t="shared" si="5"/>
        <v>2566182</v>
      </c>
    </row>
    <row r="351" ht="15.75" hidden="1"/>
    <row r="352" ht="15.75" hidden="1"/>
    <row r="353" ht="15.75" hidden="1"/>
    <row r="354" ht="15.75" hidden="1"/>
    <row r="355" ht="15.75"/>
    <row r="356" spans="3:10" ht="15.75">
      <c r="C356" s="220"/>
      <c r="I356" s="220"/>
      <c r="J356" s="220"/>
    </row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  <row r="820" ht="15.75"/>
    <row r="821" ht="15.75"/>
    <row r="822" ht="15.75"/>
    <row r="823" ht="15.75"/>
    <row r="824" ht="15.75"/>
    <row r="825" ht="15.75"/>
    <row r="826" ht="15.75"/>
    <row r="827" ht="15.75"/>
    <row r="828" ht="15.75"/>
    <row r="829" ht="15.75"/>
    <row r="830" ht="15.75"/>
    <row r="831" ht="15.75"/>
    <row r="832" ht="15.75"/>
    <row r="833" ht="15.75"/>
    <row r="834" ht="15.75"/>
    <row r="835" ht="15.75"/>
    <row r="836" ht="15.75"/>
    <row r="837" ht="15.75"/>
    <row r="838" ht="15.75"/>
    <row r="839" ht="15.75"/>
    <row r="840" ht="15.75"/>
    <row r="841" ht="15.75"/>
    <row r="842" ht="15.75"/>
    <row r="843" ht="15.75"/>
    <row r="844" ht="15.75"/>
    <row r="845" ht="15.75"/>
    <row r="846" ht="15.75"/>
    <row r="847" ht="15.75"/>
    <row r="848" ht="15.75"/>
    <row r="849" ht="15.75"/>
  </sheetData>
  <sheetProtection/>
  <mergeCells count="2">
    <mergeCell ref="A1:I1"/>
    <mergeCell ref="A2:I2"/>
  </mergeCells>
  <printOptions horizontalCentered="1"/>
  <pageMargins left="0.7086614173228347" right="0.2362204724409449" top="0.3937007874015748" bottom="0.4724409448818898" header="0.1968503937007874" footer="0.31496062992125984"/>
  <pageSetup fitToHeight="3" fitToWidth="1" horizontalDpi="300" verticalDpi="300" orientation="portrait" paperSize="9" scale="9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02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7.00390625" style="3" customWidth="1"/>
    <col min="2" max="2" width="5.7109375" style="128" customWidth="1"/>
    <col min="3" max="3" width="13.140625" style="128" hidden="1" customWidth="1"/>
    <col min="4" max="4" width="13.140625" style="3" customWidth="1"/>
    <col min="5" max="8" width="13.140625" style="3" hidden="1" customWidth="1"/>
    <col min="9" max="9" width="13.140625" style="220" hidden="1" customWidth="1"/>
    <col min="10" max="10" width="13.140625" style="3" hidden="1" customWidth="1"/>
    <col min="11" max="11" width="10.140625" style="3" hidden="1" customWidth="1"/>
    <col min="12" max="16384" width="9.140625" style="3" customWidth="1"/>
  </cols>
  <sheetData>
    <row r="1" spans="1:9" ht="15.75" customHeight="1">
      <c r="A1" s="338" t="s">
        <v>843</v>
      </c>
      <c r="B1" s="338"/>
      <c r="C1" s="338"/>
      <c r="D1" s="338"/>
      <c r="E1" s="338"/>
      <c r="F1" s="338"/>
      <c r="G1" s="338"/>
      <c r="H1" s="338"/>
      <c r="I1" s="338"/>
    </row>
    <row r="2" spans="1:9" ht="15.75">
      <c r="A2" s="339" t="s">
        <v>533</v>
      </c>
      <c r="B2" s="339"/>
      <c r="C2" s="339"/>
      <c r="D2" s="339"/>
      <c r="E2" s="339"/>
      <c r="F2" s="339"/>
      <c r="G2" s="339"/>
      <c r="H2" s="339"/>
      <c r="I2" s="339"/>
    </row>
    <row r="3" spans="1:9" s="16" customFormat="1" ht="15.75">
      <c r="A3" s="42"/>
      <c r="B3" s="42"/>
      <c r="C3" s="42"/>
      <c r="D3" s="42"/>
      <c r="E3" s="42"/>
      <c r="F3" s="42"/>
      <c r="G3" s="42"/>
      <c r="H3" s="42"/>
      <c r="I3" s="42"/>
    </row>
    <row r="4" spans="1:10" s="16" customFormat="1" ht="15.75" hidden="1">
      <c r="A4" s="42"/>
      <c r="B4" s="104"/>
      <c r="C4" s="298" t="s">
        <v>861</v>
      </c>
      <c r="D4" s="298" t="s">
        <v>945</v>
      </c>
      <c r="E4" s="298"/>
      <c r="F4" s="298"/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862</v>
      </c>
      <c r="D5" s="37" t="s">
        <v>862</v>
      </c>
      <c r="E5" s="37" t="s">
        <v>862</v>
      </c>
      <c r="F5" s="37" t="s">
        <v>862</v>
      </c>
      <c r="G5" s="37" t="s">
        <v>862</v>
      </c>
      <c r="H5" s="37" t="s">
        <v>862</v>
      </c>
      <c r="I5" s="37" t="s">
        <v>862</v>
      </c>
      <c r="J5" s="37" t="s">
        <v>862</v>
      </c>
    </row>
    <row r="6" spans="1:11" s="10" customFormat="1" ht="16.5">
      <c r="A6" s="66" t="s">
        <v>88</v>
      </c>
      <c r="B6" s="106"/>
      <c r="C6" s="87"/>
      <c r="D6" s="87"/>
      <c r="E6" s="87"/>
      <c r="F6" s="87"/>
      <c r="G6" s="87"/>
      <c r="H6" s="87"/>
      <c r="I6" s="87"/>
      <c r="J6" s="87"/>
      <c r="K6" s="12">
        <f>D6-C6</f>
        <v>0</v>
      </c>
    </row>
    <row r="7" spans="1:11" s="10" customFormat="1" ht="15.75">
      <c r="A7" s="65" t="s">
        <v>81</v>
      </c>
      <c r="B7" s="105"/>
      <c r="C7" s="87"/>
      <c r="D7" s="87"/>
      <c r="E7" s="87"/>
      <c r="F7" s="87"/>
      <c r="G7" s="87"/>
      <c r="H7" s="87"/>
      <c r="I7" s="87"/>
      <c r="J7" s="87"/>
      <c r="K7" s="12">
        <f aca="true" t="shared" si="0" ref="K7:K70">D7-C7</f>
        <v>0</v>
      </c>
    </row>
    <row r="8" spans="1:11" s="10" customFormat="1" ht="15.75">
      <c r="A8" s="40" t="s">
        <v>176</v>
      </c>
      <c r="B8" s="105"/>
      <c r="C8" s="89">
        <f>SUM(C9:C11)</f>
        <v>35806935</v>
      </c>
      <c r="D8" s="89">
        <f>SUM(D9:D11)</f>
        <v>37157554</v>
      </c>
      <c r="E8" s="89"/>
      <c r="F8" s="89"/>
      <c r="G8" s="89"/>
      <c r="H8" s="89"/>
      <c r="I8" s="89"/>
      <c r="J8" s="89"/>
      <c r="K8" s="12">
        <f t="shared" si="0"/>
        <v>1350619</v>
      </c>
    </row>
    <row r="9" spans="1:11" s="10" customFormat="1" ht="15.75">
      <c r="A9" s="91" t="s">
        <v>421</v>
      </c>
      <c r="B9" s="103">
        <v>1</v>
      </c>
      <c r="C9" s="87">
        <f>'COFOG Önk.'!C65</f>
        <v>0</v>
      </c>
      <c r="D9" s="87">
        <f>'COFOG Önk.'!D65</f>
        <v>0</v>
      </c>
      <c r="E9" s="87"/>
      <c r="F9" s="87"/>
      <c r="G9" s="87"/>
      <c r="H9" s="87"/>
      <c r="I9" s="87"/>
      <c r="J9" s="87"/>
      <c r="K9" s="12">
        <f t="shared" si="0"/>
        <v>0</v>
      </c>
    </row>
    <row r="10" spans="1:11" s="10" customFormat="1" ht="15.75">
      <c r="A10" s="91" t="s">
        <v>248</v>
      </c>
      <c r="B10" s="103">
        <v>2</v>
      </c>
      <c r="C10" s="87">
        <f>'COFOG Önk.'!C66</f>
        <v>34151935</v>
      </c>
      <c r="D10" s="87">
        <f>'COFOG Önk.'!D66</f>
        <v>35502554</v>
      </c>
      <c r="E10" s="87"/>
      <c r="F10" s="87"/>
      <c r="G10" s="87"/>
      <c r="H10" s="87"/>
      <c r="I10" s="87"/>
      <c r="J10" s="87"/>
      <c r="K10" s="12">
        <f t="shared" si="0"/>
        <v>1350619</v>
      </c>
    </row>
    <row r="11" spans="1:11" s="10" customFormat="1" ht="15.75">
      <c r="A11" s="91" t="s">
        <v>130</v>
      </c>
      <c r="B11" s="103">
        <v>3</v>
      </c>
      <c r="C11" s="87">
        <f>'COFOG Önk.'!C67</f>
        <v>1655000</v>
      </c>
      <c r="D11" s="87">
        <f>'COFOG Önk.'!D67</f>
        <v>1655000</v>
      </c>
      <c r="E11" s="87"/>
      <c r="F11" s="87"/>
      <c r="G11" s="87"/>
      <c r="H11" s="87"/>
      <c r="I11" s="87"/>
      <c r="J11" s="87"/>
      <c r="K11" s="12">
        <f t="shared" si="0"/>
        <v>0</v>
      </c>
    </row>
    <row r="12" spans="1:11" s="10" customFormat="1" ht="31.5">
      <c r="A12" s="40" t="s">
        <v>177</v>
      </c>
      <c r="B12" s="105"/>
      <c r="C12" s="89">
        <f>SUM(C13:C15)</f>
        <v>5791582</v>
      </c>
      <c r="D12" s="89">
        <f>SUM(D13:D15)</f>
        <v>5931379</v>
      </c>
      <c r="E12" s="89"/>
      <c r="F12" s="89"/>
      <c r="G12" s="89"/>
      <c r="H12" s="89"/>
      <c r="I12" s="89"/>
      <c r="J12" s="89"/>
      <c r="K12" s="12">
        <f t="shared" si="0"/>
        <v>139797</v>
      </c>
    </row>
    <row r="13" spans="1:11" s="10" customFormat="1" ht="15.75">
      <c r="A13" s="91" t="s">
        <v>421</v>
      </c>
      <c r="B13" s="103">
        <v>1</v>
      </c>
      <c r="C13" s="87">
        <f>'COFOG Önk.'!K65</f>
        <v>0</v>
      </c>
      <c r="D13" s="87">
        <f>'COFOG Önk.'!L65</f>
        <v>0</v>
      </c>
      <c r="E13" s="87"/>
      <c r="F13" s="87"/>
      <c r="G13" s="87"/>
      <c r="H13" s="87"/>
      <c r="I13" s="87"/>
      <c r="J13" s="87"/>
      <c r="K13" s="12">
        <f t="shared" si="0"/>
        <v>0</v>
      </c>
    </row>
    <row r="14" spans="1:11" s="10" customFormat="1" ht="15.75">
      <c r="A14" s="91" t="s">
        <v>248</v>
      </c>
      <c r="B14" s="103">
        <v>2</v>
      </c>
      <c r="C14" s="87">
        <f>'COFOG Önk.'!K66</f>
        <v>5457107</v>
      </c>
      <c r="D14" s="87">
        <f>'COFOG Önk.'!L66</f>
        <v>5596904</v>
      </c>
      <c r="E14" s="87"/>
      <c r="F14" s="87"/>
      <c r="G14" s="87"/>
      <c r="H14" s="87"/>
      <c r="I14" s="87"/>
      <c r="J14" s="87"/>
      <c r="K14" s="12">
        <f t="shared" si="0"/>
        <v>139797</v>
      </c>
    </row>
    <row r="15" spans="1:11" s="10" customFormat="1" ht="15.75">
      <c r="A15" s="91" t="s">
        <v>130</v>
      </c>
      <c r="B15" s="103">
        <v>3</v>
      </c>
      <c r="C15" s="87">
        <f>'COFOG Önk.'!K67</f>
        <v>334475</v>
      </c>
      <c r="D15" s="87">
        <f>'COFOG Önk.'!L67</f>
        <v>334475</v>
      </c>
      <c r="E15" s="87"/>
      <c r="F15" s="87"/>
      <c r="G15" s="87"/>
      <c r="H15" s="87"/>
      <c r="I15" s="87"/>
      <c r="J15" s="87"/>
      <c r="K15" s="12">
        <f t="shared" si="0"/>
        <v>0</v>
      </c>
    </row>
    <row r="16" spans="1:11" s="10" customFormat="1" ht="15.75">
      <c r="A16" s="40" t="s">
        <v>178</v>
      </c>
      <c r="B16" s="105"/>
      <c r="C16" s="89">
        <f>SUM(C17:C19)</f>
        <v>89836565</v>
      </c>
      <c r="D16" s="89">
        <f>SUM(D17:D19)</f>
        <v>90628137</v>
      </c>
      <c r="E16" s="89"/>
      <c r="F16" s="89"/>
      <c r="G16" s="89"/>
      <c r="H16" s="89"/>
      <c r="I16" s="89"/>
      <c r="J16" s="89"/>
      <c r="K16" s="12">
        <f t="shared" si="0"/>
        <v>791572</v>
      </c>
    </row>
    <row r="17" spans="1:11" s="10" customFormat="1" ht="15.75">
      <c r="A17" s="91" t="s">
        <v>421</v>
      </c>
      <c r="B17" s="103">
        <v>1</v>
      </c>
      <c r="C17" s="87">
        <f>'COFOG Önk.'!S65</f>
        <v>0</v>
      </c>
      <c r="D17" s="87">
        <f>'COFOG Önk.'!T65</f>
        <v>0</v>
      </c>
      <c r="E17" s="87"/>
      <c r="F17" s="87"/>
      <c r="G17" s="87"/>
      <c r="H17" s="87"/>
      <c r="I17" s="87"/>
      <c r="J17" s="87"/>
      <c r="K17" s="12">
        <f t="shared" si="0"/>
        <v>0</v>
      </c>
    </row>
    <row r="18" spans="1:11" s="10" customFormat="1" ht="15.75">
      <c r="A18" s="91" t="s">
        <v>248</v>
      </c>
      <c r="B18" s="103">
        <v>2</v>
      </c>
      <c r="C18" s="87">
        <f>'COFOG Önk.'!S66</f>
        <v>89836565</v>
      </c>
      <c r="D18" s="87">
        <f>'COFOG Önk.'!T66</f>
        <v>90628137</v>
      </c>
      <c r="E18" s="87"/>
      <c r="F18" s="87"/>
      <c r="G18" s="87"/>
      <c r="H18" s="87"/>
      <c r="I18" s="87"/>
      <c r="J18" s="87"/>
      <c r="K18" s="12">
        <f t="shared" si="0"/>
        <v>791572</v>
      </c>
    </row>
    <row r="19" spans="1:11" s="10" customFormat="1" ht="15.75">
      <c r="A19" s="91" t="s">
        <v>130</v>
      </c>
      <c r="B19" s="103">
        <v>3</v>
      </c>
      <c r="C19" s="87">
        <f>'COFOG Önk.'!S67</f>
        <v>0</v>
      </c>
      <c r="D19" s="87">
        <f>'COFOG Önk.'!T67</f>
        <v>0</v>
      </c>
      <c r="E19" s="87"/>
      <c r="F19" s="87"/>
      <c r="G19" s="87"/>
      <c r="H19" s="87"/>
      <c r="I19" s="87"/>
      <c r="J19" s="87"/>
      <c r="K19" s="12">
        <f t="shared" si="0"/>
        <v>0</v>
      </c>
    </row>
    <row r="20" spans="1:11" s="10" customFormat="1" ht="15.75">
      <c r="A20" s="65" t="s">
        <v>179</v>
      </c>
      <c r="B20" s="105"/>
      <c r="C20" s="87"/>
      <c r="D20" s="87"/>
      <c r="E20" s="87"/>
      <c r="F20" s="87"/>
      <c r="G20" s="87"/>
      <c r="H20" s="87"/>
      <c r="I20" s="87"/>
      <c r="J20" s="87"/>
      <c r="K20" s="12">
        <f t="shared" si="0"/>
        <v>0</v>
      </c>
    </row>
    <row r="21" spans="1:11" s="10" customFormat="1" ht="15.75" hidden="1">
      <c r="A21" s="91" t="s">
        <v>183</v>
      </c>
      <c r="B21" s="105"/>
      <c r="C21" s="87">
        <f>SUM(C22:C23)</f>
        <v>0</v>
      </c>
      <c r="D21" s="87">
        <f>SUM(D22:D23)</f>
        <v>0</v>
      </c>
      <c r="E21" s="87"/>
      <c r="F21" s="87"/>
      <c r="G21" s="87"/>
      <c r="H21" s="87"/>
      <c r="I21" s="87"/>
      <c r="J21" s="87"/>
      <c r="K21" s="12">
        <f t="shared" si="0"/>
        <v>0</v>
      </c>
    </row>
    <row r="22" spans="1:11" s="10" customFormat="1" ht="31.5" hidden="1">
      <c r="A22" s="91" t="s">
        <v>191</v>
      </c>
      <c r="B22" s="105">
        <v>2</v>
      </c>
      <c r="C22" s="87">
        <v>0</v>
      </c>
      <c r="D22" s="87">
        <v>0</v>
      </c>
      <c r="E22" s="87"/>
      <c r="F22" s="87"/>
      <c r="G22" s="87"/>
      <c r="H22" s="87"/>
      <c r="I22" s="87"/>
      <c r="J22" s="87"/>
      <c r="K22" s="12">
        <f t="shared" si="0"/>
        <v>0</v>
      </c>
    </row>
    <row r="23" spans="1:11" s="10" customFormat="1" ht="15.75" hidden="1">
      <c r="A23" s="91" t="s">
        <v>192</v>
      </c>
      <c r="B23" s="105">
        <v>2</v>
      </c>
      <c r="C23" s="87"/>
      <c r="D23" s="87"/>
      <c r="E23" s="87"/>
      <c r="F23" s="87"/>
      <c r="G23" s="87"/>
      <c r="H23" s="87"/>
      <c r="I23" s="87"/>
      <c r="J23" s="87"/>
      <c r="K23" s="12">
        <f t="shared" si="0"/>
        <v>0</v>
      </c>
    </row>
    <row r="24" spans="1:11" s="10" customFormat="1" ht="15.75" hidden="1">
      <c r="A24" s="61" t="s">
        <v>180</v>
      </c>
      <c r="B24" s="105"/>
      <c r="C24" s="87">
        <f>SUM(C21:C21)</f>
        <v>0</v>
      </c>
      <c r="D24" s="87">
        <f>SUM(D21:D21)</f>
        <v>0</v>
      </c>
      <c r="E24" s="87"/>
      <c r="F24" s="87"/>
      <c r="G24" s="87"/>
      <c r="H24" s="87"/>
      <c r="I24" s="87"/>
      <c r="J24" s="87"/>
      <c r="K24" s="12">
        <f t="shared" si="0"/>
        <v>0</v>
      </c>
    </row>
    <row r="25" spans="1:11" s="10" customFormat="1" ht="15.75" hidden="1">
      <c r="A25" s="61" t="s">
        <v>193</v>
      </c>
      <c r="B25" s="105"/>
      <c r="C25" s="87"/>
      <c r="D25" s="87"/>
      <c r="E25" s="87"/>
      <c r="F25" s="87"/>
      <c r="G25" s="87"/>
      <c r="H25" s="87"/>
      <c r="I25" s="87"/>
      <c r="J25" s="87"/>
      <c r="K25" s="12">
        <f t="shared" si="0"/>
        <v>0</v>
      </c>
    </row>
    <row r="26" spans="1:11" s="10" customFormat="1" ht="47.25" hidden="1">
      <c r="A26" s="110" t="s">
        <v>188</v>
      </c>
      <c r="B26" s="105">
        <v>2</v>
      </c>
      <c r="C26" s="87"/>
      <c r="D26" s="87"/>
      <c r="E26" s="87"/>
      <c r="F26" s="87"/>
      <c r="G26" s="87"/>
      <c r="H26" s="87"/>
      <c r="I26" s="87"/>
      <c r="J26" s="87"/>
      <c r="K26" s="12">
        <f t="shared" si="0"/>
        <v>0</v>
      </c>
    </row>
    <row r="27" spans="1:11" s="10" customFormat="1" ht="47.25" hidden="1">
      <c r="A27" s="110" t="s">
        <v>188</v>
      </c>
      <c r="B27" s="105">
        <v>3</v>
      </c>
      <c r="C27" s="87"/>
      <c r="D27" s="87"/>
      <c r="E27" s="87"/>
      <c r="F27" s="87"/>
      <c r="G27" s="87"/>
      <c r="H27" s="87"/>
      <c r="I27" s="87"/>
      <c r="J27" s="87"/>
      <c r="K27" s="12">
        <f t="shared" si="0"/>
        <v>0</v>
      </c>
    </row>
    <row r="28" spans="1:11" s="10" customFormat="1" ht="15.75" hidden="1">
      <c r="A28" s="61" t="s">
        <v>187</v>
      </c>
      <c r="B28" s="105"/>
      <c r="C28" s="87">
        <f>SUM(C26:C27)</f>
        <v>0</v>
      </c>
      <c r="D28" s="87">
        <f>SUM(D26:D27)</f>
        <v>0</v>
      </c>
      <c r="E28" s="87"/>
      <c r="F28" s="87"/>
      <c r="G28" s="87"/>
      <c r="H28" s="87"/>
      <c r="I28" s="87"/>
      <c r="J28" s="87"/>
      <c r="K28" s="12">
        <f t="shared" si="0"/>
        <v>0</v>
      </c>
    </row>
    <row r="29" spans="1:11" s="10" customFormat="1" ht="15.75" hidden="1">
      <c r="A29" s="91" t="s">
        <v>184</v>
      </c>
      <c r="B29" s="105"/>
      <c r="C29" s="87">
        <f>SUM(C30:C30)</f>
        <v>0</v>
      </c>
      <c r="D29" s="87">
        <f>SUM(D30:D30)</f>
        <v>0</v>
      </c>
      <c r="E29" s="87"/>
      <c r="F29" s="87"/>
      <c r="G29" s="87"/>
      <c r="H29" s="87"/>
      <c r="I29" s="87"/>
      <c r="J29" s="87"/>
      <c r="K29" s="12">
        <f t="shared" si="0"/>
        <v>0</v>
      </c>
    </row>
    <row r="30" spans="1:11" s="10" customFormat="1" ht="15.75" hidden="1">
      <c r="A30" s="91" t="s">
        <v>453</v>
      </c>
      <c r="B30" s="105"/>
      <c r="C30" s="87"/>
      <c r="D30" s="87"/>
      <c r="E30" s="87"/>
      <c r="F30" s="87"/>
      <c r="G30" s="87"/>
      <c r="H30" s="87"/>
      <c r="I30" s="87"/>
      <c r="J30" s="87"/>
      <c r="K30" s="12">
        <f t="shared" si="0"/>
        <v>0</v>
      </c>
    </row>
    <row r="31" spans="1:11" s="10" customFormat="1" ht="15.75" hidden="1">
      <c r="A31" s="91" t="s">
        <v>185</v>
      </c>
      <c r="B31" s="105">
        <v>2</v>
      </c>
      <c r="C31" s="87"/>
      <c r="D31" s="87"/>
      <c r="E31" s="87"/>
      <c r="F31" s="87"/>
      <c r="G31" s="87"/>
      <c r="H31" s="87"/>
      <c r="I31" s="87"/>
      <c r="J31" s="87"/>
      <c r="K31" s="12">
        <f t="shared" si="0"/>
        <v>0</v>
      </c>
    </row>
    <row r="32" spans="1:11" s="10" customFormat="1" ht="15.75" hidden="1">
      <c r="A32" s="91" t="s">
        <v>186</v>
      </c>
      <c r="B32" s="105">
        <v>2</v>
      </c>
      <c r="C32" s="87"/>
      <c r="D32" s="87"/>
      <c r="E32" s="87"/>
      <c r="F32" s="87"/>
      <c r="G32" s="87"/>
      <c r="H32" s="87"/>
      <c r="I32" s="87"/>
      <c r="J32" s="87"/>
      <c r="K32" s="12">
        <f t="shared" si="0"/>
        <v>0</v>
      </c>
    </row>
    <row r="33" spans="1:11" s="10" customFormat="1" ht="15.75">
      <c r="A33" s="91" t="s">
        <v>429</v>
      </c>
      <c r="B33" s="105"/>
      <c r="C33" s="87">
        <f>C34+C50</f>
        <v>6238800</v>
      </c>
      <c r="D33" s="87">
        <f>D34+D50</f>
        <v>6238800</v>
      </c>
      <c r="E33" s="87"/>
      <c r="F33" s="87"/>
      <c r="G33" s="87"/>
      <c r="H33" s="87"/>
      <c r="I33" s="87"/>
      <c r="J33" s="87"/>
      <c r="K33" s="12">
        <f t="shared" si="0"/>
        <v>0</v>
      </c>
    </row>
    <row r="34" spans="1:11" s="10" customFormat="1" ht="15.75">
      <c r="A34" s="91" t="s">
        <v>430</v>
      </c>
      <c r="B34" s="105"/>
      <c r="C34" s="87">
        <f>SUM(C35:C49)</f>
        <v>6238800</v>
      </c>
      <c r="D34" s="87">
        <f>SUM(D35:D49)</f>
        <v>6238800</v>
      </c>
      <c r="E34" s="87"/>
      <c r="F34" s="87"/>
      <c r="G34" s="87"/>
      <c r="H34" s="87"/>
      <c r="I34" s="87"/>
      <c r="J34" s="87"/>
      <c r="K34" s="12">
        <f t="shared" si="0"/>
        <v>0</v>
      </c>
    </row>
    <row r="35" spans="1:11" s="10" customFormat="1" ht="15.75">
      <c r="A35" s="91" t="s">
        <v>431</v>
      </c>
      <c r="B35" s="105">
        <v>2</v>
      </c>
      <c r="C35" s="87">
        <v>400000</v>
      </c>
      <c r="D35" s="87">
        <v>400000</v>
      </c>
      <c r="E35" s="87"/>
      <c r="F35" s="87"/>
      <c r="G35" s="87"/>
      <c r="H35" s="87"/>
      <c r="I35" s="87"/>
      <c r="J35" s="87"/>
      <c r="K35" s="12">
        <f t="shared" si="0"/>
        <v>0</v>
      </c>
    </row>
    <row r="36" spans="1:11" s="10" customFormat="1" ht="31.5">
      <c r="A36" s="91" t="s">
        <v>432</v>
      </c>
      <c r="B36" s="105">
        <v>2</v>
      </c>
      <c r="C36" s="87">
        <v>1678800</v>
      </c>
      <c r="D36" s="87">
        <v>1678800</v>
      </c>
      <c r="E36" s="87"/>
      <c r="F36" s="87"/>
      <c r="G36" s="87"/>
      <c r="H36" s="87"/>
      <c r="I36" s="87"/>
      <c r="J36" s="87"/>
      <c r="K36" s="12">
        <f t="shared" si="0"/>
        <v>0</v>
      </c>
    </row>
    <row r="37" spans="1:11" s="10" customFormat="1" ht="15.75" hidden="1">
      <c r="A37" s="61" t="s">
        <v>561</v>
      </c>
      <c r="B37" s="105">
        <v>2</v>
      </c>
      <c r="C37" s="87"/>
      <c r="D37" s="87"/>
      <c r="E37" s="87"/>
      <c r="F37" s="87"/>
      <c r="G37" s="87"/>
      <c r="H37" s="87"/>
      <c r="I37" s="87"/>
      <c r="J37" s="87"/>
      <c r="K37" s="12">
        <f t="shared" si="0"/>
        <v>0</v>
      </c>
    </row>
    <row r="38" spans="1:11" s="10" customFormat="1" ht="31.5">
      <c r="A38" s="91" t="s">
        <v>528</v>
      </c>
      <c r="B38" s="105">
        <v>2</v>
      </c>
      <c r="C38" s="87">
        <v>2000000</v>
      </c>
      <c r="D38" s="87">
        <v>2000000</v>
      </c>
      <c r="E38" s="87"/>
      <c r="F38" s="87"/>
      <c r="G38" s="87"/>
      <c r="H38" s="87"/>
      <c r="I38" s="87"/>
      <c r="J38" s="87"/>
      <c r="K38" s="12">
        <f t="shared" si="0"/>
        <v>0</v>
      </c>
    </row>
    <row r="39" spans="1:11" s="10" customFormat="1" ht="31.5" hidden="1">
      <c r="A39" s="91" t="s">
        <v>433</v>
      </c>
      <c r="B39" s="105">
        <v>2</v>
      </c>
      <c r="C39" s="87"/>
      <c r="D39" s="87"/>
      <c r="E39" s="87"/>
      <c r="F39" s="87"/>
      <c r="G39" s="87"/>
      <c r="H39" s="87"/>
      <c r="I39" s="87"/>
      <c r="J39" s="87"/>
      <c r="K39" s="12">
        <f t="shared" si="0"/>
        <v>0</v>
      </c>
    </row>
    <row r="40" spans="1:11" s="10" customFormat="1" ht="31.5">
      <c r="A40" s="91" t="s">
        <v>434</v>
      </c>
      <c r="B40" s="105">
        <v>2</v>
      </c>
      <c r="C40" s="87">
        <v>200000</v>
      </c>
      <c r="D40" s="87">
        <v>200000</v>
      </c>
      <c r="E40" s="87"/>
      <c r="F40" s="87"/>
      <c r="G40" s="87"/>
      <c r="H40" s="87"/>
      <c r="I40" s="87"/>
      <c r="J40" s="87"/>
      <c r="K40" s="12">
        <f t="shared" si="0"/>
        <v>0</v>
      </c>
    </row>
    <row r="41" spans="1:11" s="10" customFormat="1" ht="31.5">
      <c r="A41" s="91" t="s">
        <v>435</v>
      </c>
      <c r="B41" s="105">
        <v>2</v>
      </c>
      <c r="C41" s="87">
        <v>180000</v>
      </c>
      <c r="D41" s="87">
        <v>180000</v>
      </c>
      <c r="E41" s="87"/>
      <c r="F41" s="87"/>
      <c r="G41" s="87"/>
      <c r="H41" s="87"/>
      <c r="I41" s="87"/>
      <c r="J41" s="87"/>
      <c r="K41" s="12">
        <f t="shared" si="0"/>
        <v>0</v>
      </c>
    </row>
    <row r="42" spans="1:11" s="10" customFormat="1" ht="15.75" hidden="1">
      <c r="A42" s="91" t="s">
        <v>436</v>
      </c>
      <c r="B42" s="105">
        <v>2</v>
      </c>
      <c r="C42" s="87"/>
      <c r="D42" s="87"/>
      <c r="E42" s="87"/>
      <c r="F42" s="87"/>
      <c r="G42" s="87"/>
      <c r="H42" s="87"/>
      <c r="I42" s="87"/>
      <c r="J42" s="87"/>
      <c r="K42" s="12">
        <f t="shared" si="0"/>
        <v>0</v>
      </c>
    </row>
    <row r="43" spans="1:11" s="10" customFormat="1" ht="15.75">
      <c r="A43" s="91" t="s">
        <v>437</v>
      </c>
      <c r="B43" s="105">
        <v>2</v>
      </c>
      <c r="C43" s="87">
        <v>100000</v>
      </c>
      <c r="D43" s="87">
        <v>100000</v>
      </c>
      <c r="E43" s="87"/>
      <c r="F43" s="87"/>
      <c r="G43" s="87"/>
      <c r="H43" s="87"/>
      <c r="I43" s="87"/>
      <c r="J43" s="87"/>
      <c r="K43" s="12">
        <f t="shared" si="0"/>
        <v>0</v>
      </c>
    </row>
    <row r="44" spans="1:11" s="10" customFormat="1" ht="15.75">
      <c r="A44" s="91" t="s">
        <v>438</v>
      </c>
      <c r="B44" s="105">
        <v>2</v>
      </c>
      <c r="C44" s="87">
        <v>1200000</v>
      </c>
      <c r="D44" s="87">
        <v>1200000</v>
      </c>
      <c r="E44" s="87"/>
      <c r="F44" s="87"/>
      <c r="G44" s="87"/>
      <c r="H44" s="87"/>
      <c r="I44" s="87"/>
      <c r="J44" s="87"/>
      <c r="K44" s="12">
        <f t="shared" si="0"/>
        <v>0</v>
      </c>
    </row>
    <row r="45" spans="1:11" s="10" customFormat="1" ht="15.75">
      <c r="A45" s="91" t="s">
        <v>439</v>
      </c>
      <c r="B45" s="105">
        <v>2</v>
      </c>
      <c r="C45" s="87">
        <v>380000</v>
      </c>
      <c r="D45" s="87">
        <v>380000</v>
      </c>
      <c r="E45" s="87"/>
      <c r="F45" s="87"/>
      <c r="G45" s="87"/>
      <c r="H45" s="87"/>
      <c r="I45" s="87"/>
      <c r="J45" s="87"/>
      <c r="K45" s="12">
        <f t="shared" si="0"/>
        <v>0</v>
      </c>
    </row>
    <row r="46" spans="1:11" s="10" customFormat="1" ht="15.75" hidden="1">
      <c r="A46" s="91" t="s">
        <v>526</v>
      </c>
      <c r="B46" s="105">
        <v>2</v>
      </c>
      <c r="C46" s="87"/>
      <c r="D46" s="87"/>
      <c r="E46" s="87"/>
      <c r="F46" s="87"/>
      <c r="G46" s="87"/>
      <c r="H46" s="87"/>
      <c r="I46" s="87"/>
      <c r="J46" s="87"/>
      <c r="K46" s="12">
        <f t="shared" si="0"/>
        <v>0</v>
      </c>
    </row>
    <row r="47" spans="1:11" s="10" customFormat="1" ht="15.75" hidden="1">
      <c r="A47" s="91" t="s">
        <v>440</v>
      </c>
      <c r="B47" s="105">
        <v>2</v>
      </c>
      <c r="C47" s="87"/>
      <c r="D47" s="87"/>
      <c r="E47" s="87"/>
      <c r="F47" s="87"/>
      <c r="G47" s="87"/>
      <c r="H47" s="87"/>
      <c r="I47" s="87"/>
      <c r="J47" s="87"/>
      <c r="K47" s="12">
        <f t="shared" si="0"/>
        <v>0</v>
      </c>
    </row>
    <row r="48" spans="1:11" s="10" customFormat="1" ht="15.75" hidden="1">
      <c r="A48" s="91" t="s">
        <v>441</v>
      </c>
      <c r="B48" s="105">
        <v>2</v>
      </c>
      <c r="C48" s="87"/>
      <c r="D48" s="87"/>
      <c r="E48" s="87"/>
      <c r="F48" s="87"/>
      <c r="G48" s="87"/>
      <c r="H48" s="87"/>
      <c r="I48" s="87"/>
      <c r="J48" s="87"/>
      <c r="K48" s="12">
        <f t="shared" si="0"/>
        <v>0</v>
      </c>
    </row>
    <row r="49" spans="1:11" s="10" customFormat="1" ht="15.75">
      <c r="A49" s="91" t="s">
        <v>442</v>
      </c>
      <c r="B49" s="105">
        <v>2</v>
      </c>
      <c r="C49" s="87">
        <v>100000</v>
      </c>
      <c r="D49" s="87">
        <v>100000</v>
      </c>
      <c r="E49" s="87"/>
      <c r="F49" s="87"/>
      <c r="G49" s="87"/>
      <c r="H49" s="87"/>
      <c r="I49" s="87"/>
      <c r="J49" s="87"/>
      <c r="K49" s="12">
        <f t="shared" si="0"/>
        <v>0</v>
      </c>
    </row>
    <row r="50" spans="1:11" s="10" customFormat="1" ht="15.75" hidden="1">
      <c r="A50" s="91" t="s">
        <v>443</v>
      </c>
      <c r="B50" s="105"/>
      <c r="C50" s="87">
        <f>SUM(C51:C60)</f>
        <v>0</v>
      </c>
      <c r="D50" s="87">
        <f>SUM(D51:D60)</f>
        <v>0</v>
      </c>
      <c r="E50" s="87"/>
      <c r="F50" s="87"/>
      <c r="G50" s="87"/>
      <c r="H50" s="87"/>
      <c r="I50" s="87"/>
      <c r="J50" s="87"/>
      <c r="K50" s="12">
        <f t="shared" si="0"/>
        <v>0</v>
      </c>
    </row>
    <row r="51" spans="1:11" s="10" customFormat="1" ht="15.75" hidden="1">
      <c r="A51" s="91" t="s">
        <v>444</v>
      </c>
      <c r="B51" s="105">
        <v>2</v>
      </c>
      <c r="C51" s="87"/>
      <c r="D51" s="87"/>
      <c r="E51" s="87"/>
      <c r="F51" s="87"/>
      <c r="G51" s="87"/>
      <c r="H51" s="87"/>
      <c r="I51" s="87"/>
      <c r="J51" s="87"/>
      <c r="K51" s="12">
        <f t="shared" si="0"/>
        <v>0</v>
      </c>
    </row>
    <row r="52" spans="1:11" s="10" customFormat="1" ht="31.5" hidden="1">
      <c r="A52" s="91" t="s">
        <v>445</v>
      </c>
      <c r="B52" s="105">
        <v>2</v>
      </c>
      <c r="C52" s="87"/>
      <c r="D52" s="87"/>
      <c r="E52" s="87"/>
      <c r="F52" s="87"/>
      <c r="G52" s="87"/>
      <c r="H52" s="87"/>
      <c r="I52" s="87"/>
      <c r="J52" s="87"/>
      <c r="K52" s="12">
        <f t="shared" si="0"/>
        <v>0</v>
      </c>
    </row>
    <row r="53" spans="1:11" s="10" customFormat="1" ht="31.5" hidden="1">
      <c r="A53" s="91" t="s">
        <v>446</v>
      </c>
      <c r="B53" s="105">
        <v>2</v>
      </c>
      <c r="C53" s="87"/>
      <c r="D53" s="87"/>
      <c r="E53" s="87"/>
      <c r="F53" s="87"/>
      <c r="G53" s="87"/>
      <c r="H53" s="87"/>
      <c r="I53" s="87"/>
      <c r="J53" s="87"/>
      <c r="K53" s="12">
        <f t="shared" si="0"/>
        <v>0</v>
      </c>
    </row>
    <row r="54" spans="1:11" s="10" customFormat="1" ht="15.75" hidden="1">
      <c r="A54" s="91" t="s">
        <v>447</v>
      </c>
      <c r="B54" s="105">
        <v>2</v>
      </c>
      <c r="C54" s="87"/>
      <c r="D54" s="87"/>
      <c r="E54" s="87"/>
      <c r="F54" s="87"/>
      <c r="G54" s="87"/>
      <c r="H54" s="87"/>
      <c r="I54" s="87"/>
      <c r="J54" s="87"/>
      <c r="K54" s="12">
        <f t="shared" si="0"/>
        <v>0</v>
      </c>
    </row>
    <row r="55" spans="1:11" s="10" customFormat="1" ht="15.75" hidden="1">
      <c r="A55" s="91" t="s">
        <v>448</v>
      </c>
      <c r="B55" s="105">
        <v>2</v>
      </c>
      <c r="C55" s="87"/>
      <c r="D55" s="87"/>
      <c r="E55" s="87"/>
      <c r="F55" s="87"/>
      <c r="G55" s="87"/>
      <c r="H55" s="87"/>
      <c r="I55" s="87"/>
      <c r="J55" s="87"/>
      <c r="K55" s="12">
        <f t="shared" si="0"/>
        <v>0</v>
      </c>
    </row>
    <row r="56" spans="1:11" s="10" customFormat="1" ht="15.75" hidden="1">
      <c r="A56" s="91" t="s">
        <v>449</v>
      </c>
      <c r="B56" s="105">
        <v>2</v>
      </c>
      <c r="C56" s="87"/>
      <c r="D56" s="87"/>
      <c r="E56" s="87"/>
      <c r="F56" s="87"/>
      <c r="G56" s="87"/>
      <c r="H56" s="87"/>
      <c r="I56" s="87"/>
      <c r="J56" s="87"/>
      <c r="K56" s="12">
        <f t="shared" si="0"/>
        <v>0</v>
      </c>
    </row>
    <row r="57" spans="1:11" s="10" customFormat="1" ht="15.75" hidden="1">
      <c r="A57" s="91" t="s">
        <v>450</v>
      </c>
      <c r="B57" s="105">
        <v>2</v>
      </c>
      <c r="C57" s="87"/>
      <c r="D57" s="87"/>
      <c r="E57" s="87"/>
      <c r="F57" s="87"/>
      <c r="G57" s="87"/>
      <c r="H57" s="87"/>
      <c r="I57" s="87"/>
      <c r="J57" s="87"/>
      <c r="K57" s="12">
        <f t="shared" si="0"/>
        <v>0</v>
      </c>
    </row>
    <row r="58" spans="1:11" s="10" customFormat="1" ht="15.75" hidden="1">
      <c r="A58" s="91" t="s">
        <v>527</v>
      </c>
      <c r="B58" s="105">
        <v>2</v>
      </c>
      <c r="C58" s="87"/>
      <c r="D58" s="87"/>
      <c r="E58" s="87"/>
      <c r="F58" s="87"/>
      <c r="G58" s="87"/>
      <c r="H58" s="87"/>
      <c r="I58" s="87"/>
      <c r="J58" s="87"/>
      <c r="K58" s="12">
        <f t="shared" si="0"/>
        <v>0</v>
      </c>
    </row>
    <row r="59" spans="1:11" s="10" customFormat="1" ht="15.75" hidden="1">
      <c r="A59" s="91" t="s">
        <v>451</v>
      </c>
      <c r="B59" s="105">
        <v>2</v>
      </c>
      <c r="C59" s="87"/>
      <c r="D59" s="87"/>
      <c r="E59" s="87"/>
      <c r="F59" s="87"/>
      <c r="G59" s="87"/>
      <c r="H59" s="87"/>
      <c r="I59" s="87"/>
      <c r="J59" s="87"/>
      <c r="K59" s="12">
        <f t="shared" si="0"/>
        <v>0</v>
      </c>
    </row>
    <row r="60" spans="1:11" s="10" customFormat="1" ht="15.75" hidden="1">
      <c r="A60" s="91" t="s">
        <v>452</v>
      </c>
      <c r="B60" s="105">
        <v>2</v>
      </c>
      <c r="C60" s="87"/>
      <c r="D60" s="87"/>
      <c r="E60" s="87"/>
      <c r="F60" s="87"/>
      <c r="G60" s="87"/>
      <c r="H60" s="87"/>
      <c r="I60" s="87"/>
      <c r="J60" s="87"/>
      <c r="K60" s="12">
        <f t="shared" si="0"/>
        <v>0</v>
      </c>
    </row>
    <row r="61" spans="1:11" s="10" customFormat="1" ht="15.75">
      <c r="A61" s="61" t="s">
        <v>182</v>
      </c>
      <c r="B61" s="105"/>
      <c r="C61" s="87">
        <f>SUM(C31:C33)+SUM(C29:C29)</f>
        <v>6238800</v>
      </c>
      <c r="D61" s="87">
        <f>SUM(D31:D33)+SUM(D29:D29)</f>
        <v>6238800</v>
      </c>
      <c r="E61" s="87"/>
      <c r="F61" s="87"/>
      <c r="G61" s="87"/>
      <c r="H61" s="87"/>
      <c r="I61" s="87"/>
      <c r="J61" s="87"/>
      <c r="K61" s="12">
        <f t="shared" si="0"/>
        <v>0</v>
      </c>
    </row>
    <row r="62" spans="1:11" s="10" customFormat="1" ht="15.75">
      <c r="A62" s="40" t="s">
        <v>179</v>
      </c>
      <c r="B62" s="105"/>
      <c r="C62" s="89">
        <f>SUM(C63:C65)</f>
        <v>6238800</v>
      </c>
      <c r="D62" s="89">
        <f>SUM(D63:D65)</f>
        <v>6238800</v>
      </c>
      <c r="E62" s="89"/>
      <c r="F62" s="89"/>
      <c r="G62" s="89"/>
      <c r="H62" s="89"/>
      <c r="I62" s="89"/>
      <c r="J62" s="89"/>
      <c r="K62" s="12">
        <f t="shared" si="0"/>
        <v>0</v>
      </c>
    </row>
    <row r="63" spans="1:11" s="10" customFormat="1" ht="15.75">
      <c r="A63" s="91" t="s">
        <v>421</v>
      </c>
      <c r="B63" s="103">
        <v>1</v>
      </c>
      <c r="C63" s="87">
        <f>SUMIF($B$20:$B$62,"1",C$20:C$62)</f>
        <v>0</v>
      </c>
      <c r="D63" s="87">
        <f>SUMIF($B$20:$B$62,"1",D$20:D$62)</f>
        <v>0</v>
      </c>
      <c r="E63" s="87"/>
      <c r="F63" s="87"/>
      <c r="G63" s="87"/>
      <c r="H63" s="87"/>
      <c r="I63" s="87"/>
      <c r="J63" s="87"/>
      <c r="K63" s="12">
        <f t="shared" si="0"/>
        <v>0</v>
      </c>
    </row>
    <row r="64" spans="1:11" s="10" customFormat="1" ht="15.75">
      <c r="A64" s="91" t="s">
        <v>248</v>
      </c>
      <c r="B64" s="103">
        <v>2</v>
      </c>
      <c r="C64" s="87">
        <f>SUMIF($B$20:$B$62,"2",C$20:C$62)</f>
        <v>6238800</v>
      </c>
      <c r="D64" s="87">
        <f>SUMIF($B$20:$B$62,"2",D$20:D$62)</f>
        <v>6238800</v>
      </c>
      <c r="E64" s="87"/>
      <c r="F64" s="87"/>
      <c r="G64" s="87"/>
      <c r="H64" s="87"/>
      <c r="I64" s="87"/>
      <c r="J64" s="87"/>
      <c r="K64" s="12">
        <f t="shared" si="0"/>
        <v>0</v>
      </c>
    </row>
    <row r="65" spans="1:11" s="10" customFormat="1" ht="15.75">
      <c r="A65" s="91" t="s">
        <v>130</v>
      </c>
      <c r="B65" s="103">
        <v>3</v>
      </c>
      <c r="C65" s="87">
        <f>SUMIF($B$20:$B$62,"3",C$20:C$62)</f>
        <v>0</v>
      </c>
      <c r="D65" s="87">
        <f>SUMIF($B$20:$B$62,"3",D$20:D$62)</f>
        <v>0</v>
      </c>
      <c r="E65" s="87"/>
      <c r="F65" s="87"/>
      <c r="G65" s="87"/>
      <c r="H65" s="87"/>
      <c r="I65" s="87"/>
      <c r="J65" s="87"/>
      <c r="K65" s="12">
        <f t="shared" si="0"/>
        <v>0</v>
      </c>
    </row>
    <row r="66" spans="1:11" s="10" customFormat="1" ht="15.75">
      <c r="A66" s="64" t="s">
        <v>249</v>
      </c>
      <c r="B66" s="17"/>
      <c r="C66" s="87"/>
      <c r="D66" s="87"/>
      <c r="E66" s="87"/>
      <c r="F66" s="87"/>
      <c r="G66" s="87"/>
      <c r="H66" s="87"/>
      <c r="I66" s="87"/>
      <c r="J66" s="87"/>
      <c r="K66" s="12">
        <f t="shared" si="0"/>
        <v>0</v>
      </c>
    </row>
    <row r="67" spans="1:11" s="10" customFormat="1" ht="15.75" hidden="1">
      <c r="A67" s="61" t="s">
        <v>196</v>
      </c>
      <c r="B67" s="17"/>
      <c r="C67" s="87"/>
      <c r="D67" s="87"/>
      <c r="E67" s="87"/>
      <c r="F67" s="87"/>
      <c r="G67" s="87"/>
      <c r="H67" s="87"/>
      <c r="I67" s="87"/>
      <c r="J67" s="87"/>
      <c r="K67" s="12">
        <f t="shared" si="0"/>
        <v>0</v>
      </c>
    </row>
    <row r="68" spans="1:11" s="10" customFormat="1" ht="15.75">
      <c r="A68" s="91" t="s">
        <v>939</v>
      </c>
      <c r="B68" s="17">
        <v>2</v>
      </c>
      <c r="C68" s="87">
        <v>0</v>
      </c>
      <c r="D68" s="87">
        <v>21290</v>
      </c>
      <c r="E68" s="87"/>
      <c r="F68" s="87"/>
      <c r="G68" s="87"/>
      <c r="H68" s="87"/>
      <c r="I68" s="87"/>
      <c r="J68" s="87"/>
      <c r="K68" s="12">
        <f t="shared" si="0"/>
        <v>21290</v>
      </c>
    </row>
    <row r="69" spans="1:11" s="10" customFormat="1" ht="31.5">
      <c r="A69" s="61" t="s">
        <v>454</v>
      </c>
      <c r="B69" s="17"/>
      <c r="C69" s="87">
        <f>SUM(C68)</f>
        <v>0</v>
      </c>
      <c r="D69" s="87">
        <f>SUM(D68)</f>
        <v>21290</v>
      </c>
      <c r="E69" s="87"/>
      <c r="F69" s="87"/>
      <c r="G69" s="87"/>
      <c r="H69" s="87"/>
      <c r="I69" s="87"/>
      <c r="J69" s="87"/>
      <c r="K69" s="12">
        <f t="shared" si="0"/>
        <v>21290</v>
      </c>
    </row>
    <row r="70" spans="1:11" s="10" customFormat="1" ht="15.75" hidden="1">
      <c r="A70" s="61" t="s">
        <v>455</v>
      </c>
      <c r="B70" s="17"/>
      <c r="C70" s="87"/>
      <c r="D70" s="87"/>
      <c r="E70" s="87"/>
      <c r="F70" s="87"/>
      <c r="G70" s="87"/>
      <c r="H70" s="87"/>
      <c r="I70" s="87"/>
      <c r="J70" s="87"/>
      <c r="K70" s="12">
        <f t="shared" si="0"/>
        <v>0</v>
      </c>
    </row>
    <row r="71" spans="1:11" s="10" customFormat="1" ht="15.75" hidden="1">
      <c r="A71" s="61" t="s">
        <v>456</v>
      </c>
      <c r="B71" s="17"/>
      <c r="C71" s="87"/>
      <c r="D71" s="87"/>
      <c r="E71" s="87"/>
      <c r="F71" s="87"/>
      <c r="G71" s="87"/>
      <c r="H71" s="87"/>
      <c r="I71" s="87"/>
      <c r="J71" s="87"/>
      <c r="K71" s="12">
        <f aca="true" t="shared" si="1" ref="K71:K134">D71-C71</f>
        <v>0</v>
      </c>
    </row>
    <row r="72" spans="1:11" s="10" customFormat="1" ht="15.75" hidden="1">
      <c r="A72" s="61"/>
      <c r="B72" s="17"/>
      <c r="C72" s="87"/>
      <c r="D72" s="87"/>
      <c r="E72" s="87"/>
      <c r="F72" s="87"/>
      <c r="G72" s="87"/>
      <c r="H72" s="87"/>
      <c r="I72" s="87"/>
      <c r="J72" s="87"/>
      <c r="K72" s="12">
        <f t="shared" si="1"/>
        <v>0</v>
      </c>
    </row>
    <row r="73" spans="1:11" s="10" customFormat="1" ht="31.5" hidden="1">
      <c r="A73" s="61" t="s">
        <v>194</v>
      </c>
      <c r="B73" s="17"/>
      <c r="C73" s="87"/>
      <c r="D73" s="87"/>
      <c r="E73" s="87"/>
      <c r="F73" s="87"/>
      <c r="G73" s="87"/>
      <c r="H73" s="87"/>
      <c r="I73" s="87"/>
      <c r="J73" s="87"/>
      <c r="K73" s="12">
        <f t="shared" si="1"/>
        <v>0</v>
      </c>
    </row>
    <row r="74" spans="1:11" s="10" customFormat="1" ht="15.75" hidden="1">
      <c r="A74" s="61"/>
      <c r="B74" s="17"/>
      <c r="C74" s="87"/>
      <c r="D74" s="87"/>
      <c r="E74" s="87"/>
      <c r="F74" s="87"/>
      <c r="G74" s="87"/>
      <c r="H74" s="87"/>
      <c r="I74" s="87"/>
      <c r="J74" s="87"/>
      <c r="K74" s="12">
        <f t="shared" si="1"/>
        <v>0</v>
      </c>
    </row>
    <row r="75" spans="1:11" s="10" customFormat="1" ht="31.5" hidden="1">
      <c r="A75" s="61" t="s">
        <v>195</v>
      </c>
      <c r="B75" s="17"/>
      <c r="C75" s="87"/>
      <c r="D75" s="87"/>
      <c r="E75" s="87"/>
      <c r="F75" s="87"/>
      <c r="G75" s="87"/>
      <c r="H75" s="87"/>
      <c r="I75" s="87"/>
      <c r="J75" s="87"/>
      <c r="K75" s="12">
        <f t="shared" si="1"/>
        <v>0</v>
      </c>
    </row>
    <row r="76" spans="1:11" s="10" customFormat="1" ht="15.75" hidden="1">
      <c r="A76" s="61"/>
      <c r="B76" s="17"/>
      <c r="C76" s="87"/>
      <c r="D76" s="87"/>
      <c r="E76" s="87"/>
      <c r="F76" s="87"/>
      <c r="G76" s="87"/>
      <c r="H76" s="87"/>
      <c r="I76" s="87"/>
      <c r="J76" s="87"/>
      <c r="K76" s="12">
        <f t="shared" si="1"/>
        <v>0</v>
      </c>
    </row>
    <row r="77" spans="1:11" s="10" customFormat="1" ht="31.5" hidden="1">
      <c r="A77" s="61" t="s">
        <v>198</v>
      </c>
      <c r="B77" s="17"/>
      <c r="C77" s="87"/>
      <c r="D77" s="87"/>
      <c r="E77" s="87"/>
      <c r="F77" s="87"/>
      <c r="G77" s="87"/>
      <c r="H77" s="87"/>
      <c r="I77" s="87"/>
      <c r="J77" s="87"/>
      <c r="K77" s="12">
        <f t="shared" si="1"/>
        <v>0</v>
      </c>
    </row>
    <row r="78" spans="1:11" s="10" customFormat="1" ht="15.75">
      <c r="A78" s="91" t="s">
        <v>150</v>
      </c>
      <c r="B78" s="105">
        <v>2</v>
      </c>
      <c r="C78" s="87">
        <v>500000</v>
      </c>
      <c r="D78" s="87">
        <v>500000</v>
      </c>
      <c r="E78" s="87"/>
      <c r="F78" s="87"/>
      <c r="G78" s="87"/>
      <c r="H78" s="87"/>
      <c r="I78" s="87"/>
      <c r="J78" s="87"/>
      <c r="K78" s="12">
        <f t="shared" si="1"/>
        <v>0</v>
      </c>
    </row>
    <row r="79" spans="1:11" s="10" customFormat="1" ht="31.5">
      <c r="A79" s="91" t="s">
        <v>920</v>
      </c>
      <c r="B79" s="17">
        <v>2</v>
      </c>
      <c r="C79" s="87">
        <v>37350</v>
      </c>
      <c r="D79" s="87">
        <v>37350</v>
      </c>
      <c r="E79" s="87"/>
      <c r="F79" s="87"/>
      <c r="G79" s="87"/>
      <c r="H79" s="87"/>
      <c r="I79" s="87"/>
      <c r="J79" s="87"/>
      <c r="K79" s="12">
        <f t="shared" si="1"/>
        <v>0</v>
      </c>
    </row>
    <row r="80" spans="1:11" s="10" customFormat="1" ht="15.75">
      <c r="A80" s="91" t="s">
        <v>149</v>
      </c>
      <c r="B80" s="17"/>
      <c r="C80" s="87">
        <f>SUM(C78:C79)</f>
        <v>537350</v>
      </c>
      <c r="D80" s="87">
        <f>SUM(D78:D79)</f>
        <v>537350</v>
      </c>
      <c r="E80" s="87"/>
      <c r="F80" s="87"/>
      <c r="G80" s="87"/>
      <c r="H80" s="87"/>
      <c r="I80" s="87"/>
      <c r="J80" s="87"/>
      <c r="K80" s="12">
        <f t="shared" si="1"/>
        <v>0</v>
      </c>
    </row>
    <row r="81" spans="1:11" s="10" customFormat="1" ht="15.75" hidden="1">
      <c r="A81" s="91"/>
      <c r="B81" s="17">
        <v>2</v>
      </c>
      <c r="C81" s="87"/>
      <c r="D81" s="87"/>
      <c r="E81" s="87"/>
      <c r="F81" s="87"/>
      <c r="G81" s="87"/>
      <c r="H81" s="87"/>
      <c r="I81" s="87"/>
      <c r="J81" s="87"/>
      <c r="K81" s="12">
        <f t="shared" si="1"/>
        <v>0</v>
      </c>
    </row>
    <row r="82" spans="1:11" s="10" customFormat="1" ht="15.75" hidden="1">
      <c r="A82" s="91" t="s">
        <v>828</v>
      </c>
      <c r="B82" s="17"/>
      <c r="C82" s="87">
        <f>SUM(C81)</f>
        <v>0</v>
      </c>
      <c r="D82" s="87">
        <f>SUM(D81)</f>
        <v>0</v>
      </c>
      <c r="E82" s="87"/>
      <c r="F82" s="87"/>
      <c r="G82" s="87"/>
      <c r="H82" s="87"/>
      <c r="I82" s="87"/>
      <c r="J82" s="87"/>
      <c r="K82" s="12">
        <f t="shared" si="1"/>
        <v>0</v>
      </c>
    </row>
    <row r="83" spans="1:11" s="10" customFormat="1" ht="15.75" hidden="1">
      <c r="A83" s="91" t="s">
        <v>135</v>
      </c>
      <c r="B83" s="17">
        <v>2</v>
      </c>
      <c r="C83" s="87"/>
      <c r="D83" s="87"/>
      <c r="E83" s="87"/>
      <c r="F83" s="87"/>
      <c r="G83" s="87"/>
      <c r="H83" s="87"/>
      <c r="I83" s="87"/>
      <c r="J83" s="87"/>
      <c r="K83" s="12">
        <f t="shared" si="1"/>
        <v>0</v>
      </c>
    </row>
    <row r="84" spans="1:11" s="10" customFormat="1" ht="15.75" hidden="1">
      <c r="A84" s="129" t="s">
        <v>473</v>
      </c>
      <c r="B84" s="105">
        <v>2</v>
      </c>
      <c r="C84" s="87"/>
      <c r="D84" s="87"/>
      <c r="E84" s="87"/>
      <c r="F84" s="87"/>
      <c r="G84" s="87"/>
      <c r="H84" s="87"/>
      <c r="I84" s="87"/>
      <c r="J84" s="87"/>
      <c r="K84" s="12">
        <f t="shared" si="1"/>
        <v>0</v>
      </c>
    </row>
    <row r="85" spans="1:11" s="10" customFormat="1" ht="15.75">
      <c r="A85" s="129" t="s">
        <v>832</v>
      </c>
      <c r="B85" s="105">
        <v>2</v>
      </c>
      <c r="C85" s="87">
        <v>34358</v>
      </c>
      <c r="D85" s="87">
        <v>34358</v>
      </c>
      <c r="E85" s="87"/>
      <c r="F85" s="87"/>
      <c r="G85" s="87"/>
      <c r="H85" s="87"/>
      <c r="I85" s="87"/>
      <c r="J85" s="87"/>
      <c r="K85" s="12">
        <f t="shared" si="1"/>
        <v>0</v>
      </c>
    </row>
    <row r="86" spans="1:11" s="10" customFormat="1" ht="15.75" hidden="1">
      <c r="A86" s="129" t="s">
        <v>474</v>
      </c>
      <c r="B86" s="105">
        <v>2</v>
      </c>
      <c r="C86" s="87"/>
      <c r="D86" s="87"/>
      <c r="E86" s="87"/>
      <c r="F86" s="87"/>
      <c r="G86" s="87"/>
      <c r="H86" s="87"/>
      <c r="I86" s="87"/>
      <c r="J86" s="87"/>
      <c r="K86" s="12">
        <f t="shared" si="1"/>
        <v>0</v>
      </c>
    </row>
    <row r="87" spans="1:11" s="10" customFormat="1" ht="15.75">
      <c r="A87" s="129" t="s">
        <v>833</v>
      </c>
      <c r="B87" s="105">
        <v>2</v>
      </c>
      <c r="C87" s="87">
        <v>9321</v>
      </c>
      <c r="D87" s="87">
        <v>9321</v>
      </c>
      <c r="E87" s="87"/>
      <c r="F87" s="87"/>
      <c r="G87" s="87"/>
      <c r="H87" s="87"/>
      <c r="I87" s="87"/>
      <c r="J87" s="87"/>
      <c r="K87" s="12">
        <f t="shared" si="1"/>
        <v>0</v>
      </c>
    </row>
    <row r="88" spans="1:11" s="10" customFormat="1" ht="15.75" hidden="1">
      <c r="A88" s="129" t="s">
        <v>475</v>
      </c>
      <c r="B88" s="105">
        <v>2</v>
      </c>
      <c r="C88" s="87"/>
      <c r="D88" s="87"/>
      <c r="E88" s="87"/>
      <c r="F88" s="87"/>
      <c r="G88" s="87"/>
      <c r="H88" s="87"/>
      <c r="I88" s="87"/>
      <c r="J88" s="87"/>
      <c r="K88" s="12">
        <f t="shared" si="1"/>
        <v>0</v>
      </c>
    </row>
    <row r="89" spans="1:11" s="10" customFormat="1" ht="15.75">
      <c r="A89" s="129" t="s">
        <v>834</v>
      </c>
      <c r="B89" s="105">
        <v>2</v>
      </c>
      <c r="C89" s="87">
        <v>229320</v>
      </c>
      <c r="D89" s="87">
        <v>229320</v>
      </c>
      <c r="E89" s="87"/>
      <c r="F89" s="87"/>
      <c r="G89" s="87"/>
      <c r="H89" s="87"/>
      <c r="I89" s="87"/>
      <c r="J89" s="87"/>
      <c r="K89" s="12">
        <f t="shared" si="1"/>
        <v>0</v>
      </c>
    </row>
    <row r="90" spans="1:11" s="10" customFormat="1" ht="15.75" hidden="1">
      <c r="A90" s="129" t="s">
        <v>124</v>
      </c>
      <c r="B90" s="17"/>
      <c r="C90" s="87"/>
      <c r="D90" s="87"/>
      <c r="E90" s="87"/>
      <c r="F90" s="87"/>
      <c r="G90" s="87"/>
      <c r="H90" s="87"/>
      <c r="I90" s="87"/>
      <c r="J90" s="87"/>
      <c r="K90" s="12">
        <f t="shared" si="1"/>
        <v>0</v>
      </c>
    </row>
    <row r="91" spans="1:11" s="10" customFormat="1" ht="15.75">
      <c r="A91" s="129" t="s">
        <v>567</v>
      </c>
      <c r="B91" s="17">
        <v>3</v>
      </c>
      <c r="C91" s="87">
        <v>206941</v>
      </c>
      <c r="D91" s="87">
        <v>206941</v>
      </c>
      <c r="E91" s="87"/>
      <c r="F91" s="87"/>
      <c r="G91" s="87"/>
      <c r="H91" s="87"/>
      <c r="I91" s="87"/>
      <c r="J91" s="87"/>
      <c r="K91" s="12">
        <f t="shared" si="1"/>
        <v>0</v>
      </c>
    </row>
    <row r="92" spans="1:11" s="10" customFormat="1" ht="15.75">
      <c r="A92" s="91" t="s">
        <v>199</v>
      </c>
      <c r="B92" s="17"/>
      <c r="C92" s="87">
        <f>SUM(C83:C91)</f>
        <v>479940</v>
      </c>
      <c r="D92" s="87">
        <f>SUM(D83:D91)</f>
        <v>479940</v>
      </c>
      <c r="E92" s="87"/>
      <c r="F92" s="87"/>
      <c r="G92" s="87"/>
      <c r="H92" s="87"/>
      <c r="I92" s="87"/>
      <c r="J92" s="87"/>
      <c r="K92" s="12">
        <f t="shared" si="1"/>
        <v>0</v>
      </c>
    </row>
    <row r="93" spans="1:11" s="10" customFormat="1" ht="15.75">
      <c r="A93" s="129" t="s">
        <v>835</v>
      </c>
      <c r="B93" s="105">
        <v>2</v>
      </c>
      <c r="C93" s="87">
        <v>2542720</v>
      </c>
      <c r="D93" s="87">
        <v>2542720</v>
      </c>
      <c r="E93" s="87"/>
      <c r="F93" s="87"/>
      <c r="G93" s="87"/>
      <c r="H93" s="87"/>
      <c r="I93" s="87"/>
      <c r="J93" s="87"/>
      <c r="K93" s="12">
        <f t="shared" si="1"/>
        <v>0</v>
      </c>
    </row>
    <row r="94" spans="1:11" s="10" customFormat="1" ht="15.75">
      <c r="A94" s="129" t="s">
        <v>837</v>
      </c>
      <c r="B94" s="105">
        <v>2</v>
      </c>
      <c r="C94" s="87">
        <v>18728832</v>
      </c>
      <c r="D94" s="87">
        <v>18728832</v>
      </c>
      <c r="E94" s="87"/>
      <c r="F94" s="87"/>
      <c r="G94" s="87"/>
      <c r="H94" s="87"/>
      <c r="I94" s="87"/>
      <c r="J94" s="87"/>
      <c r="K94" s="12">
        <f t="shared" si="1"/>
        <v>0</v>
      </c>
    </row>
    <row r="95" spans="1:11" s="10" customFormat="1" ht="15.75">
      <c r="A95" s="129" t="s">
        <v>836</v>
      </c>
      <c r="B95" s="105">
        <v>2</v>
      </c>
      <c r="C95" s="87">
        <v>1043140</v>
      </c>
      <c r="D95" s="87">
        <v>1043140</v>
      </c>
      <c r="E95" s="87"/>
      <c r="F95" s="87"/>
      <c r="G95" s="87"/>
      <c r="H95" s="87"/>
      <c r="I95" s="87"/>
      <c r="J95" s="87"/>
      <c r="K95" s="12">
        <f t="shared" si="1"/>
        <v>0</v>
      </c>
    </row>
    <row r="96" spans="1:11" s="10" customFormat="1" ht="15.75">
      <c r="A96" s="129" t="s">
        <v>853</v>
      </c>
      <c r="B96" s="105">
        <v>2</v>
      </c>
      <c r="C96" s="87">
        <v>14359008</v>
      </c>
      <c r="D96" s="87">
        <v>14359008</v>
      </c>
      <c r="E96" s="87"/>
      <c r="F96" s="87"/>
      <c r="G96" s="87"/>
      <c r="H96" s="87"/>
      <c r="I96" s="87"/>
      <c r="J96" s="87"/>
      <c r="K96" s="12">
        <f t="shared" si="1"/>
        <v>0</v>
      </c>
    </row>
    <row r="97" spans="1:11" s="10" customFormat="1" ht="15.75">
      <c r="A97" s="141" t="s">
        <v>688</v>
      </c>
      <c r="B97" s="105">
        <v>2</v>
      </c>
      <c r="C97" s="87">
        <v>0</v>
      </c>
      <c r="D97" s="87">
        <v>4899</v>
      </c>
      <c r="E97" s="87"/>
      <c r="F97" s="87"/>
      <c r="G97" s="87"/>
      <c r="H97" s="87"/>
      <c r="I97" s="87"/>
      <c r="J97" s="87"/>
      <c r="K97" s="12">
        <f t="shared" si="1"/>
        <v>4899</v>
      </c>
    </row>
    <row r="98" spans="1:11" s="10" customFormat="1" ht="15.75">
      <c r="A98" s="129" t="s">
        <v>838</v>
      </c>
      <c r="B98" s="105">
        <v>2</v>
      </c>
      <c r="C98" s="87">
        <v>1095600</v>
      </c>
      <c r="D98" s="87">
        <v>1095600</v>
      </c>
      <c r="E98" s="87"/>
      <c r="F98" s="87"/>
      <c r="G98" s="87"/>
      <c r="H98" s="87"/>
      <c r="I98" s="87"/>
      <c r="J98" s="87"/>
      <c r="K98" s="12">
        <f t="shared" si="1"/>
        <v>0</v>
      </c>
    </row>
    <row r="99" spans="1:11" s="10" customFormat="1" ht="15.75" hidden="1">
      <c r="A99" s="141" t="s">
        <v>634</v>
      </c>
      <c r="B99" s="105">
        <v>2</v>
      </c>
      <c r="C99" s="87"/>
      <c r="D99" s="87"/>
      <c r="E99" s="87"/>
      <c r="F99" s="87"/>
      <c r="G99" s="87"/>
      <c r="H99" s="87"/>
      <c r="I99" s="87"/>
      <c r="J99" s="87"/>
      <c r="K99" s="12">
        <f t="shared" si="1"/>
        <v>0</v>
      </c>
    </row>
    <row r="100" spans="1:11" s="10" customFormat="1" ht="15.75" hidden="1">
      <c r="A100" s="141" t="s">
        <v>632</v>
      </c>
      <c r="B100" s="105">
        <v>2</v>
      </c>
      <c r="C100" s="87"/>
      <c r="D100" s="87"/>
      <c r="E100" s="87"/>
      <c r="F100" s="87"/>
      <c r="G100" s="87"/>
      <c r="H100" s="87"/>
      <c r="I100" s="87"/>
      <c r="J100" s="87"/>
      <c r="K100" s="12">
        <f t="shared" si="1"/>
        <v>0</v>
      </c>
    </row>
    <row r="101" spans="1:11" s="10" customFormat="1" ht="15.75">
      <c r="A101" s="129" t="s">
        <v>839</v>
      </c>
      <c r="B101" s="105">
        <v>2</v>
      </c>
      <c r="C101" s="87">
        <v>9300000</v>
      </c>
      <c r="D101" s="87">
        <v>9300000</v>
      </c>
      <c r="E101" s="87"/>
      <c r="F101" s="87"/>
      <c r="G101" s="87"/>
      <c r="H101" s="87"/>
      <c r="I101" s="87"/>
      <c r="J101" s="87"/>
      <c r="K101" s="12">
        <f t="shared" si="1"/>
        <v>0</v>
      </c>
    </row>
    <row r="102" spans="1:11" s="10" customFormat="1" ht="15.75" hidden="1">
      <c r="A102" s="129" t="s">
        <v>529</v>
      </c>
      <c r="B102" s="17">
        <v>2</v>
      </c>
      <c r="C102" s="87"/>
      <c r="D102" s="87"/>
      <c r="E102" s="87"/>
      <c r="F102" s="87"/>
      <c r="G102" s="87"/>
      <c r="H102" s="87"/>
      <c r="I102" s="87"/>
      <c r="J102" s="87"/>
      <c r="K102" s="12">
        <f t="shared" si="1"/>
        <v>0</v>
      </c>
    </row>
    <row r="103" spans="1:11" s="10" customFormat="1" ht="15.75" hidden="1">
      <c r="A103" s="129" t="s">
        <v>529</v>
      </c>
      <c r="B103" s="17">
        <v>2</v>
      </c>
      <c r="C103" s="87"/>
      <c r="D103" s="87"/>
      <c r="E103" s="87"/>
      <c r="F103" s="87"/>
      <c r="G103" s="87"/>
      <c r="H103" s="87"/>
      <c r="I103" s="87"/>
      <c r="J103" s="87"/>
      <c r="K103" s="12">
        <f t="shared" si="1"/>
        <v>0</v>
      </c>
    </row>
    <row r="104" spans="1:11" s="10" customFormat="1" ht="15.75" hidden="1">
      <c r="A104" s="129" t="s">
        <v>529</v>
      </c>
      <c r="B104" s="17">
        <v>2</v>
      </c>
      <c r="C104" s="87"/>
      <c r="D104" s="87"/>
      <c r="E104" s="87"/>
      <c r="F104" s="87"/>
      <c r="G104" s="87"/>
      <c r="H104" s="87"/>
      <c r="I104" s="87"/>
      <c r="J104" s="87"/>
      <c r="K104" s="12">
        <f t="shared" si="1"/>
        <v>0</v>
      </c>
    </row>
    <row r="105" spans="1:11" s="10" customFormat="1" ht="15.75" hidden="1">
      <c r="A105" s="129" t="s">
        <v>577</v>
      </c>
      <c r="B105" s="17">
        <v>2</v>
      </c>
      <c r="C105" s="87"/>
      <c r="D105" s="87"/>
      <c r="E105" s="87"/>
      <c r="F105" s="87"/>
      <c r="G105" s="87"/>
      <c r="H105" s="87"/>
      <c r="I105" s="87"/>
      <c r="J105" s="87"/>
      <c r="K105" s="12">
        <f t="shared" si="1"/>
        <v>0</v>
      </c>
    </row>
    <row r="106" spans="1:11" s="10" customFormat="1" ht="15.75" hidden="1">
      <c r="A106" s="129" t="s">
        <v>578</v>
      </c>
      <c r="B106" s="17">
        <v>2</v>
      </c>
      <c r="C106" s="87"/>
      <c r="D106" s="87"/>
      <c r="E106" s="87"/>
      <c r="F106" s="87"/>
      <c r="G106" s="87"/>
      <c r="H106" s="87"/>
      <c r="I106" s="87"/>
      <c r="J106" s="87"/>
      <c r="K106" s="12">
        <f t="shared" si="1"/>
        <v>0</v>
      </c>
    </row>
    <row r="107" spans="1:11" s="10" customFormat="1" ht="15.75">
      <c r="A107" s="129" t="s">
        <v>689</v>
      </c>
      <c r="B107" s="17">
        <v>2</v>
      </c>
      <c r="C107" s="87">
        <v>0</v>
      </c>
      <c r="D107" s="87">
        <v>219430</v>
      </c>
      <c r="E107" s="87"/>
      <c r="F107" s="87"/>
      <c r="G107" s="87"/>
      <c r="H107" s="87"/>
      <c r="I107" s="87"/>
      <c r="J107" s="87"/>
      <c r="K107" s="12">
        <f t="shared" si="1"/>
        <v>219430</v>
      </c>
    </row>
    <row r="108" spans="1:11" s="10" customFormat="1" ht="15.75" hidden="1">
      <c r="A108" s="129" t="s">
        <v>530</v>
      </c>
      <c r="B108" s="17">
        <v>2</v>
      </c>
      <c r="C108" s="87"/>
      <c r="D108" s="87"/>
      <c r="E108" s="87"/>
      <c r="F108" s="87"/>
      <c r="G108" s="87"/>
      <c r="H108" s="87"/>
      <c r="I108" s="87"/>
      <c r="J108" s="87"/>
      <c r="K108" s="12">
        <f t="shared" si="1"/>
        <v>0</v>
      </c>
    </row>
    <row r="109" spans="1:11" s="10" customFormat="1" ht="15.75" hidden="1">
      <c r="A109" s="129" t="s">
        <v>124</v>
      </c>
      <c r="B109" s="17"/>
      <c r="C109" s="87"/>
      <c r="D109" s="87"/>
      <c r="E109" s="87"/>
      <c r="F109" s="87"/>
      <c r="G109" s="87"/>
      <c r="H109" s="87"/>
      <c r="I109" s="87"/>
      <c r="J109" s="87"/>
      <c r="K109" s="12">
        <f t="shared" si="1"/>
        <v>0</v>
      </c>
    </row>
    <row r="110" spans="1:11" s="10" customFormat="1" ht="15.75">
      <c r="A110" s="91" t="s">
        <v>200</v>
      </c>
      <c r="B110" s="17"/>
      <c r="C110" s="87">
        <f>SUM(C93:C109)</f>
        <v>47069300</v>
      </c>
      <c r="D110" s="87">
        <f>SUM(D93:D109)</f>
        <v>47293629</v>
      </c>
      <c r="E110" s="87"/>
      <c r="F110" s="87"/>
      <c r="G110" s="87"/>
      <c r="H110" s="87"/>
      <c r="I110" s="87"/>
      <c r="J110" s="87"/>
      <c r="K110" s="12">
        <f t="shared" si="1"/>
        <v>224329</v>
      </c>
    </row>
    <row r="111" spans="1:11" s="10" customFormat="1" ht="31.5">
      <c r="A111" s="61" t="s">
        <v>197</v>
      </c>
      <c r="B111" s="17"/>
      <c r="C111" s="87">
        <f>C80+C92+C110+C82</f>
        <v>48086590</v>
      </c>
      <c r="D111" s="87">
        <f>D80+D92+D110+D82</f>
        <v>48310919</v>
      </c>
      <c r="E111" s="87"/>
      <c r="F111" s="87"/>
      <c r="G111" s="87"/>
      <c r="H111" s="87"/>
      <c r="I111" s="87"/>
      <c r="J111" s="87"/>
      <c r="K111" s="12">
        <f t="shared" si="1"/>
        <v>224329</v>
      </c>
    </row>
    <row r="112" spans="1:11" s="10" customFormat="1" ht="15.75" hidden="1">
      <c r="A112" s="61"/>
      <c r="B112" s="105"/>
      <c r="C112" s="87"/>
      <c r="D112" s="87"/>
      <c r="E112" s="87"/>
      <c r="F112" s="87"/>
      <c r="G112" s="87"/>
      <c r="H112" s="87"/>
      <c r="I112" s="87"/>
      <c r="J112" s="87"/>
      <c r="K112" s="12">
        <f t="shared" si="1"/>
        <v>0</v>
      </c>
    </row>
    <row r="113" spans="1:11" s="10" customFormat="1" ht="31.5" hidden="1">
      <c r="A113" s="61" t="s">
        <v>207</v>
      </c>
      <c r="B113" s="105"/>
      <c r="C113" s="87"/>
      <c r="D113" s="87"/>
      <c r="E113" s="87"/>
      <c r="F113" s="87"/>
      <c r="G113" s="87"/>
      <c r="H113" s="87"/>
      <c r="I113" s="87"/>
      <c r="J113" s="87"/>
      <c r="K113" s="12">
        <f t="shared" si="1"/>
        <v>0</v>
      </c>
    </row>
    <row r="114" spans="1:11" s="10" customFormat="1" ht="15.75">
      <c r="A114" s="91" t="s">
        <v>493</v>
      </c>
      <c r="B114" s="105">
        <v>2</v>
      </c>
      <c r="C114" s="87">
        <v>300000</v>
      </c>
      <c r="D114" s="87">
        <v>300000</v>
      </c>
      <c r="E114" s="87"/>
      <c r="F114" s="87"/>
      <c r="G114" s="87"/>
      <c r="H114" s="87"/>
      <c r="I114" s="87"/>
      <c r="J114" s="87"/>
      <c r="K114" s="12">
        <f t="shared" si="1"/>
        <v>0</v>
      </c>
    </row>
    <row r="115" spans="1:11" s="10" customFormat="1" ht="31.5">
      <c r="A115" s="61" t="s">
        <v>208</v>
      </c>
      <c r="B115" s="105"/>
      <c r="C115" s="87">
        <f>SUM(C114)</f>
        <v>300000</v>
      </c>
      <c r="D115" s="87">
        <f>SUM(D114)</f>
        <v>300000</v>
      </c>
      <c r="E115" s="87"/>
      <c r="F115" s="87"/>
      <c r="G115" s="87"/>
      <c r="H115" s="87"/>
      <c r="I115" s="87"/>
      <c r="J115" s="87"/>
      <c r="K115" s="12">
        <f t="shared" si="1"/>
        <v>0</v>
      </c>
    </row>
    <row r="116" spans="1:11" s="10" customFormat="1" ht="15.75" hidden="1">
      <c r="A116" s="61" t="s">
        <v>209</v>
      </c>
      <c r="B116" s="105"/>
      <c r="C116" s="87"/>
      <c r="D116" s="87"/>
      <c r="E116" s="87"/>
      <c r="F116" s="87"/>
      <c r="G116" s="87"/>
      <c r="H116" s="87"/>
      <c r="I116" s="87"/>
      <c r="J116" s="87"/>
      <c r="K116" s="12">
        <f t="shared" si="1"/>
        <v>0</v>
      </c>
    </row>
    <row r="117" spans="1:11" s="10" customFormat="1" ht="15.75" hidden="1">
      <c r="A117" s="61" t="s">
        <v>210</v>
      </c>
      <c r="B117" s="105"/>
      <c r="C117" s="87"/>
      <c r="D117" s="87"/>
      <c r="E117" s="87"/>
      <c r="F117" s="87"/>
      <c r="G117" s="87"/>
      <c r="H117" s="87"/>
      <c r="I117" s="87"/>
      <c r="J117" s="87"/>
      <c r="K117" s="12">
        <f t="shared" si="1"/>
        <v>0</v>
      </c>
    </row>
    <row r="118" spans="1:11" s="10" customFormat="1" ht="15.75" hidden="1">
      <c r="A118" s="91" t="s">
        <v>495</v>
      </c>
      <c r="B118" s="105">
        <v>2</v>
      </c>
      <c r="C118" s="87"/>
      <c r="D118" s="87"/>
      <c r="E118" s="87"/>
      <c r="F118" s="87"/>
      <c r="G118" s="87"/>
      <c r="H118" s="87"/>
      <c r="I118" s="87"/>
      <c r="J118" s="87"/>
      <c r="K118" s="12">
        <f t="shared" si="1"/>
        <v>0</v>
      </c>
    </row>
    <row r="119" spans="1:11" s="10" customFormat="1" ht="15.75" hidden="1">
      <c r="A119" s="91" t="s">
        <v>531</v>
      </c>
      <c r="B119" s="105">
        <v>2</v>
      </c>
      <c r="C119" s="87"/>
      <c r="D119" s="87"/>
      <c r="E119" s="87"/>
      <c r="F119" s="87"/>
      <c r="G119" s="87"/>
      <c r="H119" s="87"/>
      <c r="I119" s="87"/>
      <c r="J119" s="87"/>
      <c r="K119" s="12">
        <f t="shared" si="1"/>
        <v>0</v>
      </c>
    </row>
    <row r="120" spans="1:11" s="10" customFormat="1" ht="15.75" hidden="1">
      <c r="A120" s="91" t="s">
        <v>494</v>
      </c>
      <c r="B120" s="105">
        <v>2</v>
      </c>
      <c r="C120" s="87"/>
      <c r="D120" s="87"/>
      <c r="E120" s="87"/>
      <c r="F120" s="87"/>
      <c r="G120" s="87"/>
      <c r="H120" s="87"/>
      <c r="I120" s="87"/>
      <c r="J120" s="87"/>
      <c r="K120" s="12">
        <f t="shared" si="1"/>
        <v>0</v>
      </c>
    </row>
    <row r="121" spans="1:11" s="10" customFormat="1" ht="15.75" hidden="1">
      <c r="A121" s="91" t="s">
        <v>588</v>
      </c>
      <c r="B121" s="105">
        <v>2</v>
      </c>
      <c r="C121" s="87"/>
      <c r="D121" s="87"/>
      <c r="E121" s="87"/>
      <c r="F121" s="87"/>
      <c r="G121" s="87"/>
      <c r="H121" s="87"/>
      <c r="I121" s="87"/>
      <c r="J121" s="87"/>
      <c r="K121" s="12">
        <f t="shared" si="1"/>
        <v>0</v>
      </c>
    </row>
    <row r="122" spans="1:11" s="10" customFormat="1" ht="15.75" hidden="1">
      <c r="A122" s="91" t="s">
        <v>587</v>
      </c>
      <c r="B122" s="105">
        <v>2</v>
      </c>
      <c r="C122" s="87"/>
      <c r="D122" s="87"/>
      <c r="E122" s="87"/>
      <c r="F122" s="87"/>
      <c r="G122" s="87"/>
      <c r="H122" s="87"/>
      <c r="I122" s="87"/>
      <c r="J122" s="87"/>
      <c r="K122" s="12">
        <f t="shared" si="1"/>
        <v>0</v>
      </c>
    </row>
    <row r="123" spans="1:11" s="10" customFormat="1" ht="15.75" hidden="1">
      <c r="A123" s="130" t="s">
        <v>532</v>
      </c>
      <c r="B123" s="105">
        <v>2</v>
      </c>
      <c r="C123" s="87"/>
      <c r="D123" s="87"/>
      <c r="E123" s="87"/>
      <c r="F123" s="87"/>
      <c r="G123" s="87"/>
      <c r="H123" s="87"/>
      <c r="I123" s="87"/>
      <c r="J123" s="87"/>
      <c r="K123" s="12">
        <f t="shared" si="1"/>
        <v>0</v>
      </c>
    </row>
    <row r="124" spans="1:11" s="10" customFormat="1" ht="15.75" hidden="1">
      <c r="A124" s="61"/>
      <c r="B124" s="105">
        <v>2</v>
      </c>
      <c r="C124" s="87"/>
      <c r="D124" s="87"/>
      <c r="E124" s="87"/>
      <c r="F124" s="87"/>
      <c r="G124" s="87"/>
      <c r="H124" s="87"/>
      <c r="I124" s="87"/>
      <c r="J124" s="87"/>
      <c r="K124" s="12">
        <f t="shared" si="1"/>
        <v>0</v>
      </c>
    </row>
    <row r="125" spans="1:11" s="10" customFormat="1" ht="15.75">
      <c r="A125" s="61" t="s">
        <v>654</v>
      </c>
      <c r="B125" s="105">
        <v>3</v>
      </c>
      <c r="C125" s="87">
        <v>1000000</v>
      </c>
      <c r="D125" s="87">
        <v>1000000</v>
      </c>
      <c r="E125" s="87"/>
      <c r="F125" s="87"/>
      <c r="G125" s="87"/>
      <c r="H125" s="87"/>
      <c r="I125" s="87"/>
      <c r="J125" s="87"/>
      <c r="K125" s="12">
        <f t="shared" si="1"/>
        <v>0</v>
      </c>
    </row>
    <row r="126" spans="1:11" s="10" customFormat="1" ht="15.75" hidden="1">
      <c r="A126" s="61" t="s">
        <v>565</v>
      </c>
      <c r="B126" s="105">
        <v>2</v>
      </c>
      <c r="C126" s="87">
        <v>0</v>
      </c>
      <c r="D126" s="87">
        <v>0</v>
      </c>
      <c r="E126" s="87"/>
      <c r="F126" s="87"/>
      <c r="G126" s="87"/>
      <c r="H126" s="87"/>
      <c r="I126" s="87"/>
      <c r="J126" s="87"/>
      <c r="K126" s="12">
        <f t="shared" si="1"/>
        <v>0</v>
      </c>
    </row>
    <row r="127" spans="1:11" s="10" customFormat="1" ht="15.75">
      <c r="A127" s="61" t="s">
        <v>576</v>
      </c>
      <c r="B127" s="105">
        <v>2</v>
      </c>
      <c r="C127" s="87">
        <v>150000</v>
      </c>
      <c r="D127" s="87">
        <v>150000</v>
      </c>
      <c r="E127" s="87"/>
      <c r="F127" s="87"/>
      <c r="G127" s="87"/>
      <c r="H127" s="87"/>
      <c r="I127" s="87"/>
      <c r="J127" s="87"/>
      <c r="K127" s="12">
        <f t="shared" si="1"/>
        <v>0</v>
      </c>
    </row>
    <row r="128" spans="1:11" s="10" customFormat="1" ht="15.75">
      <c r="A128" s="129" t="s">
        <v>211</v>
      </c>
      <c r="B128" s="105"/>
      <c r="C128" s="87">
        <f>SUM(C121:C127)</f>
        <v>1150000</v>
      </c>
      <c r="D128" s="87">
        <f>SUM(D121:D127)</f>
        <v>1150000</v>
      </c>
      <c r="E128" s="87"/>
      <c r="F128" s="87"/>
      <c r="G128" s="87"/>
      <c r="H128" s="87"/>
      <c r="I128" s="87"/>
      <c r="J128" s="87"/>
      <c r="K128" s="12">
        <f t="shared" si="1"/>
        <v>0</v>
      </c>
    </row>
    <row r="129" spans="1:11" s="10" customFormat="1" ht="15.75">
      <c r="A129" s="91" t="s">
        <v>148</v>
      </c>
      <c r="B129" s="105">
        <v>2</v>
      </c>
      <c r="C129" s="87">
        <v>30000</v>
      </c>
      <c r="D129" s="87">
        <v>30000</v>
      </c>
      <c r="E129" s="87"/>
      <c r="F129" s="87"/>
      <c r="G129" s="87"/>
      <c r="H129" s="87"/>
      <c r="I129" s="87"/>
      <c r="J129" s="87"/>
      <c r="K129" s="12">
        <f t="shared" si="1"/>
        <v>0</v>
      </c>
    </row>
    <row r="130" spans="1:11" s="10" customFormat="1" ht="15.75" hidden="1">
      <c r="A130" s="91"/>
      <c r="B130" s="105"/>
      <c r="C130" s="87"/>
      <c r="D130" s="87"/>
      <c r="E130" s="87"/>
      <c r="F130" s="87"/>
      <c r="G130" s="87"/>
      <c r="H130" s="87"/>
      <c r="I130" s="87"/>
      <c r="J130" s="87"/>
      <c r="K130" s="12">
        <f t="shared" si="1"/>
        <v>0</v>
      </c>
    </row>
    <row r="131" spans="1:11" s="10" customFormat="1" ht="15.75">
      <c r="A131" s="129" t="s">
        <v>147</v>
      </c>
      <c r="B131" s="105"/>
      <c r="C131" s="87">
        <f>SUM(C129:C130)</f>
        <v>30000</v>
      </c>
      <c r="D131" s="87">
        <f>SUM(D129:D130)</f>
        <v>30000</v>
      </c>
      <c r="E131" s="87"/>
      <c r="F131" s="87"/>
      <c r="G131" s="87"/>
      <c r="H131" s="87"/>
      <c r="I131" s="87"/>
      <c r="J131" s="87"/>
      <c r="K131" s="12">
        <f t="shared" si="1"/>
        <v>0</v>
      </c>
    </row>
    <row r="132" spans="1:11" s="10" customFormat="1" ht="15.75" hidden="1">
      <c r="A132" s="91"/>
      <c r="B132" s="105"/>
      <c r="C132" s="87"/>
      <c r="D132" s="87"/>
      <c r="E132" s="87"/>
      <c r="F132" s="87"/>
      <c r="G132" s="87"/>
      <c r="H132" s="87"/>
      <c r="I132" s="87"/>
      <c r="J132" s="87"/>
      <c r="K132" s="12">
        <f t="shared" si="1"/>
        <v>0</v>
      </c>
    </row>
    <row r="133" spans="1:11" s="10" customFormat="1" ht="15.75">
      <c r="A133" s="91" t="s">
        <v>496</v>
      </c>
      <c r="B133" s="105">
        <v>2</v>
      </c>
      <c r="C133" s="87">
        <v>51600</v>
      </c>
      <c r="D133" s="87">
        <v>51600</v>
      </c>
      <c r="E133" s="87"/>
      <c r="F133" s="87"/>
      <c r="G133" s="87"/>
      <c r="H133" s="87"/>
      <c r="I133" s="87"/>
      <c r="J133" s="87"/>
      <c r="K133" s="12">
        <f t="shared" si="1"/>
        <v>0</v>
      </c>
    </row>
    <row r="134" spans="1:11" s="10" customFormat="1" ht="15.75" hidden="1">
      <c r="A134" s="91" t="s">
        <v>798</v>
      </c>
      <c r="B134" s="105">
        <v>2</v>
      </c>
      <c r="C134" s="87"/>
      <c r="D134" s="87"/>
      <c r="E134" s="87"/>
      <c r="F134" s="87"/>
      <c r="G134" s="87"/>
      <c r="H134" s="87"/>
      <c r="I134" s="87"/>
      <c r="J134" s="87"/>
      <c r="K134" s="12">
        <f t="shared" si="1"/>
        <v>0</v>
      </c>
    </row>
    <row r="135" spans="1:11" s="10" customFormat="1" ht="15.75">
      <c r="A135" s="129" t="s">
        <v>212</v>
      </c>
      <c r="B135" s="105"/>
      <c r="C135" s="87">
        <f>SUM(C132:C134)</f>
        <v>51600</v>
      </c>
      <c r="D135" s="87">
        <f>SUM(D132:D134)</f>
        <v>51600</v>
      </c>
      <c r="E135" s="87"/>
      <c r="F135" s="87"/>
      <c r="G135" s="87"/>
      <c r="H135" s="87"/>
      <c r="I135" s="87"/>
      <c r="J135" s="87"/>
      <c r="K135" s="12">
        <f aca="true" t="shared" si="2" ref="K135:K198">D135-C135</f>
        <v>0</v>
      </c>
    </row>
    <row r="136" spans="1:11" s="10" customFormat="1" ht="15.75" hidden="1">
      <c r="A136" s="61" t="s">
        <v>571</v>
      </c>
      <c r="B136" s="105">
        <v>2</v>
      </c>
      <c r="C136" s="87"/>
      <c r="D136" s="87"/>
      <c r="E136" s="87"/>
      <c r="F136" s="87"/>
      <c r="G136" s="87"/>
      <c r="H136" s="87"/>
      <c r="I136" s="87"/>
      <c r="J136" s="87"/>
      <c r="K136" s="12">
        <f t="shared" si="2"/>
        <v>0</v>
      </c>
    </row>
    <row r="137" spans="1:11" s="10" customFormat="1" ht="15.75" hidden="1">
      <c r="A137" s="61" t="s">
        <v>572</v>
      </c>
      <c r="B137" s="105"/>
      <c r="C137" s="87"/>
      <c r="D137" s="87"/>
      <c r="E137" s="87"/>
      <c r="F137" s="87"/>
      <c r="G137" s="87"/>
      <c r="H137" s="87"/>
      <c r="I137" s="87"/>
      <c r="J137" s="87"/>
      <c r="K137" s="12">
        <f t="shared" si="2"/>
        <v>0</v>
      </c>
    </row>
    <row r="138" spans="1:11" s="10" customFormat="1" ht="31.5">
      <c r="A138" s="61" t="s">
        <v>458</v>
      </c>
      <c r="B138" s="105"/>
      <c r="C138" s="87">
        <f>C128+C131+C135+C137</f>
        <v>1231600</v>
      </c>
      <c r="D138" s="87">
        <f>D128+D131+D135+D137</f>
        <v>1231600</v>
      </c>
      <c r="E138" s="87"/>
      <c r="F138" s="87"/>
      <c r="G138" s="87"/>
      <c r="H138" s="87"/>
      <c r="I138" s="87"/>
      <c r="J138" s="87"/>
      <c r="K138" s="12">
        <f t="shared" si="2"/>
        <v>0</v>
      </c>
    </row>
    <row r="139" spans="1:11" s="10" customFormat="1" ht="15.75">
      <c r="A139" s="91" t="s">
        <v>231</v>
      </c>
      <c r="B139" s="105">
        <v>2</v>
      </c>
      <c r="C139" s="87">
        <v>200000</v>
      </c>
      <c r="D139" s="87">
        <v>196510</v>
      </c>
      <c r="E139" s="87"/>
      <c r="F139" s="87"/>
      <c r="G139" s="87"/>
      <c r="H139" s="87"/>
      <c r="I139" s="87"/>
      <c r="J139" s="87"/>
      <c r="K139" s="12">
        <f t="shared" si="2"/>
        <v>-3490</v>
      </c>
    </row>
    <row r="140" spans="1:11" s="10" customFormat="1" ht="15.75" hidden="1">
      <c r="A140" s="91" t="s">
        <v>232</v>
      </c>
      <c r="B140" s="105">
        <v>2</v>
      </c>
      <c r="C140" s="87"/>
      <c r="D140" s="87"/>
      <c r="E140" s="87"/>
      <c r="F140" s="87"/>
      <c r="G140" s="87"/>
      <c r="H140" s="87"/>
      <c r="I140" s="87"/>
      <c r="J140" s="87"/>
      <c r="K140" s="12">
        <f t="shared" si="2"/>
        <v>0</v>
      </c>
    </row>
    <row r="141" spans="1:11" s="10" customFormat="1" ht="15.75" hidden="1">
      <c r="A141" s="61" t="s">
        <v>592</v>
      </c>
      <c r="B141" s="105"/>
      <c r="C141" s="87"/>
      <c r="D141" s="87"/>
      <c r="E141" s="87"/>
      <c r="F141" s="87"/>
      <c r="G141" s="87"/>
      <c r="H141" s="87"/>
      <c r="I141" s="87"/>
      <c r="J141" s="87"/>
      <c r="K141" s="12">
        <f t="shared" si="2"/>
        <v>0</v>
      </c>
    </row>
    <row r="142" spans="1:11" s="10" customFormat="1" ht="15.75">
      <c r="A142" s="61" t="s">
        <v>457</v>
      </c>
      <c r="B142" s="105"/>
      <c r="C142" s="87">
        <f>SUM(C139:C140)</f>
        <v>200000</v>
      </c>
      <c r="D142" s="87">
        <f>SUM(D139:D140)</f>
        <v>196510</v>
      </c>
      <c r="E142" s="87"/>
      <c r="F142" s="87"/>
      <c r="G142" s="87"/>
      <c r="H142" s="87"/>
      <c r="I142" s="87"/>
      <c r="J142" s="87"/>
      <c r="K142" s="12">
        <f t="shared" si="2"/>
        <v>-3490</v>
      </c>
    </row>
    <row r="143" spans="1:11" s="10" customFormat="1" ht="15.75">
      <c r="A143" s="63" t="s">
        <v>249</v>
      </c>
      <c r="B143" s="105"/>
      <c r="C143" s="89">
        <f>SUM(C144:C144:C146)</f>
        <v>49818190</v>
      </c>
      <c r="D143" s="89">
        <f>SUM(D144:D144:D146)</f>
        <v>50060319</v>
      </c>
      <c r="E143" s="89"/>
      <c r="F143" s="89"/>
      <c r="G143" s="89"/>
      <c r="H143" s="89"/>
      <c r="I143" s="89"/>
      <c r="J143" s="89"/>
      <c r="K143" s="12">
        <f t="shared" si="2"/>
        <v>242129</v>
      </c>
    </row>
    <row r="144" spans="1:11" s="10" customFormat="1" ht="15.75">
      <c r="A144" s="91" t="s">
        <v>421</v>
      </c>
      <c r="B144" s="103">
        <v>1</v>
      </c>
      <c r="C144" s="87">
        <f>SUMIF($B$66:$B$143,"1",C$66:C$143)</f>
        <v>0</v>
      </c>
      <c r="D144" s="87">
        <f>SUMIF($B$66:$B$143,"1",D$66:D$143)</f>
        <v>0</v>
      </c>
      <c r="E144" s="87"/>
      <c r="F144" s="87"/>
      <c r="G144" s="87"/>
      <c r="H144" s="87"/>
      <c r="I144" s="87"/>
      <c r="J144" s="87"/>
      <c r="K144" s="12">
        <f t="shared" si="2"/>
        <v>0</v>
      </c>
    </row>
    <row r="145" spans="1:11" s="10" customFormat="1" ht="15.75">
      <c r="A145" s="91" t="s">
        <v>248</v>
      </c>
      <c r="B145" s="103">
        <v>2</v>
      </c>
      <c r="C145" s="87">
        <f>SUMIF($B$66:$B$143,"2",C$66:C$143)</f>
        <v>48611249</v>
      </c>
      <c r="D145" s="87">
        <f>SUMIF($B$66:$B$143,"2",D$66:D$143)</f>
        <v>48853378</v>
      </c>
      <c r="E145" s="87"/>
      <c r="F145" s="87"/>
      <c r="G145" s="87"/>
      <c r="H145" s="87"/>
      <c r="I145" s="87"/>
      <c r="J145" s="87"/>
      <c r="K145" s="12">
        <f t="shared" si="2"/>
        <v>242129</v>
      </c>
    </row>
    <row r="146" spans="1:11" s="10" customFormat="1" ht="15.75">
      <c r="A146" s="91" t="s">
        <v>130</v>
      </c>
      <c r="B146" s="103">
        <v>3</v>
      </c>
      <c r="C146" s="87">
        <f>SUMIF($B$66:$B$143,"3",C$66:C$143)</f>
        <v>1206941</v>
      </c>
      <c r="D146" s="87">
        <f>SUMIF($B$66:$B$143,"3",D$66:D$143)</f>
        <v>1206941</v>
      </c>
      <c r="E146" s="87"/>
      <c r="F146" s="87"/>
      <c r="G146" s="87"/>
      <c r="H146" s="87"/>
      <c r="I146" s="87"/>
      <c r="J146" s="87"/>
      <c r="K146" s="12">
        <f t="shared" si="2"/>
        <v>0</v>
      </c>
    </row>
    <row r="147" spans="1:11" ht="15.75">
      <c r="A147" s="65" t="s">
        <v>86</v>
      </c>
      <c r="B147" s="105"/>
      <c r="C147" s="87"/>
      <c r="D147" s="87"/>
      <c r="E147" s="87"/>
      <c r="F147" s="87"/>
      <c r="G147" s="87"/>
      <c r="H147" s="87"/>
      <c r="I147" s="87"/>
      <c r="J147" s="87"/>
      <c r="K147" s="12">
        <f t="shared" si="2"/>
        <v>0</v>
      </c>
    </row>
    <row r="148" spans="1:11" ht="15.75">
      <c r="A148" s="40" t="s">
        <v>250</v>
      </c>
      <c r="B148" s="105"/>
      <c r="C148" s="89">
        <f>SUM(C149:C151)</f>
        <v>201249626</v>
      </c>
      <c r="D148" s="89">
        <f>SUM(D149:D151)</f>
        <v>201311676</v>
      </c>
      <c r="E148" s="89"/>
      <c r="F148" s="89"/>
      <c r="G148" s="89"/>
      <c r="H148" s="89"/>
      <c r="I148" s="89"/>
      <c r="J148" s="89"/>
      <c r="K148" s="12">
        <f t="shared" si="2"/>
        <v>62050</v>
      </c>
    </row>
    <row r="149" spans="1:11" ht="15.75">
      <c r="A149" s="91" t="s">
        <v>421</v>
      </c>
      <c r="B149" s="103">
        <v>1</v>
      </c>
      <c r="C149" s="87">
        <f>Felh!T51</f>
        <v>0</v>
      </c>
      <c r="D149" s="87">
        <f>Felh!U51</f>
        <v>0</v>
      </c>
      <c r="E149" s="87"/>
      <c r="F149" s="87"/>
      <c r="G149" s="87"/>
      <c r="H149" s="87"/>
      <c r="I149" s="87"/>
      <c r="J149" s="87"/>
      <c r="K149" s="12">
        <f t="shared" si="2"/>
        <v>0</v>
      </c>
    </row>
    <row r="150" spans="1:11" ht="15.75">
      <c r="A150" s="91" t="s">
        <v>248</v>
      </c>
      <c r="B150" s="103">
        <v>2</v>
      </c>
      <c r="C150" s="87">
        <f>Felh!T52</f>
        <v>201249626</v>
      </c>
      <c r="D150" s="87">
        <f>Felh!U52</f>
        <v>201311676</v>
      </c>
      <c r="E150" s="87"/>
      <c r="F150" s="87"/>
      <c r="G150" s="87"/>
      <c r="H150" s="87"/>
      <c r="I150" s="87"/>
      <c r="J150" s="87"/>
      <c r="K150" s="12">
        <f t="shared" si="2"/>
        <v>62050</v>
      </c>
    </row>
    <row r="151" spans="1:11" ht="15.75">
      <c r="A151" s="91" t="s">
        <v>130</v>
      </c>
      <c r="B151" s="103">
        <v>3</v>
      </c>
      <c r="C151" s="87">
        <f>Felh!T53</f>
        <v>0</v>
      </c>
      <c r="D151" s="87">
        <f>Felh!U53</f>
        <v>0</v>
      </c>
      <c r="E151" s="87"/>
      <c r="F151" s="87"/>
      <c r="G151" s="87"/>
      <c r="H151" s="87"/>
      <c r="I151" s="87"/>
      <c r="J151" s="87"/>
      <c r="K151" s="12">
        <f t="shared" si="2"/>
        <v>0</v>
      </c>
    </row>
    <row r="152" spans="1:11" ht="15.75">
      <c r="A152" s="40" t="s">
        <v>251</v>
      </c>
      <c r="B152" s="105"/>
      <c r="C152" s="89">
        <f>SUM(C153:C155)</f>
        <v>18628138</v>
      </c>
      <c r="D152" s="89">
        <f>SUM(D153:D155)</f>
        <v>18566088</v>
      </c>
      <c r="E152" s="89"/>
      <c r="F152" s="89"/>
      <c r="G152" s="89"/>
      <c r="H152" s="89"/>
      <c r="I152" s="89"/>
      <c r="J152" s="89"/>
      <c r="K152" s="12">
        <f t="shared" si="2"/>
        <v>-62050</v>
      </c>
    </row>
    <row r="153" spans="1:11" ht="15.75">
      <c r="A153" s="91" t="s">
        <v>421</v>
      </c>
      <c r="B153" s="103">
        <v>1</v>
      </c>
      <c r="C153" s="87">
        <f>Felh!T82</f>
        <v>0</v>
      </c>
      <c r="D153" s="87">
        <f>Felh!U82</f>
        <v>0</v>
      </c>
      <c r="E153" s="87"/>
      <c r="F153" s="87"/>
      <c r="G153" s="87"/>
      <c r="H153" s="87"/>
      <c r="I153" s="87"/>
      <c r="J153" s="87"/>
      <c r="K153" s="12">
        <f t="shared" si="2"/>
        <v>0</v>
      </c>
    </row>
    <row r="154" spans="1:11" ht="15.75">
      <c r="A154" s="91" t="s">
        <v>248</v>
      </c>
      <c r="B154" s="103">
        <v>2</v>
      </c>
      <c r="C154" s="87">
        <f>Felh!T83</f>
        <v>18628138</v>
      </c>
      <c r="D154" s="87">
        <f>Felh!U83</f>
        <v>18566088</v>
      </c>
      <c r="E154" s="87"/>
      <c r="F154" s="87"/>
      <c r="G154" s="87"/>
      <c r="H154" s="87"/>
      <c r="I154" s="87"/>
      <c r="J154" s="87"/>
      <c r="K154" s="12">
        <f t="shared" si="2"/>
        <v>-62050</v>
      </c>
    </row>
    <row r="155" spans="1:11" ht="15.75">
      <c r="A155" s="91" t="s">
        <v>130</v>
      </c>
      <c r="B155" s="103">
        <v>3</v>
      </c>
      <c r="C155" s="87">
        <f>Felh!T84</f>
        <v>0</v>
      </c>
      <c r="D155" s="87">
        <f>Felh!U84</f>
        <v>0</v>
      </c>
      <c r="E155" s="87"/>
      <c r="F155" s="87"/>
      <c r="G155" s="87"/>
      <c r="H155" s="87"/>
      <c r="I155" s="87"/>
      <c r="J155" s="87"/>
      <c r="K155" s="12">
        <f t="shared" si="2"/>
        <v>0</v>
      </c>
    </row>
    <row r="156" spans="1:11" ht="15.75">
      <c r="A156" s="40" t="s">
        <v>252</v>
      </c>
      <c r="B156" s="105"/>
      <c r="C156" s="89">
        <f>SUM(C157:C159)</f>
        <v>15000</v>
      </c>
      <c r="D156" s="89">
        <f>SUM(D157:D159)</f>
        <v>15000</v>
      </c>
      <c r="E156" s="89"/>
      <c r="F156" s="89"/>
      <c r="G156" s="89"/>
      <c r="H156" s="89"/>
      <c r="I156" s="89"/>
      <c r="J156" s="89"/>
      <c r="K156" s="12">
        <f t="shared" si="2"/>
        <v>0</v>
      </c>
    </row>
    <row r="157" spans="1:11" ht="15.75">
      <c r="A157" s="91" t="s">
        <v>421</v>
      </c>
      <c r="B157" s="103">
        <v>1</v>
      </c>
      <c r="C157" s="87">
        <f>Felh!T103</f>
        <v>0</v>
      </c>
      <c r="D157" s="87">
        <f>Felh!U103</f>
        <v>0</v>
      </c>
      <c r="E157" s="87"/>
      <c r="F157" s="87"/>
      <c r="G157" s="87"/>
      <c r="H157" s="87"/>
      <c r="I157" s="87"/>
      <c r="J157" s="87"/>
      <c r="K157" s="12">
        <f t="shared" si="2"/>
        <v>0</v>
      </c>
    </row>
    <row r="158" spans="1:11" ht="15.75">
      <c r="A158" s="91" t="s">
        <v>248</v>
      </c>
      <c r="B158" s="103">
        <v>2</v>
      </c>
      <c r="C158" s="87">
        <f>Felh!T104</f>
        <v>0</v>
      </c>
      <c r="D158" s="87">
        <f>Felh!U104</f>
        <v>0</v>
      </c>
      <c r="E158" s="87"/>
      <c r="F158" s="87"/>
      <c r="G158" s="87"/>
      <c r="H158" s="87"/>
      <c r="I158" s="87"/>
      <c r="J158" s="87"/>
      <c r="K158" s="12">
        <f t="shared" si="2"/>
        <v>0</v>
      </c>
    </row>
    <row r="159" spans="1:11" ht="15.75">
      <c r="A159" s="91" t="s">
        <v>130</v>
      </c>
      <c r="B159" s="103">
        <v>3</v>
      </c>
      <c r="C159" s="87">
        <f>Felh!T105</f>
        <v>15000</v>
      </c>
      <c r="D159" s="87">
        <f>Felh!U105</f>
        <v>15000</v>
      </c>
      <c r="E159" s="87"/>
      <c r="F159" s="87"/>
      <c r="G159" s="87"/>
      <c r="H159" s="87"/>
      <c r="I159" s="87"/>
      <c r="J159" s="87"/>
      <c r="K159" s="12">
        <f t="shared" si="2"/>
        <v>0</v>
      </c>
    </row>
    <row r="160" spans="1:11" ht="16.5">
      <c r="A160" s="67" t="s">
        <v>253</v>
      </c>
      <c r="B160" s="106"/>
      <c r="C160" s="87"/>
      <c r="D160" s="87"/>
      <c r="E160" s="87"/>
      <c r="F160" s="87"/>
      <c r="G160" s="87"/>
      <c r="H160" s="87"/>
      <c r="I160" s="87"/>
      <c r="J160" s="87"/>
      <c r="K160" s="12">
        <f t="shared" si="2"/>
        <v>0</v>
      </c>
    </row>
    <row r="161" spans="1:11" ht="15.75">
      <c r="A161" s="65" t="s">
        <v>132</v>
      </c>
      <c r="B161" s="105"/>
      <c r="C161" s="15"/>
      <c r="D161" s="15"/>
      <c r="E161" s="15"/>
      <c r="F161" s="15"/>
      <c r="G161" s="15"/>
      <c r="H161" s="15"/>
      <c r="I161" s="15"/>
      <c r="J161" s="15"/>
      <c r="K161" s="12">
        <f t="shared" si="2"/>
        <v>0</v>
      </c>
    </row>
    <row r="162" spans="1:11" ht="15.75" hidden="1">
      <c r="A162" s="61" t="s">
        <v>238</v>
      </c>
      <c r="B162" s="105"/>
      <c r="C162" s="15"/>
      <c r="D162" s="15"/>
      <c r="E162" s="15"/>
      <c r="F162" s="15"/>
      <c r="G162" s="15"/>
      <c r="H162" s="15"/>
      <c r="I162" s="15"/>
      <c r="J162" s="15"/>
      <c r="K162" s="12">
        <f t="shared" si="2"/>
        <v>0</v>
      </c>
    </row>
    <row r="163" spans="1:11" ht="31.5" hidden="1">
      <c r="A163" s="91" t="s">
        <v>470</v>
      </c>
      <c r="B163" s="105"/>
      <c r="C163" s="15"/>
      <c r="D163" s="15"/>
      <c r="E163" s="15"/>
      <c r="F163" s="15"/>
      <c r="G163" s="15"/>
      <c r="H163" s="15"/>
      <c r="I163" s="15"/>
      <c r="J163" s="15"/>
      <c r="K163" s="12">
        <f t="shared" si="2"/>
        <v>0</v>
      </c>
    </row>
    <row r="164" spans="1:11" ht="31.5" hidden="1">
      <c r="A164" s="91" t="s">
        <v>240</v>
      </c>
      <c r="B164" s="105"/>
      <c r="C164" s="15"/>
      <c r="D164" s="15"/>
      <c r="E164" s="15"/>
      <c r="F164" s="15"/>
      <c r="G164" s="15"/>
      <c r="H164" s="15"/>
      <c r="I164" s="15"/>
      <c r="J164" s="15"/>
      <c r="K164" s="12">
        <f t="shared" si="2"/>
        <v>0</v>
      </c>
    </row>
    <row r="165" spans="1:11" ht="31.5" hidden="1">
      <c r="A165" s="91" t="s">
        <v>471</v>
      </c>
      <c r="B165" s="105"/>
      <c r="C165" s="15"/>
      <c r="D165" s="15"/>
      <c r="E165" s="15"/>
      <c r="F165" s="15"/>
      <c r="G165" s="15"/>
      <c r="H165" s="15"/>
      <c r="I165" s="15"/>
      <c r="J165" s="15"/>
      <c r="K165" s="12">
        <f t="shared" si="2"/>
        <v>0</v>
      </c>
    </row>
    <row r="166" spans="1:11" ht="31.5">
      <c r="A166" s="91" t="s">
        <v>841</v>
      </c>
      <c r="B166" s="105">
        <v>2</v>
      </c>
      <c r="C166" s="15">
        <v>5852979</v>
      </c>
      <c r="D166" s="15">
        <v>5852979</v>
      </c>
      <c r="E166" s="15"/>
      <c r="F166" s="15"/>
      <c r="G166" s="15"/>
      <c r="H166" s="15"/>
      <c r="I166" s="15"/>
      <c r="J166" s="15"/>
      <c r="K166" s="12">
        <f t="shared" si="2"/>
        <v>0</v>
      </c>
    </row>
    <row r="167" spans="1:11" ht="31.5" hidden="1">
      <c r="A167" s="91" t="s">
        <v>799</v>
      </c>
      <c r="B167" s="105">
        <v>2</v>
      </c>
      <c r="C167" s="15"/>
      <c r="D167" s="15"/>
      <c r="E167" s="15"/>
      <c r="F167" s="15"/>
      <c r="G167" s="15"/>
      <c r="H167" s="15"/>
      <c r="I167" s="15"/>
      <c r="J167" s="15"/>
      <c r="K167" s="12">
        <f t="shared" si="2"/>
        <v>0</v>
      </c>
    </row>
    <row r="168" spans="1:11" s="10" customFormat="1" ht="15.75">
      <c r="A168" s="61" t="s">
        <v>413</v>
      </c>
      <c r="B168" s="105"/>
      <c r="C168" s="90">
        <f>SUM(C169:C175)</f>
        <v>70693200</v>
      </c>
      <c r="D168" s="90">
        <f>SUM(D169:D175)</f>
        <v>70735265</v>
      </c>
      <c r="E168" s="90"/>
      <c r="F168" s="90"/>
      <c r="G168" s="90"/>
      <c r="H168" s="90"/>
      <c r="I168" s="90"/>
      <c r="J168" s="90"/>
      <c r="K168" s="12">
        <f t="shared" si="2"/>
        <v>42065</v>
      </c>
    </row>
    <row r="169" spans="1:11" s="10" customFormat="1" ht="31.5">
      <c r="A169" s="91" t="s">
        <v>842</v>
      </c>
      <c r="B169" s="105">
        <v>2</v>
      </c>
      <c r="C169" s="90">
        <v>60181200</v>
      </c>
      <c r="D169" s="90">
        <v>60181200</v>
      </c>
      <c r="E169" s="90"/>
      <c r="F169" s="90"/>
      <c r="G169" s="90"/>
      <c r="H169" s="90"/>
      <c r="I169" s="90"/>
      <c r="J169" s="90"/>
      <c r="K169" s="12">
        <f t="shared" si="2"/>
        <v>0</v>
      </c>
    </row>
    <row r="170" spans="1:11" s="10" customFormat="1" ht="15.75">
      <c r="A170" s="91" t="s">
        <v>687</v>
      </c>
      <c r="B170" s="105">
        <v>2</v>
      </c>
      <c r="C170" s="90">
        <v>0</v>
      </c>
      <c r="D170" s="90">
        <v>42065</v>
      </c>
      <c r="E170" s="90"/>
      <c r="F170" s="90"/>
      <c r="G170" s="90"/>
      <c r="H170" s="90"/>
      <c r="I170" s="90"/>
      <c r="J170" s="90"/>
      <c r="K170" s="12">
        <f t="shared" si="2"/>
        <v>42065</v>
      </c>
    </row>
    <row r="171" spans="1:11" s="10" customFormat="1" ht="15.75">
      <c r="A171" s="91" t="s">
        <v>887</v>
      </c>
      <c r="B171" s="105">
        <v>2</v>
      </c>
      <c r="C171" s="90">
        <v>10512000</v>
      </c>
      <c r="D171" s="90">
        <v>10512000</v>
      </c>
      <c r="E171" s="90"/>
      <c r="F171" s="90"/>
      <c r="G171" s="90"/>
      <c r="H171" s="90"/>
      <c r="I171" s="90"/>
      <c r="J171" s="90"/>
      <c r="K171" s="12">
        <f t="shared" si="2"/>
        <v>0</v>
      </c>
    </row>
    <row r="172" spans="1:11" ht="15.75" hidden="1">
      <c r="A172" s="91" t="s">
        <v>687</v>
      </c>
      <c r="B172" s="105">
        <v>2</v>
      </c>
      <c r="C172" s="15"/>
      <c r="D172" s="15"/>
      <c r="E172" s="15"/>
      <c r="F172" s="15"/>
      <c r="G172" s="15"/>
      <c r="H172" s="15"/>
      <c r="I172" s="15"/>
      <c r="J172" s="15"/>
      <c r="K172" s="12">
        <f t="shared" si="2"/>
        <v>0</v>
      </c>
    </row>
    <row r="173" spans="1:11" ht="15.75" hidden="1">
      <c r="A173" s="91" t="s">
        <v>633</v>
      </c>
      <c r="B173" s="105">
        <v>2</v>
      </c>
      <c r="C173" s="15"/>
      <c r="D173" s="15"/>
      <c r="E173" s="15"/>
      <c r="F173" s="15"/>
      <c r="G173" s="15"/>
      <c r="H173" s="15"/>
      <c r="I173" s="15"/>
      <c r="J173" s="15"/>
      <c r="K173" s="12">
        <f t="shared" si="2"/>
        <v>0</v>
      </c>
    </row>
    <row r="174" spans="1:11" ht="15.75" hidden="1">
      <c r="A174" s="91" t="s">
        <v>650</v>
      </c>
      <c r="B174" s="105">
        <v>2</v>
      </c>
      <c r="C174" s="15"/>
      <c r="D174" s="15"/>
      <c r="E174" s="15"/>
      <c r="F174" s="15"/>
      <c r="G174" s="15"/>
      <c r="H174" s="15"/>
      <c r="I174" s="15"/>
      <c r="J174" s="15"/>
      <c r="K174" s="12">
        <f t="shared" si="2"/>
        <v>0</v>
      </c>
    </row>
    <row r="175" spans="1:11" ht="15.75" hidden="1">
      <c r="A175" s="91" t="s">
        <v>888</v>
      </c>
      <c r="B175" s="105">
        <v>2</v>
      </c>
      <c r="C175" s="15"/>
      <c r="D175" s="15"/>
      <c r="E175" s="15"/>
      <c r="F175" s="15"/>
      <c r="G175" s="15"/>
      <c r="H175" s="15"/>
      <c r="I175" s="15"/>
      <c r="J175" s="15"/>
      <c r="K175" s="12">
        <f t="shared" si="2"/>
        <v>0</v>
      </c>
    </row>
    <row r="176" spans="1:11" ht="15.75">
      <c r="A176" s="91" t="s">
        <v>242</v>
      </c>
      <c r="B176" s="105"/>
      <c r="C176" s="15">
        <f>SUM(C168)</f>
        <v>70693200</v>
      </c>
      <c r="D176" s="15">
        <f>SUM(D168)</f>
        <v>70735265</v>
      </c>
      <c r="E176" s="15"/>
      <c r="F176" s="15"/>
      <c r="G176" s="15"/>
      <c r="H176" s="15"/>
      <c r="I176" s="15"/>
      <c r="J176" s="15"/>
      <c r="K176" s="12">
        <f t="shared" si="2"/>
        <v>42065</v>
      </c>
    </row>
    <row r="177" spans="1:11" ht="15.75" hidden="1">
      <c r="A177" s="91" t="s">
        <v>472</v>
      </c>
      <c r="B177" s="105"/>
      <c r="C177" s="15"/>
      <c r="D177" s="15"/>
      <c r="E177" s="15"/>
      <c r="F177" s="15"/>
      <c r="G177" s="15"/>
      <c r="H177" s="15"/>
      <c r="I177" s="15"/>
      <c r="J177" s="15"/>
      <c r="K177" s="12">
        <f t="shared" si="2"/>
        <v>0</v>
      </c>
    </row>
    <row r="178" spans="1:11" ht="15.75" hidden="1">
      <c r="A178" s="91" t="s">
        <v>246</v>
      </c>
      <c r="B178" s="105"/>
      <c r="C178" s="15"/>
      <c r="D178" s="15"/>
      <c r="E178" s="15"/>
      <c r="F178" s="15"/>
      <c r="G178" s="15"/>
      <c r="H178" s="15"/>
      <c r="I178" s="15"/>
      <c r="J178" s="15"/>
      <c r="K178" s="12">
        <f t="shared" si="2"/>
        <v>0</v>
      </c>
    </row>
    <row r="179" spans="1:11" ht="15.75" hidden="1">
      <c r="A179" s="61" t="s">
        <v>247</v>
      </c>
      <c r="B179" s="105"/>
      <c r="C179" s="15"/>
      <c r="D179" s="15"/>
      <c r="E179" s="15"/>
      <c r="F179" s="15"/>
      <c r="G179" s="15"/>
      <c r="H179" s="15"/>
      <c r="I179" s="15"/>
      <c r="J179" s="15"/>
      <c r="K179" s="12">
        <f t="shared" si="2"/>
        <v>0</v>
      </c>
    </row>
    <row r="180" spans="1:11" ht="15.75" hidden="1">
      <c r="A180" s="61" t="s">
        <v>239</v>
      </c>
      <c r="B180" s="105"/>
      <c r="C180" s="15"/>
      <c r="D180" s="15"/>
      <c r="E180" s="15"/>
      <c r="F180" s="15"/>
      <c r="G180" s="15"/>
      <c r="H180" s="15"/>
      <c r="I180" s="15"/>
      <c r="J180" s="15"/>
      <c r="K180" s="12">
        <f t="shared" si="2"/>
        <v>0</v>
      </c>
    </row>
    <row r="181" spans="1:11" ht="15.75">
      <c r="A181" s="40" t="s">
        <v>132</v>
      </c>
      <c r="B181" s="105"/>
      <c r="C181" s="89">
        <f>SUM(C182:C184)</f>
        <v>76546179</v>
      </c>
      <c r="D181" s="89">
        <f>SUM(D182:D184)</f>
        <v>76588244</v>
      </c>
      <c r="E181" s="89"/>
      <c r="F181" s="89"/>
      <c r="G181" s="89"/>
      <c r="H181" s="89"/>
      <c r="I181" s="89"/>
      <c r="J181" s="89"/>
      <c r="K181" s="12">
        <f t="shared" si="2"/>
        <v>42065</v>
      </c>
    </row>
    <row r="182" spans="1:11" ht="15.75">
      <c r="A182" s="91" t="s">
        <v>421</v>
      </c>
      <c r="B182" s="103">
        <v>1</v>
      </c>
      <c r="C182" s="87">
        <f>SUMIF($B$161:$B$181,"1",C$161:C$181)</f>
        <v>0</v>
      </c>
      <c r="D182" s="87">
        <f>SUMIF($B$161:$B$181,"1",D$161:D$181)</f>
        <v>0</v>
      </c>
      <c r="E182" s="87"/>
      <c r="F182" s="87"/>
      <c r="G182" s="87"/>
      <c r="H182" s="87"/>
      <c r="I182" s="87"/>
      <c r="J182" s="87"/>
      <c r="K182" s="12">
        <f t="shared" si="2"/>
        <v>0</v>
      </c>
    </row>
    <row r="183" spans="1:11" ht="15.75">
      <c r="A183" s="91" t="s">
        <v>248</v>
      </c>
      <c r="B183" s="103">
        <v>2</v>
      </c>
      <c r="C183" s="87">
        <f>SUMIF($B$161:$B$181,"2",C$161:C$181)</f>
        <v>76546179</v>
      </c>
      <c r="D183" s="87">
        <f>SUMIF($B$161:$B$181,"2",D$161:D$181)</f>
        <v>76588244</v>
      </c>
      <c r="E183" s="87"/>
      <c r="F183" s="87"/>
      <c r="G183" s="87"/>
      <c r="H183" s="87"/>
      <c r="I183" s="87"/>
      <c r="J183" s="87"/>
      <c r="K183" s="12">
        <f t="shared" si="2"/>
        <v>42065</v>
      </c>
    </row>
    <row r="184" spans="1:11" ht="15.75">
      <c r="A184" s="91" t="s">
        <v>130</v>
      </c>
      <c r="B184" s="103">
        <v>3</v>
      </c>
      <c r="C184" s="87">
        <f>SUMIF($B$161:$B$181,"3",C$161:C$181)</f>
        <v>0</v>
      </c>
      <c r="D184" s="87">
        <f>SUMIF($B$161:$B$181,"3",D$161:D$181)</f>
        <v>0</v>
      </c>
      <c r="E184" s="87"/>
      <c r="F184" s="87"/>
      <c r="G184" s="87"/>
      <c r="H184" s="87"/>
      <c r="I184" s="87"/>
      <c r="J184" s="87"/>
      <c r="K184" s="12">
        <f t="shared" si="2"/>
        <v>0</v>
      </c>
    </row>
    <row r="185" spans="1:11" ht="15.75" hidden="1">
      <c r="A185" s="65" t="s">
        <v>133</v>
      </c>
      <c r="B185" s="105"/>
      <c r="C185" s="15"/>
      <c r="D185" s="15"/>
      <c r="E185" s="15"/>
      <c r="F185" s="15"/>
      <c r="G185" s="15"/>
      <c r="H185" s="15"/>
      <c r="I185" s="15"/>
      <c r="J185" s="15"/>
      <c r="K185" s="12">
        <f t="shared" si="2"/>
        <v>0</v>
      </c>
    </row>
    <row r="186" spans="1:11" ht="15.75" hidden="1">
      <c r="A186" s="61" t="s">
        <v>238</v>
      </c>
      <c r="B186" s="105"/>
      <c r="C186" s="15"/>
      <c r="D186" s="15"/>
      <c r="E186" s="15"/>
      <c r="F186" s="15"/>
      <c r="G186" s="15"/>
      <c r="H186" s="15"/>
      <c r="I186" s="15"/>
      <c r="J186" s="15"/>
      <c r="K186" s="12">
        <f t="shared" si="2"/>
        <v>0</v>
      </c>
    </row>
    <row r="187" spans="1:11" ht="31.5" hidden="1">
      <c r="A187" s="91" t="s">
        <v>470</v>
      </c>
      <c r="B187" s="105"/>
      <c r="C187" s="15"/>
      <c r="D187" s="15"/>
      <c r="E187" s="15"/>
      <c r="F187" s="15"/>
      <c r="G187" s="15"/>
      <c r="H187" s="15"/>
      <c r="I187" s="15"/>
      <c r="J187" s="15"/>
      <c r="K187" s="12">
        <f t="shared" si="2"/>
        <v>0</v>
      </c>
    </row>
    <row r="188" spans="1:11" ht="31.5" hidden="1">
      <c r="A188" s="91" t="s">
        <v>240</v>
      </c>
      <c r="B188" s="105"/>
      <c r="C188" s="15"/>
      <c r="D188" s="15"/>
      <c r="E188" s="15"/>
      <c r="F188" s="15"/>
      <c r="G188" s="15"/>
      <c r="H188" s="15"/>
      <c r="I188" s="15"/>
      <c r="J188" s="15"/>
      <c r="K188" s="12">
        <f t="shared" si="2"/>
        <v>0</v>
      </c>
    </row>
    <row r="189" spans="1:11" ht="31.5" hidden="1">
      <c r="A189" s="91" t="s">
        <v>471</v>
      </c>
      <c r="B189" s="105"/>
      <c r="C189" s="15"/>
      <c r="D189" s="15"/>
      <c r="E189" s="15"/>
      <c r="F189" s="15"/>
      <c r="G189" s="15"/>
      <c r="H189" s="15"/>
      <c r="I189" s="15"/>
      <c r="J189" s="15"/>
      <c r="K189" s="12">
        <f t="shared" si="2"/>
        <v>0</v>
      </c>
    </row>
    <row r="190" spans="1:11" ht="15.75" hidden="1">
      <c r="A190" s="91" t="s">
        <v>241</v>
      </c>
      <c r="B190" s="105"/>
      <c r="C190" s="15"/>
      <c r="D190" s="15"/>
      <c r="E190" s="15"/>
      <c r="F190" s="15"/>
      <c r="G190" s="15"/>
      <c r="H190" s="15"/>
      <c r="I190" s="15"/>
      <c r="J190" s="15"/>
      <c r="K190" s="12">
        <f t="shared" si="2"/>
        <v>0</v>
      </c>
    </row>
    <row r="191" spans="1:11" ht="15.75" hidden="1">
      <c r="A191" s="91" t="s">
        <v>242</v>
      </c>
      <c r="B191" s="105"/>
      <c r="C191" s="15"/>
      <c r="D191" s="15"/>
      <c r="E191" s="15"/>
      <c r="F191" s="15"/>
      <c r="G191" s="15"/>
      <c r="H191" s="15"/>
      <c r="I191" s="15"/>
      <c r="J191" s="15"/>
      <c r="K191" s="12">
        <f t="shared" si="2"/>
        <v>0</v>
      </c>
    </row>
    <row r="192" spans="1:11" ht="15.75" hidden="1">
      <c r="A192" s="91" t="s">
        <v>472</v>
      </c>
      <c r="B192" s="105"/>
      <c r="C192" s="15"/>
      <c r="D192" s="15"/>
      <c r="E192" s="15"/>
      <c r="F192" s="15"/>
      <c r="G192" s="15"/>
      <c r="H192" s="15"/>
      <c r="I192" s="15"/>
      <c r="J192" s="15"/>
      <c r="K192" s="12">
        <f t="shared" si="2"/>
        <v>0</v>
      </c>
    </row>
    <row r="193" spans="1:11" ht="15.75" hidden="1">
      <c r="A193" s="91" t="s">
        <v>246</v>
      </c>
      <c r="B193" s="105"/>
      <c r="C193" s="15"/>
      <c r="D193" s="15"/>
      <c r="E193" s="15"/>
      <c r="F193" s="15"/>
      <c r="G193" s="15"/>
      <c r="H193" s="15"/>
      <c r="I193" s="15"/>
      <c r="J193" s="15"/>
      <c r="K193" s="12">
        <f t="shared" si="2"/>
        <v>0</v>
      </c>
    </row>
    <row r="194" spans="1:11" ht="15.75" hidden="1">
      <c r="A194" s="61" t="s">
        <v>247</v>
      </c>
      <c r="B194" s="105"/>
      <c r="C194" s="15"/>
      <c r="D194" s="15"/>
      <c r="E194" s="15"/>
      <c r="F194" s="15"/>
      <c r="G194" s="15"/>
      <c r="H194" s="15"/>
      <c r="I194" s="15"/>
      <c r="J194" s="15"/>
      <c r="K194" s="12">
        <f t="shared" si="2"/>
        <v>0</v>
      </c>
    </row>
    <row r="195" spans="1:11" ht="15.75" hidden="1">
      <c r="A195" s="61" t="s">
        <v>239</v>
      </c>
      <c r="B195" s="105"/>
      <c r="C195" s="15"/>
      <c r="D195" s="15"/>
      <c r="E195" s="15"/>
      <c r="F195" s="15"/>
      <c r="G195" s="15"/>
      <c r="H195" s="15"/>
      <c r="I195" s="15"/>
      <c r="J195" s="15"/>
      <c r="K195" s="12">
        <f t="shared" si="2"/>
        <v>0</v>
      </c>
    </row>
    <row r="196" spans="1:11" ht="15.75" hidden="1">
      <c r="A196" s="40" t="s">
        <v>254</v>
      </c>
      <c r="B196" s="105"/>
      <c r="C196" s="89">
        <f>SUM(C197:C199)</f>
        <v>0</v>
      </c>
      <c r="D196" s="89">
        <f>SUM(D197:D199)</f>
        <v>0</v>
      </c>
      <c r="E196" s="89"/>
      <c r="F196" s="89"/>
      <c r="G196" s="89"/>
      <c r="H196" s="89"/>
      <c r="I196" s="89"/>
      <c r="J196" s="89"/>
      <c r="K196" s="12">
        <f t="shared" si="2"/>
        <v>0</v>
      </c>
    </row>
    <row r="197" spans="1:11" ht="15.75" hidden="1">
      <c r="A197" s="91" t="s">
        <v>421</v>
      </c>
      <c r="B197" s="103">
        <v>1</v>
      </c>
      <c r="C197" s="87">
        <f>SUMIF($B$185:$B$196,"1",C$185:C$196)</f>
        <v>0</v>
      </c>
      <c r="D197" s="87">
        <f>SUMIF($B$185:$B$196,"1",D$185:D$196)</f>
        <v>0</v>
      </c>
      <c r="E197" s="87"/>
      <c r="F197" s="87"/>
      <c r="G197" s="87"/>
      <c r="H197" s="87"/>
      <c r="I197" s="87"/>
      <c r="J197" s="87"/>
      <c r="K197" s="12">
        <f t="shared" si="2"/>
        <v>0</v>
      </c>
    </row>
    <row r="198" spans="1:11" ht="15.75" hidden="1">
      <c r="A198" s="91" t="s">
        <v>248</v>
      </c>
      <c r="B198" s="103">
        <v>2</v>
      </c>
      <c r="C198" s="87">
        <f>SUMIF($B$185:$B$196,"2",C$185:C$196)</f>
        <v>0</v>
      </c>
      <c r="D198" s="87">
        <f>SUMIF($B$185:$B$196,"2",D$185:D$196)</f>
        <v>0</v>
      </c>
      <c r="E198" s="87"/>
      <c r="F198" s="87"/>
      <c r="G198" s="87"/>
      <c r="H198" s="87"/>
      <c r="I198" s="87"/>
      <c r="J198" s="87"/>
      <c r="K198" s="12">
        <f t="shared" si="2"/>
        <v>0</v>
      </c>
    </row>
    <row r="199" spans="1:11" ht="15.75" hidden="1">
      <c r="A199" s="91" t="s">
        <v>130</v>
      </c>
      <c r="B199" s="103">
        <v>3</v>
      </c>
      <c r="C199" s="87">
        <f>SUMIF($B$185:$B$196,"3",C$185:C$196)</f>
        <v>0</v>
      </c>
      <c r="D199" s="87">
        <f>SUMIF($B$185:$B$196,"3",D$185:D$196)</f>
        <v>0</v>
      </c>
      <c r="E199" s="87"/>
      <c r="F199" s="87"/>
      <c r="G199" s="87"/>
      <c r="H199" s="87"/>
      <c r="I199" s="87"/>
      <c r="J199" s="87"/>
      <c r="K199" s="12">
        <f>D199-C199</f>
        <v>0</v>
      </c>
    </row>
    <row r="200" spans="1:11" ht="16.5">
      <c r="A200" s="66" t="s">
        <v>134</v>
      </c>
      <c r="B200" s="106"/>
      <c r="C200" s="18">
        <f>C8+C12+C16+C62+C143+C148+C152+C156+C181+C196</f>
        <v>483931015</v>
      </c>
      <c r="D200" s="18">
        <f>D8+D12+D16+D62+D143+D148+D152+D156+D181+D196</f>
        <v>486497197</v>
      </c>
      <c r="E200" s="18"/>
      <c r="F200" s="18"/>
      <c r="G200" s="18"/>
      <c r="H200" s="18"/>
      <c r="I200" s="18"/>
      <c r="J200" s="18"/>
      <c r="K200" s="12">
        <f>D200-C200</f>
        <v>2566182</v>
      </c>
    </row>
    <row r="201" spans="4:8" ht="15.75">
      <c r="D201" s="227"/>
      <c r="E201" s="227"/>
      <c r="F201" s="227"/>
      <c r="G201" s="227"/>
      <c r="H201" s="227"/>
    </row>
    <row r="202" spans="4:8" ht="15.75">
      <c r="D202" s="220"/>
      <c r="E202" s="220"/>
      <c r="F202" s="220"/>
      <c r="G202" s="220"/>
      <c r="H202" s="220"/>
    </row>
    <row r="291" ht="15.75"/>
    <row r="292" ht="15.75"/>
    <row r="293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40" ht="15.75"/>
    <row r="441" ht="15.75"/>
  </sheetData>
  <sheetProtection/>
  <mergeCells count="2">
    <mergeCell ref="A1:I1"/>
    <mergeCell ref="A2:I2"/>
  </mergeCells>
  <printOptions horizontalCentered="1"/>
  <pageMargins left="0.7086614173228347" right="0.7086614173228347" top="0.3937007874015748" bottom="0.5118110236220472" header="0.31496062992125984" footer="0.31496062992125984"/>
  <pageSetup fitToHeight="2" fitToWidth="1" horizontalDpi="300" verticalDpi="300" orientation="portrait" paperSize="9" scale="92" r:id="rId3"/>
  <headerFooter>
    <oddFooter>&amp;C&amp;P. oldal, összesen: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67"/>
  <sheetViews>
    <sheetView zoomScalePageLayoutView="0" workbookViewId="0" topLeftCell="A1">
      <pane xSplit="2" ySplit="6" topLeftCell="C51" activePane="bottomRight" state="frozen"/>
      <selection pane="topLeft" activeCell="B17" sqref="B17:N17"/>
      <selection pane="topRight" activeCell="B17" sqref="B17:N17"/>
      <selection pane="bottomLeft" activeCell="B17" sqref="B17:N17"/>
      <selection pane="bottomRight" activeCell="A4" sqref="A4:IV4"/>
    </sheetView>
  </sheetViews>
  <sheetFormatPr defaultColWidth="9.140625" defaultRowHeight="15"/>
  <cols>
    <col min="1" max="1" width="53.8515625" style="3" customWidth="1"/>
    <col min="2" max="2" width="5.7109375" style="3" customWidth="1"/>
    <col min="3" max="3" width="12.140625" style="3" hidden="1" customWidth="1"/>
    <col min="4" max="4" width="12.140625" style="3" customWidth="1"/>
    <col min="5" max="11" width="12.140625" style="3" hidden="1" customWidth="1"/>
    <col min="12" max="12" width="12.140625" style="3" customWidth="1"/>
    <col min="13" max="19" width="12.140625" style="3" hidden="1" customWidth="1"/>
    <col min="20" max="20" width="12.140625" style="3" customWidth="1"/>
    <col min="21" max="27" width="12.140625" style="3" hidden="1" customWidth="1"/>
    <col min="28" max="28" width="12.140625" style="3" customWidth="1"/>
    <col min="29" max="34" width="12.140625" style="3" hidden="1" customWidth="1"/>
    <col min="35" max="35" width="10.8515625" style="3" hidden="1" customWidth="1"/>
    <col min="36" max="37" width="0" style="3" hidden="1" customWidth="1"/>
    <col min="38" max="38" width="10.140625" style="3" hidden="1" customWidth="1"/>
    <col min="39" max="39" width="0" style="3" hidden="1" customWidth="1"/>
    <col min="40" max="16384" width="9.140625" style="3" customWidth="1"/>
  </cols>
  <sheetData>
    <row r="1" spans="1:33" ht="15.75">
      <c r="A1" s="339" t="s">
        <v>843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ht="15.75">
      <c r="A2" s="339" t="s">
        <v>562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</row>
    <row r="3" spans="1:33" s="2" customFormat="1" ht="15.7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</row>
    <row r="4" spans="3:34" s="2" customFormat="1" ht="15.75" customHeight="1" hidden="1">
      <c r="C4" s="298" t="s">
        <v>861</v>
      </c>
      <c r="D4" s="298" t="s">
        <v>945</v>
      </c>
      <c r="E4" s="298"/>
      <c r="F4" s="298"/>
      <c r="G4" s="298"/>
      <c r="H4" s="298"/>
      <c r="I4" s="298"/>
      <c r="J4" s="298"/>
      <c r="K4" s="298" t="s">
        <v>861</v>
      </c>
      <c r="L4" s="298" t="s">
        <v>945</v>
      </c>
      <c r="M4" s="298"/>
      <c r="N4" s="298"/>
      <c r="O4" s="298"/>
      <c r="P4" s="298"/>
      <c r="Q4" s="298"/>
      <c r="R4" s="298"/>
      <c r="S4" s="298" t="s">
        <v>861</v>
      </c>
      <c r="T4" s="298" t="s">
        <v>945</v>
      </c>
      <c r="U4" s="298"/>
      <c r="V4" s="298"/>
      <c r="W4" s="298"/>
      <c r="X4" s="298"/>
      <c r="Y4" s="298"/>
      <c r="Z4" s="298"/>
      <c r="AA4" s="298" t="s">
        <v>861</v>
      </c>
      <c r="AB4" s="298" t="s">
        <v>945</v>
      </c>
      <c r="AC4" s="298"/>
      <c r="AD4" s="298"/>
      <c r="AE4" s="298"/>
      <c r="AF4" s="298"/>
      <c r="AG4" s="298"/>
      <c r="AH4" s="298"/>
    </row>
    <row r="5" spans="1:34" ht="15.75" customHeight="1">
      <c r="A5" s="336" t="s">
        <v>279</v>
      </c>
      <c r="B5" s="358" t="s">
        <v>146</v>
      </c>
      <c r="C5" s="4" t="s">
        <v>125</v>
      </c>
      <c r="D5" s="4" t="s">
        <v>125</v>
      </c>
      <c r="E5" s="4" t="s">
        <v>125</v>
      </c>
      <c r="F5" s="4" t="s">
        <v>125</v>
      </c>
      <c r="G5" s="4" t="s">
        <v>125</v>
      </c>
      <c r="H5" s="4" t="s">
        <v>125</v>
      </c>
      <c r="I5" s="4" t="s">
        <v>125</v>
      </c>
      <c r="J5" s="4" t="s">
        <v>125</v>
      </c>
      <c r="K5" s="4" t="s">
        <v>126</v>
      </c>
      <c r="L5" s="4" t="s">
        <v>126</v>
      </c>
      <c r="M5" s="4" t="s">
        <v>126</v>
      </c>
      <c r="N5" s="4" t="s">
        <v>126</v>
      </c>
      <c r="O5" s="4" t="s">
        <v>126</v>
      </c>
      <c r="P5" s="4" t="s">
        <v>126</v>
      </c>
      <c r="Q5" s="4" t="s">
        <v>126</v>
      </c>
      <c r="R5" s="4" t="s">
        <v>126</v>
      </c>
      <c r="S5" s="4" t="s">
        <v>28</v>
      </c>
      <c r="T5" s="4" t="s">
        <v>28</v>
      </c>
      <c r="U5" s="4" t="s">
        <v>28</v>
      </c>
      <c r="V5" s="4" t="s">
        <v>28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5</v>
      </c>
      <c r="AB5" s="4" t="s">
        <v>5</v>
      </c>
      <c r="AC5" s="4" t="s">
        <v>5</v>
      </c>
      <c r="AD5" s="4" t="s">
        <v>5</v>
      </c>
      <c r="AE5" s="4" t="s">
        <v>5</v>
      </c>
      <c r="AF5" s="4" t="s">
        <v>5</v>
      </c>
      <c r="AG5" s="4" t="s">
        <v>5</v>
      </c>
      <c r="AH5" s="4" t="s">
        <v>5</v>
      </c>
    </row>
    <row r="6" spans="1:34" ht="15.75">
      <c r="A6" s="337"/>
      <c r="B6" s="359"/>
      <c r="C6" s="37" t="s">
        <v>862</v>
      </c>
      <c r="D6" s="37" t="s">
        <v>862</v>
      </c>
      <c r="E6" s="37" t="s">
        <v>862</v>
      </c>
      <c r="F6" s="37" t="s">
        <v>862</v>
      </c>
      <c r="G6" s="37" t="s">
        <v>862</v>
      </c>
      <c r="H6" s="37" t="s">
        <v>862</v>
      </c>
      <c r="I6" s="37" t="s">
        <v>862</v>
      </c>
      <c r="J6" s="37" t="s">
        <v>862</v>
      </c>
      <c r="K6" s="37" t="s">
        <v>862</v>
      </c>
      <c r="L6" s="37" t="s">
        <v>862</v>
      </c>
      <c r="M6" s="37" t="s">
        <v>862</v>
      </c>
      <c r="N6" s="37" t="s">
        <v>862</v>
      </c>
      <c r="O6" s="37" t="s">
        <v>862</v>
      </c>
      <c r="P6" s="37" t="s">
        <v>862</v>
      </c>
      <c r="Q6" s="37" t="s">
        <v>862</v>
      </c>
      <c r="R6" s="37" t="s">
        <v>862</v>
      </c>
      <c r="S6" s="37" t="s">
        <v>862</v>
      </c>
      <c r="T6" s="37" t="s">
        <v>862</v>
      </c>
      <c r="U6" s="37" t="s">
        <v>862</v>
      </c>
      <c r="V6" s="37" t="s">
        <v>862</v>
      </c>
      <c r="W6" s="37" t="s">
        <v>862</v>
      </c>
      <c r="X6" s="37" t="s">
        <v>862</v>
      </c>
      <c r="Y6" s="37" t="s">
        <v>862</v>
      </c>
      <c r="Z6" s="37" t="s">
        <v>862</v>
      </c>
      <c r="AA6" s="37" t="s">
        <v>862</v>
      </c>
      <c r="AB6" s="37" t="s">
        <v>862</v>
      </c>
      <c r="AC6" s="37" t="s">
        <v>862</v>
      </c>
      <c r="AD6" s="37" t="s">
        <v>862</v>
      </c>
      <c r="AE6" s="37" t="s">
        <v>862</v>
      </c>
      <c r="AF6" s="37" t="s">
        <v>862</v>
      </c>
      <c r="AG6" s="37" t="s">
        <v>862</v>
      </c>
      <c r="AH6" s="37" t="s">
        <v>862</v>
      </c>
    </row>
    <row r="7" spans="1:39" ht="31.5">
      <c r="A7" s="131" t="s">
        <v>255</v>
      </c>
      <c r="B7" s="4">
        <v>2</v>
      </c>
      <c r="C7" s="132">
        <v>7200000</v>
      </c>
      <c r="D7" s="132">
        <v>7200000</v>
      </c>
      <c r="E7" s="132"/>
      <c r="F7" s="132"/>
      <c r="G7" s="132"/>
      <c r="H7" s="132"/>
      <c r="I7" s="132"/>
      <c r="J7" s="132"/>
      <c r="K7" s="132">
        <v>1450000</v>
      </c>
      <c r="L7" s="132">
        <v>1450000</v>
      </c>
      <c r="M7" s="132"/>
      <c r="N7" s="132"/>
      <c r="O7" s="132"/>
      <c r="P7" s="132"/>
      <c r="Q7" s="132"/>
      <c r="R7" s="132"/>
      <c r="S7" s="132">
        <v>3500000</v>
      </c>
      <c r="T7" s="132">
        <v>3500000</v>
      </c>
      <c r="U7" s="132"/>
      <c r="V7" s="132"/>
      <c r="W7" s="132"/>
      <c r="X7" s="132"/>
      <c r="Y7" s="132"/>
      <c r="Z7" s="132"/>
      <c r="AA7" s="132">
        <f>C7+K7+S7</f>
        <v>12150000</v>
      </c>
      <c r="AB7" s="132">
        <f aca="true" t="shared" si="0" ref="AB7:AH7">D7+L7+T7</f>
        <v>12150000</v>
      </c>
      <c r="AC7" s="132">
        <f t="shared" si="0"/>
        <v>0</v>
      </c>
      <c r="AD7" s="132">
        <f t="shared" si="0"/>
        <v>0</v>
      </c>
      <c r="AE7" s="132">
        <f t="shared" si="0"/>
        <v>0</v>
      </c>
      <c r="AF7" s="132">
        <f t="shared" si="0"/>
        <v>0</v>
      </c>
      <c r="AG7" s="132">
        <f t="shared" si="0"/>
        <v>0</v>
      </c>
      <c r="AH7" s="132">
        <f t="shared" si="0"/>
        <v>0</v>
      </c>
      <c r="AI7" s="220">
        <f aca="true" t="shared" si="1" ref="AI7:AI38">D7-C7</f>
        <v>0</v>
      </c>
      <c r="AJ7" s="220">
        <f aca="true" t="shared" si="2" ref="AJ7:AJ38">L7-K7</f>
        <v>0</v>
      </c>
      <c r="AK7" s="220">
        <f aca="true" t="shared" si="3" ref="AK7:AK38">T7-S7</f>
        <v>0</v>
      </c>
      <c r="AL7" s="220">
        <f aca="true" t="shared" si="4" ref="AL7:AL38">AB7-AA7</f>
        <v>0</v>
      </c>
      <c r="AM7" s="220">
        <f aca="true" t="shared" si="5" ref="AM7:AM38">AL7-AK7-AJ7-AI7</f>
        <v>0</v>
      </c>
    </row>
    <row r="8" spans="1:39" ht="31.5" hidden="1">
      <c r="A8" s="131" t="s">
        <v>585</v>
      </c>
      <c r="B8" s="4">
        <v>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 t="e">
        <f>C8+K8+S8+#REF!</f>
        <v>#REF!</v>
      </c>
      <c r="AB8" s="132" t="e">
        <f>D8+L8+T8+#REF!</f>
        <v>#REF!</v>
      </c>
      <c r="AC8" s="132" t="e">
        <f>E8+M8+U8+#REF!</f>
        <v>#REF!</v>
      </c>
      <c r="AD8" s="132" t="e">
        <f>F8+N8+V8+#REF!</f>
        <v>#REF!</v>
      </c>
      <c r="AE8" s="132" t="e">
        <f>G8+O8+W8+#REF!</f>
        <v>#REF!</v>
      </c>
      <c r="AF8" s="132" t="e">
        <f>H8+P8+X8+#REF!</f>
        <v>#REF!</v>
      </c>
      <c r="AG8" s="132" t="e">
        <f>I8+Q8+Y8+#REF!</f>
        <v>#REF!</v>
      </c>
      <c r="AH8" s="132" t="e">
        <f>J8+R8+Z8+#REF!</f>
        <v>#REF!</v>
      </c>
      <c r="AI8" s="220">
        <f t="shared" si="1"/>
        <v>0</v>
      </c>
      <c r="AJ8" s="220">
        <f t="shared" si="2"/>
        <v>0</v>
      </c>
      <c r="AK8" s="220">
        <f t="shared" si="3"/>
        <v>0</v>
      </c>
      <c r="AL8" s="220" t="e">
        <f t="shared" si="4"/>
        <v>#REF!</v>
      </c>
      <c r="AM8" s="220" t="e">
        <f t="shared" si="5"/>
        <v>#REF!</v>
      </c>
    </row>
    <row r="9" spans="1:39" ht="47.25">
      <c r="A9" s="131" t="s">
        <v>519</v>
      </c>
      <c r="B9" s="4">
        <v>3</v>
      </c>
      <c r="C9" s="132">
        <v>1300000</v>
      </c>
      <c r="D9" s="132">
        <v>1300000</v>
      </c>
      <c r="E9" s="132"/>
      <c r="F9" s="132"/>
      <c r="G9" s="132"/>
      <c r="H9" s="132"/>
      <c r="I9" s="132"/>
      <c r="J9" s="132"/>
      <c r="K9" s="132">
        <v>250000</v>
      </c>
      <c r="L9" s="132">
        <v>250000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>
        <f aca="true" t="shared" si="6" ref="AA9:AA40">C9+K9+S9</f>
        <v>1550000</v>
      </c>
      <c r="AB9" s="132">
        <f aca="true" t="shared" si="7" ref="AB9:AH24">D9+L9+T9</f>
        <v>1550000</v>
      </c>
      <c r="AC9" s="132">
        <f t="shared" si="7"/>
        <v>0</v>
      </c>
      <c r="AD9" s="132">
        <f t="shared" si="7"/>
        <v>0</v>
      </c>
      <c r="AE9" s="132">
        <f t="shared" si="7"/>
        <v>0</v>
      </c>
      <c r="AF9" s="132">
        <f t="shared" si="7"/>
        <v>0</v>
      </c>
      <c r="AG9" s="132">
        <f t="shared" si="7"/>
        <v>0</v>
      </c>
      <c r="AH9" s="132">
        <f t="shared" si="7"/>
        <v>0</v>
      </c>
      <c r="AI9" s="220">
        <f t="shared" si="1"/>
        <v>0</v>
      </c>
      <c r="AJ9" s="220">
        <f t="shared" si="2"/>
        <v>0</v>
      </c>
      <c r="AK9" s="220">
        <f t="shared" si="3"/>
        <v>0</v>
      </c>
      <c r="AL9" s="220">
        <f t="shared" si="4"/>
        <v>0</v>
      </c>
      <c r="AM9" s="220">
        <f t="shared" si="5"/>
        <v>0</v>
      </c>
    </row>
    <row r="10" spans="1:39" ht="47.25" hidden="1">
      <c r="A10" s="131" t="s">
        <v>573</v>
      </c>
      <c r="B10" s="4">
        <v>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>
        <f t="shared" si="6"/>
        <v>0</v>
      </c>
      <c r="AB10" s="132">
        <f t="shared" si="7"/>
        <v>0</v>
      </c>
      <c r="AC10" s="132">
        <f t="shared" si="7"/>
        <v>0</v>
      </c>
      <c r="AD10" s="132">
        <f t="shared" si="7"/>
        <v>0</v>
      </c>
      <c r="AE10" s="132">
        <f t="shared" si="7"/>
        <v>0</v>
      </c>
      <c r="AF10" s="132">
        <f t="shared" si="7"/>
        <v>0</v>
      </c>
      <c r="AG10" s="132">
        <f t="shared" si="7"/>
        <v>0</v>
      </c>
      <c r="AH10" s="132">
        <f t="shared" si="7"/>
        <v>0</v>
      </c>
      <c r="AI10" s="220">
        <f t="shared" si="1"/>
        <v>0</v>
      </c>
      <c r="AJ10" s="220">
        <f t="shared" si="2"/>
        <v>0</v>
      </c>
      <c r="AK10" s="220">
        <f t="shared" si="3"/>
        <v>0</v>
      </c>
      <c r="AL10" s="220">
        <f t="shared" si="4"/>
        <v>0</v>
      </c>
      <c r="AM10" s="220">
        <f t="shared" si="5"/>
        <v>0</v>
      </c>
    </row>
    <row r="11" spans="1:39" ht="15.75">
      <c r="A11" s="131" t="s">
        <v>489</v>
      </c>
      <c r="B11" s="4">
        <v>3</v>
      </c>
      <c r="C11" s="132">
        <v>50000</v>
      </c>
      <c r="D11" s="132">
        <v>50000</v>
      </c>
      <c r="E11" s="132"/>
      <c r="F11" s="132"/>
      <c r="G11" s="132"/>
      <c r="H11" s="132"/>
      <c r="I11" s="132"/>
      <c r="J11" s="132"/>
      <c r="K11" s="132">
        <v>25000</v>
      </c>
      <c r="L11" s="132">
        <v>25000</v>
      </c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>
        <f t="shared" si="6"/>
        <v>75000</v>
      </c>
      <c r="AB11" s="132">
        <f t="shared" si="7"/>
        <v>75000</v>
      </c>
      <c r="AC11" s="132">
        <f t="shared" si="7"/>
        <v>0</v>
      </c>
      <c r="AD11" s="132">
        <f t="shared" si="7"/>
        <v>0</v>
      </c>
      <c r="AE11" s="132">
        <f t="shared" si="7"/>
        <v>0</v>
      </c>
      <c r="AF11" s="132">
        <f t="shared" si="7"/>
        <v>0</v>
      </c>
      <c r="AG11" s="132">
        <f t="shared" si="7"/>
        <v>0</v>
      </c>
      <c r="AH11" s="132">
        <f t="shared" si="7"/>
        <v>0</v>
      </c>
      <c r="AI11" s="220">
        <f t="shared" si="1"/>
        <v>0</v>
      </c>
      <c r="AJ11" s="220">
        <f t="shared" si="2"/>
        <v>0</v>
      </c>
      <c r="AK11" s="220">
        <f t="shared" si="3"/>
        <v>0</v>
      </c>
      <c r="AL11" s="220">
        <f t="shared" si="4"/>
        <v>0</v>
      </c>
      <c r="AM11" s="220">
        <f t="shared" si="5"/>
        <v>0</v>
      </c>
    </row>
    <row r="12" spans="1:39" ht="15.75">
      <c r="A12" s="131" t="s">
        <v>256</v>
      </c>
      <c r="B12" s="4">
        <v>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>
        <v>500000</v>
      </c>
      <c r="T12" s="132">
        <v>500000</v>
      </c>
      <c r="U12" s="132"/>
      <c r="V12" s="132"/>
      <c r="W12" s="132"/>
      <c r="X12" s="132"/>
      <c r="Y12" s="132"/>
      <c r="Z12" s="132"/>
      <c r="AA12" s="132">
        <f t="shared" si="6"/>
        <v>500000</v>
      </c>
      <c r="AB12" s="132">
        <f t="shared" si="7"/>
        <v>500000</v>
      </c>
      <c r="AC12" s="132">
        <f t="shared" si="7"/>
        <v>0</v>
      </c>
      <c r="AD12" s="132">
        <f t="shared" si="7"/>
        <v>0</v>
      </c>
      <c r="AE12" s="132">
        <f t="shared" si="7"/>
        <v>0</v>
      </c>
      <c r="AF12" s="132">
        <f t="shared" si="7"/>
        <v>0</v>
      </c>
      <c r="AG12" s="132">
        <f t="shared" si="7"/>
        <v>0</v>
      </c>
      <c r="AH12" s="132">
        <f t="shared" si="7"/>
        <v>0</v>
      </c>
      <c r="AI12" s="220">
        <f t="shared" si="1"/>
        <v>0</v>
      </c>
      <c r="AJ12" s="220">
        <f t="shared" si="2"/>
        <v>0</v>
      </c>
      <c r="AK12" s="220">
        <f t="shared" si="3"/>
        <v>0</v>
      </c>
      <c r="AL12" s="220">
        <f t="shared" si="4"/>
        <v>0</v>
      </c>
      <c r="AM12" s="220">
        <f t="shared" si="5"/>
        <v>0</v>
      </c>
    </row>
    <row r="13" spans="1:39" ht="31.5">
      <c r="A13" s="131" t="s">
        <v>257</v>
      </c>
      <c r="B13" s="4">
        <v>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>
        <v>254000</v>
      </c>
      <c r="T13" s="132">
        <v>254000</v>
      </c>
      <c r="U13" s="132"/>
      <c r="V13" s="132"/>
      <c r="W13" s="132"/>
      <c r="X13" s="132"/>
      <c r="Y13" s="132"/>
      <c r="Z13" s="132"/>
      <c r="AA13" s="132">
        <f t="shared" si="6"/>
        <v>254000</v>
      </c>
      <c r="AB13" s="132">
        <f t="shared" si="7"/>
        <v>254000</v>
      </c>
      <c r="AC13" s="132">
        <f t="shared" si="7"/>
        <v>0</v>
      </c>
      <c r="AD13" s="132">
        <f t="shared" si="7"/>
        <v>0</v>
      </c>
      <c r="AE13" s="132">
        <f t="shared" si="7"/>
        <v>0</v>
      </c>
      <c r="AF13" s="132">
        <f t="shared" si="7"/>
        <v>0</v>
      </c>
      <c r="AG13" s="132">
        <f t="shared" si="7"/>
        <v>0</v>
      </c>
      <c r="AH13" s="132">
        <f t="shared" si="7"/>
        <v>0</v>
      </c>
      <c r="AI13" s="220">
        <f t="shared" si="1"/>
        <v>0</v>
      </c>
      <c r="AJ13" s="220">
        <f t="shared" si="2"/>
        <v>0</v>
      </c>
      <c r="AK13" s="220">
        <f t="shared" si="3"/>
        <v>0</v>
      </c>
      <c r="AL13" s="220">
        <f t="shared" si="4"/>
        <v>0</v>
      </c>
      <c r="AM13" s="220">
        <f t="shared" si="5"/>
        <v>0</v>
      </c>
    </row>
    <row r="14" spans="1:39" ht="15.75">
      <c r="A14" s="131" t="s">
        <v>625</v>
      </c>
      <c r="B14" s="4">
        <v>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>
        <v>12700</v>
      </c>
      <c r="T14" s="132">
        <v>12700</v>
      </c>
      <c r="U14" s="132"/>
      <c r="V14" s="132"/>
      <c r="W14" s="132"/>
      <c r="X14" s="132"/>
      <c r="Y14" s="132"/>
      <c r="Z14" s="132"/>
      <c r="AA14" s="132">
        <f t="shared" si="6"/>
        <v>12700</v>
      </c>
      <c r="AB14" s="132">
        <f t="shared" si="7"/>
        <v>12700</v>
      </c>
      <c r="AC14" s="132">
        <f t="shared" si="7"/>
        <v>0</v>
      </c>
      <c r="AD14" s="132">
        <f t="shared" si="7"/>
        <v>0</v>
      </c>
      <c r="AE14" s="132">
        <f t="shared" si="7"/>
        <v>0</v>
      </c>
      <c r="AF14" s="132">
        <f t="shared" si="7"/>
        <v>0</v>
      </c>
      <c r="AG14" s="132">
        <f t="shared" si="7"/>
        <v>0</v>
      </c>
      <c r="AH14" s="132">
        <f t="shared" si="7"/>
        <v>0</v>
      </c>
      <c r="AI14" s="220">
        <f t="shared" si="1"/>
        <v>0</v>
      </c>
      <c r="AJ14" s="220">
        <f t="shared" si="2"/>
        <v>0</v>
      </c>
      <c r="AK14" s="220">
        <f t="shared" si="3"/>
        <v>0</v>
      </c>
      <c r="AL14" s="220">
        <f t="shared" si="4"/>
        <v>0</v>
      </c>
      <c r="AM14" s="220">
        <f t="shared" si="5"/>
        <v>0</v>
      </c>
    </row>
    <row r="15" spans="1:39" ht="15.75">
      <c r="A15" s="131" t="s">
        <v>258</v>
      </c>
      <c r="B15" s="4">
        <v>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>
        <v>350000</v>
      </c>
      <c r="T15" s="132">
        <v>350000</v>
      </c>
      <c r="U15" s="132"/>
      <c r="V15" s="132"/>
      <c r="W15" s="132"/>
      <c r="X15" s="132"/>
      <c r="Y15" s="132"/>
      <c r="Z15" s="132"/>
      <c r="AA15" s="132">
        <f t="shared" si="6"/>
        <v>350000</v>
      </c>
      <c r="AB15" s="132">
        <f t="shared" si="7"/>
        <v>350000</v>
      </c>
      <c r="AC15" s="132">
        <f t="shared" si="7"/>
        <v>0</v>
      </c>
      <c r="AD15" s="132">
        <f t="shared" si="7"/>
        <v>0</v>
      </c>
      <c r="AE15" s="132">
        <f t="shared" si="7"/>
        <v>0</v>
      </c>
      <c r="AF15" s="132">
        <f t="shared" si="7"/>
        <v>0</v>
      </c>
      <c r="AG15" s="132">
        <f t="shared" si="7"/>
        <v>0</v>
      </c>
      <c r="AH15" s="132">
        <f t="shared" si="7"/>
        <v>0</v>
      </c>
      <c r="AI15" s="220">
        <f t="shared" si="1"/>
        <v>0</v>
      </c>
      <c r="AJ15" s="220">
        <f t="shared" si="2"/>
        <v>0</v>
      </c>
      <c r="AK15" s="220">
        <f t="shared" si="3"/>
        <v>0</v>
      </c>
      <c r="AL15" s="220">
        <f t="shared" si="4"/>
        <v>0</v>
      </c>
      <c r="AM15" s="220">
        <f t="shared" si="5"/>
        <v>0</v>
      </c>
    </row>
    <row r="16" spans="1:39" ht="15.75" hidden="1">
      <c r="A16" s="131" t="s">
        <v>259</v>
      </c>
      <c r="B16" s="4">
        <v>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>
        <f t="shared" si="6"/>
        <v>0</v>
      </c>
      <c r="AB16" s="132">
        <f t="shared" si="7"/>
        <v>0</v>
      </c>
      <c r="AC16" s="132">
        <f t="shared" si="7"/>
        <v>0</v>
      </c>
      <c r="AD16" s="132">
        <f t="shared" si="7"/>
        <v>0</v>
      </c>
      <c r="AE16" s="132">
        <f t="shared" si="7"/>
        <v>0</v>
      </c>
      <c r="AF16" s="132">
        <f t="shared" si="7"/>
        <v>0</v>
      </c>
      <c r="AG16" s="132">
        <f t="shared" si="7"/>
        <v>0</v>
      </c>
      <c r="AH16" s="132">
        <f t="shared" si="7"/>
        <v>0</v>
      </c>
      <c r="AI16" s="220">
        <f t="shared" si="1"/>
        <v>0</v>
      </c>
      <c r="AJ16" s="220">
        <f t="shared" si="2"/>
        <v>0</v>
      </c>
      <c r="AK16" s="220">
        <f t="shared" si="3"/>
        <v>0</v>
      </c>
      <c r="AL16" s="220">
        <f t="shared" si="4"/>
        <v>0</v>
      </c>
      <c r="AM16" s="220">
        <f t="shared" si="5"/>
        <v>0</v>
      </c>
    </row>
    <row r="17" spans="1:39" ht="15.75" hidden="1">
      <c r="A17" s="131" t="s">
        <v>260</v>
      </c>
      <c r="B17" s="4">
        <v>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>
        <f t="shared" si="6"/>
        <v>0</v>
      </c>
      <c r="AB17" s="132">
        <f t="shared" si="7"/>
        <v>0</v>
      </c>
      <c r="AC17" s="132">
        <f t="shared" si="7"/>
        <v>0</v>
      </c>
      <c r="AD17" s="132">
        <f t="shared" si="7"/>
        <v>0</v>
      </c>
      <c r="AE17" s="132">
        <f t="shared" si="7"/>
        <v>0</v>
      </c>
      <c r="AF17" s="132">
        <f t="shared" si="7"/>
        <v>0</v>
      </c>
      <c r="AG17" s="132">
        <f t="shared" si="7"/>
        <v>0</v>
      </c>
      <c r="AH17" s="132">
        <f t="shared" si="7"/>
        <v>0</v>
      </c>
      <c r="AI17" s="220">
        <f t="shared" si="1"/>
        <v>0</v>
      </c>
      <c r="AJ17" s="220">
        <f t="shared" si="2"/>
        <v>0</v>
      </c>
      <c r="AK17" s="220">
        <f t="shared" si="3"/>
        <v>0</v>
      </c>
      <c r="AL17" s="220">
        <f t="shared" si="4"/>
        <v>0</v>
      </c>
      <c r="AM17" s="220">
        <f t="shared" si="5"/>
        <v>0</v>
      </c>
    </row>
    <row r="18" spans="1:39" ht="15.75">
      <c r="A18" s="131" t="s">
        <v>613</v>
      </c>
      <c r="B18" s="4">
        <v>2</v>
      </c>
      <c r="C18" s="132">
        <v>320000</v>
      </c>
      <c r="D18" s="132">
        <v>1587419</v>
      </c>
      <c r="E18" s="132"/>
      <c r="F18" s="132"/>
      <c r="G18" s="132"/>
      <c r="H18" s="132"/>
      <c r="I18" s="132"/>
      <c r="J18" s="132"/>
      <c r="K18" s="132">
        <v>32000</v>
      </c>
      <c r="L18" s="132">
        <v>155573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>
        <f t="shared" si="6"/>
        <v>352000</v>
      </c>
      <c r="AB18" s="132">
        <f t="shared" si="7"/>
        <v>1742992</v>
      </c>
      <c r="AC18" s="132">
        <f t="shared" si="7"/>
        <v>0</v>
      </c>
      <c r="AD18" s="132">
        <f t="shared" si="7"/>
        <v>0</v>
      </c>
      <c r="AE18" s="132">
        <f t="shared" si="7"/>
        <v>0</v>
      </c>
      <c r="AF18" s="132">
        <f t="shared" si="7"/>
        <v>0</v>
      </c>
      <c r="AG18" s="132">
        <f t="shared" si="7"/>
        <v>0</v>
      </c>
      <c r="AH18" s="132">
        <f t="shared" si="7"/>
        <v>0</v>
      </c>
      <c r="AI18" s="220">
        <f t="shared" si="1"/>
        <v>1267419</v>
      </c>
      <c r="AJ18" s="220">
        <f t="shared" si="2"/>
        <v>123573</v>
      </c>
      <c r="AK18" s="220">
        <f t="shared" si="3"/>
        <v>0</v>
      </c>
      <c r="AL18" s="220">
        <f t="shared" si="4"/>
        <v>1390992</v>
      </c>
      <c r="AM18" s="220">
        <f t="shared" si="5"/>
        <v>0</v>
      </c>
    </row>
    <row r="19" spans="1:39" ht="31.5" hidden="1">
      <c r="A19" s="131" t="s">
        <v>586</v>
      </c>
      <c r="B19" s="4">
        <v>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>
        <f t="shared" si="6"/>
        <v>0</v>
      </c>
      <c r="AB19" s="132">
        <f t="shared" si="7"/>
        <v>0</v>
      </c>
      <c r="AC19" s="132">
        <f t="shared" si="7"/>
        <v>0</v>
      </c>
      <c r="AD19" s="132">
        <f t="shared" si="7"/>
        <v>0</v>
      </c>
      <c r="AE19" s="132">
        <f t="shared" si="7"/>
        <v>0</v>
      </c>
      <c r="AF19" s="132">
        <f t="shared" si="7"/>
        <v>0</v>
      </c>
      <c r="AG19" s="132">
        <f t="shared" si="7"/>
        <v>0</v>
      </c>
      <c r="AH19" s="132">
        <f t="shared" si="7"/>
        <v>0</v>
      </c>
      <c r="AI19" s="220">
        <f t="shared" si="1"/>
        <v>0</v>
      </c>
      <c r="AJ19" s="220">
        <f t="shared" si="2"/>
        <v>0</v>
      </c>
      <c r="AK19" s="220">
        <f t="shared" si="3"/>
        <v>0</v>
      </c>
      <c r="AL19" s="220">
        <f t="shared" si="4"/>
        <v>0</v>
      </c>
      <c r="AM19" s="220">
        <f t="shared" si="5"/>
        <v>0</v>
      </c>
    </row>
    <row r="20" spans="1:39" ht="31.5" hidden="1">
      <c r="A20" s="131" t="s">
        <v>586</v>
      </c>
      <c r="B20" s="4">
        <v>4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>
        <f t="shared" si="6"/>
        <v>0</v>
      </c>
      <c r="AB20" s="132">
        <f t="shared" si="7"/>
        <v>0</v>
      </c>
      <c r="AC20" s="132">
        <f t="shared" si="7"/>
        <v>0</v>
      </c>
      <c r="AD20" s="132">
        <f t="shared" si="7"/>
        <v>0</v>
      </c>
      <c r="AE20" s="132">
        <f t="shared" si="7"/>
        <v>0</v>
      </c>
      <c r="AF20" s="132">
        <f t="shared" si="7"/>
        <v>0</v>
      </c>
      <c r="AG20" s="132">
        <f t="shared" si="7"/>
        <v>0</v>
      </c>
      <c r="AH20" s="132">
        <f t="shared" si="7"/>
        <v>0</v>
      </c>
      <c r="AI20" s="220">
        <f t="shared" si="1"/>
        <v>0</v>
      </c>
      <c r="AJ20" s="220">
        <f t="shared" si="2"/>
        <v>0</v>
      </c>
      <c r="AK20" s="220">
        <f t="shared" si="3"/>
        <v>0</v>
      </c>
      <c r="AL20" s="220">
        <f t="shared" si="4"/>
        <v>0</v>
      </c>
      <c r="AM20" s="220">
        <f t="shared" si="5"/>
        <v>0</v>
      </c>
    </row>
    <row r="21" spans="1:39" ht="31.5" hidden="1">
      <c r="A21" s="131" t="s">
        <v>586</v>
      </c>
      <c r="B21" s="4">
        <v>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>
        <f t="shared" si="6"/>
        <v>0</v>
      </c>
      <c r="AB21" s="132">
        <f t="shared" si="7"/>
        <v>0</v>
      </c>
      <c r="AC21" s="132">
        <f t="shared" si="7"/>
        <v>0</v>
      </c>
      <c r="AD21" s="132">
        <f t="shared" si="7"/>
        <v>0</v>
      </c>
      <c r="AE21" s="132">
        <f t="shared" si="7"/>
        <v>0</v>
      </c>
      <c r="AF21" s="132">
        <f t="shared" si="7"/>
        <v>0</v>
      </c>
      <c r="AG21" s="132">
        <f t="shared" si="7"/>
        <v>0</v>
      </c>
      <c r="AH21" s="132">
        <f t="shared" si="7"/>
        <v>0</v>
      </c>
      <c r="AI21" s="220">
        <f t="shared" si="1"/>
        <v>0</v>
      </c>
      <c r="AJ21" s="220">
        <f t="shared" si="2"/>
        <v>0</v>
      </c>
      <c r="AK21" s="220">
        <f t="shared" si="3"/>
        <v>0</v>
      </c>
      <c r="AL21" s="220">
        <f t="shared" si="4"/>
        <v>0</v>
      </c>
      <c r="AM21" s="220">
        <f t="shared" si="5"/>
        <v>0</v>
      </c>
    </row>
    <row r="22" spans="1:39" ht="15.75" hidden="1">
      <c r="A22" s="131" t="s">
        <v>613</v>
      </c>
      <c r="B22" s="4">
        <v>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>
        <f t="shared" si="6"/>
        <v>0</v>
      </c>
      <c r="AB22" s="132">
        <f t="shared" si="7"/>
        <v>0</v>
      </c>
      <c r="AC22" s="132">
        <f t="shared" si="7"/>
        <v>0</v>
      </c>
      <c r="AD22" s="132">
        <f t="shared" si="7"/>
        <v>0</v>
      </c>
      <c r="AE22" s="132">
        <f t="shared" si="7"/>
        <v>0</v>
      </c>
      <c r="AF22" s="132">
        <f t="shared" si="7"/>
        <v>0</v>
      </c>
      <c r="AG22" s="132">
        <f t="shared" si="7"/>
        <v>0</v>
      </c>
      <c r="AH22" s="132">
        <f t="shared" si="7"/>
        <v>0</v>
      </c>
      <c r="AI22" s="220">
        <f t="shared" si="1"/>
        <v>0</v>
      </c>
      <c r="AJ22" s="220">
        <f t="shared" si="2"/>
        <v>0</v>
      </c>
      <c r="AK22" s="220">
        <f t="shared" si="3"/>
        <v>0</v>
      </c>
      <c r="AL22" s="220">
        <f t="shared" si="4"/>
        <v>0</v>
      </c>
      <c r="AM22" s="220">
        <f t="shared" si="5"/>
        <v>0</v>
      </c>
    </row>
    <row r="23" spans="1:39" ht="31.5">
      <c r="A23" s="131" t="s">
        <v>850</v>
      </c>
      <c r="B23" s="4">
        <v>2</v>
      </c>
      <c r="C23" s="132">
        <v>3743925</v>
      </c>
      <c r="D23" s="132">
        <v>3743925</v>
      </c>
      <c r="E23" s="132"/>
      <c r="F23" s="132"/>
      <c r="G23" s="132"/>
      <c r="H23" s="132"/>
      <c r="I23" s="132"/>
      <c r="J23" s="132"/>
      <c r="K23" s="132">
        <v>365025</v>
      </c>
      <c r="L23" s="132">
        <v>365025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>
        <f t="shared" si="6"/>
        <v>4108950</v>
      </c>
      <c r="AB23" s="132">
        <f t="shared" si="7"/>
        <v>4108950</v>
      </c>
      <c r="AC23" s="132">
        <f t="shared" si="7"/>
        <v>0</v>
      </c>
      <c r="AD23" s="132">
        <f t="shared" si="7"/>
        <v>0</v>
      </c>
      <c r="AE23" s="132">
        <f t="shared" si="7"/>
        <v>0</v>
      </c>
      <c r="AF23" s="132">
        <f t="shared" si="7"/>
        <v>0</v>
      </c>
      <c r="AG23" s="132">
        <f t="shared" si="7"/>
        <v>0</v>
      </c>
      <c r="AH23" s="132">
        <f t="shared" si="7"/>
        <v>0</v>
      </c>
      <c r="AI23" s="220">
        <f t="shared" si="1"/>
        <v>0</v>
      </c>
      <c r="AJ23" s="220">
        <f t="shared" si="2"/>
        <v>0</v>
      </c>
      <c r="AK23" s="220">
        <f t="shared" si="3"/>
        <v>0</v>
      </c>
      <c r="AL23" s="220">
        <f t="shared" si="4"/>
        <v>0</v>
      </c>
      <c r="AM23" s="220">
        <f t="shared" si="5"/>
        <v>0</v>
      </c>
    </row>
    <row r="24" spans="1:39" ht="31.5">
      <c r="A24" s="131" t="s">
        <v>849</v>
      </c>
      <c r="B24" s="4">
        <v>2</v>
      </c>
      <c r="C24" s="132">
        <v>8878815</v>
      </c>
      <c r="D24" s="132">
        <v>8878815</v>
      </c>
      <c r="E24" s="132"/>
      <c r="F24" s="132"/>
      <c r="G24" s="132"/>
      <c r="H24" s="132"/>
      <c r="I24" s="132"/>
      <c r="J24" s="132"/>
      <c r="K24" s="132">
        <v>865665</v>
      </c>
      <c r="L24" s="132">
        <v>865665</v>
      </c>
      <c r="M24" s="132"/>
      <c r="N24" s="132"/>
      <c r="O24" s="132"/>
      <c r="P24" s="132"/>
      <c r="Q24" s="132"/>
      <c r="R24" s="132"/>
      <c r="S24" s="132">
        <v>1278593</v>
      </c>
      <c r="T24" s="132">
        <v>1278593</v>
      </c>
      <c r="U24" s="132"/>
      <c r="V24" s="132"/>
      <c r="W24" s="132"/>
      <c r="X24" s="132"/>
      <c r="Y24" s="132"/>
      <c r="Z24" s="132"/>
      <c r="AA24" s="132">
        <f t="shared" si="6"/>
        <v>11023073</v>
      </c>
      <c r="AB24" s="132">
        <f t="shared" si="7"/>
        <v>11023073</v>
      </c>
      <c r="AC24" s="132">
        <f t="shared" si="7"/>
        <v>0</v>
      </c>
      <c r="AD24" s="132">
        <f t="shared" si="7"/>
        <v>0</v>
      </c>
      <c r="AE24" s="132">
        <f t="shared" si="7"/>
        <v>0</v>
      </c>
      <c r="AF24" s="132">
        <f t="shared" si="7"/>
        <v>0</v>
      </c>
      <c r="AG24" s="132">
        <f t="shared" si="7"/>
        <v>0</v>
      </c>
      <c r="AH24" s="132">
        <f t="shared" si="7"/>
        <v>0</v>
      </c>
      <c r="AI24" s="220">
        <f t="shared" si="1"/>
        <v>0</v>
      </c>
      <c r="AJ24" s="220">
        <f t="shared" si="2"/>
        <v>0</v>
      </c>
      <c r="AK24" s="220">
        <f t="shared" si="3"/>
        <v>0</v>
      </c>
      <c r="AL24" s="220">
        <f t="shared" si="4"/>
        <v>0</v>
      </c>
      <c r="AM24" s="220">
        <f t="shared" si="5"/>
        <v>0</v>
      </c>
    </row>
    <row r="25" spans="1:39" ht="15.75">
      <c r="A25" s="131" t="s">
        <v>261</v>
      </c>
      <c r="B25" s="4">
        <v>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>
        <v>3500000</v>
      </c>
      <c r="T25" s="132">
        <v>3500000</v>
      </c>
      <c r="U25" s="132"/>
      <c r="V25" s="132"/>
      <c r="W25" s="132"/>
      <c r="X25" s="132"/>
      <c r="Y25" s="132"/>
      <c r="Z25" s="132"/>
      <c r="AA25" s="132">
        <f t="shared" si="6"/>
        <v>3500000</v>
      </c>
      <c r="AB25" s="132">
        <f aca="true" t="shared" si="8" ref="AB25:AH40">D25+L25+T25</f>
        <v>3500000</v>
      </c>
      <c r="AC25" s="132">
        <f t="shared" si="8"/>
        <v>0</v>
      </c>
      <c r="AD25" s="132">
        <f t="shared" si="8"/>
        <v>0</v>
      </c>
      <c r="AE25" s="132">
        <f t="shared" si="8"/>
        <v>0</v>
      </c>
      <c r="AF25" s="132">
        <f t="shared" si="8"/>
        <v>0</v>
      </c>
      <c r="AG25" s="132">
        <f t="shared" si="8"/>
        <v>0</v>
      </c>
      <c r="AH25" s="132">
        <f t="shared" si="8"/>
        <v>0</v>
      </c>
      <c r="AI25" s="220">
        <f t="shared" si="1"/>
        <v>0</v>
      </c>
      <c r="AJ25" s="220">
        <f t="shared" si="2"/>
        <v>0</v>
      </c>
      <c r="AK25" s="220">
        <f t="shared" si="3"/>
        <v>0</v>
      </c>
      <c r="AL25" s="220">
        <f t="shared" si="4"/>
        <v>0</v>
      </c>
      <c r="AM25" s="220">
        <f t="shared" si="5"/>
        <v>0</v>
      </c>
    </row>
    <row r="26" spans="1:39" ht="31.5" hidden="1">
      <c r="A26" s="131" t="s">
        <v>490</v>
      </c>
      <c r="B26" s="4">
        <v>2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>
        <f t="shared" si="6"/>
        <v>0</v>
      </c>
      <c r="AB26" s="132">
        <f t="shared" si="8"/>
        <v>0</v>
      </c>
      <c r="AC26" s="132">
        <f t="shared" si="8"/>
        <v>0</v>
      </c>
      <c r="AD26" s="132">
        <f t="shared" si="8"/>
        <v>0</v>
      </c>
      <c r="AE26" s="132">
        <f t="shared" si="8"/>
        <v>0</v>
      </c>
      <c r="AF26" s="132">
        <f t="shared" si="8"/>
        <v>0</v>
      </c>
      <c r="AG26" s="132">
        <f t="shared" si="8"/>
        <v>0</v>
      </c>
      <c r="AH26" s="132">
        <f t="shared" si="8"/>
        <v>0</v>
      </c>
      <c r="AI26" s="220">
        <f t="shared" si="1"/>
        <v>0</v>
      </c>
      <c r="AJ26" s="220">
        <f t="shared" si="2"/>
        <v>0</v>
      </c>
      <c r="AK26" s="220">
        <f t="shared" si="3"/>
        <v>0</v>
      </c>
      <c r="AL26" s="220">
        <f t="shared" si="4"/>
        <v>0</v>
      </c>
      <c r="AM26" s="220">
        <f t="shared" si="5"/>
        <v>0</v>
      </c>
    </row>
    <row r="27" spans="1:39" ht="15.75" hidden="1">
      <c r="A27" s="131" t="s">
        <v>524</v>
      </c>
      <c r="B27" s="4">
        <v>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>
        <f t="shared" si="6"/>
        <v>0</v>
      </c>
      <c r="AB27" s="132">
        <f t="shared" si="8"/>
        <v>0</v>
      </c>
      <c r="AC27" s="132">
        <f t="shared" si="8"/>
        <v>0</v>
      </c>
      <c r="AD27" s="132">
        <f t="shared" si="8"/>
        <v>0</v>
      </c>
      <c r="AE27" s="132">
        <f t="shared" si="8"/>
        <v>0</v>
      </c>
      <c r="AF27" s="132">
        <f t="shared" si="8"/>
        <v>0</v>
      </c>
      <c r="AG27" s="132">
        <f t="shared" si="8"/>
        <v>0</v>
      </c>
      <c r="AH27" s="132">
        <f t="shared" si="8"/>
        <v>0</v>
      </c>
      <c r="AI27" s="220">
        <f t="shared" si="1"/>
        <v>0</v>
      </c>
      <c r="AJ27" s="220">
        <f t="shared" si="2"/>
        <v>0</v>
      </c>
      <c r="AK27" s="220">
        <f t="shared" si="3"/>
        <v>0</v>
      </c>
      <c r="AL27" s="220">
        <f t="shared" si="4"/>
        <v>0</v>
      </c>
      <c r="AM27" s="220">
        <f t="shared" si="5"/>
        <v>0</v>
      </c>
    </row>
    <row r="28" spans="1:39" ht="31.5">
      <c r="A28" s="131" t="s">
        <v>262</v>
      </c>
      <c r="B28" s="4">
        <v>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>
        <v>800000</v>
      </c>
      <c r="T28" s="132">
        <v>800000</v>
      </c>
      <c r="U28" s="132"/>
      <c r="V28" s="132"/>
      <c r="W28" s="132"/>
      <c r="X28" s="132"/>
      <c r="Y28" s="132"/>
      <c r="Z28" s="132"/>
      <c r="AA28" s="132">
        <f t="shared" si="6"/>
        <v>800000</v>
      </c>
      <c r="AB28" s="132">
        <f t="shared" si="8"/>
        <v>800000</v>
      </c>
      <c r="AC28" s="132">
        <f t="shared" si="8"/>
        <v>0</v>
      </c>
      <c r="AD28" s="132">
        <f t="shared" si="8"/>
        <v>0</v>
      </c>
      <c r="AE28" s="132">
        <f t="shared" si="8"/>
        <v>0</v>
      </c>
      <c r="AF28" s="132">
        <f t="shared" si="8"/>
        <v>0</v>
      </c>
      <c r="AG28" s="132">
        <f t="shared" si="8"/>
        <v>0</v>
      </c>
      <c r="AH28" s="132">
        <f t="shared" si="8"/>
        <v>0</v>
      </c>
      <c r="AI28" s="220">
        <f t="shared" si="1"/>
        <v>0</v>
      </c>
      <c r="AJ28" s="220">
        <f t="shared" si="2"/>
        <v>0</v>
      </c>
      <c r="AK28" s="220">
        <f t="shared" si="3"/>
        <v>0</v>
      </c>
      <c r="AL28" s="220">
        <f t="shared" si="4"/>
        <v>0</v>
      </c>
      <c r="AM28" s="220">
        <f t="shared" si="5"/>
        <v>0</v>
      </c>
    </row>
    <row r="29" spans="1:39" ht="31.5" hidden="1">
      <c r="A29" s="131" t="s">
        <v>263</v>
      </c>
      <c r="B29" s="4">
        <v>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>
        <f t="shared" si="6"/>
        <v>0</v>
      </c>
      <c r="AB29" s="132">
        <f t="shared" si="8"/>
        <v>0</v>
      </c>
      <c r="AC29" s="132">
        <f t="shared" si="8"/>
        <v>0</v>
      </c>
      <c r="AD29" s="132">
        <f t="shared" si="8"/>
        <v>0</v>
      </c>
      <c r="AE29" s="132">
        <f t="shared" si="8"/>
        <v>0</v>
      </c>
      <c r="AF29" s="132">
        <f t="shared" si="8"/>
        <v>0</v>
      </c>
      <c r="AG29" s="132">
        <f t="shared" si="8"/>
        <v>0</v>
      </c>
      <c r="AH29" s="132">
        <f t="shared" si="8"/>
        <v>0</v>
      </c>
      <c r="AI29" s="220">
        <f t="shared" si="1"/>
        <v>0</v>
      </c>
      <c r="AJ29" s="220">
        <f t="shared" si="2"/>
        <v>0</v>
      </c>
      <c r="AK29" s="220">
        <f t="shared" si="3"/>
        <v>0</v>
      </c>
      <c r="AL29" s="220">
        <f t="shared" si="4"/>
        <v>0</v>
      </c>
      <c r="AM29" s="220">
        <f t="shared" si="5"/>
        <v>0</v>
      </c>
    </row>
    <row r="30" spans="1:39" ht="31.5">
      <c r="A30" s="7" t="s">
        <v>847</v>
      </c>
      <c r="B30" s="4">
        <v>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>
        <v>600000</v>
      </c>
      <c r="T30" s="132">
        <v>956827</v>
      </c>
      <c r="U30" s="132"/>
      <c r="V30" s="132"/>
      <c r="W30" s="132"/>
      <c r="X30" s="132"/>
      <c r="Y30" s="132"/>
      <c r="Z30" s="132"/>
      <c r="AA30" s="132">
        <f t="shared" si="6"/>
        <v>600000</v>
      </c>
      <c r="AB30" s="132">
        <f t="shared" si="8"/>
        <v>956827</v>
      </c>
      <c r="AC30" s="132">
        <f t="shared" si="8"/>
        <v>0</v>
      </c>
      <c r="AD30" s="132">
        <f t="shared" si="8"/>
        <v>0</v>
      </c>
      <c r="AE30" s="132">
        <f t="shared" si="8"/>
        <v>0</v>
      </c>
      <c r="AF30" s="132">
        <f t="shared" si="8"/>
        <v>0</v>
      </c>
      <c r="AG30" s="132">
        <f t="shared" si="8"/>
        <v>0</v>
      </c>
      <c r="AH30" s="132">
        <f t="shared" si="8"/>
        <v>0</v>
      </c>
      <c r="AI30" s="220">
        <f t="shared" si="1"/>
        <v>0</v>
      </c>
      <c r="AJ30" s="220">
        <f t="shared" si="2"/>
        <v>0</v>
      </c>
      <c r="AK30" s="220">
        <f t="shared" si="3"/>
        <v>356827</v>
      </c>
      <c r="AL30" s="220">
        <f t="shared" si="4"/>
        <v>356827</v>
      </c>
      <c r="AM30" s="220">
        <f t="shared" si="5"/>
        <v>0</v>
      </c>
    </row>
    <row r="31" spans="1:39" ht="15.75" hidden="1">
      <c r="A31" s="131" t="s">
        <v>264</v>
      </c>
      <c r="B31" s="4">
        <v>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>
        <f t="shared" si="6"/>
        <v>0</v>
      </c>
      <c r="AB31" s="132">
        <f t="shared" si="8"/>
        <v>0</v>
      </c>
      <c r="AC31" s="132">
        <f t="shared" si="8"/>
        <v>0</v>
      </c>
      <c r="AD31" s="132">
        <f t="shared" si="8"/>
        <v>0</v>
      </c>
      <c r="AE31" s="132">
        <f t="shared" si="8"/>
        <v>0</v>
      </c>
      <c r="AF31" s="132">
        <f t="shared" si="8"/>
        <v>0</v>
      </c>
      <c r="AG31" s="132">
        <f t="shared" si="8"/>
        <v>0</v>
      </c>
      <c r="AH31" s="132">
        <f t="shared" si="8"/>
        <v>0</v>
      </c>
      <c r="AI31" s="220">
        <f t="shared" si="1"/>
        <v>0</v>
      </c>
      <c r="AJ31" s="220">
        <f t="shared" si="2"/>
        <v>0</v>
      </c>
      <c r="AK31" s="220">
        <f t="shared" si="3"/>
        <v>0</v>
      </c>
      <c r="AL31" s="220">
        <f t="shared" si="4"/>
        <v>0</v>
      </c>
      <c r="AM31" s="220">
        <f t="shared" si="5"/>
        <v>0</v>
      </c>
    </row>
    <row r="32" spans="1:39" ht="31.5">
      <c r="A32" s="131" t="s">
        <v>684</v>
      </c>
      <c r="B32" s="4">
        <v>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>
        <v>340407</v>
      </c>
      <c r="T32" s="132">
        <v>340407</v>
      </c>
      <c r="U32" s="132"/>
      <c r="V32" s="132"/>
      <c r="W32" s="132"/>
      <c r="X32" s="132"/>
      <c r="Y32" s="132"/>
      <c r="Z32" s="132"/>
      <c r="AA32" s="132">
        <f t="shared" si="6"/>
        <v>340407</v>
      </c>
      <c r="AB32" s="132">
        <f t="shared" si="8"/>
        <v>340407</v>
      </c>
      <c r="AC32" s="132">
        <f t="shared" si="8"/>
        <v>0</v>
      </c>
      <c r="AD32" s="132">
        <f t="shared" si="8"/>
        <v>0</v>
      </c>
      <c r="AE32" s="132">
        <f t="shared" si="8"/>
        <v>0</v>
      </c>
      <c r="AF32" s="132">
        <f t="shared" si="8"/>
        <v>0</v>
      </c>
      <c r="AG32" s="132">
        <f t="shared" si="8"/>
        <v>0</v>
      </c>
      <c r="AH32" s="132">
        <f t="shared" si="8"/>
        <v>0</v>
      </c>
      <c r="AI32" s="220">
        <f t="shared" si="1"/>
        <v>0</v>
      </c>
      <c r="AJ32" s="220">
        <f t="shared" si="2"/>
        <v>0</v>
      </c>
      <c r="AK32" s="220">
        <f t="shared" si="3"/>
        <v>0</v>
      </c>
      <c r="AL32" s="220">
        <f t="shared" si="4"/>
        <v>0</v>
      </c>
      <c r="AM32" s="220">
        <f t="shared" si="5"/>
        <v>0</v>
      </c>
    </row>
    <row r="33" spans="1:39" ht="15.75" hidden="1">
      <c r="A33" s="131" t="s">
        <v>264</v>
      </c>
      <c r="B33" s="4">
        <v>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>
        <f t="shared" si="6"/>
        <v>0</v>
      </c>
      <c r="AB33" s="132">
        <f t="shared" si="8"/>
        <v>0</v>
      </c>
      <c r="AC33" s="132">
        <f t="shared" si="8"/>
        <v>0</v>
      </c>
      <c r="AD33" s="132">
        <f t="shared" si="8"/>
        <v>0</v>
      </c>
      <c r="AE33" s="132">
        <f t="shared" si="8"/>
        <v>0</v>
      </c>
      <c r="AF33" s="132">
        <f t="shared" si="8"/>
        <v>0</v>
      </c>
      <c r="AG33" s="132">
        <f t="shared" si="8"/>
        <v>0</v>
      </c>
      <c r="AH33" s="132">
        <f t="shared" si="8"/>
        <v>0</v>
      </c>
      <c r="AI33" s="220">
        <f t="shared" si="1"/>
        <v>0</v>
      </c>
      <c r="AJ33" s="220">
        <f t="shared" si="2"/>
        <v>0</v>
      </c>
      <c r="AK33" s="220">
        <f t="shared" si="3"/>
        <v>0</v>
      </c>
      <c r="AL33" s="220">
        <f t="shared" si="4"/>
        <v>0</v>
      </c>
      <c r="AM33" s="220">
        <f t="shared" si="5"/>
        <v>0</v>
      </c>
    </row>
    <row r="34" spans="1:39" ht="15.75">
      <c r="A34" s="131" t="s">
        <v>802</v>
      </c>
      <c r="B34" s="4">
        <v>2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>
        <f t="shared" si="6"/>
        <v>0</v>
      </c>
      <c r="AB34" s="132">
        <f t="shared" si="8"/>
        <v>0</v>
      </c>
      <c r="AC34" s="132">
        <f t="shared" si="8"/>
        <v>0</v>
      </c>
      <c r="AD34" s="132">
        <f t="shared" si="8"/>
        <v>0</v>
      </c>
      <c r="AE34" s="132">
        <f t="shared" si="8"/>
        <v>0</v>
      </c>
      <c r="AF34" s="132">
        <f t="shared" si="8"/>
        <v>0</v>
      </c>
      <c r="AG34" s="132">
        <f t="shared" si="8"/>
        <v>0</v>
      </c>
      <c r="AH34" s="132">
        <f t="shared" si="8"/>
        <v>0</v>
      </c>
      <c r="AI34" s="220">
        <f t="shared" si="1"/>
        <v>0</v>
      </c>
      <c r="AJ34" s="220">
        <f t="shared" si="2"/>
        <v>0</v>
      </c>
      <c r="AK34" s="220">
        <f t="shared" si="3"/>
        <v>0</v>
      </c>
      <c r="AL34" s="220">
        <f t="shared" si="4"/>
        <v>0</v>
      </c>
      <c r="AM34" s="220">
        <f t="shared" si="5"/>
        <v>0</v>
      </c>
    </row>
    <row r="35" spans="1:39" ht="15.75">
      <c r="A35" s="131" t="s">
        <v>265</v>
      </c>
      <c r="B35" s="4">
        <v>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>
        <v>600000</v>
      </c>
      <c r="T35" s="132">
        <v>600000</v>
      </c>
      <c r="U35" s="132"/>
      <c r="V35" s="132"/>
      <c r="W35" s="132"/>
      <c r="X35" s="132"/>
      <c r="Y35" s="132"/>
      <c r="Z35" s="132"/>
      <c r="AA35" s="132">
        <f t="shared" si="6"/>
        <v>600000</v>
      </c>
      <c r="AB35" s="132">
        <f t="shared" si="8"/>
        <v>600000</v>
      </c>
      <c r="AC35" s="132">
        <f t="shared" si="8"/>
        <v>0</v>
      </c>
      <c r="AD35" s="132">
        <f t="shared" si="8"/>
        <v>0</v>
      </c>
      <c r="AE35" s="132">
        <f t="shared" si="8"/>
        <v>0</v>
      </c>
      <c r="AF35" s="132">
        <f t="shared" si="8"/>
        <v>0</v>
      </c>
      <c r="AG35" s="132">
        <f t="shared" si="8"/>
        <v>0</v>
      </c>
      <c r="AH35" s="132">
        <f t="shared" si="8"/>
        <v>0</v>
      </c>
      <c r="AI35" s="220">
        <f t="shared" si="1"/>
        <v>0</v>
      </c>
      <c r="AJ35" s="220">
        <f t="shared" si="2"/>
        <v>0</v>
      </c>
      <c r="AK35" s="220">
        <f t="shared" si="3"/>
        <v>0</v>
      </c>
      <c r="AL35" s="220">
        <f t="shared" si="4"/>
        <v>0</v>
      </c>
      <c r="AM35" s="220">
        <f t="shared" si="5"/>
        <v>0</v>
      </c>
    </row>
    <row r="36" spans="1:39" ht="15.75">
      <c r="A36" s="131" t="s">
        <v>266</v>
      </c>
      <c r="B36" s="4">
        <v>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>
        <v>5000000</v>
      </c>
      <c r="T36" s="132">
        <v>5000000</v>
      </c>
      <c r="U36" s="132"/>
      <c r="V36" s="132"/>
      <c r="W36" s="132"/>
      <c r="X36" s="132"/>
      <c r="Y36" s="132"/>
      <c r="Z36" s="132"/>
      <c r="AA36" s="132">
        <f t="shared" si="6"/>
        <v>5000000</v>
      </c>
      <c r="AB36" s="132">
        <f t="shared" si="8"/>
        <v>5000000</v>
      </c>
      <c r="AC36" s="132">
        <f t="shared" si="8"/>
        <v>0</v>
      </c>
      <c r="AD36" s="132">
        <f t="shared" si="8"/>
        <v>0</v>
      </c>
      <c r="AE36" s="132">
        <f t="shared" si="8"/>
        <v>0</v>
      </c>
      <c r="AF36" s="132">
        <f t="shared" si="8"/>
        <v>0</v>
      </c>
      <c r="AG36" s="132">
        <f t="shared" si="8"/>
        <v>0</v>
      </c>
      <c r="AH36" s="132">
        <f t="shared" si="8"/>
        <v>0</v>
      </c>
      <c r="AI36" s="220">
        <f t="shared" si="1"/>
        <v>0</v>
      </c>
      <c r="AJ36" s="220">
        <f t="shared" si="2"/>
        <v>0</v>
      </c>
      <c r="AK36" s="220">
        <f t="shared" si="3"/>
        <v>0</v>
      </c>
      <c r="AL36" s="220">
        <f t="shared" si="4"/>
        <v>0</v>
      </c>
      <c r="AM36" s="220">
        <f t="shared" si="5"/>
        <v>0</v>
      </c>
    </row>
    <row r="37" spans="1:39" ht="15.75">
      <c r="A37" s="131" t="s">
        <v>267</v>
      </c>
      <c r="B37" s="4">
        <v>2</v>
      </c>
      <c r="C37" s="132">
        <v>7700000</v>
      </c>
      <c r="D37" s="132">
        <v>7776700</v>
      </c>
      <c r="E37" s="132"/>
      <c r="F37" s="132"/>
      <c r="G37" s="132"/>
      <c r="H37" s="132"/>
      <c r="I37" s="132"/>
      <c r="J37" s="132"/>
      <c r="K37" s="132">
        <v>1600000</v>
      </c>
      <c r="L37" s="132">
        <v>1614957</v>
      </c>
      <c r="M37" s="132"/>
      <c r="N37" s="132"/>
      <c r="O37" s="132"/>
      <c r="P37" s="132"/>
      <c r="Q37" s="132"/>
      <c r="R37" s="132"/>
      <c r="S37" s="132">
        <v>4000000</v>
      </c>
      <c r="T37" s="132">
        <v>4134745</v>
      </c>
      <c r="U37" s="132"/>
      <c r="V37" s="132"/>
      <c r="W37" s="132"/>
      <c r="X37" s="132"/>
      <c r="Y37" s="132"/>
      <c r="Z37" s="132"/>
      <c r="AA37" s="132">
        <f t="shared" si="6"/>
        <v>13300000</v>
      </c>
      <c r="AB37" s="132">
        <f t="shared" si="8"/>
        <v>13526402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32">
        <f t="shared" si="8"/>
        <v>0</v>
      </c>
      <c r="AG37" s="132">
        <f t="shared" si="8"/>
        <v>0</v>
      </c>
      <c r="AH37" s="132">
        <f t="shared" si="8"/>
        <v>0</v>
      </c>
      <c r="AI37" s="220">
        <f t="shared" si="1"/>
        <v>76700</v>
      </c>
      <c r="AJ37" s="220">
        <f t="shared" si="2"/>
        <v>14957</v>
      </c>
      <c r="AK37" s="220">
        <f t="shared" si="3"/>
        <v>134745</v>
      </c>
      <c r="AL37" s="220">
        <f t="shared" si="4"/>
        <v>226402</v>
      </c>
      <c r="AM37" s="220">
        <f t="shared" si="5"/>
        <v>0</v>
      </c>
    </row>
    <row r="38" spans="1:39" ht="15.75">
      <c r="A38" s="131" t="s">
        <v>557</v>
      </c>
      <c r="B38" s="4">
        <v>2</v>
      </c>
      <c r="C38" s="132">
        <v>169195</v>
      </c>
      <c r="D38" s="132">
        <v>169195</v>
      </c>
      <c r="E38" s="132"/>
      <c r="F38" s="132"/>
      <c r="G38" s="132"/>
      <c r="H38" s="132"/>
      <c r="I38" s="132"/>
      <c r="J38" s="132"/>
      <c r="K38" s="132">
        <v>34417</v>
      </c>
      <c r="L38" s="132">
        <v>34417</v>
      </c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>
        <f t="shared" si="6"/>
        <v>203612</v>
      </c>
      <c r="AB38" s="132">
        <f t="shared" si="8"/>
        <v>203612</v>
      </c>
      <c r="AC38" s="132">
        <f t="shared" si="8"/>
        <v>0</v>
      </c>
      <c r="AD38" s="132">
        <f t="shared" si="8"/>
        <v>0</v>
      </c>
      <c r="AE38" s="132">
        <f t="shared" si="8"/>
        <v>0</v>
      </c>
      <c r="AF38" s="132">
        <f t="shared" si="8"/>
        <v>0</v>
      </c>
      <c r="AG38" s="132">
        <f t="shared" si="8"/>
        <v>0</v>
      </c>
      <c r="AH38" s="132">
        <f t="shared" si="8"/>
        <v>0</v>
      </c>
      <c r="AI38" s="220">
        <f t="shared" si="1"/>
        <v>0</v>
      </c>
      <c r="AJ38" s="220">
        <f t="shared" si="2"/>
        <v>0</v>
      </c>
      <c r="AK38" s="220">
        <f t="shared" si="3"/>
        <v>0</v>
      </c>
      <c r="AL38" s="220">
        <f t="shared" si="4"/>
        <v>0</v>
      </c>
      <c r="AM38" s="220">
        <f t="shared" si="5"/>
        <v>0</v>
      </c>
    </row>
    <row r="39" spans="1:39" ht="15.75" hidden="1">
      <c r="A39" s="131" t="s">
        <v>735</v>
      </c>
      <c r="B39" s="4">
        <v>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>
        <f t="shared" si="6"/>
        <v>0</v>
      </c>
      <c r="AB39" s="132">
        <f t="shared" si="8"/>
        <v>0</v>
      </c>
      <c r="AC39" s="132">
        <f t="shared" si="8"/>
        <v>0</v>
      </c>
      <c r="AD39" s="132">
        <f t="shared" si="8"/>
        <v>0</v>
      </c>
      <c r="AE39" s="132">
        <f t="shared" si="8"/>
        <v>0</v>
      </c>
      <c r="AF39" s="132">
        <f t="shared" si="8"/>
        <v>0</v>
      </c>
      <c r="AG39" s="132">
        <f t="shared" si="8"/>
        <v>0</v>
      </c>
      <c r="AH39" s="132">
        <f t="shared" si="8"/>
        <v>0</v>
      </c>
      <c r="AI39" s="220">
        <f aca="true" t="shared" si="9" ref="AI39:AI67">D39-C39</f>
        <v>0</v>
      </c>
      <c r="AJ39" s="220">
        <f aca="true" t="shared" si="10" ref="AJ39:AJ67">L39-K39</f>
        <v>0</v>
      </c>
      <c r="AK39" s="220">
        <f aca="true" t="shared" si="11" ref="AK39:AK67">T39-S39</f>
        <v>0</v>
      </c>
      <c r="AL39" s="220">
        <f aca="true" t="shared" si="12" ref="AL39:AL67">AB39-AA39</f>
        <v>0</v>
      </c>
      <c r="AM39" s="220">
        <f aca="true" t="shared" si="13" ref="AM39:AM67">AL39-AK39-AJ39-AI39</f>
        <v>0</v>
      </c>
    </row>
    <row r="40" spans="1:39" ht="15.75">
      <c r="A40" s="7" t="s">
        <v>800</v>
      </c>
      <c r="B40" s="4">
        <v>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>
        <v>250000</v>
      </c>
      <c r="T40" s="132">
        <v>250000</v>
      </c>
      <c r="U40" s="132"/>
      <c r="V40" s="132"/>
      <c r="W40" s="132"/>
      <c r="X40" s="132"/>
      <c r="Y40" s="132"/>
      <c r="Z40" s="132"/>
      <c r="AA40" s="132">
        <f t="shared" si="6"/>
        <v>250000</v>
      </c>
      <c r="AB40" s="132">
        <f t="shared" si="8"/>
        <v>250000</v>
      </c>
      <c r="AC40" s="132">
        <f t="shared" si="8"/>
        <v>0</v>
      </c>
      <c r="AD40" s="132">
        <f t="shared" si="8"/>
        <v>0</v>
      </c>
      <c r="AE40" s="132">
        <f t="shared" si="8"/>
        <v>0</v>
      </c>
      <c r="AF40" s="132">
        <f t="shared" si="8"/>
        <v>0</v>
      </c>
      <c r="AG40" s="132">
        <f t="shared" si="8"/>
        <v>0</v>
      </c>
      <c r="AH40" s="132">
        <f t="shared" si="8"/>
        <v>0</v>
      </c>
      <c r="AI40" s="220">
        <f t="shared" si="9"/>
        <v>0</v>
      </c>
      <c r="AJ40" s="220">
        <f t="shared" si="10"/>
        <v>0</v>
      </c>
      <c r="AK40" s="220">
        <f t="shared" si="11"/>
        <v>0</v>
      </c>
      <c r="AL40" s="220">
        <f t="shared" si="12"/>
        <v>0</v>
      </c>
      <c r="AM40" s="220">
        <f t="shared" si="13"/>
        <v>0</v>
      </c>
    </row>
    <row r="41" spans="1:39" ht="15.75">
      <c r="A41" s="131" t="s">
        <v>268</v>
      </c>
      <c r="B41" s="4">
        <v>2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>
        <v>100000</v>
      </c>
      <c r="T41" s="132">
        <v>100000</v>
      </c>
      <c r="U41" s="132"/>
      <c r="V41" s="132"/>
      <c r="W41" s="132"/>
      <c r="X41" s="132"/>
      <c r="Y41" s="132"/>
      <c r="Z41" s="132"/>
      <c r="AA41" s="132">
        <f aca="true" t="shared" si="14" ref="AA41:AA67">C41+K41+S41</f>
        <v>100000</v>
      </c>
      <c r="AB41" s="132">
        <f aca="true" t="shared" si="15" ref="AB41:AH56">D41+L41+T41</f>
        <v>100000</v>
      </c>
      <c r="AC41" s="132">
        <f t="shared" si="15"/>
        <v>0</v>
      </c>
      <c r="AD41" s="132">
        <f t="shared" si="15"/>
        <v>0</v>
      </c>
      <c r="AE41" s="132">
        <f t="shared" si="15"/>
        <v>0</v>
      </c>
      <c r="AF41" s="132">
        <f t="shared" si="15"/>
        <v>0</v>
      </c>
      <c r="AG41" s="132">
        <f t="shared" si="15"/>
        <v>0</v>
      </c>
      <c r="AH41" s="132">
        <f t="shared" si="15"/>
        <v>0</v>
      </c>
      <c r="AI41" s="220">
        <f t="shared" si="9"/>
        <v>0</v>
      </c>
      <c r="AJ41" s="220">
        <f t="shared" si="10"/>
        <v>0</v>
      </c>
      <c r="AK41" s="220">
        <f t="shared" si="11"/>
        <v>0</v>
      </c>
      <c r="AL41" s="220">
        <f t="shared" si="12"/>
        <v>0</v>
      </c>
      <c r="AM41" s="220">
        <f t="shared" si="13"/>
        <v>0</v>
      </c>
    </row>
    <row r="42" spans="1:39" ht="15.75" hidden="1">
      <c r="A42" s="131" t="s">
        <v>269</v>
      </c>
      <c r="B42" s="4">
        <v>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>
        <f t="shared" si="14"/>
        <v>0</v>
      </c>
      <c r="AB42" s="132">
        <f t="shared" si="15"/>
        <v>0</v>
      </c>
      <c r="AC42" s="132">
        <f t="shared" si="15"/>
        <v>0</v>
      </c>
      <c r="AD42" s="132">
        <f t="shared" si="15"/>
        <v>0</v>
      </c>
      <c r="AE42" s="132">
        <f t="shared" si="15"/>
        <v>0</v>
      </c>
      <c r="AF42" s="132">
        <f t="shared" si="15"/>
        <v>0</v>
      </c>
      <c r="AG42" s="132">
        <f t="shared" si="15"/>
        <v>0</v>
      </c>
      <c r="AH42" s="132">
        <f t="shared" si="15"/>
        <v>0</v>
      </c>
      <c r="AI42" s="220">
        <f t="shared" si="9"/>
        <v>0</v>
      </c>
      <c r="AJ42" s="220">
        <f t="shared" si="10"/>
        <v>0</v>
      </c>
      <c r="AK42" s="220">
        <f t="shared" si="11"/>
        <v>0</v>
      </c>
      <c r="AL42" s="220">
        <f t="shared" si="12"/>
        <v>0</v>
      </c>
      <c r="AM42" s="220">
        <f t="shared" si="13"/>
        <v>0</v>
      </c>
    </row>
    <row r="43" spans="1:39" ht="31.5" hidden="1">
      <c r="A43" s="131" t="s">
        <v>270</v>
      </c>
      <c r="B43" s="4">
        <v>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>
        <f t="shared" si="14"/>
        <v>0</v>
      </c>
      <c r="AB43" s="132">
        <f t="shared" si="15"/>
        <v>0</v>
      </c>
      <c r="AC43" s="132">
        <f t="shared" si="15"/>
        <v>0</v>
      </c>
      <c r="AD43" s="132">
        <f t="shared" si="15"/>
        <v>0</v>
      </c>
      <c r="AE43" s="132">
        <f t="shared" si="15"/>
        <v>0</v>
      </c>
      <c r="AF43" s="132">
        <f t="shared" si="15"/>
        <v>0</v>
      </c>
      <c r="AG43" s="132">
        <f t="shared" si="15"/>
        <v>0</v>
      </c>
      <c r="AH43" s="132">
        <f t="shared" si="15"/>
        <v>0</v>
      </c>
      <c r="AI43" s="220">
        <f t="shared" si="9"/>
        <v>0</v>
      </c>
      <c r="AJ43" s="220">
        <f t="shared" si="10"/>
        <v>0</v>
      </c>
      <c r="AK43" s="220">
        <f t="shared" si="11"/>
        <v>0</v>
      </c>
      <c r="AL43" s="220">
        <f t="shared" si="12"/>
        <v>0</v>
      </c>
      <c r="AM43" s="220">
        <f t="shared" si="13"/>
        <v>0</v>
      </c>
    </row>
    <row r="44" spans="1:39" ht="15.75">
      <c r="A44" s="131" t="s">
        <v>271</v>
      </c>
      <c r="B44" s="4">
        <v>2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>
        <v>350000</v>
      </c>
      <c r="T44" s="132">
        <v>350000</v>
      </c>
      <c r="U44" s="132"/>
      <c r="V44" s="132"/>
      <c r="W44" s="132"/>
      <c r="X44" s="132"/>
      <c r="Y44" s="132"/>
      <c r="Z44" s="132"/>
      <c r="AA44" s="132">
        <f t="shared" si="14"/>
        <v>350000</v>
      </c>
      <c r="AB44" s="132">
        <f t="shared" si="15"/>
        <v>350000</v>
      </c>
      <c r="AC44" s="132">
        <f t="shared" si="15"/>
        <v>0</v>
      </c>
      <c r="AD44" s="132">
        <f t="shared" si="15"/>
        <v>0</v>
      </c>
      <c r="AE44" s="132">
        <f t="shared" si="15"/>
        <v>0</v>
      </c>
      <c r="AF44" s="132">
        <f t="shared" si="15"/>
        <v>0</v>
      </c>
      <c r="AG44" s="132">
        <f t="shared" si="15"/>
        <v>0</v>
      </c>
      <c r="AH44" s="132">
        <f t="shared" si="15"/>
        <v>0</v>
      </c>
      <c r="AI44" s="220">
        <f t="shared" si="9"/>
        <v>0</v>
      </c>
      <c r="AJ44" s="220">
        <f t="shared" si="10"/>
        <v>0</v>
      </c>
      <c r="AK44" s="220">
        <f t="shared" si="11"/>
        <v>0</v>
      </c>
      <c r="AL44" s="220">
        <f t="shared" si="12"/>
        <v>0</v>
      </c>
      <c r="AM44" s="220">
        <f t="shared" si="13"/>
        <v>0</v>
      </c>
    </row>
    <row r="45" spans="1:39" ht="15.75">
      <c r="A45" s="131" t="s">
        <v>272</v>
      </c>
      <c r="B45" s="4">
        <v>2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>
        <v>50000</v>
      </c>
      <c r="T45" s="132">
        <v>50000</v>
      </c>
      <c r="U45" s="132"/>
      <c r="V45" s="132"/>
      <c r="W45" s="132"/>
      <c r="X45" s="132"/>
      <c r="Y45" s="132"/>
      <c r="Z45" s="132"/>
      <c r="AA45" s="132">
        <f t="shared" si="14"/>
        <v>50000</v>
      </c>
      <c r="AB45" s="132">
        <f t="shared" si="15"/>
        <v>50000</v>
      </c>
      <c r="AC45" s="132">
        <f t="shared" si="15"/>
        <v>0</v>
      </c>
      <c r="AD45" s="132">
        <f t="shared" si="15"/>
        <v>0</v>
      </c>
      <c r="AE45" s="132">
        <f t="shared" si="15"/>
        <v>0</v>
      </c>
      <c r="AF45" s="132">
        <f t="shared" si="15"/>
        <v>0</v>
      </c>
      <c r="AG45" s="132">
        <f t="shared" si="15"/>
        <v>0</v>
      </c>
      <c r="AH45" s="132">
        <f t="shared" si="15"/>
        <v>0</v>
      </c>
      <c r="AI45" s="220">
        <f t="shared" si="9"/>
        <v>0</v>
      </c>
      <c r="AJ45" s="220">
        <f t="shared" si="10"/>
        <v>0</v>
      </c>
      <c r="AK45" s="220">
        <f t="shared" si="11"/>
        <v>0</v>
      </c>
      <c r="AL45" s="220">
        <f t="shared" si="12"/>
        <v>0</v>
      </c>
      <c r="AM45" s="220">
        <f t="shared" si="13"/>
        <v>0</v>
      </c>
    </row>
    <row r="46" spans="1:39" ht="15.75">
      <c r="A46" s="131" t="s">
        <v>273</v>
      </c>
      <c r="B46" s="4">
        <v>2</v>
      </c>
      <c r="C46" s="132">
        <v>3440000</v>
      </c>
      <c r="D46" s="132">
        <v>3446500</v>
      </c>
      <c r="E46" s="132"/>
      <c r="F46" s="132"/>
      <c r="G46" s="132"/>
      <c r="H46" s="132"/>
      <c r="I46" s="132"/>
      <c r="J46" s="132"/>
      <c r="K46" s="132">
        <v>720000</v>
      </c>
      <c r="L46" s="132">
        <v>721267</v>
      </c>
      <c r="M46" s="132"/>
      <c r="N46" s="132"/>
      <c r="O46" s="132"/>
      <c r="P46" s="132"/>
      <c r="Q46" s="132"/>
      <c r="R46" s="132"/>
      <c r="S46" s="132">
        <v>1024000</v>
      </c>
      <c r="T46" s="132">
        <v>1024000</v>
      </c>
      <c r="U46" s="132"/>
      <c r="V46" s="132"/>
      <c r="W46" s="132"/>
      <c r="X46" s="132"/>
      <c r="Y46" s="132"/>
      <c r="Z46" s="132"/>
      <c r="AA46" s="132">
        <f t="shared" si="14"/>
        <v>5184000</v>
      </c>
      <c r="AB46" s="132">
        <f t="shared" si="15"/>
        <v>5191767</v>
      </c>
      <c r="AC46" s="132">
        <f t="shared" si="15"/>
        <v>0</v>
      </c>
      <c r="AD46" s="132">
        <f t="shared" si="15"/>
        <v>0</v>
      </c>
      <c r="AE46" s="132">
        <f t="shared" si="15"/>
        <v>0</v>
      </c>
      <c r="AF46" s="132">
        <f t="shared" si="15"/>
        <v>0</v>
      </c>
      <c r="AG46" s="132">
        <f t="shared" si="15"/>
        <v>0</v>
      </c>
      <c r="AH46" s="132">
        <f t="shared" si="15"/>
        <v>0</v>
      </c>
      <c r="AI46" s="220">
        <f t="shared" si="9"/>
        <v>6500</v>
      </c>
      <c r="AJ46" s="220">
        <f t="shared" si="10"/>
        <v>1267</v>
      </c>
      <c r="AK46" s="220">
        <f t="shared" si="11"/>
        <v>0</v>
      </c>
      <c r="AL46" s="220">
        <f t="shared" si="12"/>
        <v>7767</v>
      </c>
      <c r="AM46" s="220">
        <f t="shared" si="13"/>
        <v>0</v>
      </c>
    </row>
    <row r="47" spans="1:39" ht="31.5" hidden="1">
      <c r="A47" s="131" t="s">
        <v>274</v>
      </c>
      <c r="B47" s="4">
        <v>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>
        <f t="shared" si="14"/>
        <v>0</v>
      </c>
      <c r="AB47" s="132">
        <f t="shared" si="15"/>
        <v>0</v>
      </c>
      <c r="AC47" s="132">
        <f t="shared" si="15"/>
        <v>0</v>
      </c>
      <c r="AD47" s="132">
        <f t="shared" si="15"/>
        <v>0</v>
      </c>
      <c r="AE47" s="132">
        <f t="shared" si="15"/>
        <v>0</v>
      </c>
      <c r="AF47" s="132">
        <f t="shared" si="15"/>
        <v>0</v>
      </c>
      <c r="AG47" s="132">
        <f t="shared" si="15"/>
        <v>0</v>
      </c>
      <c r="AH47" s="132">
        <f t="shared" si="15"/>
        <v>0</v>
      </c>
      <c r="AI47" s="220">
        <f t="shared" si="9"/>
        <v>0</v>
      </c>
      <c r="AJ47" s="220">
        <f t="shared" si="10"/>
        <v>0</v>
      </c>
      <c r="AK47" s="220">
        <f t="shared" si="11"/>
        <v>0</v>
      </c>
      <c r="AL47" s="220">
        <f t="shared" si="12"/>
        <v>0</v>
      </c>
      <c r="AM47" s="220">
        <f t="shared" si="13"/>
        <v>0</v>
      </c>
    </row>
    <row r="48" spans="1:39" ht="31.5">
      <c r="A48" s="131" t="s">
        <v>520</v>
      </c>
      <c r="B48" s="4">
        <v>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>
        <v>500000</v>
      </c>
      <c r="T48" s="132">
        <v>500000</v>
      </c>
      <c r="U48" s="132"/>
      <c r="V48" s="132"/>
      <c r="W48" s="132"/>
      <c r="X48" s="132"/>
      <c r="Y48" s="132"/>
      <c r="Z48" s="132"/>
      <c r="AA48" s="132">
        <f t="shared" si="14"/>
        <v>500000</v>
      </c>
      <c r="AB48" s="132">
        <f t="shared" si="15"/>
        <v>500000</v>
      </c>
      <c r="AC48" s="132">
        <f t="shared" si="15"/>
        <v>0</v>
      </c>
      <c r="AD48" s="132">
        <f t="shared" si="15"/>
        <v>0</v>
      </c>
      <c r="AE48" s="132">
        <f t="shared" si="15"/>
        <v>0</v>
      </c>
      <c r="AF48" s="132">
        <f t="shared" si="15"/>
        <v>0</v>
      </c>
      <c r="AG48" s="132">
        <f t="shared" si="15"/>
        <v>0</v>
      </c>
      <c r="AH48" s="132">
        <f t="shared" si="15"/>
        <v>0</v>
      </c>
      <c r="AI48" s="220">
        <f t="shared" si="9"/>
        <v>0</v>
      </c>
      <c r="AJ48" s="220">
        <f t="shared" si="10"/>
        <v>0</v>
      </c>
      <c r="AK48" s="220">
        <f t="shared" si="11"/>
        <v>0</v>
      </c>
      <c r="AL48" s="220">
        <f t="shared" si="12"/>
        <v>0</v>
      </c>
      <c r="AM48" s="220">
        <f t="shared" si="13"/>
        <v>0</v>
      </c>
    </row>
    <row r="49" spans="1:39" ht="15.75">
      <c r="A49" s="131" t="s">
        <v>275</v>
      </c>
      <c r="B49" s="4">
        <v>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>
        <v>500000</v>
      </c>
      <c r="T49" s="132">
        <v>500000</v>
      </c>
      <c r="U49" s="132"/>
      <c r="V49" s="132"/>
      <c r="W49" s="132"/>
      <c r="X49" s="132"/>
      <c r="Y49" s="132"/>
      <c r="Z49" s="132"/>
      <c r="AA49" s="132">
        <f t="shared" si="14"/>
        <v>500000</v>
      </c>
      <c r="AB49" s="132">
        <f t="shared" si="15"/>
        <v>500000</v>
      </c>
      <c r="AC49" s="132">
        <f t="shared" si="15"/>
        <v>0</v>
      </c>
      <c r="AD49" s="132">
        <f t="shared" si="15"/>
        <v>0</v>
      </c>
      <c r="AE49" s="132">
        <f t="shared" si="15"/>
        <v>0</v>
      </c>
      <c r="AF49" s="132">
        <f t="shared" si="15"/>
        <v>0</v>
      </c>
      <c r="AG49" s="132">
        <f t="shared" si="15"/>
        <v>0</v>
      </c>
      <c r="AH49" s="132">
        <f t="shared" si="15"/>
        <v>0</v>
      </c>
      <c r="AI49" s="220">
        <f t="shared" si="9"/>
        <v>0</v>
      </c>
      <c r="AJ49" s="220">
        <f t="shared" si="10"/>
        <v>0</v>
      </c>
      <c r="AK49" s="220">
        <f t="shared" si="11"/>
        <v>0</v>
      </c>
      <c r="AL49" s="220">
        <f t="shared" si="12"/>
        <v>0</v>
      </c>
      <c r="AM49" s="220">
        <f t="shared" si="13"/>
        <v>0</v>
      </c>
    </row>
    <row r="50" spans="1:39" ht="15.75" hidden="1">
      <c r="A50" s="131" t="s">
        <v>276</v>
      </c>
      <c r="B50" s="4">
        <v>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>
        <f t="shared" si="14"/>
        <v>0</v>
      </c>
      <c r="AB50" s="132">
        <f t="shared" si="15"/>
        <v>0</v>
      </c>
      <c r="AC50" s="132">
        <f t="shared" si="15"/>
        <v>0</v>
      </c>
      <c r="AD50" s="132">
        <f t="shared" si="15"/>
        <v>0</v>
      </c>
      <c r="AE50" s="132">
        <f t="shared" si="15"/>
        <v>0</v>
      </c>
      <c r="AF50" s="132">
        <f t="shared" si="15"/>
        <v>0</v>
      </c>
      <c r="AG50" s="132">
        <f t="shared" si="15"/>
        <v>0</v>
      </c>
      <c r="AH50" s="132">
        <f t="shared" si="15"/>
        <v>0</v>
      </c>
      <c r="AI50" s="220">
        <f t="shared" si="9"/>
        <v>0</v>
      </c>
      <c r="AJ50" s="220">
        <f t="shared" si="10"/>
        <v>0</v>
      </c>
      <c r="AK50" s="220">
        <f t="shared" si="11"/>
        <v>0</v>
      </c>
      <c r="AL50" s="220">
        <f t="shared" si="12"/>
        <v>0</v>
      </c>
      <c r="AM50" s="220">
        <f t="shared" si="13"/>
        <v>0</v>
      </c>
    </row>
    <row r="51" spans="1:39" ht="31.5">
      <c r="A51" s="131" t="s">
        <v>277</v>
      </c>
      <c r="B51" s="4">
        <v>2</v>
      </c>
      <c r="C51" s="132">
        <v>2000000</v>
      </c>
      <c r="D51" s="132">
        <v>2000000</v>
      </c>
      <c r="E51" s="132"/>
      <c r="F51" s="132"/>
      <c r="G51" s="132"/>
      <c r="H51" s="132"/>
      <c r="I51" s="132"/>
      <c r="J51" s="132"/>
      <c r="K51" s="132">
        <v>390000</v>
      </c>
      <c r="L51" s="132">
        <v>390000</v>
      </c>
      <c r="M51" s="132"/>
      <c r="N51" s="132"/>
      <c r="O51" s="132"/>
      <c r="P51" s="132"/>
      <c r="Q51" s="132"/>
      <c r="R51" s="132"/>
      <c r="S51" s="132">
        <v>2200000</v>
      </c>
      <c r="T51" s="132">
        <v>2500000</v>
      </c>
      <c r="U51" s="132"/>
      <c r="V51" s="132"/>
      <c r="W51" s="132"/>
      <c r="X51" s="132"/>
      <c r="Y51" s="132"/>
      <c r="Z51" s="293"/>
      <c r="AA51" s="132">
        <f t="shared" si="14"/>
        <v>4590000</v>
      </c>
      <c r="AB51" s="132">
        <f t="shared" si="15"/>
        <v>4890000</v>
      </c>
      <c r="AC51" s="132">
        <f t="shared" si="15"/>
        <v>0</v>
      </c>
      <c r="AD51" s="132">
        <f t="shared" si="15"/>
        <v>0</v>
      </c>
      <c r="AE51" s="132">
        <f t="shared" si="15"/>
        <v>0</v>
      </c>
      <c r="AF51" s="132">
        <f t="shared" si="15"/>
        <v>0</v>
      </c>
      <c r="AG51" s="132">
        <f t="shared" si="15"/>
        <v>0</v>
      </c>
      <c r="AH51" s="132">
        <f t="shared" si="15"/>
        <v>0</v>
      </c>
      <c r="AI51" s="220">
        <f t="shared" si="9"/>
        <v>0</v>
      </c>
      <c r="AJ51" s="220">
        <f t="shared" si="10"/>
        <v>0</v>
      </c>
      <c r="AK51" s="220">
        <f t="shared" si="11"/>
        <v>300000</v>
      </c>
      <c r="AL51" s="220">
        <f t="shared" si="12"/>
        <v>300000</v>
      </c>
      <c r="AM51" s="220">
        <f t="shared" si="13"/>
        <v>0</v>
      </c>
    </row>
    <row r="52" spans="1:39" ht="15.75">
      <c r="A52" s="131" t="s">
        <v>491</v>
      </c>
      <c r="B52" s="4">
        <v>2</v>
      </c>
      <c r="C52" s="132">
        <v>700000</v>
      </c>
      <c r="D52" s="132">
        <v>700000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>
        <f t="shared" si="14"/>
        <v>700000</v>
      </c>
      <c r="AB52" s="132">
        <f t="shared" si="15"/>
        <v>700000</v>
      </c>
      <c r="AC52" s="132">
        <f t="shared" si="15"/>
        <v>0</v>
      </c>
      <c r="AD52" s="132">
        <f t="shared" si="15"/>
        <v>0</v>
      </c>
      <c r="AE52" s="132">
        <f t="shared" si="15"/>
        <v>0</v>
      </c>
      <c r="AF52" s="132">
        <f t="shared" si="15"/>
        <v>0</v>
      </c>
      <c r="AG52" s="132">
        <f t="shared" si="15"/>
        <v>0</v>
      </c>
      <c r="AH52" s="132">
        <f t="shared" si="15"/>
        <v>0</v>
      </c>
      <c r="AI52" s="220">
        <f t="shared" si="9"/>
        <v>0</v>
      </c>
      <c r="AJ52" s="220">
        <f t="shared" si="10"/>
        <v>0</v>
      </c>
      <c r="AK52" s="220">
        <f t="shared" si="11"/>
        <v>0</v>
      </c>
      <c r="AL52" s="220">
        <f t="shared" si="12"/>
        <v>0</v>
      </c>
      <c r="AM52" s="220">
        <f t="shared" si="13"/>
        <v>0</v>
      </c>
    </row>
    <row r="53" spans="1:39" ht="15.75" hidden="1">
      <c r="A53" s="133" t="s">
        <v>521</v>
      </c>
      <c r="B53" s="4">
        <v>2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>
        <f t="shared" si="14"/>
        <v>0</v>
      </c>
      <c r="AB53" s="132">
        <f t="shared" si="15"/>
        <v>0</v>
      </c>
      <c r="AC53" s="132">
        <f t="shared" si="15"/>
        <v>0</v>
      </c>
      <c r="AD53" s="132">
        <f t="shared" si="15"/>
        <v>0</v>
      </c>
      <c r="AE53" s="132">
        <f t="shared" si="15"/>
        <v>0</v>
      </c>
      <c r="AF53" s="132">
        <f t="shared" si="15"/>
        <v>0</v>
      </c>
      <c r="AG53" s="132">
        <f t="shared" si="15"/>
        <v>0</v>
      </c>
      <c r="AH53" s="132">
        <f t="shared" si="15"/>
        <v>0</v>
      </c>
      <c r="AI53" s="220">
        <f t="shared" si="9"/>
        <v>0</v>
      </c>
      <c r="AJ53" s="220">
        <f t="shared" si="10"/>
        <v>0</v>
      </c>
      <c r="AK53" s="220">
        <f t="shared" si="11"/>
        <v>0</v>
      </c>
      <c r="AL53" s="220">
        <f t="shared" si="12"/>
        <v>0</v>
      </c>
      <c r="AM53" s="220">
        <f t="shared" si="13"/>
        <v>0</v>
      </c>
    </row>
    <row r="54" spans="1:39" ht="31.5">
      <c r="A54" s="131" t="s">
        <v>492</v>
      </c>
      <c r="B54" s="4">
        <v>2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>
        <v>209000</v>
      </c>
      <c r="T54" s="132">
        <v>209000</v>
      </c>
      <c r="U54" s="132"/>
      <c r="V54" s="132"/>
      <c r="W54" s="132"/>
      <c r="X54" s="132"/>
      <c r="Y54" s="132"/>
      <c r="Z54" s="132"/>
      <c r="AA54" s="132">
        <f t="shared" si="14"/>
        <v>209000</v>
      </c>
      <c r="AB54" s="132">
        <f t="shared" si="15"/>
        <v>209000</v>
      </c>
      <c r="AC54" s="132">
        <f t="shared" si="15"/>
        <v>0</v>
      </c>
      <c r="AD54" s="132">
        <f t="shared" si="15"/>
        <v>0</v>
      </c>
      <c r="AE54" s="132">
        <f t="shared" si="15"/>
        <v>0</v>
      </c>
      <c r="AF54" s="132">
        <f t="shared" si="15"/>
        <v>0</v>
      </c>
      <c r="AG54" s="132">
        <f t="shared" si="15"/>
        <v>0</v>
      </c>
      <c r="AH54" s="132">
        <f t="shared" si="15"/>
        <v>0</v>
      </c>
      <c r="AI54" s="220">
        <f t="shared" si="9"/>
        <v>0</v>
      </c>
      <c r="AJ54" s="220">
        <f t="shared" si="10"/>
        <v>0</v>
      </c>
      <c r="AK54" s="220">
        <f t="shared" si="11"/>
        <v>0</v>
      </c>
      <c r="AL54" s="220">
        <f t="shared" si="12"/>
        <v>0</v>
      </c>
      <c r="AM54" s="220">
        <f t="shared" si="13"/>
        <v>0</v>
      </c>
    </row>
    <row r="55" spans="1:39" ht="31.5">
      <c r="A55" s="7" t="s">
        <v>919</v>
      </c>
      <c r="B55" s="4">
        <v>3</v>
      </c>
      <c r="C55" s="132">
        <v>305000</v>
      </c>
      <c r="D55" s="132">
        <v>305000</v>
      </c>
      <c r="E55" s="132"/>
      <c r="F55" s="132"/>
      <c r="G55" s="132"/>
      <c r="H55" s="132"/>
      <c r="I55" s="132"/>
      <c r="J55" s="132"/>
      <c r="K55" s="132">
        <v>59475</v>
      </c>
      <c r="L55" s="132">
        <v>59475</v>
      </c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>
        <f t="shared" si="14"/>
        <v>364475</v>
      </c>
      <c r="AB55" s="132">
        <f t="shared" si="15"/>
        <v>364475</v>
      </c>
      <c r="AC55" s="132">
        <f t="shared" si="15"/>
        <v>0</v>
      </c>
      <c r="AD55" s="132">
        <f t="shared" si="15"/>
        <v>0</v>
      </c>
      <c r="AE55" s="132">
        <f t="shared" si="15"/>
        <v>0</v>
      </c>
      <c r="AF55" s="132">
        <f t="shared" si="15"/>
        <v>0</v>
      </c>
      <c r="AG55" s="132">
        <f t="shared" si="15"/>
        <v>0</v>
      </c>
      <c r="AH55" s="132">
        <f t="shared" si="15"/>
        <v>0</v>
      </c>
      <c r="AI55" s="220">
        <f t="shared" si="9"/>
        <v>0</v>
      </c>
      <c r="AJ55" s="220">
        <f t="shared" si="10"/>
        <v>0</v>
      </c>
      <c r="AK55" s="220">
        <f t="shared" si="11"/>
        <v>0</v>
      </c>
      <c r="AL55" s="220">
        <f t="shared" si="12"/>
        <v>0</v>
      </c>
      <c r="AM55" s="220">
        <f t="shared" si="13"/>
        <v>0</v>
      </c>
    </row>
    <row r="56" spans="1:39" ht="15.75">
      <c r="A56" s="131" t="s">
        <v>686</v>
      </c>
      <c r="B56" s="4">
        <v>2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>
        <v>1368432</v>
      </c>
      <c r="T56" s="132">
        <v>1368432</v>
      </c>
      <c r="U56" s="132"/>
      <c r="V56" s="132"/>
      <c r="W56" s="132"/>
      <c r="X56" s="132"/>
      <c r="Y56" s="132"/>
      <c r="Z56" s="132"/>
      <c r="AA56" s="132">
        <f t="shared" si="14"/>
        <v>1368432</v>
      </c>
      <c r="AB56" s="132">
        <f t="shared" si="15"/>
        <v>1368432</v>
      </c>
      <c r="AC56" s="132">
        <f t="shared" si="15"/>
        <v>0</v>
      </c>
      <c r="AD56" s="132">
        <f t="shared" si="15"/>
        <v>0</v>
      </c>
      <c r="AE56" s="132">
        <f t="shared" si="15"/>
        <v>0</v>
      </c>
      <c r="AF56" s="132">
        <f t="shared" si="15"/>
        <v>0</v>
      </c>
      <c r="AG56" s="132">
        <f t="shared" si="15"/>
        <v>0</v>
      </c>
      <c r="AH56" s="132">
        <f t="shared" si="15"/>
        <v>0</v>
      </c>
      <c r="AI56" s="220">
        <f t="shared" si="9"/>
        <v>0</v>
      </c>
      <c r="AJ56" s="220">
        <f t="shared" si="10"/>
        <v>0</v>
      </c>
      <c r="AK56" s="220">
        <f t="shared" si="11"/>
        <v>0</v>
      </c>
      <c r="AL56" s="220">
        <f t="shared" si="12"/>
        <v>0</v>
      </c>
      <c r="AM56" s="220">
        <f t="shared" si="13"/>
        <v>0</v>
      </c>
    </row>
    <row r="57" spans="1:39" ht="15.75">
      <c r="A57" s="131" t="s">
        <v>525</v>
      </c>
      <c r="B57" s="4">
        <v>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>
        <v>526080</v>
      </c>
      <c r="T57" s="132">
        <v>526080</v>
      </c>
      <c r="U57" s="132"/>
      <c r="V57" s="132"/>
      <c r="W57" s="132"/>
      <c r="X57" s="132"/>
      <c r="Y57" s="132"/>
      <c r="Z57" s="132"/>
      <c r="AA57" s="132">
        <f t="shared" si="14"/>
        <v>526080</v>
      </c>
      <c r="AB57" s="132">
        <f aca="true" t="shared" si="16" ref="AB57:AH67">D57+L57+T57</f>
        <v>526080</v>
      </c>
      <c r="AC57" s="132">
        <f t="shared" si="16"/>
        <v>0</v>
      </c>
      <c r="AD57" s="132">
        <f t="shared" si="16"/>
        <v>0</v>
      </c>
      <c r="AE57" s="132">
        <f t="shared" si="16"/>
        <v>0</v>
      </c>
      <c r="AF57" s="132">
        <f t="shared" si="16"/>
        <v>0</v>
      </c>
      <c r="AG57" s="132">
        <f t="shared" si="16"/>
        <v>0</v>
      </c>
      <c r="AH57" s="132">
        <f t="shared" si="16"/>
        <v>0</v>
      </c>
      <c r="AI57" s="220">
        <f t="shared" si="9"/>
        <v>0</v>
      </c>
      <c r="AJ57" s="220">
        <f t="shared" si="10"/>
        <v>0</v>
      </c>
      <c r="AK57" s="220">
        <f t="shared" si="11"/>
        <v>0</v>
      </c>
      <c r="AL57" s="220">
        <f t="shared" si="12"/>
        <v>0</v>
      </c>
      <c r="AM57" s="220">
        <f t="shared" si="13"/>
        <v>0</v>
      </c>
    </row>
    <row r="58" spans="1:39" ht="15.75" hidden="1">
      <c r="A58" s="7" t="s">
        <v>801</v>
      </c>
      <c r="B58" s="4">
        <v>2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>
        <f t="shared" si="14"/>
        <v>0</v>
      </c>
      <c r="AB58" s="132">
        <f t="shared" si="16"/>
        <v>0</v>
      </c>
      <c r="AC58" s="132">
        <f t="shared" si="16"/>
        <v>0</v>
      </c>
      <c r="AD58" s="132">
        <f t="shared" si="16"/>
        <v>0</v>
      </c>
      <c r="AE58" s="132">
        <f t="shared" si="16"/>
        <v>0</v>
      </c>
      <c r="AF58" s="132">
        <f t="shared" si="16"/>
        <v>0</v>
      </c>
      <c r="AG58" s="132">
        <f t="shared" si="16"/>
        <v>0</v>
      </c>
      <c r="AH58" s="132">
        <f t="shared" si="16"/>
        <v>0</v>
      </c>
      <c r="AI58" s="220">
        <f t="shared" si="9"/>
        <v>0</v>
      </c>
      <c r="AJ58" s="220">
        <f t="shared" si="10"/>
        <v>0</v>
      </c>
      <c r="AK58" s="220">
        <f t="shared" si="11"/>
        <v>0</v>
      </c>
      <c r="AL58" s="220">
        <f t="shared" si="12"/>
        <v>0</v>
      </c>
      <c r="AM58" s="220">
        <f t="shared" si="13"/>
        <v>0</v>
      </c>
    </row>
    <row r="59" spans="1:39" ht="15.75">
      <c r="A59" s="131" t="s">
        <v>278</v>
      </c>
      <c r="B59" s="4">
        <v>2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>
        <v>6877400</v>
      </c>
      <c r="T59" s="132">
        <v>6877400</v>
      </c>
      <c r="U59" s="132"/>
      <c r="V59" s="132"/>
      <c r="W59" s="132"/>
      <c r="X59" s="132"/>
      <c r="Y59" s="132"/>
      <c r="Z59" s="132"/>
      <c r="AA59" s="132">
        <f t="shared" si="14"/>
        <v>6877400</v>
      </c>
      <c r="AB59" s="132">
        <f t="shared" si="16"/>
        <v>6877400</v>
      </c>
      <c r="AC59" s="132">
        <f t="shared" si="16"/>
        <v>0</v>
      </c>
      <c r="AD59" s="132">
        <f t="shared" si="16"/>
        <v>0</v>
      </c>
      <c r="AE59" s="132">
        <f t="shared" si="16"/>
        <v>0</v>
      </c>
      <c r="AF59" s="132">
        <f t="shared" si="16"/>
        <v>0</v>
      </c>
      <c r="AG59" s="132">
        <f t="shared" si="16"/>
        <v>0</v>
      </c>
      <c r="AH59" s="132">
        <f t="shared" si="16"/>
        <v>0</v>
      </c>
      <c r="AI59" s="220">
        <f t="shared" si="9"/>
        <v>0</v>
      </c>
      <c r="AJ59" s="220">
        <f t="shared" si="10"/>
        <v>0</v>
      </c>
      <c r="AK59" s="220">
        <f t="shared" si="11"/>
        <v>0</v>
      </c>
      <c r="AL59" s="220">
        <f t="shared" si="12"/>
        <v>0</v>
      </c>
      <c r="AM59" s="220">
        <f t="shared" si="13"/>
        <v>0</v>
      </c>
    </row>
    <row r="60" spans="1:39" ht="15.75">
      <c r="A60" s="297" t="s">
        <v>845</v>
      </c>
      <c r="B60" s="4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>
        <v>804000</v>
      </c>
      <c r="T60" s="132">
        <v>804000</v>
      </c>
      <c r="U60" s="132"/>
      <c r="V60" s="132"/>
      <c r="W60" s="132"/>
      <c r="X60" s="132"/>
      <c r="Y60" s="132"/>
      <c r="Z60" s="132"/>
      <c r="AA60" s="132">
        <f t="shared" si="14"/>
        <v>804000</v>
      </c>
      <c r="AB60" s="132">
        <f t="shared" si="16"/>
        <v>804000</v>
      </c>
      <c r="AC60" s="132">
        <f t="shared" si="16"/>
        <v>0</v>
      </c>
      <c r="AD60" s="132">
        <f t="shared" si="16"/>
        <v>0</v>
      </c>
      <c r="AE60" s="132">
        <f t="shared" si="16"/>
        <v>0</v>
      </c>
      <c r="AF60" s="132">
        <f t="shared" si="16"/>
        <v>0</v>
      </c>
      <c r="AG60" s="132">
        <f t="shared" si="16"/>
        <v>0</v>
      </c>
      <c r="AH60" s="132">
        <f t="shared" si="16"/>
        <v>0</v>
      </c>
      <c r="AI60" s="220">
        <f t="shared" si="9"/>
        <v>0</v>
      </c>
      <c r="AJ60" s="220">
        <f t="shared" si="10"/>
        <v>0</v>
      </c>
      <c r="AK60" s="220">
        <f t="shared" si="11"/>
        <v>0</v>
      </c>
      <c r="AL60" s="220">
        <f t="shared" si="12"/>
        <v>0</v>
      </c>
      <c r="AM60" s="220">
        <f t="shared" si="13"/>
        <v>0</v>
      </c>
    </row>
    <row r="61" spans="1:39" ht="31.5">
      <c r="A61" s="131" t="s">
        <v>685</v>
      </c>
      <c r="B61" s="4">
        <v>2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>
        <v>53785625</v>
      </c>
      <c r="T61" s="132">
        <v>53785625</v>
      </c>
      <c r="U61" s="132"/>
      <c r="V61" s="132"/>
      <c r="W61" s="132"/>
      <c r="X61" s="132"/>
      <c r="Y61" s="132"/>
      <c r="Z61" s="132"/>
      <c r="AA61" s="132">
        <f t="shared" si="14"/>
        <v>53785625</v>
      </c>
      <c r="AB61" s="132">
        <f t="shared" si="16"/>
        <v>53785625</v>
      </c>
      <c r="AC61" s="132">
        <f t="shared" si="16"/>
        <v>0</v>
      </c>
      <c r="AD61" s="132">
        <f t="shared" si="16"/>
        <v>0</v>
      </c>
      <c r="AE61" s="132">
        <f t="shared" si="16"/>
        <v>0</v>
      </c>
      <c r="AF61" s="132">
        <f t="shared" si="16"/>
        <v>0</v>
      </c>
      <c r="AG61" s="132">
        <f t="shared" si="16"/>
        <v>0</v>
      </c>
      <c r="AH61" s="132">
        <f t="shared" si="16"/>
        <v>0</v>
      </c>
      <c r="AI61" s="220">
        <f t="shared" si="9"/>
        <v>0</v>
      </c>
      <c r="AJ61" s="220">
        <f t="shared" si="10"/>
        <v>0</v>
      </c>
      <c r="AK61" s="220">
        <f t="shared" si="11"/>
        <v>0</v>
      </c>
      <c r="AL61" s="220">
        <f t="shared" si="12"/>
        <v>0</v>
      </c>
      <c r="AM61" s="220">
        <f t="shared" si="13"/>
        <v>0</v>
      </c>
    </row>
    <row r="62" spans="1:39" ht="15.75">
      <c r="A62" s="131" t="s">
        <v>522</v>
      </c>
      <c r="B62" s="4">
        <v>2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>
        <v>1360328</v>
      </c>
      <c r="T62" s="132">
        <v>1360328</v>
      </c>
      <c r="U62" s="132"/>
      <c r="V62" s="132"/>
      <c r="W62" s="132"/>
      <c r="X62" s="132"/>
      <c r="Y62" s="132"/>
      <c r="Z62" s="132"/>
      <c r="AA62" s="132">
        <f t="shared" si="14"/>
        <v>1360328</v>
      </c>
      <c r="AB62" s="132">
        <f t="shared" si="16"/>
        <v>1360328</v>
      </c>
      <c r="AC62" s="132">
        <f t="shared" si="16"/>
        <v>0</v>
      </c>
      <c r="AD62" s="132">
        <f t="shared" si="16"/>
        <v>0</v>
      </c>
      <c r="AE62" s="132">
        <f t="shared" si="16"/>
        <v>0</v>
      </c>
      <c r="AF62" s="132">
        <f t="shared" si="16"/>
        <v>0</v>
      </c>
      <c r="AG62" s="132">
        <f t="shared" si="16"/>
        <v>0</v>
      </c>
      <c r="AH62" s="132">
        <f t="shared" si="16"/>
        <v>0</v>
      </c>
      <c r="AI62" s="220">
        <f t="shared" si="9"/>
        <v>0</v>
      </c>
      <c r="AJ62" s="220">
        <f t="shared" si="10"/>
        <v>0</v>
      </c>
      <c r="AK62" s="220">
        <f t="shared" si="11"/>
        <v>0</v>
      </c>
      <c r="AL62" s="220">
        <f t="shared" si="12"/>
        <v>0</v>
      </c>
      <c r="AM62" s="220">
        <f t="shared" si="13"/>
        <v>0</v>
      </c>
    </row>
    <row r="63" spans="1:39" ht="31.5" hidden="1">
      <c r="A63" s="131" t="s">
        <v>523</v>
      </c>
      <c r="B63" s="4">
        <v>2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>
        <f t="shared" si="14"/>
        <v>0</v>
      </c>
      <c r="AB63" s="132">
        <f t="shared" si="16"/>
        <v>0</v>
      </c>
      <c r="AC63" s="132">
        <f t="shared" si="16"/>
        <v>0</v>
      </c>
      <c r="AD63" s="132">
        <f t="shared" si="16"/>
        <v>0</v>
      </c>
      <c r="AE63" s="132">
        <f t="shared" si="16"/>
        <v>0</v>
      </c>
      <c r="AF63" s="132">
        <f t="shared" si="16"/>
        <v>0</v>
      </c>
      <c r="AG63" s="132">
        <f t="shared" si="16"/>
        <v>0</v>
      </c>
      <c r="AH63" s="132">
        <f t="shared" si="16"/>
        <v>0</v>
      </c>
      <c r="AI63" s="220">
        <f t="shared" si="9"/>
        <v>0</v>
      </c>
      <c r="AJ63" s="220">
        <f t="shared" si="10"/>
        <v>0</v>
      </c>
      <c r="AK63" s="220">
        <f t="shared" si="11"/>
        <v>0</v>
      </c>
      <c r="AL63" s="220">
        <f t="shared" si="12"/>
        <v>0</v>
      </c>
      <c r="AM63" s="220">
        <f t="shared" si="13"/>
        <v>0</v>
      </c>
    </row>
    <row r="64" spans="1:39" ht="15.75">
      <c r="A64" s="147" t="s">
        <v>428</v>
      </c>
      <c r="B64" s="4"/>
      <c r="C64" s="134">
        <f>SUM(C65:C67)</f>
        <v>35806935</v>
      </c>
      <c r="D64" s="134">
        <f>SUM(D65:D67)</f>
        <v>37157554</v>
      </c>
      <c r="E64" s="134"/>
      <c r="F64" s="134"/>
      <c r="G64" s="134"/>
      <c r="H64" s="134"/>
      <c r="I64" s="134"/>
      <c r="J64" s="134"/>
      <c r="K64" s="134">
        <f>SUM(K65:K67)</f>
        <v>5791582</v>
      </c>
      <c r="L64" s="134">
        <f>SUM(L65:L67)</f>
        <v>5931379</v>
      </c>
      <c r="M64" s="134"/>
      <c r="N64" s="134"/>
      <c r="O64" s="134"/>
      <c r="P64" s="134"/>
      <c r="Q64" s="134"/>
      <c r="R64" s="134"/>
      <c r="S64" s="134">
        <f>SUM(S65:S67)</f>
        <v>89836565</v>
      </c>
      <c r="T64" s="134">
        <f>SUM(T65:T67)</f>
        <v>90628137</v>
      </c>
      <c r="U64" s="134"/>
      <c r="V64" s="134"/>
      <c r="W64" s="134"/>
      <c r="X64" s="134"/>
      <c r="Y64" s="134"/>
      <c r="Z64" s="134"/>
      <c r="AA64" s="134">
        <f t="shared" si="14"/>
        <v>131435082</v>
      </c>
      <c r="AB64" s="134">
        <f t="shared" si="16"/>
        <v>133717070</v>
      </c>
      <c r="AC64" s="134">
        <f t="shared" si="16"/>
        <v>0</v>
      </c>
      <c r="AD64" s="134">
        <f t="shared" si="16"/>
        <v>0</v>
      </c>
      <c r="AE64" s="134">
        <f t="shared" si="16"/>
        <v>0</v>
      </c>
      <c r="AF64" s="134">
        <f t="shared" si="16"/>
        <v>0</v>
      </c>
      <c r="AG64" s="134">
        <f t="shared" si="16"/>
        <v>0</v>
      </c>
      <c r="AH64" s="134">
        <f t="shared" si="16"/>
        <v>0</v>
      </c>
      <c r="AI64" s="220">
        <f t="shared" si="9"/>
        <v>1350619</v>
      </c>
      <c r="AJ64" s="220">
        <f t="shared" si="10"/>
        <v>139797</v>
      </c>
      <c r="AK64" s="220">
        <f t="shared" si="11"/>
        <v>791572</v>
      </c>
      <c r="AL64" s="220">
        <f t="shared" si="12"/>
        <v>2281988</v>
      </c>
      <c r="AM64" s="220">
        <f t="shared" si="13"/>
        <v>0</v>
      </c>
    </row>
    <row r="65" spans="1:39" ht="15.75">
      <c r="A65" s="91" t="s">
        <v>421</v>
      </c>
      <c r="B65" s="4">
        <v>1</v>
      </c>
      <c r="C65" s="87">
        <f>SUMIF($B$7:$B$64,"1",C$7:C$64)</f>
        <v>0</v>
      </c>
      <c r="D65" s="87">
        <f>SUMIF($B$7:$B$64,"1",D$7:D$64)</f>
        <v>0</v>
      </c>
      <c r="E65" s="87"/>
      <c r="F65" s="87"/>
      <c r="G65" s="87"/>
      <c r="H65" s="87"/>
      <c r="I65" s="87"/>
      <c r="J65" s="87"/>
      <c r="K65" s="87">
        <f>SUMIF($B$7:$B$64,"1",K$7:K$64)</f>
        <v>0</v>
      </c>
      <c r="L65" s="87">
        <f>SUMIF($B$7:$B$64,"1",L$7:L$64)</f>
        <v>0</v>
      </c>
      <c r="M65" s="87"/>
      <c r="N65" s="87"/>
      <c r="O65" s="87"/>
      <c r="P65" s="87"/>
      <c r="Q65" s="87"/>
      <c r="R65" s="87"/>
      <c r="S65" s="87">
        <f>SUMIF($B$7:$B$64,"1",S$7:S$64)</f>
        <v>0</v>
      </c>
      <c r="T65" s="87">
        <f>SUMIF($B$7:$B$64,"1",T$7:T$64)</f>
        <v>0</v>
      </c>
      <c r="U65" s="87"/>
      <c r="V65" s="87"/>
      <c r="W65" s="87"/>
      <c r="X65" s="87"/>
      <c r="Y65" s="87"/>
      <c r="Z65" s="87"/>
      <c r="AA65" s="132">
        <f t="shared" si="14"/>
        <v>0</v>
      </c>
      <c r="AB65" s="132">
        <f t="shared" si="16"/>
        <v>0</v>
      </c>
      <c r="AC65" s="132">
        <f t="shared" si="16"/>
        <v>0</v>
      </c>
      <c r="AD65" s="132">
        <f t="shared" si="16"/>
        <v>0</v>
      </c>
      <c r="AE65" s="132">
        <f t="shared" si="16"/>
        <v>0</v>
      </c>
      <c r="AF65" s="132">
        <f t="shared" si="16"/>
        <v>0</v>
      </c>
      <c r="AG65" s="132">
        <f t="shared" si="16"/>
        <v>0</v>
      </c>
      <c r="AH65" s="132">
        <f t="shared" si="16"/>
        <v>0</v>
      </c>
      <c r="AI65" s="220">
        <f t="shared" si="9"/>
        <v>0</v>
      </c>
      <c r="AJ65" s="220">
        <f t="shared" si="10"/>
        <v>0</v>
      </c>
      <c r="AK65" s="220">
        <f t="shared" si="11"/>
        <v>0</v>
      </c>
      <c r="AL65" s="220">
        <f t="shared" si="12"/>
        <v>0</v>
      </c>
      <c r="AM65" s="220">
        <f t="shared" si="13"/>
        <v>0</v>
      </c>
    </row>
    <row r="66" spans="1:39" ht="15.75">
      <c r="A66" s="91" t="s">
        <v>248</v>
      </c>
      <c r="B66" s="4">
        <v>2</v>
      </c>
      <c r="C66" s="87">
        <f>SUMIF($B$7:$B$64,"2",C$7:C$64)</f>
        <v>34151935</v>
      </c>
      <c r="D66" s="87">
        <f>SUMIF($B$7:$B$64,"2",D$7:D$64)</f>
        <v>35502554</v>
      </c>
      <c r="E66" s="87"/>
      <c r="F66" s="87"/>
      <c r="G66" s="87"/>
      <c r="H66" s="87"/>
      <c r="I66" s="87"/>
      <c r="J66" s="87"/>
      <c r="K66" s="87">
        <f>SUMIF($B$7:$B$64,"2",K$7:K$64)</f>
        <v>5457107</v>
      </c>
      <c r="L66" s="87">
        <f>SUMIF($B$7:$B$64,"2",L$7:L$64)</f>
        <v>5596904</v>
      </c>
      <c r="M66" s="87"/>
      <c r="N66" s="87"/>
      <c r="O66" s="87"/>
      <c r="P66" s="87"/>
      <c r="Q66" s="87"/>
      <c r="R66" s="87"/>
      <c r="S66" s="87">
        <f>SUMIF($B$7:$B$64,"2",S$7:S$64)</f>
        <v>89836565</v>
      </c>
      <c r="T66" s="87">
        <f>SUMIF($B$7:$B$64,"2",T$7:T$64)</f>
        <v>90628137</v>
      </c>
      <c r="U66" s="87"/>
      <c r="V66" s="87"/>
      <c r="W66" s="87"/>
      <c r="X66" s="87"/>
      <c r="Y66" s="87"/>
      <c r="Z66" s="87"/>
      <c r="AA66" s="132">
        <f t="shared" si="14"/>
        <v>129445607</v>
      </c>
      <c r="AB66" s="132">
        <f t="shared" si="16"/>
        <v>131727595</v>
      </c>
      <c r="AC66" s="132">
        <f t="shared" si="16"/>
        <v>0</v>
      </c>
      <c r="AD66" s="132">
        <f t="shared" si="16"/>
        <v>0</v>
      </c>
      <c r="AE66" s="132">
        <f t="shared" si="16"/>
        <v>0</v>
      </c>
      <c r="AF66" s="132">
        <f t="shared" si="16"/>
        <v>0</v>
      </c>
      <c r="AG66" s="132">
        <f t="shared" si="16"/>
        <v>0</v>
      </c>
      <c r="AH66" s="132">
        <f t="shared" si="16"/>
        <v>0</v>
      </c>
      <c r="AI66" s="220">
        <f t="shared" si="9"/>
        <v>1350619</v>
      </c>
      <c r="AJ66" s="220">
        <f t="shared" si="10"/>
        <v>139797</v>
      </c>
      <c r="AK66" s="220">
        <f t="shared" si="11"/>
        <v>791572</v>
      </c>
      <c r="AL66" s="220">
        <f t="shared" si="12"/>
        <v>2281988</v>
      </c>
      <c r="AM66" s="220">
        <f t="shared" si="13"/>
        <v>0</v>
      </c>
    </row>
    <row r="67" spans="1:39" ht="15.75">
      <c r="A67" s="91" t="s">
        <v>130</v>
      </c>
      <c r="B67" s="4">
        <v>3</v>
      </c>
      <c r="C67" s="87">
        <f>SUMIF($B$7:$B$64,"3",C$7:C$64)</f>
        <v>1655000</v>
      </c>
      <c r="D67" s="87">
        <f>SUMIF($B$7:$B$64,"3",D$7:D$64)</f>
        <v>1655000</v>
      </c>
      <c r="E67" s="87"/>
      <c r="F67" s="87"/>
      <c r="G67" s="87"/>
      <c r="H67" s="87"/>
      <c r="I67" s="87"/>
      <c r="J67" s="87"/>
      <c r="K67" s="87">
        <f>SUMIF($B$7:$B$64,"3",K$7:K$64)</f>
        <v>334475</v>
      </c>
      <c r="L67" s="87">
        <f>SUMIF($B$7:$B$64,"3",L$7:L$64)</f>
        <v>334475</v>
      </c>
      <c r="M67" s="87"/>
      <c r="N67" s="87"/>
      <c r="O67" s="87"/>
      <c r="P67" s="87"/>
      <c r="Q67" s="87"/>
      <c r="R67" s="87"/>
      <c r="S67" s="87">
        <f>SUMIF($B$7:$B$64,"3",S$7:S$64)</f>
        <v>0</v>
      </c>
      <c r="T67" s="87">
        <f>SUMIF($B$7:$B$64,"3",T$7:T$64)</f>
        <v>0</v>
      </c>
      <c r="U67" s="87"/>
      <c r="V67" s="87"/>
      <c r="W67" s="87"/>
      <c r="X67" s="87"/>
      <c r="Y67" s="87"/>
      <c r="Z67" s="87"/>
      <c r="AA67" s="132">
        <f t="shared" si="14"/>
        <v>1989475</v>
      </c>
      <c r="AB67" s="132">
        <f t="shared" si="16"/>
        <v>1989475</v>
      </c>
      <c r="AC67" s="132">
        <f t="shared" si="16"/>
        <v>0</v>
      </c>
      <c r="AD67" s="132">
        <f t="shared" si="16"/>
        <v>0</v>
      </c>
      <c r="AE67" s="132">
        <f t="shared" si="16"/>
        <v>0</v>
      </c>
      <c r="AF67" s="132">
        <f t="shared" si="16"/>
        <v>0</v>
      </c>
      <c r="AG67" s="132">
        <f t="shared" si="16"/>
        <v>0</v>
      </c>
      <c r="AH67" s="132">
        <f t="shared" si="16"/>
        <v>0</v>
      </c>
      <c r="AI67" s="220">
        <f t="shared" si="9"/>
        <v>0</v>
      </c>
      <c r="AJ67" s="220">
        <f t="shared" si="10"/>
        <v>0</v>
      </c>
      <c r="AK67" s="220">
        <f t="shared" si="11"/>
        <v>0</v>
      </c>
      <c r="AL67" s="220">
        <f t="shared" si="12"/>
        <v>0</v>
      </c>
      <c r="AM67" s="220">
        <f t="shared" si="13"/>
        <v>0</v>
      </c>
    </row>
  </sheetData>
  <sheetProtection/>
  <mergeCells count="4">
    <mergeCell ref="A1:AG1"/>
    <mergeCell ref="A2:AG2"/>
    <mergeCell ref="A5:A6"/>
    <mergeCell ref="B5:B6"/>
  </mergeCells>
  <printOptions horizontalCentered="1"/>
  <pageMargins left="0.2362204724409449" right="0.15748031496062992" top="0.4330708661417323" bottom="0.7480314960629921" header="0.31496062992125984" footer="0.31496062992125984"/>
  <pageSetup fitToHeight="1" fitToWidth="1" horizontalDpi="300" verticalDpi="300" orientation="portrait" paperSize="9" scale="77" r:id="rId1"/>
  <headerFooter>
    <oddFooter>&amp;C&amp;P. oldal, összesen: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01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5.7109375" style="113" customWidth="1"/>
    <col min="2" max="2" width="5.7109375" style="16" customWidth="1"/>
    <col min="3" max="3" width="12.140625" style="16" hidden="1" customWidth="1"/>
    <col min="4" max="4" width="12.140625" style="16" customWidth="1"/>
    <col min="5" max="10" width="12.140625" style="16" hidden="1" customWidth="1"/>
    <col min="11" max="11" width="11.140625" style="16" hidden="1" customWidth="1"/>
    <col min="12" max="16384" width="9.140625" style="16" customWidth="1"/>
  </cols>
  <sheetData>
    <row r="1" spans="1:9" ht="15.75">
      <c r="A1" s="340" t="s">
        <v>411</v>
      </c>
      <c r="B1" s="340"/>
      <c r="C1" s="340"/>
      <c r="D1" s="340"/>
      <c r="E1" s="340"/>
      <c r="F1" s="340"/>
      <c r="G1" s="340"/>
      <c r="H1" s="340"/>
      <c r="I1" s="340"/>
    </row>
    <row r="2" spans="1:9" ht="15.75">
      <c r="A2" s="341" t="s">
        <v>865</v>
      </c>
      <c r="B2" s="341"/>
      <c r="C2" s="341"/>
      <c r="D2" s="341"/>
      <c r="E2" s="341"/>
      <c r="F2" s="341"/>
      <c r="G2" s="341"/>
      <c r="H2" s="341"/>
      <c r="I2" s="341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B4" s="104"/>
      <c r="C4" s="298" t="s">
        <v>861</v>
      </c>
      <c r="D4" s="298" t="s">
        <v>945</v>
      </c>
      <c r="E4" s="298"/>
      <c r="F4" s="298"/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862</v>
      </c>
      <c r="D5" s="37" t="s">
        <v>862</v>
      </c>
      <c r="E5" s="37" t="s">
        <v>862</v>
      </c>
      <c r="F5" s="37" t="s">
        <v>862</v>
      </c>
      <c r="G5" s="37" t="s">
        <v>862</v>
      </c>
      <c r="H5" s="37" t="s">
        <v>862</v>
      </c>
      <c r="I5" s="37" t="s">
        <v>862</v>
      </c>
      <c r="J5" s="37" t="s">
        <v>862</v>
      </c>
    </row>
    <row r="6" spans="1:10" s="10" customFormat="1" ht="16.5">
      <c r="A6" s="66" t="s">
        <v>87</v>
      </c>
      <c r="B6" s="107"/>
      <c r="C6" s="87"/>
      <c r="D6" s="87"/>
      <c r="E6" s="87"/>
      <c r="F6" s="87"/>
      <c r="G6" s="87"/>
      <c r="H6" s="87"/>
      <c r="I6" s="87"/>
      <c r="J6" s="87"/>
    </row>
    <row r="7" spans="1:11" s="10" customFormat="1" ht="31.5">
      <c r="A7" s="65" t="s">
        <v>280</v>
      </c>
      <c r="B7" s="17"/>
      <c r="C7" s="87"/>
      <c r="D7" s="87"/>
      <c r="E7" s="87"/>
      <c r="F7" s="87"/>
      <c r="G7" s="87"/>
      <c r="H7" s="87"/>
      <c r="I7" s="87"/>
      <c r="J7" s="87"/>
      <c r="K7" s="12">
        <f aca="true" t="shared" si="0" ref="K7:K30">D7-C7</f>
        <v>0</v>
      </c>
    </row>
    <row r="8" spans="1:11" s="10" customFormat="1" ht="15.75" hidden="1">
      <c r="A8" s="61"/>
      <c r="B8" s="17"/>
      <c r="C8" s="87"/>
      <c r="D8" s="87"/>
      <c r="E8" s="87"/>
      <c r="F8" s="87"/>
      <c r="G8" s="87"/>
      <c r="H8" s="87"/>
      <c r="I8" s="87"/>
      <c r="J8" s="87"/>
      <c r="K8" s="12">
        <f t="shared" si="0"/>
        <v>0</v>
      </c>
    </row>
    <row r="9" spans="1:11" s="10" customFormat="1" ht="15.75" hidden="1">
      <c r="A9" s="61" t="s">
        <v>302</v>
      </c>
      <c r="B9" s="17"/>
      <c r="C9" s="87"/>
      <c r="D9" s="87"/>
      <c r="E9" s="87"/>
      <c r="F9" s="87"/>
      <c r="G9" s="87"/>
      <c r="H9" s="87"/>
      <c r="I9" s="87"/>
      <c r="J9" s="87"/>
      <c r="K9" s="12">
        <f t="shared" si="0"/>
        <v>0</v>
      </c>
    </row>
    <row r="10" spans="1:11" s="10" customFormat="1" ht="15.75" hidden="1">
      <c r="A10" s="61"/>
      <c r="B10" s="17"/>
      <c r="C10" s="87"/>
      <c r="D10" s="87"/>
      <c r="E10" s="87"/>
      <c r="F10" s="87"/>
      <c r="G10" s="87"/>
      <c r="H10" s="87"/>
      <c r="I10" s="87"/>
      <c r="J10" s="87"/>
      <c r="K10" s="12">
        <f t="shared" si="0"/>
        <v>0</v>
      </c>
    </row>
    <row r="11" spans="1:11" s="10" customFormat="1" ht="31.5" hidden="1">
      <c r="A11" s="61" t="s">
        <v>305</v>
      </c>
      <c r="B11" s="17"/>
      <c r="C11" s="87"/>
      <c r="D11" s="87"/>
      <c r="E11" s="87"/>
      <c r="F11" s="87"/>
      <c r="G11" s="87"/>
      <c r="H11" s="87"/>
      <c r="I11" s="87"/>
      <c r="J11" s="87"/>
      <c r="K11" s="12">
        <f t="shared" si="0"/>
        <v>0</v>
      </c>
    </row>
    <row r="12" spans="1:11" s="10" customFormat="1" ht="15.75" hidden="1">
      <c r="A12" s="61"/>
      <c r="B12" s="17"/>
      <c r="C12" s="87"/>
      <c r="D12" s="87"/>
      <c r="E12" s="87"/>
      <c r="F12" s="87"/>
      <c r="G12" s="87"/>
      <c r="H12" s="87"/>
      <c r="I12" s="87"/>
      <c r="J12" s="87"/>
      <c r="K12" s="12">
        <f t="shared" si="0"/>
        <v>0</v>
      </c>
    </row>
    <row r="13" spans="1:11" s="10" customFormat="1" ht="31.5" hidden="1">
      <c r="A13" s="61" t="s">
        <v>304</v>
      </c>
      <c r="B13" s="17"/>
      <c r="C13" s="87"/>
      <c r="D13" s="87"/>
      <c r="E13" s="87"/>
      <c r="F13" s="87"/>
      <c r="G13" s="87"/>
      <c r="H13" s="87"/>
      <c r="I13" s="87"/>
      <c r="J13" s="87"/>
      <c r="K13" s="12">
        <f t="shared" si="0"/>
        <v>0</v>
      </c>
    </row>
    <row r="14" spans="1:11" s="10" customFormat="1" ht="15.75" hidden="1">
      <c r="A14" s="61"/>
      <c r="B14" s="17"/>
      <c r="C14" s="87"/>
      <c r="D14" s="87"/>
      <c r="E14" s="87"/>
      <c r="F14" s="87"/>
      <c r="G14" s="87"/>
      <c r="H14" s="87"/>
      <c r="I14" s="87"/>
      <c r="J14" s="87"/>
      <c r="K14" s="12">
        <f t="shared" si="0"/>
        <v>0</v>
      </c>
    </row>
    <row r="15" spans="1:11" s="10" customFormat="1" ht="31.5" hidden="1">
      <c r="A15" s="61" t="s">
        <v>303</v>
      </c>
      <c r="B15" s="17"/>
      <c r="C15" s="87"/>
      <c r="D15" s="87"/>
      <c r="E15" s="87"/>
      <c r="F15" s="87"/>
      <c r="G15" s="87"/>
      <c r="H15" s="87"/>
      <c r="I15" s="87"/>
      <c r="J15" s="87"/>
      <c r="K15" s="12">
        <f t="shared" si="0"/>
        <v>0</v>
      </c>
    </row>
    <row r="16" spans="1:11" s="10" customFormat="1" ht="15.75" hidden="1">
      <c r="A16" s="91"/>
      <c r="B16" s="103"/>
      <c r="C16" s="87"/>
      <c r="D16" s="87"/>
      <c r="E16" s="87"/>
      <c r="F16" s="87"/>
      <c r="G16" s="87"/>
      <c r="H16" s="87"/>
      <c r="I16" s="87"/>
      <c r="J16" s="87"/>
      <c r="K16" s="12">
        <f t="shared" si="0"/>
        <v>0</v>
      </c>
    </row>
    <row r="17" spans="1:11" s="10" customFormat="1" ht="31.5" hidden="1">
      <c r="A17" s="91" t="s">
        <v>678</v>
      </c>
      <c r="B17" s="103">
        <v>2</v>
      </c>
      <c r="C17" s="87">
        <v>0</v>
      </c>
      <c r="D17" s="87">
        <v>0</v>
      </c>
      <c r="E17" s="87"/>
      <c r="F17" s="87"/>
      <c r="G17" s="87"/>
      <c r="H17" s="87"/>
      <c r="I17" s="87"/>
      <c r="J17" s="87"/>
      <c r="K17" s="12">
        <f t="shared" si="0"/>
        <v>0</v>
      </c>
    </row>
    <row r="18" spans="1:11" s="10" customFormat="1" ht="15.75" hidden="1">
      <c r="A18" s="91" t="s">
        <v>923</v>
      </c>
      <c r="B18" s="103">
        <v>2</v>
      </c>
      <c r="C18" s="87"/>
      <c r="D18" s="87">
        <v>0</v>
      </c>
      <c r="E18" s="87"/>
      <c r="F18" s="87"/>
      <c r="G18" s="87"/>
      <c r="H18" s="87"/>
      <c r="I18" s="87"/>
      <c r="J18" s="87"/>
      <c r="K18" s="12">
        <f t="shared" si="0"/>
        <v>0</v>
      </c>
    </row>
    <row r="19" spans="1:11" s="10" customFormat="1" ht="15.75" hidden="1">
      <c r="A19" s="91" t="s">
        <v>124</v>
      </c>
      <c r="B19" s="103">
        <v>2</v>
      </c>
      <c r="C19" s="87"/>
      <c r="D19" s="87"/>
      <c r="E19" s="87"/>
      <c r="F19" s="87"/>
      <c r="G19" s="87"/>
      <c r="H19" s="87"/>
      <c r="I19" s="87"/>
      <c r="J19" s="87"/>
      <c r="K19" s="12">
        <f t="shared" si="0"/>
        <v>0</v>
      </c>
    </row>
    <row r="20" spans="1:11" s="10" customFormat="1" ht="15.75" hidden="1">
      <c r="A20" s="111" t="s">
        <v>412</v>
      </c>
      <c r="B20" s="103"/>
      <c r="C20" s="87">
        <f>SUM(C17:C19)</f>
        <v>0</v>
      </c>
      <c r="D20" s="87">
        <f>SUM(D17:D19)</f>
        <v>0</v>
      </c>
      <c r="E20" s="87"/>
      <c r="F20" s="87"/>
      <c r="G20" s="87"/>
      <c r="H20" s="87"/>
      <c r="I20" s="87"/>
      <c r="J20" s="87"/>
      <c r="K20" s="12">
        <f t="shared" si="0"/>
        <v>0</v>
      </c>
    </row>
    <row r="21" spans="1:11" s="10" customFormat="1" ht="15.75" hidden="1">
      <c r="A21" s="91" t="s">
        <v>162</v>
      </c>
      <c r="B21" s="103">
        <v>2</v>
      </c>
      <c r="C21" s="87"/>
      <c r="D21" s="87"/>
      <c r="E21" s="87"/>
      <c r="F21" s="87"/>
      <c r="G21" s="87"/>
      <c r="H21" s="87"/>
      <c r="I21" s="87"/>
      <c r="J21" s="87"/>
      <c r="K21" s="12">
        <f t="shared" si="0"/>
        <v>0</v>
      </c>
    </row>
    <row r="22" spans="1:11" s="10" customFormat="1" ht="15.75" hidden="1">
      <c r="A22" s="91" t="s">
        <v>124</v>
      </c>
      <c r="B22" s="103"/>
      <c r="C22" s="87"/>
      <c r="D22" s="87"/>
      <c r="E22" s="87"/>
      <c r="F22" s="87"/>
      <c r="G22" s="87"/>
      <c r="H22" s="87"/>
      <c r="I22" s="87"/>
      <c r="J22" s="87"/>
      <c r="K22" s="12">
        <f t="shared" si="0"/>
        <v>0</v>
      </c>
    </row>
    <row r="23" spans="1:11" s="10" customFormat="1" ht="15.75" hidden="1">
      <c r="A23" s="111" t="s">
        <v>165</v>
      </c>
      <c r="B23" s="103"/>
      <c r="C23" s="87">
        <f>SUM(C21:C22)</f>
        <v>0</v>
      </c>
      <c r="D23" s="87">
        <f>SUM(D21:D22)</f>
        <v>0</v>
      </c>
      <c r="E23" s="87"/>
      <c r="F23" s="87"/>
      <c r="G23" s="87"/>
      <c r="H23" s="87"/>
      <c r="I23" s="87"/>
      <c r="J23" s="87"/>
      <c r="K23" s="12">
        <f t="shared" si="0"/>
        <v>0</v>
      </c>
    </row>
    <row r="24" spans="1:11" s="10" customFormat="1" ht="31.5">
      <c r="A24" s="91" t="s">
        <v>678</v>
      </c>
      <c r="B24" s="103">
        <v>2</v>
      </c>
      <c r="C24" s="87">
        <v>0</v>
      </c>
      <c r="D24" s="87">
        <v>4492133</v>
      </c>
      <c r="E24" s="87"/>
      <c r="F24" s="87"/>
      <c r="G24" s="87"/>
      <c r="H24" s="87"/>
      <c r="I24" s="87"/>
      <c r="J24" s="87"/>
      <c r="K24" s="12">
        <f t="shared" si="0"/>
        <v>4492133</v>
      </c>
    </row>
    <row r="25" spans="1:11" s="10" customFormat="1" ht="15.75">
      <c r="A25" s="111" t="s">
        <v>812</v>
      </c>
      <c r="B25" s="17"/>
      <c r="C25" s="87">
        <f>SUM(C24)</f>
        <v>0</v>
      </c>
      <c r="D25" s="87">
        <f>SUM(D24)</f>
        <v>4492133</v>
      </c>
      <c r="E25" s="87"/>
      <c r="F25" s="87"/>
      <c r="G25" s="87"/>
      <c r="H25" s="87"/>
      <c r="I25" s="87"/>
      <c r="J25" s="87"/>
      <c r="K25" s="12">
        <f t="shared" si="0"/>
        <v>4492133</v>
      </c>
    </row>
    <row r="26" spans="1:11" s="10" customFormat="1" ht="31.5">
      <c r="A26" s="112" t="s">
        <v>308</v>
      </c>
      <c r="B26" s="17"/>
      <c r="C26" s="87">
        <f>C20+C23+C25</f>
        <v>0</v>
      </c>
      <c r="D26" s="87">
        <f>D20+D23+D25</f>
        <v>4492133</v>
      </c>
      <c r="E26" s="87"/>
      <c r="F26" s="87"/>
      <c r="G26" s="87"/>
      <c r="H26" s="87"/>
      <c r="I26" s="87"/>
      <c r="J26" s="87"/>
      <c r="K26" s="12">
        <f t="shared" si="0"/>
        <v>4492133</v>
      </c>
    </row>
    <row r="27" spans="1:11" s="10" customFormat="1" ht="31.5">
      <c r="A27" s="40" t="s">
        <v>280</v>
      </c>
      <c r="B27" s="105"/>
      <c r="C27" s="89">
        <f>SUM(C28:C28:C30)</f>
        <v>0</v>
      </c>
      <c r="D27" s="89">
        <f>SUM(D28:D28:D30)</f>
        <v>4492133</v>
      </c>
      <c r="E27" s="89"/>
      <c r="F27" s="89"/>
      <c r="G27" s="89"/>
      <c r="H27" s="89"/>
      <c r="I27" s="89"/>
      <c r="J27" s="89"/>
      <c r="K27" s="12">
        <f t="shared" si="0"/>
        <v>4492133</v>
      </c>
    </row>
    <row r="28" spans="1:11" s="10" customFormat="1" ht="15.75">
      <c r="A28" s="91" t="s">
        <v>421</v>
      </c>
      <c r="B28" s="103">
        <v>1</v>
      </c>
      <c r="C28" s="87">
        <f>SUMIF($B$7:$B$27,"1",C$7:C$27)</f>
        <v>0</v>
      </c>
      <c r="D28" s="87">
        <f>SUMIF($B$7:$B$27,"1",D$7:D$27)</f>
        <v>0</v>
      </c>
      <c r="E28" s="87"/>
      <c r="F28" s="87"/>
      <c r="G28" s="87"/>
      <c r="H28" s="87"/>
      <c r="I28" s="87"/>
      <c r="J28" s="87"/>
      <c r="K28" s="12">
        <f t="shared" si="0"/>
        <v>0</v>
      </c>
    </row>
    <row r="29" spans="1:11" s="10" customFormat="1" ht="15.75">
      <c r="A29" s="91" t="s">
        <v>248</v>
      </c>
      <c r="B29" s="103">
        <v>2</v>
      </c>
      <c r="C29" s="87">
        <f>SUMIF($B$7:$B$27,"2",C$7:C$27)</f>
        <v>0</v>
      </c>
      <c r="D29" s="87">
        <f>SUMIF($B$7:$B$27,"2",D$7:D$27)</f>
        <v>4492133</v>
      </c>
      <c r="E29" s="87"/>
      <c r="F29" s="87"/>
      <c r="G29" s="87"/>
      <c r="H29" s="87"/>
      <c r="I29" s="87"/>
      <c r="J29" s="87"/>
      <c r="K29" s="12">
        <f t="shared" si="0"/>
        <v>4492133</v>
      </c>
    </row>
    <row r="30" spans="1:11" s="10" customFormat="1" ht="15.75">
      <c r="A30" s="91" t="s">
        <v>130</v>
      </c>
      <c r="B30" s="103">
        <v>3</v>
      </c>
      <c r="C30" s="87">
        <f>SUMIF($B$7:$B$27,"3",C$7:C$27)</f>
        <v>0</v>
      </c>
      <c r="D30" s="87">
        <f>SUMIF($B$7:$B$27,"3",D$7:D$27)</f>
        <v>0</v>
      </c>
      <c r="E30" s="87"/>
      <c r="F30" s="87"/>
      <c r="G30" s="87"/>
      <c r="H30" s="87"/>
      <c r="I30" s="87"/>
      <c r="J30" s="87"/>
      <c r="K30" s="12">
        <f t="shared" si="0"/>
        <v>0</v>
      </c>
    </row>
    <row r="31" spans="1:10" s="10" customFormat="1" ht="15.75" hidden="1">
      <c r="A31" s="65" t="s">
        <v>309</v>
      </c>
      <c r="B31" s="17"/>
      <c r="C31" s="89"/>
      <c r="D31" s="89"/>
      <c r="E31" s="89"/>
      <c r="F31" s="89"/>
      <c r="G31" s="89"/>
      <c r="H31" s="89"/>
      <c r="I31" s="89"/>
      <c r="J31" s="89"/>
    </row>
    <row r="32" spans="1:10" s="10" customFormat="1" ht="15.75" hidden="1">
      <c r="A32" s="111" t="s">
        <v>316</v>
      </c>
      <c r="B32" s="17"/>
      <c r="C32" s="87">
        <v>0</v>
      </c>
      <c r="D32" s="87">
        <v>0</v>
      </c>
      <c r="E32" s="87"/>
      <c r="F32" s="87"/>
      <c r="G32" s="87"/>
      <c r="H32" s="87"/>
      <c r="I32" s="87"/>
      <c r="J32" s="87"/>
    </row>
    <row r="33" spans="1:10" s="10" customFormat="1" ht="15.75" hidden="1">
      <c r="A33" s="91" t="s">
        <v>317</v>
      </c>
      <c r="B33" s="17"/>
      <c r="C33" s="87"/>
      <c r="D33" s="87"/>
      <c r="E33" s="87"/>
      <c r="F33" s="87"/>
      <c r="G33" s="87"/>
      <c r="H33" s="87"/>
      <c r="I33" s="87"/>
      <c r="J33" s="87"/>
    </row>
    <row r="34" spans="1:10" s="10" customFormat="1" ht="15.75" hidden="1">
      <c r="A34" s="111" t="s">
        <v>318</v>
      </c>
      <c r="B34" s="17"/>
      <c r="C34" s="87">
        <f>SUM(C33:C33)</f>
        <v>0</v>
      </c>
      <c r="D34" s="87">
        <f>SUM(D33:D33)</f>
        <v>0</v>
      </c>
      <c r="E34" s="87"/>
      <c r="F34" s="87"/>
      <c r="G34" s="87"/>
      <c r="H34" s="87"/>
      <c r="I34" s="87"/>
      <c r="J34" s="87"/>
    </row>
    <row r="35" spans="1:10" s="10" customFormat="1" ht="15.75" hidden="1">
      <c r="A35" s="112" t="s">
        <v>319</v>
      </c>
      <c r="B35" s="17"/>
      <c r="C35" s="87">
        <f>C32+C34</f>
        <v>0</v>
      </c>
      <c r="D35" s="87">
        <f>D32+D34</f>
        <v>0</v>
      </c>
      <c r="E35" s="87"/>
      <c r="F35" s="87"/>
      <c r="G35" s="87"/>
      <c r="H35" s="87"/>
      <c r="I35" s="87"/>
      <c r="J35" s="87"/>
    </row>
    <row r="36" spans="1:10" s="10" customFormat="1" ht="15.75" hidden="1">
      <c r="A36" s="61"/>
      <c r="B36" s="17"/>
      <c r="C36" s="87"/>
      <c r="D36" s="87"/>
      <c r="E36" s="87"/>
      <c r="F36" s="87"/>
      <c r="G36" s="87"/>
      <c r="H36" s="87"/>
      <c r="I36" s="87"/>
      <c r="J36" s="87"/>
    </row>
    <row r="37" spans="1:10" s="10" customFormat="1" ht="31.5" hidden="1">
      <c r="A37" s="61" t="s">
        <v>320</v>
      </c>
      <c r="B37" s="17"/>
      <c r="C37" s="87"/>
      <c r="D37" s="87"/>
      <c r="E37" s="87"/>
      <c r="F37" s="87"/>
      <c r="G37" s="87"/>
      <c r="H37" s="87"/>
      <c r="I37" s="87"/>
      <c r="J37" s="87"/>
    </row>
    <row r="38" spans="1:10" s="10" customFormat="1" ht="15.75" hidden="1">
      <c r="A38" s="61"/>
      <c r="B38" s="17"/>
      <c r="C38" s="87"/>
      <c r="D38" s="87"/>
      <c r="E38" s="87"/>
      <c r="F38" s="87"/>
      <c r="G38" s="87"/>
      <c r="H38" s="87"/>
      <c r="I38" s="87"/>
      <c r="J38" s="87"/>
    </row>
    <row r="39" spans="1:10" s="10" customFormat="1" ht="31.5" hidden="1">
      <c r="A39" s="61" t="s">
        <v>321</v>
      </c>
      <c r="B39" s="17"/>
      <c r="C39" s="87"/>
      <c r="D39" s="87"/>
      <c r="E39" s="87"/>
      <c r="F39" s="87"/>
      <c r="G39" s="87"/>
      <c r="H39" s="87"/>
      <c r="I39" s="87"/>
      <c r="J39" s="87"/>
    </row>
    <row r="40" spans="1:10" s="10" customFormat="1" ht="15.75" hidden="1">
      <c r="A40" s="61"/>
      <c r="B40" s="17"/>
      <c r="C40" s="87"/>
      <c r="D40" s="87"/>
      <c r="E40" s="87"/>
      <c r="F40" s="87"/>
      <c r="G40" s="87"/>
      <c r="H40" s="87"/>
      <c r="I40" s="87"/>
      <c r="J40" s="87"/>
    </row>
    <row r="41" spans="1:10" s="10" customFormat="1" ht="31.5" hidden="1">
      <c r="A41" s="61" t="s">
        <v>322</v>
      </c>
      <c r="B41" s="17"/>
      <c r="C41" s="87"/>
      <c r="D41" s="87"/>
      <c r="E41" s="87"/>
      <c r="F41" s="87"/>
      <c r="G41" s="87"/>
      <c r="H41" s="87"/>
      <c r="I41" s="87"/>
      <c r="J41" s="87"/>
    </row>
    <row r="42" spans="1:10" s="10" customFormat="1" ht="15.75" hidden="1">
      <c r="A42" s="61"/>
      <c r="B42" s="17"/>
      <c r="C42" s="87"/>
      <c r="D42" s="87"/>
      <c r="E42" s="87"/>
      <c r="F42" s="87"/>
      <c r="G42" s="87"/>
      <c r="H42" s="87"/>
      <c r="I42" s="87"/>
      <c r="J42" s="87"/>
    </row>
    <row r="43" spans="1:10" s="10" customFormat="1" ht="31.5" hidden="1">
      <c r="A43" s="61" t="s">
        <v>323</v>
      </c>
      <c r="B43" s="17"/>
      <c r="C43" s="87"/>
      <c r="D43" s="87"/>
      <c r="E43" s="87"/>
      <c r="F43" s="87"/>
      <c r="G43" s="87"/>
      <c r="H43" s="87"/>
      <c r="I43" s="87"/>
      <c r="J43" s="87"/>
    </row>
    <row r="44" spans="1:10" s="10" customFormat="1" ht="15.75" hidden="1">
      <c r="A44" s="40" t="s">
        <v>309</v>
      </c>
      <c r="B44" s="105"/>
      <c r="C44" s="89">
        <f>SUM(C45:C45:C47)</f>
        <v>0</v>
      </c>
      <c r="D44" s="89">
        <f>SUM(D45:D45:D47)</f>
        <v>0</v>
      </c>
      <c r="E44" s="89"/>
      <c r="F44" s="89"/>
      <c r="G44" s="89"/>
      <c r="H44" s="89"/>
      <c r="I44" s="89"/>
      <c r="J44" s="89"/>
    </row>
    <row r="45" spans="1:10" s="10" customFormat="1" ht="15.75" hidden="1">
      <c r="A45" s="91" t="s">
        <v>421</v>
      </c>
      <c r="B45" s="103">
        <v>1</v>
      </c>
      <c r="C45" s="87">
        <f>SUMIF($B$31:$B$44,"1",C$31:C$44)</f>
        <v>0</v>
      </c>
      <c r="D45" s="87">
        <f>SUMIF($B$31:$B$44,"1",D$31:D$44)</f>
        <v>0</v>
      </c>
      <c r="E45" s="87"/>
      <c r="F45" s="87"/>
      <c r="G45" s="87"/>
      <c r="H45" s="87"/>
      <c r="I45" s="87"/>
      <c r="J45" s="87"/>
    </row>
    <row r="46" spans="1:10" s="10" customFormat="1" ht="15.75" hidden="1">
      <c r="A46" s="91" t="s">
        <v>248</v>
      </c>
      <c r="B46" s="103">
        <v>2</v>
      </c>
      <c r="C46" s="87">
        <f>SUMIF($B$31:$B$44,"2",C$31:C$44)</f>
        <v>0</v>
      </c>
      <c r="D46" s="87">
        <f>SUMIF($B$31:$B$44,"2",D$31:D$44)</f>
        <v>0</v>
      </c>
      <c r="E46" s="87"/>
      <c r="F46" s="87"/>
      <c r="G46" s="87"/>
      <c r="H46" s="87"/>
      <c r="I46" s="87"/>
      <c r="J46" s="87"/>
    </row>
    <row r="47" spans="1:10" s="10" customFormat="1" ht="15.75" hidden="1">
      <c r="A47" s="91" t="s">
        <v>130</v>
      </c>
      <c r="B47" s="103">
        <v>3</v>
      </c>
      <c r="C47" s="87">
        <f>SUMIF($B$31:$B$44,"3",C$31:C$44)</f>
        <v>0</v>
      </c>
      <c r="D47" s="87">
        <f>SUMIF($B$31:$B$44,"3",D$31:D$44)</f>
        <v>0</v>
      </c>
      <c r="E47" s="87"/>
      <c r="F47" s="87"/>
      <c r="G47" s="87"/>
      <c r="H47" s="87"/>
      <c r="I47" s="87"/>
      <c r="J47" s="87"/>
    </row>
    <row r="48" spans="1:10" s="10" customFormat="1" ht="15.75" hidden="1">
      <c r="A48" s="65" t="s">
        <v>325</v>
      </c>
      <c r="B48" s="17"/>
      <c r="C48" s="89"/>
      <c r="D48" s="89"/>
      <c r="E48" s="89"/>
      <c r="F48" s="89"/>
      <c r="G48" s="89"/>
      <c r="H48" s="89"/>
      <c r="I48" s="89"/>
      <c r="J48" s="89"/>
    </row>
    <row r="49" spans="1:10" s="10" customFormat="1" ht="15.75" hidden="1">
      <c r="A49" s="61" t="s">
        <v>326</v>
      </c>
      <c r="B49" s="17"/>
      <c r="C49" s="87">
        <v>0</v>
      </c>
      <c r="D49" s="87">
        <v>0</v>
      </c>
      <c r="E49" s="87"/>
      <c r="F49" s="87"/>
      <c r="G49" s="87"/>
      <c r="H49" s="87"/>
      <c r="I49" s="87"/>
      <c r="J49" s="87"/>
    </row>
    <row r="50" spans="1:10" s="10" customFormat="1" ht="15.75" hidden="1">
      <c r="A50" s="61" t="s">
        <v>328</v>
      </c>
      <c r="B50" s="17"/>
      <c r="C50" s="87">
        <v>0</v>
      </c>
      <c r="D50" s="87">
        <v>0</v>
      </c>
      <c r="E50" s="87"/>
      <c r="F50" s="87"/>
      <c r="G50" s="87"/>
      <c r="H50" s="87"/>
      <c r="I50" s="87"/>
      <c r="J50" s="87"/>
    </row>
    <row r="51" spans="1:10" s="10" customFormat="1" ht="15.75" hidden="1">
      <c r="A51" s="61" t="s">
        <v>331</v>
      </c>
      <c r="B51" s="17"/>
      <c r="C51" s="87">
        <v>0</v>
      </c>
      <c r="D51" s="87">
        <v>0</v>
      </c>
      <c r="E51" s="87"/>
      <c r="F51" s="87"/>
      <c r="G51" s="87"/>
      <c r="H51" s="87"/>
      <c r="I51" s="87"/>
      <c r="J51" s="87"/>
    </row>
    <row r="52" spans="1:10" s="10" customFormat="1" ht="15.75" hidden="1">
      <c r="A52" s="61" t="s">
        <v>334</v>
      </c>
      <c r="B52" s="17"/>
      <c r="C52" s="87">
        <v>0</v>
      </c>
      <c r="D52" s="87">
        <v>0</v>
      </c>
      <c r="E52" s="87"/>
      <c r="F52" s="87"/>
      <c r="G52" s="87"/>
      <c r="H52" s="87"/>
      <c r="I52" s="87"/>
      <c r="J52" s="87"/>
    </row>
    <row r="53" spans="1:10" s="10" customFormat="1" ht="15.75" hidden="1">
      <c r="A53" s="61" t="s">
        <v>336</v>
      </c>
      <c r="B53" s="17"/>
      <c r="C53" s="87">
        <v>0</v>
      </c>
      <c r="D53" s="87">
        <v>0</v>
      </c>
      <c r="E53" s="87"/>
      <c r="F53" s="87"/>
      <c r="G53" s="87"/>
      <c r="H53" s="87"/>
      <c r="I53" s="87"/>
      <c r="J53" s="87"/>
    </row>
    <row r="54" spans="1:10" s="10" customFormat="1" ht="15.75" hidden="1">
      <c r="A54" s="91" t="s">
        <v>337</v>
      </c>
      <c r="B54" s="17">
        <v>2</v>
      </c>
      <c r="C54" s="87"/>
      <c r="D54" s="87"/>
      <c r="E54" s="87"/>
      <c r="F54" s="87"/>
      <c r="G54" s="87"/>
      <c r="H54" s="87"/>
      <c r="I54" s="87"/>
      <c r="J54" s="87"/>
    </row>
    <row r="55" spans="1:10" s="10" customFormat="1" ht="15.75" hidden="1">
      <c r="A55" s="91" t="s">
        <v>342</v>
      </c>
      <c r="B55" s="17">
        <v>2</v>
      </c>
      <c r="C55" s="87"/>
      <c r="D55" s="87"/>
      <c r="E55" s="87"/>
      <c r="F55" s="87"/>
      <c r="G55" s="87"/>
      <c r="H55" s="87"/>
      <c r="I55" s="87"/>
      <c r="J55" s="87"/>
    </row>
    <row r="56" spans="1:10" s="10" customFormat="1" ht="15.75" hidden="1">
      <c r="A56" s="112" t="s">
        <v>343</v>
      </c>
      <c r="B56" s="17"/>
      <c r="C56" s="87">
        <f>SUM(C54:C54)+C55</f>
        <v>0</v>
      </c>
      <c r="D56" s="87">
        <f>SUM(D54:D54)+D55</f>
        <v>0</v>
      </c>
      <c r="E56" s="87"/>
      <c r="F56" s="87"/>
      <c r="G56" s="87"/>
      <c r="H56" s="87"/>
      <c r="I56" s="87"/>
      <c r="J56" s="87"/>
    </row>
    <row r="57" spans="1:10" s="10" customFormat="1" ht="15.75" hidden="1">
      <c r="A57" s="40" t="s">
        <v>325</v>
      </c>
      <c r="B57" s="105"/>
      <c r="C57" s="89">
        <f>SUM(C58:C58:C60)</f>
        <v>0</v>
      </c>
      <c r="D57" s="89">
        <f>SUM(D58:D58:D60)</f>
        <v>0</v>
      </c>
      <c r="E57" s="89"/>
      <c r="F57" s="89"/>
      <c r="G57" s="89"/>
      <c r="H57" s="89"/>
      <c r="I57" s="89"/>
      <c r="J57" s="89"/>
    </row>
    <row r="58" spans="1:10" s="10" customFormat="1" ht="15.75" hidden="1">
      <c r="A58" s="91" t="s">
        <v>421</v>
      </c>
      <c r="B58" s="103">
        <v>1</v>
      </c>
      <c r="C58" s="87">
        <f>SUMIF($B$48:$B$57,"1",C$48:C$57)</f>
        <v>0</v>
      </c>
      <c r="D58" s="87">
        <f>SUMIF($B$48:$B$57,"1",D$48:D$57)</f>
        <v>0</v>
      </c>
      <c r="E58" s="87"/>
      <c r="F58" s="87"/>
      <c r="G58" s="87"/>
      <c r="H58" s="87"/>
      <c r="I58" s="87"/>
      <c r="J58" s="87"/>
    </row>
    <row r="59" spans="1:10" s="10" customFormat="1" ht="15.75" hidden="1">
      <c r="A59" s="91" t="s">
        <v>248</v>
      </c>
      <c r="B59" s="103">
        <v>2</v>
      </c>
      <c r="C59" s="87">
        <f>SUMIF($B$48:$B$57,"2",C$48:C$57)</f>
        <v>0</v>
      </c>
      <c r="D59" s="87">
        <f>SUMIF($B$48:$B$57,"2",D$48:D$57)</f>
        <v>0</v>
      </c>
      <c r="E59" s="87"/>
      <c r="F59" s="87"/>
      <c r="G59" s="87"/>
      <c r="H59" s="87"/>
      <c r="I59" s="87"/>
      <c r="J59" s="87"/>
    </row>
    <row r="60" spans="1:10" s="10" customFormat="1" ht="15.75" hidden="1">
      <c r="A60" s="91" t="s">
        <v>130</v>
      </c>
      <c r="B60" s="103">
        <v>3</v>
      </c>
      <c r="C60" s="87">
        <f>SUMIF($B$48:$B$57,"3",C$48:C$57)</f>
        <v>0</v>
      </c>
      <c r="D60" s="87">
        <f>SUMIF($B$48:$B$57,"3",D$48:D$57)</f>
        <v>0</v>
      </c>
      <c r="E60" s="87"/>
      <c r="F60" s="87"/>
      <c r="G60" s="87"/>
      <c r="H60" s="87"/>
      <c r="I60" s="87"/>
      <c r="J60" s="87"/>
    </row>
    <row r="61" spans="1:11" s="10" customFormat="1" ht="15.75">
      <c r="A61" s="65" t="s">
        <v>348</v>
      </c>
      <c r="B61" s="17"/>
      <c r="C61" s="89"/>
      <c r="D61" s="89"/>
      <c r="E61" s="89"/>
      <c r="F61" s="89"/>
      <c r="G61" s="89"/>
      <c r="H61" s="89"/>
      <c r="I61" s="89"/>
      <c r="J61" s="89"/>
      <c r="K61" s="12">
        <f>D61-C61</f>
        <v>0</v>
      </c>
    </row>
    <row r="62" spans="1:10" s="10" customFormat="1" ht="15.75" hidden="1">
      <c r="A62" s="91"/>
      <c r="B62" s="17"/>
      <c r="C62" s="87"/>
      <c r="D62" s="87"/>
      <c r="E62" s="87"/>
      <c r="F62" s="87"/>
      <c r="G62" s="87"/>
      <c r="H62" s="87"/>
      <c r="I62" s="87"/>
      <c r="J62" s="87"/>
    </row>
    <row r="63" spans="1:10" s="10" customFormat="1" ht="15.75" hidden="1">
      <c r="A63" s="91" t="s">
        <v>123</v>
      </c>
      <c r="B63" s="17"/>
      <c r="C63" s="89"/>
      <c r="D63" s="89"/>
      <c r="E63" s="89"/>
      <c r="F63" s="89"/>
      <c r="G63" s="89"/>
      <c r="H63" s="89"/>
      <c r="I63" s="89"/>
      <c r="J63" s="89"/>
    </row>
    <row r="64" spans="1:10" s="10" customFormat="1" ht="15.75" hidden="1">
      <c r="A64" s="111" t="s">
        <v>344</v>
      </c>
      <c r="B64" s="17"/>
      <c r="C64" s="87">
        <f>SUM(C62:C63)</f>
        <v>0</v>
      </c>
      <c r="D64" s="87">
        <f>SUM(D62:D63)</f>
        <v>0</v>
      </c>
      <c r="E64" s="87"/>
      <c r="F64" s="87"/>
      <c r="G64" s="87"/>
      <c r="H64" s="87"/>
      <c r="I64" s="87"/>
      <c r="J64" s="87"/>
    </row>
    <row r="65" spans="1:10" s="10" customFormat="1" ht="15.75" hidden="1">
      <c r="A65" s="91" t="s">
        <v>345</v>
      </c>
      <c r="B65" s="17">
        <v>2</v>
      </c>
      <c r="C65" s="87"/>
      <c r="D65" s="87"/>
      <c r="E65" s="87"/>
      <c r="F65" s="87"/>
      <c r="G65" s="87"/>
      <c r="H65" s="87"/>
      <c r="I65" s="87"/>
      <c r="J65" s="87"/>
    </row>
    <row r="66" spans="1:11" s="10" customFormat="1" ht="15.75">
      <c r="A66" s="91" t="s">
        <v>497</v>
      </c>
      <c r="B66" s="17">
        <v>2</v>
      </c>
      <c r="C66" s="87">
        <v>60000</v>
      </c>
      <c r="D66" s="87">
        <v>60000</v>
      </c>
      <c r="E66" s="87"/>
      <c r="F66" s="87"/>
      <c r="G66" s="87"/>
      <c r="H66" s="87"/>
      <c r="I66" s="87"/>
      <c r="J66" s="87"/>
      <c r="K66" s="12">
        <f aca="true" t="shared" si="1" ref="K66:K129">D66-C66</f>
        <v>0</v>
      </c>
    </row>
    <row r="67" spans="1:11" s="10" customFormat="1" ht="15.75" hidden="1">
      <c r="A67" s="91" t="s">
        <v>123</v>
      </c>
      <c r="B67" s="17"/>
      <c r="C67" s="87"/>
      <c r="D67" s="87"/>
      <c r="E67" s="87"/>
      <c r="F67" s="87"/>
      <c r="G67" s="87"/>
      <c r="H67" s="87"/>
      <c r="I67" s="87"/>
      <c r="J67" s="87"/>
      <c r="K67" s="12">
        <f t="shared" si="1"/>
        <v>0</v>
      </c>
    </row>
    <row r="68" spans="1:11" s="10" customFormat="1" ht="15.75">
      <c r="A68" s="112" t="s">
        <v>347</v>
      </c>
      <c r="B68" s="17"/>
      <c r="C68" s="87">
        <f>SUM(C65:C67)</f>
        <v>60000</v>
      </c>
      <c r="D68" s="87">
        <f>SUM(D65:D67)</f>
        <v>60000</v>
      </c>
      <c r="E68" s="87"/>
      <c r="F68" s="87"/>
      <c r="G68" s="87"/>
      <c r="H68" s="87"/>
      <c r="I68" s="87"/>
      <c r="J68" s="87"/>
      <c r="K68" s="12">
        <f t="shared" si="1"/>
        <v>0</v>
      </c>
    </row>
    <row r="69" spans="1:11" s="10" customFormat="1" ht="15.75" hidden="1">
      <c r="A69" s="91" t="s">
        <v>124</v>
      </c>
      <c r="B69" s="17"/>
      <c r="C69" s="87"/>
      <c r="D69" s="87"/>
      <c r="E69" s="87"/>
      <c r="F69" s="87"/>
      <c r="G69" s="87"/>
      <c r="H69" s="87"/>
      <c r="I69" s="87"/>
      <c r="J69" s="87"/>
      <c r="K69" s="12">
        <f t="shared" si="1"/>
        <v>0</v>
      </c>
    </row>
    <row r="70" spans="1:11" s="10" customFormat="1" ht="15.75" hidden="1">
      <c r="A70" s="91" t="s">
        <v>124</v>
      </c>
      <c r="B70" s="17"/>
      <c r="C70" s="87"/>
      <c r="D70" s="87"/>
      <c r="E70" s="87"/>
      <c r="F70" s="87"/>
      <c r="G70" s="87"/>
      <c r="H70" s="87"/>
      <c r="I70" s="87"/>
      <c r="J70" s="87"/>
      <c r="K70" s="12">
        <f t="shared" si="1"/>
        <v>0</v>
      </c>
    </row>
    <row r="71" spans="1:11" s="10" customFormat="1" ht="15.75" hidden="1">
      <c r="A71" s="111" t="s">
        <v>349</v>
      </c>
      <c r="B71" s="17"/>
      <c r="C71" s="87">
        <f>SUM(C69:C70)</f>
        <v>0</v>
      </c>
      <c r="D71" s="87">
        <f>SUM(D69:D70)</f>
        <v>0</v>
      </c>
      <c r="E71" s="87"/>
      <c r="F71" s="87"/>
      <c r="G71" s="87"/>
      <c r="H71" s="87"/>
      <c r="I71" s="87"/>
      <c r="J71" s="87"/>
      <c r="K71" s="12">
        <f t="shared" si="1"/>
        <v>0</v>
      </c>
    </row>
    <row r="72" spans="1:11" s="10" customFormat="1" ht="15.75" hidden="1">
      <c r="A72" s="91" t="s">
        <v>124</v>
      </c>
      <c r="B72" s="17"/>
      <c r="C72" s="87"/>
      <c r="D72" s="87"/>
      <c r="E72" s="87"/>
      <c r="F72" s="87"/>
      <c r="G72" s="87"/>
      <c r="H72" s="87"/>
      <c r="I72" s="87"/>
      <c r="J72" s="87"/>
      <c r="K72" s="12">
        <f t="shared" si="1"/>
        <v>0</v>
      </c>
    </row>
    <row r="73" spans="1:11" s="10" customFormat="1" ht="15.75" hidden="1">
      <c r="A73" s="91" t="s">
        <v>498</v>
      </c>
      <c r="B73" s="17">
        <v>2</v>
      </c>
      <c r="C73" s="87"/>
      <c r="D73" s="87"/>
      <c r="E73" s="87"/>
      <c r="F73" s="87"/>
      <c r="G73" s="87"/>
      <c r="H73" s="87"/>
      <c r="I73" s="87"/>
      <c r="J73" s="87"/>
      <c r="K73" s="12">
        <f t="shared" si="1"/>
        <v>0</v>
      </c>
    </row>
    <row r="74" spans="1:11" s="10" customFormat="1" ht="15.75" hidden="1">
      <c r="A74" s="111" t="s">
        <v>350</v>
      </c>
      <c r="B74" s="17"/>
      <c r="C74" s="87">
        <f>SUM(C72:C73)</f>
        <v>0</v>
      </c>
      <c r="D74" s="87">
        <f>SUM(D72:D73)</f>
        <v>0</v>
      </c>
      <c r="E74" s="87"/>
      <c r="F74" s="87"/>
      <c r="G74" s="87"/>
      <c r="H74" s="87"/>
      <c r="I74" s="87"/>
      <c r="J74" s="87"/>
      <c r="K74" s="12">
        <f t="shared" si="1"/>
        <v>0</v>
      </c>
    </row>
    <row r="75" spans="1:11" s="10" customFormat="1" ht="15.75" hidden="1">
      <c r="A75" s="61" t="s">
        <v>351</v>
      </c>
      <c r="B75" s="17"/>
      <c r="C75" s="87">
        <f>C71+C74</f>
        <v>0</v>
      </c>
      <c r="D75" s="87">
        <f>D71+D74</f>
        <v>0</v>
      </c>
      <c r="E75" s="87"/>
      <c r="F75" s="87"/>
      <c r="G75" s="87"/>
      <c r="H75" s="87"/>
      <c r="I75" s="87"/>
      <c r="J75" s="87"/>
      <c r="K75" s="12">
        <f t="shared" si="1"/>
        <v>0</v>
      </c>
    </row>
    <row r="76" spans="1:11" s="10" customFormat="1" ht="15.75" hidden="1">
      <c r="A76" s="91" t="s">
        <v>124</v>
      </c>
      <c r="B76" s="17">
        <v>2</v>
      </c>
      <c r="C76" s="87"/>
      <c r="D76" s="87"/>
      <c r="E76" s="87"/>
      <c r="F76" s="87"/>
      <c r="G76" s="87"/>
      <c r="H76" s="87"/>
      <c r="I76" s="87"/>
      <c r="J76" s="87"/>
      <c r="K76" s="12">
        <f t="shared" si="1"/>
        <v>0</v>
      </c>
    </row>
    <row r="77" spans="1:11" s="10" customFormat="1" ht="15.75" hidden="1">
      <c r="A77" s="91" t="s">
        <v>124</v>
      </c>
      <c r="B77" s="17">
        <v>2</v>
      </c>
      <c r="C77" s="87"/>
      <c r="D77" s="87"/>
      <c r="E77" s="87"/>
      <c r="F77" s="87"/>
      <c r="G77" s="87"/>
      <c r="H77" s="87"/>
      <c r="I77" s="87"/>
      <c r="J77" s="87"/>
      <c r="K77" s="12">
        <f t="shared" si="1"/>
        <v>0</v>
      </c>
    </row>
    <row r="78" spans="1:11" s="10" customFormat="1" ht="15.75" hidden="1">
      <c r="A78" s="61" t="s">
        <v>359</v>
      </c>
      <c r="B78" s="17"/>
      <c r="C78" s="87">
        <f>SUM(C76:C77)</f>
        <v>0</v>
      </c>
      <c r="D78" s="87">
        <f>SUM(D76:D77)</f>
        <v>0</v>
      </c>
      <c r="E78" s="87"/>
      <c r="F78" s="87"/>
      <c r="G78" s="87"/>
      <c r="H78" s="87"/>
      <c r="I78" s="87"/>
      <c r="J78" s="87"/>
      <c r="K78" s="12">
        <f t="shared" si="1"/>
        <v>0</v>
      </c>
    </row>
    <row r="79" spans="1:11" s="10" customFormat="1" ht="15.75" hidden="1">
      <c r="A79" s="112" t="s">
        <v>362</v>
      </c>
      <c r="B79" s="17"/>
      <c r="C79" s="87"/>
      <c r="D79" s="87"/>
      <c r="E79" s="87"/>
      <c r="F79" s="87"/>
      <c r="G79" s="87"/>
      <c r="H79" s="87"/>
      <c r="I79" s="87"/>
      <c r="J79" s="87"/>
      <c r="K79" s="12">
        <f t="shared" si="1"/>
        <v>0</v>
      </c>
    </row>
    <row r="80" spans="1:11" s="10" customFormat="1" ht="15.75" hidden="1">
      <c r="A80" s="61" t="s">
        <v>363</v>
      </c>
      <c r="B80" s="17"/>
      <c r="C80" s="87"/>
      <c r="D80" s="87"/>
      <c r="E80" s="87"/>
      <c r="F80" s="87"/>
      <c r="G80" s="87"/>
      <c r="H80" s="87"/>
      <c r="I80" s="87"/>
      <c r="J80" s="87"/>
      <c r="K80" s="12">
        <f t="shared" si="1"/>
        <v>0</v>
      </c>
    </row>
    <row r="81" spans="1:11" s="10" customFormat="1" ht="15.75" hidden="1">
      <c r="A81" s="61" t="s">
        <v>364</v>
      </c>
      <c r="B81" s="17"/>
      <c r="C81" s="87"/>
      <c r="D81" s="87"/>
      <c r="E81" s="87"/>
      <c r="F81" s="87"/>
      <c r="G81" s="87"/>
      <c r="H81" s="87"/>
      <c r="I81" s="87"/>
      <c r="J81" s="87"/>
      <c r="K81" s="12">
        <f t="shared" si="1"/>
        <v>0</v>
      </c>
    </row>
    <row r="82" spans="1:11" s="10" customFormat="1" ht="15.75" hidden="1">
      <c r="A82" s="91" t="s">
        <v>547</v>
      </c>
      <c r="B82" s="17">
        <v>2</v>
      </c>
      <c r="C82" s="87"/>
      <c r="D82" s="87"/>
      <c r="E82" s="87"/>
      <c r="F82" s="87"/>
      <c r="G82" s="87"/>
      <c r="H82" s="87"/>
      <c r="I82" s="87"/>
      <c r="J82" s="87"/>
      <c r="K82" s="12">
        <f t="shared" si="1"/>
        <v>0</v>
      </c>
    </row>
    <row r="83" spans="1:11" s="10" customFormat="1" ht="15.75" hidden="1">
      <c r="A83" s="91" t="s">
        <v>548</v>
      </c>
      <c r="B83" s="17">
        <v>2</v>
      </c>
      <c r="C83" s="87"/>
      <c r="D83" s="87"/>
      <c r="E83" s="87"/>
      <c r="F83" s="87"/>
      <c r="G83" s="87"/>
      <c r="H83" s="87"/>
      <c r="I83" s="87"/>
      <c r="J83" s="87"/>
      <c r="K83" s="12">
        <f t="shared" si="1"/>
        <v>0</v>
      </c>
    </row>
    <row r="84" spans="1:11" s="10" customFormat="1" ht="15.75" hidden="1">
      <c r="A84" s="61" t="s">
        <v>365</v>
      </c>
      <c r="B84" s="17"/>
      <c r="C84" s="87">
        <f>SUM(C82:C83)</f>
        <v>0</v>
      </c>
      <c r="D84" s="87">
        <f>SUM(D82:D83)</f>
        <v>0</v>
      </c>
      <c r="E84" s="87"/>
      <c r="F84" s="87"/>
      <c r="G84" s="87"/>
      <c r="H84" s="87"/>
      <c r="I84" s="87"/>
      <c r="J84" s="87"/>
      <c r="K84" s="12">
        <f t="shared" si="1"/>
        <v>0</v>
      </c>
    </row>
    <row r="85" spans="1:11" s="10" customFormat="1" ht="15.75" hidden="1">
      <c r="A85" s="91" t="s">
        <v>551</v>
      </c>
      <c r="B85" s="17">
        <v>2</v>
      </c>
      <c r="C85" s="87"/>
      <c r="D85" s="87"/>
      <c r="E85" s="87"/>
      <c r="F85" s="87"/>
      <c r="G85" s="87"/>
      <c r="H85" s="87"/>
      <c r="I85" s="87"/>
      <c r="J85" s="87"/>
      <c r="K85" s="12">
        <f t="shared" si="1"/>
        <v>0</v>
      </c>
    </row>
    <row r="86" spans="1:11" s="10" customFormat="1" ht="15.75" hidden="1">
      <c r="A86" s="61" t="s">
        <v>366</v>
      </c>
      <c r="B86" s="108"/>
      <c r="C86" s="87">
        <f>SUM(C85:C85)</f>
        <v>0</v>
      </c>
      <c r="D86" s="87">
        <f>SUM(D85:D85)</f>
        <v>0</v>
      </c>
      <c r="E86" s="87"/>
      <c r="F86" s="87"/>
      <c r="G86" s="87"/>
      <c r="H86" s="87"/>
      <c r="I86" s="87"/>
      <c r="J86" s="87"/>
      <c r="K86" s="12">
        <f t="shared" si="1"/>
        <v>0</v>
      </c>
    </row>
    <row r="87" spans="1:11" s="10" customFormat="1" ht="15.75" hidden="1">
      <c r="A87" s="91" t="s">
        <v>462</v>
      </c>
      <c r="B87" s="108">
        <v>2</v>
      </c>
      <c r="C87" s="87"/>
      <c r="D87" s="87"/>
      <c r="E87" s="87"/>
      <c r="F87" s="87"/>
      <c r="G87" s="87"/>
      <c r="H87" s="87"/>
      <c r="I87" s="87"/>
      <c r="J87" s="87"/>
      <c r="K87" s="12">
        <f t="shared" si="1"/>
        <v>0</v>
      </c>
    </row>
    <row r="88" spans="1:11" s="10" customFormat="1" ht="47.25" hidden="1">
      <c r="A88" s="91" t="s">
        <v>367</v>
      </c>
      <c r="B88" s="108">
        <v>2</v>
      </c>
      <c r="C88" s="87"/>
      <c r="D88" s="87"/>
      <c r="E88" s="87"/>
      <c r="F88" s="87"/>
      <c r="G88" s="87"/>
      <c r="H88" s="87"/>
      <c r="I88" s="87"/>
      <c r="J88" s="87"/>
      <c r="K88" s="12">
        <f t="shared" si="1"/>
        <v>0</v>
      </c>
    </row>
    <row r="89" spans="1:11" s="10" customFormat="1" ht="31.5" hidden="1">
      <c r="A89" s="91" t="s">
        <v>369</v>
      </c>
      <c r="B89" s="108">
        <v>2</v>
      </c>
      <c r="C89" s="87"/>
      <c r="D89" s="87"/>
      <c r="E89" s="87"/>
      <c r="F89" s="87"/>
      <c r="G89" s="87"/>
      <c r="H89" s="87"/>
      <c r="I89" s="87"/>
      <c r="J89" s="87"/>
      <c r="K89" s="12">
        <f t="shared" si="1"/>
        <v>0</v>
      </c>
    </row>
    <row r="90" spans="1:11" s="10" customFormat="1" ht="15.75" hidden="1">
      <c r="A90" s="91" t="s">
        <v>370</v>
      </c>
      <c r="B90" s="108">
        <v>2</v>
      </c>
      <c r="C90" s="87"/>
      <c r="D90" s="87"/>
      <c r="E90" s="87"/>
      <c r="F90" s="87"/>
      <c r="G90" s="87"/>
      <c r="H90" s="87"/>
      <c r="I90" s="87"/>
      <c r="J90" s="87"/>
      <c r="K90" s="12">
        <f t="shared" si="1"/>
        <v>0</v>
      </c>
    </row>
    <row r="91" spans="1:11" s="10" customFormat="1" ht="15.75" hidden="1">
      <c r="A91" s="111" t="s">
        <v>368</v>
      </c>
      <c r="B91" s="108"/>
      <c r="C91" s="87">
        <f>SUM(C89:C90)</f>
        <v>0</v>
      </c>
      <c r="D91" s="87">
        <f>SUM(D89:D90)</f>
        <v>0</v>
      </c>
      <c r="E91" s="87"/>
      <c r="F91" s="87"/>
      <c r="G91" s="87"/>
      <c r="H91" s="87"/>
      <c r="I91" s="87"/>
      <c r="J91" s="87"/>
      <c r="K91" s="12">
        <f t="shared" si="1"/>
        <v>0</v>
      </c>
    </row>
    <row r="92" spans="1:11" s="10" customFormat="1" ht="15.75" hidden="1">
      <c r="A92" s="91" t="s">
        <v>124</v>
      </c>
      <c r="B92" s="108"/>
      <c r="C92" s="87"/>
      <c r="D92" s="87"/>
      <c r="E92" s="87"/>
      <c r="F92" s="87"/>
      <c r="G92" s="87"/>
      <c r="H92" s="87"/>
      <c r="I92" s="87"/>
      <c r="J92" s="87"/>
      <c r="K92" s="12">
        <f t="shared" si="1"/>
        <v>0</v>
      </c>
    </row>
    <row r="93" spans="1:11" s="10" customFormat="1" ht="15.75" hidden="1">
      <c r="A93" s="149" t="s">
        <v>644</v>
      </c>
      <c r="B93" s="108">
        <v>2</v>
      </c>
      <c r="C93" s="87"/>
      <c r="D93" s="87"/>
      <c r="E93" s="87"/>
      <c r="F93" s="87"/>
      <c r="G93" s="87"/>
      <c r="H93" s="87"/>
      <c r="I93" s="87"/>
      <c r="J93" s="87"/>
      <c r="K93" s="12">
        <f t="shared" si="1"/>
        <v>0</v>
      </c>
    </row>
    <row r="94" spans="1:11" s="10" customFormat="1" ht="15.75" hidden="1">
      <c r="A94" s="111" t="s">
        <v>371</v>
      </c>
      <c r="B94" s="108"/>
      <c r="C94" s="87">
        <f>SUM(C92:C93)</f>
        <v>0</v>
      </c>
      <c r="D94" s="87">
        <f>SUM(D92:D93)</f>
        <v>0</v>
      </c>
      <c r="E94" s="87"/>
      <c r="F94" s="87"/>
      <c r="G94" s="87"/>
      <c r="H94" s="87"/>
      <c r="I94" s="87"/>
      <c r="J94" s="87"/>
      <c r="K94" s="12">
        <f t="shared" si="1"/>
        <v>0</v>
      </c>
    </row>
    <row r="95" spans="1:11" s="10" customFormat="1" ht="15.75" hidden="1">
      <c r="A95" s="61" t="s">
        <v>461</v>
      </c>
      <c r="B95" s="108"/>
      <c r="C95" s="87">
        <f>SUM(C88)+C91+C94</f>
        <v>0</v>
      </c>
      <c r="D95" s="87">
        <f>SUM(D88)+D91+D94</f>
        <v>0</v>
      </c>
      <c r="E95" s="87"/>
      <c r="F95" s="87"/>
      <c r="G95" s="87"/>
      <c r="H95" s="87"/>
      <c r="I95" s="87"/>
      <c r="J95" s="87"/>
      <c r="K95" s="12">
        <f t="shared" si="1"/>
        <v>0</v>
      </c>
    </row>
    <row r="96" spans="1:11" s="10" customFormat="1" ht="15.75">
      <c r="A96" s="40" t="s">
        <v>348</v>
      </c>
      <c r="B96" s="105"/>
      <c r="C96" s="89">
        <f>SUM(C97:C97:C99)</f>
        <v>60000</v>
      </c>
      <c r="D96" s="89">
        <f>SUM(D97:D97:D99)</f>
        <v>60000</v>
      </c>
      <c r="E96" s="89"/>
      <c r="F96" s="89"/>
      <c r="G96" s="89"/>
      <c r="H96" s="89"/>
      <c r="I96" s="89"/>
      <c r="J96" s="89"/>
      <c r="K96" s="12">
        <f t="shared" si="1"/>
        <v>0</v>
      </c>
    </row>
    <row r="97" spans="1:11" s="10" customFormat="1" ht="15.75">
      <c r="A97" s="91" t="s">
        <v>421</v>
      </c>
      <c r="B97" s="103">
        <v>1</v>
      </c>
      <c r="C97" s="87">
        <f>SUMIF($B$61:$B$96,"1",C$61:C$96)</f>
        <v>0</v>
      </c>
      <c r="D97" s="87">
        <f>SUMIF($B$61:$B$96,"1",D$61:D$96)</f>
        <v>0</v>
      </c>
      <c r="E97" s="87"/>
      <c r="F97" s="87"/>
      <c r="G97" s="87"/>
      <c r="H97" s="87"/>
      <c r="I97" s="87"/>
      <c r="J97" s="87"/>
      <c r="K97" s="12">
        <f t="shared" si="1"/>
        <v>0</v>
      </c>
    </row>
    <row r="98" spans="1:11" s="10" customFormat="1" ht="15.75">
      <c r="A98" s="91" t="s">
        <v>248</v>
      </c>
      <c r="B98" s="103">
        <v>2</v>
      </c>
      <c r="C98" s="87">
        <f>SUMIF($B$61:$B$96,"2",C$61:C$96)</f>
        <v>60000</v>
      </c>
      <c r="D98" s="87">
        <f>SUMIF($B$61:$B$96,"2",D$61:D$96)</f>
        <v>60000</v>
      </c>
      <c r="E98" s="87"/>
      <c r="F98" s="87"/>
      <c r="G98" s="87"/>
      <c r="H98" s="87"/>
      <c r="I98" s="87"/>
      <c r="J98" s="87"/>
      <c r="K98" s="12">
        <f t="shared" si="1"/>
        <v>0</v>
      </c>
    </row>
    <row r="99" spans="1:11" s="10" customFormat="1" ht="15.75">
      <c r="A99" s="91" t="s">
        <v>130</v>
      </c>
      <c r="B99" s="103">
        <v>3</v>
      </c>
      <c r="C99" s="87">
        <f>SUMIF($B$61:$B$96,"3",C$61:C$96)</f>
        <v>0</v>
      </c>
      <c r="D99" s="87">
        <f>SUMIF($B$61:$B$96,"3",D$61:D$96)</f>
        <v>0</v>
      </c>
      <c r="E99" s="87"/>
      <c r="F99" s="87"/>
      <c r="G99" s="87"/>
      <c r="H99" s="87"/>
      <c r="I99" s="87"/>
      <c r="J99" s="87"/>
      <c r="K99" s="12">
        <f t="shared" si="1"/>
        <v>0</v>
      </c>
    </row>
    <row r="100" spans="1:11" s="10" customFormat="1" ht="15.75" hidden="1">
      <c r="A100" s="65" t="s">
        <v>372</v>
      </c>
      <c r="B100" s="17"/>
      <c r="C100" s="89"/>
      <c r="D100" s="89"/>
      <c r="E100" s="89"/>
      <c r="F100" s="89"/>
      <c r="G100" s="89"/>
      <c r="H100" s="89"/>
      <c r="I100" s="89"/>
      <c r="J100" s="89"/>
      <c r="K100" s="12">
        <f t="shared" si="1"/>
        <v>0</v>
      </c>
    </row>
    <row r="101" spans="1:11" s="10" customFormat="1" ht="15.75" hidden="1">
      <c r="A101" s="91" t="s">
        <v>123</v>
      </c>
      <c r="B101" s="108"/>
      <c r="C101" s="87"/>
      <c r="D101" s="87"/>
      <c r="E101" s="87"/>
      <c r="F101" s="87"/>
      <c r="G101" s="87"/>
      <c r="H101" s="87"/>
      <c r="I101" s="87"/>
      <c r="J101" s="87"/>
      <c r="K101" s="12">
        <f t="shared" si="1"/>
        <v>0</v>
      </c>
    </row>
    <row r="102" spans="1:11" s="10" customFormat="1" ht="15.75" hidden="1">
      <c r="A102" s="112" t="s">
        <v>373</v>
      </c>
      <c r="B102" s="108"/>
      <c r="C102" s="87">
        <f>SUM(C101)</f>
        <v>0</v>
      </c>
      <c r="D102" s="87">
        <f>SUM(D101)</f>
        <v>0</v>
      </c>
      <c r="E102" s="87"/>
      <c r="F102" s="87"/>
      <c r="G102" s="87"/>
      <c r="H102" s="87"/>
      <c r="I102" s="87"/>
      <c r="J102" s="87"/>
      <c r="K102" s="12">
        <f t="shared" si="1"/>
        <v>0</v>
      </c>
    </row>
    <row r="103" spans="1:11" s="10" customFormat="1" ht="15.75" hidden="1">
      <c r="A103" s="61" t="s">
        <v>375</v>
      </c>
      <c r="B103" s="108"/>
      <c r="C103" s="87"/>
      <c r="D103" s="87"/>
      <c r="E103" s="87"/>
      <c r="F103" s="87"/>
      <c r="G103" s="87"/>
      <c r="H103" s="87"/>
      <c r="I103" s="87"/>
      <c r="J103" s="87"/>
      <c r="K103" s="12">
        <f t="shared" si="1"/>
        <v>0</v>
      </c>
    </row>
    <row r="104" spans="1:11" s="10" customFormat="1" ht="15.75" hidden="1">
      <c r="A104" s="91" t="s">
        <v>123</v>
      </c>
      <c r="B104" s="108">
        <v>2</v>
      </c>
      <c r="C104" s="87"/>
      <c r="D104" s="87"/>
      <c r="E104" s="87"/>
      <c r="F104" s="87"/>
      <c r="G104" s="87"/>
      <c r="H104" s="87"/>
      <c r="I104" s="87"/>
      <c r="J104" s="87"/>
      <c r="K104" s="12">
        <f t="shared" si="1"/>
        <v>0</v>
      </c>
    </row>
    <row r="105" spans="1:11" s="10" customFormat="1" ht="15.75" hidden="1">
      <c r="A105" s="91" t="s">
        <v>123</v>
      </c>
      <c r="B105" s="108">
        <v>2</v>
      </c>
      <c r="C105" s="87"/>
      <c r="D105" s="87"/>
      <c r="E105" s="87"/>
      <c r="F105" s="87"/>
      <c r="G105" s="87"/>
      <c r="H105" s="87"/>
      <c r="I105" s="87"/>
      <c r="J105" s="87"/>
      <c r="K105" s="12">
        <f t="shared" si="1"/>
        <v>0</v>
      </c>
    </row>
    <row r="106" spans="1:11" s="10" customFormat="1" ht="15.75" hidden="1">
      <c r="A106" s="91" t="s">
        <v>566</v>
      </c>
      <c r="B106" s="108">
        <v>2</v>
      </c>
      <c r="C106" s="87"/>
      <c r="D106" s="87"/>
      <c r="E106" s="87"/>
      <c r="F106" s="87"/>
      <c r="G106" s="87"/>
      <c r="H106" s="87"/>
      <c r="I106" s="87"/>
      <c r="J106" s="87"/>
      <c r="K106" s="12">
        <f t="shared" si="1"/>
        <v>0</v>
      </c>
    </row>
    <row r="107" spans="1:11" s="10" customFormat="1" ht="15.75" hidden="1">
      <c r="A107" s="112" t="s">
        <v>377</v>
      </c>
      <c r="B107" s="108"/>
      <c r="C107" s="87">
        <f>SUM(C104:C106)</f>
        <v>0</v>
      </c>
      <c r="D107" s="87">
        <f>SUM(D104:D106)</f>
        <v>0</v>
      </c>
      <c r="E107" s="87"/>
      <c r="F107" s="87"/>
      <c r="G107" s="87"/>
      <c r="H107" s="87"/>
      <c r="I107" s="87"/>
      <c r="J107" s="87"/>
      <c r="K107" s="12">
        <f t="shared" si="1"/>
        <v>0</v>
      </c>
    </row>
    <row r="108" spans="1:11" s="10" customFormat="1" ht="15.75" hidden="1">
      <c r="A108" s="61" t="s">
        <v>380</v>
      </c>
      <c r="B108" s="108"/>
      <c r="C108" s="87"/>
      <c r="D108" s="87"/>
      <c r="E108" s="87"/>
      <c r="F108" s="87"/>
      <c r="G108" s="87"/>
      <c r="H108" s="87"/>
      <c r="I108" s="87"/>
      <c r="J108" s="87"/>
      <c r="K108" s="12">
        <f t="shared" si="1"/>
        <v>0</v>
      </c>
    </row>
    <row r="109" spans="1:11" s="10" customFormat="1" ht="15.75" hidden="1">
      <c r="A109" s="61" t="s">
        <v>381</v>
      </c>
      <c r="B109" s="108">
        <v>2</v>
      </c>
      <c r="C109" s="87"/>
      <c r="D109" s="87"/>
      <c r="E109" s="87"/>
      <c r="F109" s="87"/>
      <c r="G109" s="87"/>
      <c r="H109" s="87"/>
      <c r="I109" s="87"/>
      <c r="J109" s="87"/>
      <c r="K109" s="12">
        <f t="shared" si="1"/>
        <v>0</v>
      </c>
    </row>
    <row r="110" spans="1:11" s="10" customFormat="1" ht="15.75" hidden="1">
      <c r="A110" s="40" t="s">
        <v>372</v>
      </c>
      <c r="B110" s="105"/>
      <c r="C110" s="89">
        <f>SUM(C111:C111:C113)</f>
        <v>0</v>
      </c>
      <c r="D110" s="89">
        <f>SUM(D111:D111:D113)</f>
        <v>0</v>
      </c>
      <c r="E110" s="89"/>
      <c r="F110" s="89"/>
      <c r="G110" s="89"/>
      <c r="H110" s="89"/>
      <c r="I110" s="89"/>
      <c r="J110" s="89"/>
      <c r="K110" s="12">
        <f t="shared" si="1"/>
        <v>0</v>
      </c>
    </row>
    <row r="111" spans="1:11" s="10" customFormat="1" ht="15.75" hidden="1">
      <c r="A111" s="91" t="s">
        <v>421</v>
      </c>
      <c r="B111" s="103">
        <v>1</v>
      </c>
      <c r="C111" s="87">
        <f>SUMIF($B$100:$B$110,"1",C$100:C$110)</f>
        <v>0</v>
      </c>
      <c r="D111" s="87">
        <f>SUMIF($B$100:$B$110,"1",D$100:D$110)</f>
        <v>0</v>
      </c>
      <c r="E111" s="87"/>
      <c r="F111" s="87"/>
      <c r="G111" s="87"/>
      <c r="H111" s="87"/>
      <c r="I111" s="87"/>
      <c r="J111" s="87"/>
      <c r="K111" s="12">
        <f t="shared" si="1"/>
        <v>0</v>
      </c>
    </row>
    <row r="112" spans="1:11" s="10" customFormat="1" ht="15.75" hidden="1">
      <c r="A112" s="91" t="s">
        <v>248</v>
      </c>
      <c r="B112" s="103">
        <v>2</v>
      </c>
      <c r="C112" s="87">
        <f>SUMIF($B$100:$B$110,"2",C$100:C$110)</f>
        <v>0</v>
      </c>
      <c r="D112" s="87">
        <f>SUMIF($B$100:$B$110,"2",D$100:D$110)</f>
        <v>0</v>
      </c>
      <c r="E112" s="87"/>
      <c r="F112" s="87"/>
      <c r="G112" s="87"/>
      <c r="H112" s="87"/>
      <c r="I112" s="87"/>
      <c r="J112" s="87"/>
      <c r="K112" s="12">
        <f t="shared" si="1"/>
        <v>0</v>
      </c>
    </row>
    <row r="113" spans="1:11" s="10" customFormat="1" ht="15.75" hidden="1">
      <c r="A113" s="91" t="s">
        <v>130</v>
      </c>
      <c r="B113" s="103">
        <v>3</v>
      </c>
      <c r="C113" s="87">
        <f>SUMIF($B$100:$B$110,"3",C$100:C$110)</f>
        <v>0</v>
      </c>
      <c r="D113" s="87">
        <f>SUMIF($B$100:$B$110,"3",D$100:D$110)</f>
        <v>0</v>
      </c>
      <c r="E113" s="87"/>
      <c r="F113" s="87"/>
      <c r="G113" s="87"/>
      <c r="H113" s="87"/>
      <c r="I113" s="87"/>
      <c r="J113" s="87"/>
      <c r="K113" s="12">
        <f t="shared" si="1"/>
        <v>0</v>
      </c>
    </row>
    <row r="114" spans="1:11" s="10" customFormat="1" ht="15.75" hidden="1">
      <c r="A114" s="65" t="s">
        <v>385</v>
      </c>
      <c r="B114" s="17"/>
      <c r="C114" s="89"/>
      <c r="D114" s="89"/>
      <c r="E114" s="89"/>
      <c r="F114" s="89"/>
      <c r="G114" s="89"/>
      <c r="H114" s="89"/>
      <c r="I114" s="89"/>
      <c r="J114" s="89"/>
      <c r="K114" s="12">
        <f t="shared" si="1"/>
        <v>0</v>
      </c>
    </row>
    <row r="115" spans="1:11" s="10" customFormat="1" ht="15.75" hidden="1">
      <c r="A115" s="61"/>
      <c r="B115" s="17"/>
      <c r="C115" s="87"/>
      <c r="D115" s="87"/>
      <c r="E115" s="87"/>
      <c r="F115" s="87"/>
      <c r="G115" s="87"/>
      <c r="H115" s="87"/>
      <c r="I115" s="87"/>
      <c r="J115" s="87"/>
      <c r="K115" s="12">
        <f t="shared" si="1"/>
        <v>0</v>
      </c>
    </row>
    <row r="116" spans="1:11" s="10" customFormat="1" ht="31.5" hidden="1">
      <c r="A116" s="61" t="s">
        <v>384</v>
      </c>
      <c r="B116" s="17"/>
      <c r="C116" s="87"/>
      <c r="D116" s="87"/>
      <c r="E116" s="87"/>
      <c r="F116" s="87"/>
      <c r="G116" s="87"/>
      <c r="H116" s="87"/>
      <c r="I116" s="87"/>
      <c r="J116" s="87"/>
      <c r="K116" s="12">
        <f t="shared" si="1"/>
        <v>0</v>
      </c>
    </row>
    <row r="117" spans="1:11" s="10" customFormat="1" ht="15.75" hidden="1">
      <c r="A117" s="61"/>
      <c r="B117" s="17"/>
      <c r="C117" s="87"/>
      <c r="D117" s="87"/>
      <c r="E117" s="87"/>
      <c r="F117" s="87"/>
      <c r="G117" s="87"/>
      <c r="H117" s="87"/>
      <c r="I117" s="87"/>
      <c r="J117" s="87"/>
      <c r="K117" s="12">
        <f t="shared" si="1"/>
        <v>0</v>
      </c>
    </row>
    <row r="118" spans="1:11" s="10" customFormat="1" ht="31.5" hidden="1">
      <c r="A118" s="61" t="s">
        <v>463</v>
      </c>
      <c r="B118" s="17"/>
      <c r="C118" s="87"/>
      <c r="D118" s="87"/>
      <c r="E118" s="87"/>
      <c r="F118" s="87"/>
      <c r="G118" s="87"/>
      <c r="H118" s="87"/>
      <c r="I118" s="87"/>
      <c r="J118" s="87"/>
      <c r="K118" s="12">
        <f t="shared" si="1"/>
        <v>0</v>
      </c>
    </row>
    <row r="119" spans="1:11" s="10" customFormat="1" ht="15.75" hidden="1">
      <c r="A119" s="61"/>
      <c r="B119" s="17"/>
      <c r="C119" s="87"/>
      <c r="D119" s="87"/>
      <c r="E119" s="87"/>
      <c r="F119" s="87"/>
      <c r="G119" s="87"/>
      <c r="H119" s="87"/>
      <c r="I119" s="87"/>
      <c r="J119" s="87"/>
      <c r="K119" s="12">
        <f t="shared" si="1"/>
        <v>0</v>
      </c>
    </row>
    <row r="120" spans="1:11" s="10" customFormat="1" ht="15.75" hidden="1">
      <c r="A120" s="61"/>
      <c r="B120" s="17"/>
      <c r="C120" s="87"/>
      <c r="D120" s="87"/>
      <c r="E120" s="87"/>
      <c r="F120" s="87"/>
      <c r="G120" s="87"/>
      <c r="H120" s="87"/>
      <c r="I120" s="87"/>
      <c r="J120" s="87"/>
      <c r="K120" s="12">
        <f t="shared" si="1"/>
        <v>0</v>
      </c>
    </row>
    <row r="121" spans="1:11" s="10" customFormat="1" ht="15.75" hidden="1">
      <c r="A121" s="61"/>
      <c r="B121" s="17"/>
      <c r="C121" s="87"/>
      <c r="D121" s="87"/>
      <c r="E121" s="87"/>
      <c r="F121" s="87"/>
      <c r="G121" s="87"/>
      <c r="H121" s="87"/>
      <c r="I121" s="87"/>
      <c r="J121" s="87"/>
      <c r="K121" s="12">
        <f t="shared" si="1"/>
        <v>0</v>
      </c>
    </row>
    <row r="122" spans="1:11" s="10" customFormat="1" ht="15.75" hidden="1">
      <c r="A122" s="61" t="s">
        <v>464</v>
      </c>
      <c r="B122" s="17"/>
      <c r="C122" s="87"/>
      <c r="D122" s="87"/>
      <c r="E122" s="87"/>
      <c r="F122" s="87"/>
      <c r="G122" s="87"/>
      <c r="H122" s="87"/>
      <c r="I122" s="87"/>
      <c r="J122" s="87"/>
      <c r="K122" s="12">
        <f t="shared" si="1"/>
        <v>0</v>
      </c>
    </row>
    <row r="123" spans="1:11" s="10" customFormat="1" ht="15.75" hidden="1">
      <c r="A123" s="40" t="s">
        <v>385</v>
      </c>
      <c r="B123" s="105"/>
      <c r="C123" s="89">
        <f>SUM(C124:C124:C126)</f>
        <v>0</v>
      </c>
      <c r="D123" s="89">
        <f>SUM(D124:D124:D126)</f>
        <v>0</v>
      </c>
      <c r="E123" s="89"/>
      <c r="F123" s="89"/>
      <c r="G123" s="89"/>
      <c r="H123" s="89"/>
      <c r="I123" s="89"/>
      <c r="J123" s="89"/>
      <c r="K123" s="12">
        <f t="shared" si="1"/>
        <v>0</v>
      </c>
    </row>
    <row r="124" spans="1:11" s="10" customFormat="1" ht="15.75" hidden="1">
      <c r="A124" s="91" t="s">
        <v>421</v>
      </c>
      <c r="B124" s="103">
        <v>1</v>
      </c>
      <c r="C124" s="87">
        <f>SUMIF($B$114:$B$123,"1",C$114:C$123)</f>
        <v>0</v>
      </c>
      <c r="D124" s="87">
        <f>SUMIF($B$114:$B$123,"1",D$114:D$123)</f>
        <v>0</v>
      </c>
      <c r="E124" s="87"/>
      <c r="F124" s="87"/>
      <c r="G124" s="87"/>
      <c r="H124" s="87"/>
      <c r="I124" s="87"/>
      <c r="J124" s="87"/>
      <c r="K124" s="12">
        <f t="shared" si="1"/>
        <v>0</v>
      </c>
    </row>
    <row r="125" spans="1:11" s="10" customFormat="1" ht="15.75" hidden="1">
      <c r="A125" s="91" t="s">
        <v>248</v>
      </c>
      <c r="B125" s="103">
        <v>2</v>
      </c>
      <c r="C125" s="87">
        <f>SUMIF($B$114:$B$123,"2",C$114:C$123)</f>
        <v>0</v>
      </c>
      <c r="D125" s="87">
        <f>SUMIF($B$114:$B$123,"2",D$114:D$123)</f>
        <v>0</v>
      </c>
      <c r="E125" s="87"/>
      <c r="F125" s="87"/>
      <c r="G125" s="87"/>
      <c r="H125" s="87"/>
      <c r="I125" s="87"/>
      <c r="J125" s="87"/>
      <c r="K125" s="12">
        <f t="shared" si="1"/>
        <v>0</v>
      </c>
    </row>
    <row r="126" spans="1:11" s="10" customFormat="1" ht="15.75" hidden="1">
      <c r="A126" s="91" t="s">
        <v>130</v>
      </c>
      <c r="B126" s="103">
        <v>3</v>
      </c>
      <c r="C126" s="87">
        <f>SUMIF($B$114:$B$123,"3",C$114:C$123)</f>
        <v>0</v>
      </c>
      <c r="D126" s="87">
        <f>SUMIF($B$114:$B$123,"3",D$114:D$123)</f>
        <v>0</v>
      </c>
      <c r="E126" s="87"/>
      <c r="F126" s="87"/>
      <c r="G126" s="87"/>
      <c r="H126" s="87"/>
      <c r="I126" s="87"/>
      <c r="J126" s="87"/>
      <c r="K126" s="12">
        <f t="shared" si="1"/>
        <v>0</v>
      </c>
    </row>
    <row r="127" spans="1:11" s="10" customFormat="1" ht="15.75" hidden="1">
      <c r="A127" s="65" t="s">
        <v>386</v>
      </c>
      <c r="B127" s="17"/>
      <c r="C127" s="89"/>
      <c r="D127" s="89"/>
      <c r="E127" s="89"/>
      <c r="F127" s="89"/>
      <c r="G127" s="89"/>
      <c r="H127" s="89"/>
      <c r="I127" s="89"/>
      <c r="J127" s="89"/>
      <c r="K127" s="12">
        <f t="shared" si="1"/>
        <v>0</v>
      </c>
    </row>
    <row r="128" spans="1:11" s="10" customFormat="1" ht="15.75" hidden="1">
      <c r="A128" s="61"/>
      <c r="B128" s="17"/>
      <c r="C128" s="87"/>
      <c r="D128" s="87"/>
      <c r="E128" s="87"/>
      <c r="F128" s="87"/>
      <c r="G128" s="87"/>
      <c r="H128" s="87"/>
      <c r="I128" s="87"/>
      <c r="J128" s="87"/>
      <c r="K128" s="12">
        <f t="shared" si="1"/>
        <v>0</v>
      </c>
    </row>
    <row r="129" spans="1:11" s="10" customFormat="1" ht="31.5" hidden="1">
      <c r="A129" s="61" t="s">
        <v>387</v>
      </c>
      <c r="B129" s="17"/>
      <c r="C129" s="87"/>
      <c r="D129" s="87"/>
      <c r="E129" s="87"/>
      <c r="F129" s="87"/>
      <c r="G129" s="87"/>
      <c r="H129" s="87"/>
      <c r="I129" s="87"/>
      <c r="J129" s="87"/>
      <c r="K129" s="12">
        <f t="shared" si="1"/>
        <v>0</v>
      </c>
    </row>
    <row r="130" spans="1:11" s="10" customFormat="1" ht="15.75" hidden="1">
      <c r="A130" s="61"/>
      <c r="B130" s="17"/>
      <c r="C130" s="87"/>
      <c r="D130" s="87"/>
      <c r="E130" s="87"/>
      <c r="F130" s="87"/>
      <c r="G130" s="87"/>
      <c r="H130" s="87"/>
      <c r="I130" s="87"/>
      <c r="J130" s="87"/>
      <c r="K130" s="12">
        <f aca="true" t="shared" si="2" ref="K130:K193">D130-C130</f>
        <v>0</v>
      </c>
    </row>
    <row r="131" spans="1:11" s="10" customFormat="1" ht="31.5" hidden="1">
      <c r="A131" s="61" t="s">
        <v>465</v>
      </c>
      <c r="B131" s="17"/>
      <c r="C131" s="87"/>
      <c r="D131" s="87"/>
      <c r="E131" s="87"/>
      <c r="F131" s="87"/>
      <c r="G131" s="87"/>
      <c r="H131" s="87"/>
      <c r="I131" s="87"/>
      <c r="J131" s="87"/>
      <c r="K131" s="12">
        <f t="shared" si="2"/>
        <v>0</v>
      </c>
    </row>
    <row r="132" spans="1:11" s="10" customFormat="1" ht="15.75" hidden="1">
      <c r="A132" s="61"/>
      <c r="B132" s="17"/>
      <c r="C132" s="87"/>
      <c r="D132" s="87"/>
      <c r="E132" s="87"/>
      <c r="F132" s="87"/>
      <c r="G132" s="87"/>
      <c r="H132" s="87"/>
      <c r="I132" s="87"/>
      <c r="J132" s="87"/>
      <c r="K132" s="12">
        <f t="shared" si="2"/>
        <v>0</v>
      </c>
    </row>
    <row r="133" spans="1:11" s="10" customFormat="1" ht="15.75" hidden="1">
      <c r="A133" s="61"/>
      <c r="B133" s="17"/>
      <c r="C133" s="87"/>
      <c r="D133" s="87"/>
      <c r="E133" s="87"/>
      <c r="F133" s="87"/>
      <c r="G133" s="87"/>
      <c r="H133" s="87"/>
      <c r="I133" s="87"/>
      <c r="J133" s="87"/>
      <c r="K133" s="12">
        <f t="shared" si="2"/>
        <v>0</v>
      </c>
    </row>
    <row r="134" spans="1:11" s="10" customFormat="1" ht="15.75" hidden="1">
      <c r="A134" s="61"/>
      <c r="B134" s="17"/>
      <c r="C134" s="87"/>
      <c r="D134" s="87"/>
      <c r="E134" s="87"/>
      <c r="F134" s="87"/>
      <c r="G134" s="87"/>
      <c r="H134" s="87"/>
      <c r="I134" s="87"/>
      <c r="J134" s="87"/>
      <c r="K134" s="12">
        <f t="shared" si="2"/>
        <v>0</v>
      </c>
    </row>
    <row r="135" spans="1:11" s="10" customFormat="1" ht="15.75" hidden="1">
      <c r="A135" s="61" t="s">
        <v>466</v>
      </c>
      <c r="B135" s="17"/>
      <c r="C135" s="87"/>
      <c r="D135" s="87"/>
      <c r="E135" s="87"/>
      <c r="F135" s="87"/>
      <c r="G135" s="87"/>
      <c r="H135" s="87"/>
      <c r="I135" s="87"/>
      <c r="J135" s="87"/>
      <c r="K135" s="12">
        <f t="shared" si="2"/>
        <v>0</v>
      </c>
    </row>
    <row r="136" spans="1:11" s="10" customFormat="1" ht="15.75" hidden="1">
      <c r="A136" s="40" t="s">
        <v>386</v>
      </c>
      <c r="B136" s="105"/>
      <c r="C136" s="89">
        <f>SUM(C137:C137:C139)</f>
        <v>0</v>
      </c>
      <c r="D136" s="89">
        <f>SUM(D137:D137:D139)</f>
        <v>0</v>
      </c>
      <c r="E136" s="89"/>
      <c r="F136" s="89"/>
      <c r="G136" s="89"/>
      <c r="H136" s="89"/>
      <c r="I136" s="89"/>
      <c r="J136" s="89"/>
      <c r="K136" s="12">
        <f t="shared" si="2"/>
        <v>0</v>
      </c>
    </row>
    <row r="137" spans="1:11" s="10" customFormat="1" ht="15.75" hidden="1">
      <c r="A137" s="91" t="s">
        <v>421</v>
      </c>
      <c r="B137" s="103">
        <v>1</v>
      </c>
      <c r="C137" s="87">
        <f>SUMIF($B$127:$B$136,"1",C$127:C$136)</f>
        <v>0</v>
      </c>
      <c r="D137" s="87">
        <f>SUMIF($B$127:$B$136,"1",D$127:D$136)</f>
        <v>0</v>
      </c>
      <c r="E137" s="87"/>
      <c r="F137" s="87"/>
      <c r="G137" s="87"/>
      <c r="H137" s="87"/>
      <c r="I137" s="87"/>
      <c r="J137" s="87"/>
      <c r="K137" s="12">
        <f t="shared" si="2"/>
        <v>0</v>
      </c>
    </row>
    <row r="138" spans="1:11" s="10" customFormat="1" ht="15.75" hidden="1">
      <c r="A138" s="91" t="s">
        <v>248</v>
      </c>
      <c r="B138" s="103">
        <v>2</v>
      </c>
      <c r="C138" s="87">
        <f>SUMIF($B$127:$B$136,"2",C$127:C$136)</f>
        <v>0</v>
      </c>
      <c r="D138" s="87">
        <f>SUMIF($B$127:$B$136,"2",D$127:D$136)</f>
        <v>0</v>
      </c>
      <c r="E138" s="87"/>
      <c r="F138" s="87"/>
      <c r="G138" s="87"/>
      <c r="H138" s="87"/>
      <c r="I138" s="87"/>
      <c r="J138" s="87"/>
      <c r="K138" s="12">
        <f t="shared" si="2"/>
        <v>0</v>
      </c>
    </row>
    <row r="139" spans="1:11" s="10" customFormat="1" ht="15.75" hidden="1">
      <c r="A139" s="91" t="s">
        <v>130</v>
      </c>
      <c r="B139" s="103">
        <v>3</v>
      </c>
      <c r="C139" s="87">
        <f>SUMIF($B$127:$B$136,"3",C$127:C$136)</f>
        <v>0</v>
      </c>
      <c r="D139" s="87">
        <f>SUMIF($B$127:$B$136,"3",D$127:D$136)</f>
        <v>0</v>
      </c>
      <c r="E139" s="87"/>
      <c r="F139" s="87"/>
      <c r="G139" s="87"/>
      <c r="H139" s="87"/>
      <c r="I139" s="87"/>
      <c r="J139" s="87"/>
      <c r="K139" s="12">
        <f t="shared" si="2"/>
        <v>0</v>
      </c>
    </row>
    <row r="140" spans="1:11" s="10" customFormat="1" ht="33">
      <c r="A140" s="66" t="s">
        <v>499</v>
      </c>
      <c r="B140" s="106"/>
      <c r="C140" s="88"/>
      <c r="D140" s="88"/>
      <c r="E140" s="88"/>
      <c r="F140" s="88"/>
      <c r="G140" s="88"/>
      <c r="H140" s="88"/>
      <c r="I140" s="88"/>
      <c r="J140" s="88"/>
      <c r="K140" s="12">
        <f t="shared" si="2"/>
        <v>0</v>
      </c>
    </row>
    <row r="141" spans="1:11" s="10" customFormat="1" ht="16.5">
      <c r="A141" s="65" t="s">
        <v>170</v>
      </c>
      <c r="B141" s="106"/>
      <c r="C141" s="88"/>
      <c r="D141" s="88"/>
      <c r="E141" s="88"/>
      <c r="F141" s="88"/>
      <c r="G141" s="88"/>
      <c r="H141" s="88"/>
      <c r="I141" s="88"/>
      <c r="J141" s="88"/>
      <c r="K141" s="12">
        <f t="shared" si="2"/>
        <v>0</v>
      </c>
    </row>
    <row r="142" spans="1:11" s="10" customFormat="1" ht="31.5">
      <c r="A142" s="61" t="s">
        <v>234</v>
      </c>
      <c r="B142" s="106">
        <v>2</v>
      </c>
      <c r="C142" s="90">
        <v>4300000</v>
      </c>
      <c r="D142" s="90">
        <v>4305839</v>
      </c>
      <c r="E142" s="90"/>
      <c r="F142" s="90"/>
      <c r="G142" s="90"/>
      <c r="H142" s="90"/>
      <c r="I142" s="90"/>
      <c r="J142" s="90"/>
      <c r="K142" s="12">
        <f t="shared" si="2"/>
        <v>5839</v>
      </c>
    </row>
    <row r="143" spans="1:11" s="10" customFormat="1" ht="15.75" hidden="1">
      <c r="A143" s="61" t="s">
        <v>467</v>
      </c>
      <c r="B143" s="105">
        <v>2</v>
      </c>
      <c r="C143" s="90"/>
      <c r="D143" s="90"/>
      <c r="E143" s="90"/>
      <c r="F143" s="90"/>
      <c r="G143" s="90"/>
      <c r="H143" s="90"/>
      <c r="I143" s="90"/>
      <c r="J143" s="90"/>
      <c r="K143" s="12">
        <f t="shared" si="2"/>
        <v>0</v>
      </c>
    </row>
    <row r="144" spans="1:11" s="10" customFormat="1" ht="15.75">
      <c r="A144" s="40" t="s">
        <v>170</v>
      </c>
      <c r="B144" s="105"/>
      <c r="C144" s="89">
        <f>SUM(C145:C147)</f>
        <v>4300000</v>
      </c>
      <c r="D144" s="89">
        <f>SUM(D145:D147)</f>
        <v>4305839</v>
      </c>
      <c r="E144" s="89"/>
      <c r="F144" s="89"/>
      <c r="G144" s="89"/>
      <c r="H144" s="89"/>
      <c r="I144" s="89"/>
      <c r="J144" s="89"/>
      <c r="K144" s="12">
        <f t="shared" si="2"/>
        <v>5839</v>
      </c>
    </row>
    <row r="145" spans="1:11" s="10" customFormat="1" ht="15.75">
      <c r="A145" s="91" t="s">
        <v>421</v>
      </c>
      <c r="B145" s="103">
        <v>1</v>
      </c>
      <c r="C145" s="87">
        <f>SUMIF($B$141:$B$144,"1",C$141:C$144)</f>
        <v>0</v>
      </c>
      <c r="D145" s="87">
        <f>SUMIF($B$141:$B$144,"1",D$141:D$144)</f>
        <v>0</v>
      </c>
      <c r="E145" s="87"/>
      <c r="F145" s="87"/>
      <c r="G145" s="87"/>
      <c r="H145" s="87"/>
      <c r="I145" s="87"/>
      <c r="J145" s="87"/>
      <c r="K145" s="12">
        <f t="shared" si="2"/>
        <v>0</v>
      </c>
    </row>
    <row r="146" spans="1:11" s="10" customFormat="1" ht="15.75">
      <c r="A146" s="91" t="s">
        <v>248</v>
      </c>
      <c r="B146" s="103">
        <v>2</v>
      </c>
      <c r="C146" s="87">
        <f>SUMIF($B$141:$B$144,"2",C$141:C$144)</f>
        <v>4300000</v>
      </c>
      <c r="D146" s="87">
        <f>SUMIF($B$141:$B$144,"2",D$141:D$144)</f>
        <v>4305839</v>
      </c>
      <c r="E146" s="87"/>
      <c r="F146" s="87"/>
      <c r="G146" s="87"/>
      <c r="H146" s="87"/>
      <c r="I146" s="87"/>
      <c r="J146" s="87"/>
      <c r="K146" s="12">
        <f t="shared" si="2"/>
        <v>5839</v>
      </c>
    </row>
    <row r="147" spans="1:11" s="10" customFormat="1" ht="15.75">
      <c r="A147" s="91" t="s">
        <v>130</v>
      </c>
      <c r="B147" s="103">
        <v>3</v>
      </c>
      <c r="C147" s="87">
        <f>SUMIF($B$141:$B$144,"3",C$141:C$144)</f>
        <v>0</v>
      </c>
      <c r="D147" s="87">
        <f>SUMIF($B$141:$B$144,"3",D$141:D$144)</f>
        <v>0</v>
      </c>
      <c r="E147" s="87"/>
      <c r="F147" s="87"/>
      <c r="G147" s="87"/>
      <c r="H147" s="87"/>
      <c r="I147" s="87"/>
      <c r="J147" s="87"/>
      <c r="K147" s="12">
        <f t="shared" si="2"/>
        <v>0</v>
      </c>
    </row>
    <row r="148" spans="1:11" s="10" customFormat="1" ht="15.75" hidden="1">
      <c r="A148" s="65" t="s">
        <v>171</v>
      </c>
      <c r="B148" s="103"/>
      <c r="C148" s="87"/>
      <c r="D148" s="87"/>
      <c r="E148" s="87"/>
      <c r="F148" s="87"/>
      <c r="G148" s="87"/>
      <c r="H148" s="87"/>
      <c r="I148" s="87"/>
      <c r="J148" s="87"/>
      <c r="K148" s="12">
        <f t="shared" si="2"/>
        <v>0</v>
      </c>
    </row>
    <row r="149" spans="1:11" s="10" customFormat="1" ht="16.5" hidden="1">
      <c r="A149" s="61" t="s">
        <v>234</v>
      </c>
      <c r="B149" s="106">
        <v>2</v>
      </c>
      <c r="C149" s="87"/>
      <c r="D149" s="87"/>
      <c r="E149" s="87"/>
      <c r="F149" s="87"/>
      <c r="G149" s="87"/>
      <c r="H149" s="87"/>
      <c r="I149" s="87"/>
      <c r="J149" s="87"/>
      <c r="K149" s="12">
        <f t="shared" si="2"/>
        <v>0</v>
      </c>
    </row>
    <row r="150" spans="1:11" s="10" customFormat="1" ht="15.75" hidden="1">
      <c r="A150" s="61" t="s">
        <v>467</v>
      </c>
      <c r="B150" s="105">
        <v>2</v>
      </c>
      <c r="C150" s="90"/>
      <c r="D150" s="90"/>
      <c r="E150" s="90"/>
      <c r="F150" s="90"/>
      <c r="G150" s="90"/>
      <c r="H150" s="90"/>
      <c r="I150" s="90"/>
      <c r="J150" s="90"/>
      <c r="K150" s="12">
        <f t="shared" si="2"/>
        <v>0</v>
      </c>
    </row>
    <row r="151" spans="1:11" s="10" customFormat="1" ht="15.75" hidden="1">
      <c r="A151" s="40" t="s">
        <v>171</v>
      </c>
      <c r="B151" s="105"/>
      <c r="C151" s="89">
        <f>SUM(C152:C154)</f>
        <v>0</v>
      </c>
      <c r="D151" s="89">
        <f>SUM(D152:D154)</f>
        <v>0</v>
      </c>
      <c r="E151" s="89"/>
      <c r="F151" s="89"/>
      <c r="G151" s="89"/>
      <c r="H151" s="89"/>
      <c r="I151" s="89"/>
      <c r="J151" s="89"/>
      <c r="K151" s="12">
        <f t="shared" si="2"/>
        <v>0</v>
      </c>
    </row>
    <row r="152" spans="1:11" s="10" customFormat="1" ht="15.75" hidden="1">
      <c r="A152" s="91" t="s">
        <v>421</v>
      </c>
      <c r="B152" s="103">
        <v>1</v>
      </c>
      <c r="C152" s="87">
        <f>SUMIF($B$148:$B$151,"1",C$148:C$151)</f>
        <v>0</v>
      </c>
      <c r="D152" s="87">
        <f>SUMIF($B$148:$B$151,"1",D$148:D$151)</f>
        <v>0</v>
      </c>
      <c r="E152" s="87"/>
      <c r="F152" s="87"/>
      <c r="G152" s="87"/>
      <c r="H152" s="87"/>
      <c r="I152" s="87"/>
      <c r="J152" s="87"/>
      <c r="K152" s="12">
        <f t="shared" si="2"/>
        <v>0</v>
      </c>
    </row>
    <row r="153" spans="1:11" s="10" customFormat="1" ht="15.75" hidden="1">
      <c r="A153" s="91" t="s">
        <v>248</v>
      </c>
      <c r="B153" s="103">
        <v>2</v>
      </c>
      <c r="C153" s="87">
        <f>SUMIF($B$148:$B$151,"2",C$148:C$151)</f>
        <v>0</v>
      </c>
      <c r="D153" s="87">
        <f>SUMIF($B$148:$B$151,"2",D$148:D$151)</f>
        <v>0</v>
      </c>
      <c r="E153" s="87"/>
      <c r="F153" s="87"/>
      <c r="G153" s="87"/>
      <c r="H153" s="87"/>
      <c r="I153" s="87"/>
      <c r="J153" s="87"/>
      <c r="K153" s="12">
        <f t="shared" si="2"/>
        <v>0</v>
      </c>
    </row>
    <row r="154" spans="1:11" s="10" customFormat="1" ht="15.75" hidden="1">
      <c r="A154" s="91" t="s">
        <v>130</v>
      </c>
      <c r="B154" s="103">
        <v>3</v>
      </c>
      <c r="C154" s="87">
        <f>SUMIF($B$148:$B$151,"3",C$148:C$151)</f>
        <v>0</v>
      </c>
      <c r="D154" s="87">
        <f>SUMIF($B$148:$B$151,"3",D$148:D$151)</f>
        <v>0</v>
      </c>
      <c r="E154" s="87"/>
      <c r="F154" s="87"/>
      <c r="G154" s="87"/>
      <c r="H154" s="87"/>
      <c r="I154" s="87"/>
      <c r="J154" s="87"/>
      <c r="K154" s="12">
        <f t="shared" si="2"/>
        <v>0</v>
      </c>
    </row>
    <row r="155" spans="1:11" s="10" customFormat="1" ht="33">
      <c r="A155" s="66" t="s">
        <v>89</v>
      </c>
      <c r="B155" s="106"/>
      <c r="C155" s="88"/>
      <c r="D155" s="88"/>
      <c r="E155" s="88"/>
      <c r="F155" s="88"/>
      <c r="G155" s="88"/>
      <c r="H155" s="88"/>
      <c r="I155" s="88"/>
      <c r="J155" s="88"/>
      <c r="K155" s="12">
        <f t="shared" si="2"/>
        <v>0</v>
      </c>
    </row>
    <row r="156" spans="1:11" s="10" customFormat="1" ht="15.75">
      <c r="A156" s="65" t="s">
        <v>168</v>
      </c>
      <c r="B156" s="105"/>
      <c r="C156" s="90"/>
      <c r="D156" s="90"/>
      <c r="E156" s="90"/>
      <c r="F156" s="90"/>
      <c r="G156" s="90"/>
      <c r="H156" s="90"/>
      <c r="I156" s="90"/>
      <c r="J156" s="90"/>
      <c r="K156" s="12">
        <f t="shared" si="2"/>
        <v>0</v>
      </c>
    </row>
    <row r="157" spans="1:11" s="10" customFormat="1" ht="15.75">
      <c r="A157" s="112" t="s">
        <v>413</v>
      </c>
      <c r="B157" s="105"/>
      <c r="C157" s="90">
        <f>SUM(C158:C164)</f>
        <v>70693200</v>
      </c>
      <c r="D157" s="90">
        <f>SUM(D158:D164)</f>
        <v>70735265</v>
      </c>
      <c r="E157" s="90"/>
      <c r="F157" s="90"/>
      <c r="G157" s="90"/>
      <c r="H157" s="90"/>
      <c r="I157" s="90"/>
      <c r="J157" s="90"/>
      <c r="K157" s="12">
        <f t="shared" si="2"/>
        <v>42065</v>
      </c>
    </row>
    <row r="158" spans="1:11" s="10" customFormat="1" ht="15" customHeight="1">
      <c r="A158" s="91" t="s">
        <v>842</v>
      </c>
      <c r="B158" s="105">
        <v>2</v>
      </c>
      <c r="C158" s="90">
        <v>60181200</v>
      </c>
      <c r="D158" s="90">
        <v>60181200</v>
      </c>
      <c r="E158" s="90"/>
      <c r="F158" s="90"/>
      <c r="G158" s="90"/>
      <c r="H158" s="90"/>
      <c r="I158" s="90"/>
      <c r="J158" s="90"/>
      <c r="K158" s="12">
        <f t="shared" si="2"/>
        <v>0</v>
      </c>
    </row>
    <row r="159" spans="1:11" s="10" customFormat="1" ht="15.75" hidden="1">
      <c r="A159" s="91" t="s">
        <v>642</v>
      </c>
      <c r="B159" s="105">
        <v>2</v>
      </c>
      <c r="C159" s="90"/>
      <c r="D159" s="90"/>
      <c r="E159" s="90"/>
      <c r="F159" s="90"/>
      <c r="G159" s="90"/>
      <c r="H159" s="90"/>
      <c r="I159" s="90"/>
      <c r="J159" s="90"/>
      <c r="K159" s="12">
        <f t="shared" si="2"/>
        <v>0</v>
      </c>
    </row>
    <row r="160" spans="1:11" s="10" customFormat="1" ht="15.75" hidden="1">
      <c r="A160" s="91" t="s">
        <v>641</v>
      </c>
      <c r="B160" s="105">
        <v>2</v>
      </c>
      <c r="C160" s="90"/>
      <c r="D160" s="90"/>
      <c r="E160" s="90"/>
      <c r="F160" s="90"/>
      <c r="G160" s="90"/>
      <c r="H160" s="90"/>
      <c r="I160" s="90"/>
      <c r="J160" s="90"/>
      <c r="K160" s="12">
        <f t="shared" si="2"/>
        <v>0</v>
      </c>
    </row>
    <row r="161" spans="1:11" s="10" customFormat="1" ht="15.75">
      <c r="A161" s="61" t="s">
        <v>505</v>
      </c>
      <c r="B161" s="105">
        <v>2</v>
      </c>
      <c r="C161" s="90">
        <v>0</v>
      </c>
      <c r="D161" s="90">
        <v>42065</v>
      </c>
      <c r="E161" s="90"/>
      <c r="F161" s="90"/>
      <c r="G161" s="90"/>
      <c r="H161" s="90"/>
      <c r="I161" s="90"/>
      <c r="J161" s="90"/>
      <c r="K161" s="12">
        <f t="shared" si="2"/>
        <v>42065</v>
      </c>
    </row>
    <row r="162" spans="1:11" s="10" customFormat="1" ht="15.75" hidden="1">
      <c r="A162" s="61" t="s">
        <v>650</v>
      </c>
      <c r="B162" s="105">
        <v>2</v>
      </c>
      <c r="C162" s="90"/>
      <c r="D162" s="90"/>
      <c r="E162" s="90"/>
      <c r="F162" s="90"/>
      <c r="G162" s="90"/>
      <c r="H162" s="90"/>
      <c r="I162" s="90"/>
      <c r="J162" s="90"/>
      <c r="K162" s="12">
        <f t="shared" si="2"/>
        <v>0</v>
      </c>
    </row>
    <row r="163" spans="1:11" s="10" customFormat="1" ht="15.75">
      <c r="A163" s="91" t="s">
        <v>887</v>
      </c>
      <c r="B163" s="105">
        <v>2</v>
      </c>
      <c r="C163" s="90">
        <v>10512000</v>
      </c>
      <c r="D163" s="90">
        <v>10512000</v>
      </c>
      <c r="E163" s="90"/>
      <c r="F163" s="90"/>
      <c r="G163" s="90"/>
      <c r="H163" s="90"/>
      <c r="I163" s="90"/>
      <c r="J163" s="295"/>
      <c r="K163" s="12">
        <f t="shared" si="2"/>
        <v>0</v>
      </c>
    </row>
    <row r="164" spans="1:11" s="10" customFormat="1" ht="15.75" hidden="1">
      <c r="A164" s="91" t="s">
        <v>506</v>
      </c>
      <c r="B164" s="105">
        <v>2</v>
      </c>
      <c r="C164" s="90">
        <f>SUM(C165:C176)</f>
        <v>0</v>
      </c>
      <c r="D164" s="90">
        <f>SUM(D165:D176)</f>
        <v>0</v>
      </c>
      <c r="E164" s="90"/>
      <c r="F164" s="90"/>
      <c r="G164" s="90"/>
      <c r="H164" s="90"/>
      <c r="I164" s="90"/>
      <c r="J164" s="90"/>
      <c r="K164" s="12">
        <f t="shared" si="2"/>
        <v>0</v>
      </c>
    </row>
    <row r="165" spans="1:11" s="10" customFormat="1" ht="15.75" hidden="1">
      <c r="A165" s="91" t="s">
        <v>507</v>
      </c>
      <c r="B165" s="105"/>
      <c r="C165" s="90"/>
      <c r="D165" s="90"/>
      <c r="E165" s="90"/>
      <c r="F165" s="90"/>
      <c r="G165" s="90"/>
      <c r="H165" s="90"/>
      <c r="I165" s="90"/>
      <c r="J165" s="90"/>
      <c r="K165" s="12">
        <f t="shared" si="2"/>
        <v>0</v>
      </c>
    </row>
    <row r="166" spans="1:11" s="10" customFormat="1" ht="15.75" hidden="1">
      <c r="A166" s="91" t="s">
        <v>508</v>
      </c>
      <c r="B166" s="105"/>
      <c r="C166" s="90"/>
      <c r="D166" s="90"/>
      <c r="E166" s="90"/>
      <c r="F166" s="90"/>
      <c r="G166" s="90"/>
      <c r="H166" s="90"/>
      <c r="I166" s="90"/>
      <c r="J166" s="90"/>
      <c r="K166" s="12">
        <f t="shared" si="2"/>
        <v>0</v>
      </c>
    </row>
    <row r="167" spans="1:11" s="10" customFormat="1" ht="15.75" hidden="1">
      <c r="A167" s="91" t="s">
        <v>509</v>
      </c>
      <c r="B167" s="105"/>
      <c r="C167" s="90"/>
      <c r="D167" s="90"/>
      <c r="E167" s="90"/>
      <c r="F167" s="90"/>
      <c r="G167" s="90"/>
      <c r="H167" s="90"/>
      <c r="I167" s="90"/>
      <c r="J167" s="90"/>
      <c r="K167" s="12">
        <f t="shared" si="2"/>
        <v>0</v>
      </c>
    </row>
    <row r="168" spans="1:11" s="10" customFormat="1" ht="15.75" hidden="1">
      <c r="A168" s="91" t="s">
        <v>510</v>
      </c>
      <c r="B168" s="105"/>
      <c r="C168" s="90"/>
      <c r="D168" s="90"/>
      <c r="E168" s="90"/>
      <c r="F168" s="90"/>
      <c r="G168" s="90"/>
      <c r="H168" s="90"/>
      <c r="I168" s="90"/>
      <c r="J168" s="90"/>
      <c r="K168" s="12">
        <f t="shared" si="2"/>
        <v>0</v>
      </c>
    </row>
    <row r="169" spans="1:11" s="10" customFormat="1" ht="15.75" hidden="1">
      <c r="A169" s="91" t="s">
        <v>511</v>
      </c>
      <c r="B169" s="105"/>
      <c r="C169" s="90"/>
      <c r="D169" s="90"/>
      <c r="E169" s="90"/>
      <c r="F169" s="90"/>
      <c r="G169" s="90"/>
      <c r="H169" s="90"/>
      <c r="I169" s="90"/>
      <c r="J169" s="90"/>
      <c r="K169" s="12">
        <f t="shared" si="2"/>
        <v>0</v>
      </c>
    </row>
    <row r="170" spans="1:11" s="10" customFormat="1" ht="15.75" hidden="1">
      <c r="A170" s="91" t="s">
        <v>512</v>
      </c>
      <c r="B170" s="105"/>
      <c r="C170" s="90"/>
      <c r="D170" s="90"/>
      <c r="E170" s="90"/>
      <c r="F170" s="90"/>
      <c r="G170" s="90"/>
      <c r="H170" s="90"/>
      <c r="I170" s="90"/>
      <c r="J170" s="90"/>
      <c r="K170" s="12">
        <f t="shared" si="2"/>
        <v>0</v>
      </c>
    </row>
    <row r="171" spans="1:11" s="10" customFormat="1" ht="15.75" hidden="1">
      <c r="A171" s="91" t="s">
        <v>513</v>
      </c>
      <c r="B171" s="105"/>
      <c r="C171" s="90"/>
      <c r="D171" s="90"/>
      <c r="E171" s="90"/>
      <c r="F171" s="90"/>
      <c r="G171" s="90"/>
      <c r="H171" s="90"/>
      <c r="I171" s="90"/>
      <c r="J171" s="90"/>
      <c r="K171" s="12">
        <f t="shared" si="2"/>
        <v>0</v>
      </c>
    </row>
    <row r="172" spans="1:11" s="10" customFormat="1" ht="15.75" hidden="1">
      <c r="A172" s="91" t="s">
        <v>514</v>
      </c>
      <c r="B172" s="105"/>
      <c r="C172" s="90"/>
      <c r="D172" s="90"/>
      <c r="E172" s="90"/>
      <c r="F172" s="90"/>
      <c r="G172" s="90"/>
      <c r="H172" s="90"/>
      <c r="I172" s="90"/>
      <c r="J172" s="90"/>
      <c r="K172" s="12">
        <f t="shared" si="2"/>
        <v>0</v>
      </c>
    </row>
    <row r="173" spans="1:11" s="10" customFormat="1" ht="15.75" hidden="1">
      <c r="A173" s="91" t="s">
        <v>515</v>
      </c>
      <c r="B173" s="105"/>
      <c r="C173" s="90"/>
      <c r="D173" s="90"/>
      <c r="E173" s="90"/>
      <c r="F173" s="90"/>
      <c r="G173" s="90"/>
      <c r="H173" s="90"/>
      <c r="I173" s="90"/>
      <c r="J173" s="90"/>
      <c r="K173" s="12">
        <f t="shared" si="2"/>
        <v>0</v>
      </c>
    </row>
    <row r="174" spans="1:11" s="10" customFormat="1" ht="15.75" hidden="1">
      <c r="A174" s="91" t="s">
        <v>516</v>
      </c>
      <c r="B174" s="105"/>
      <c r="C174" s="90"/>
      <c r="D174" s="90"/>
      <c r="E174" s="90"/>
      <c r="F174" s="90"/>
      <c r="G174" s="90"/>
      <c r="H174" s="90"/>
      <c r="I174" s="90"/>
      <c r="J174" s="90"/>
      <c r="K174" s="12">
        <f t="shared" si="2"/>
        <v>0</v>
      </c>
    </row>
    <row r="175" spans="1:11" s="10" customFormat="1" ht="15.75" hidden="1">
      <c r="A175" s="91" t="s">
        <v>517</v>
      </c>
      <c r="B175" s="105"/>
      <c r="C175" s="90"/>
      <c r="D175" s="90"/>
      <c r="E175" s="90"/>
      <c r="F175" s="90"/>
      <c r="G175" s="90"/>
      <c r="H175" s="90"/>
      <c r="I175" s="90"/>
      <c r="J175" s="90"/>
      <c r="K175" s="12">
        <f t="shared" si="2"/>
        <v>0</v>
      </c>
    </row>
    <row r="176" spans="1:11" s="10" customFormat="1" ht="15.75" hidden="1">
      <c r="A176" s="91" t="s">
        <v>518</v>
      </c>
      <c r="B176" s="105"/>
      <c r="C176" s="90"/>
      <c r="D176" s="90"/>
      <c r="E176" s="90"/>
      <c r="F176" s="90"/>
      <c r="G176" s="90"/>
      <c r="H176" s="90"/>
      <c r="I176" s="90"/>
      <c r="J176" s="90"/>
      <c r="K176" s="12">
        <f t="shared" si="2"/>
        <v>0</v>
      </c>
    </row>
    <row r="177" spans="1:11" s="10" customFormat="1" ht="15.75">
      <c r="A177" s="112" t="s">
        <v>243</v>
      </c>
      <c r="B177" s="105"/>
      <c r="C177" s="90">
        <f>C157</f>
        <v>70693200</v>
      </c>
      <c r="D177" s="90">
        <f>D157</f>
        <v>70735265</v>
      </c>
      <c r="E177" s="90"/>
      <c r="F177" s="90"/>
      <c r="G177" s="90"/>
      <c r="H177" s="90"/>
      <c r="I177" s="90"/>
      <c r="J177" s="90"/>
      <c r="K177" s="12">
        <f t="shared" si="2"/>
        <v>42065</v>
      </c>
    </row>
    <row r="178" spans="1:11" s="10" customFormat="1" ht="15.75">
      <c r="A178" s="40" t="s">
        <v>168</v>
      </c>
      <c r="B178" s="105"/>
      <c r="C178" s="89">
        <f>SUM(C179:C181)</f>
        <v>70693200</v>
      </c>
      <c r="D178" s="89">
        <f>SUM(D179:D181)</f>
        <v>70735265</v>
      </c>
      <c r="E178" s="89"/>
      <c r="F178" s="89"/>
      <c r="G178" s="89"/>
      <c r="H178" s="89"/>
      <c r="I178" s="89"/>
      <c r="J178" s="89"/>
      <c r="K178" s="12">
        <f t="shared" si="2"/>
        <v>42065</v>
      </c>
    </row>
    <row r="179" spans="1:11" s="10" customFormat="1" ht="15.75">
      <c r="A179" s="91" t="s">
        <v>421</v>
      </c>
      <c r="B179" s="103">
        <v>1</v>
      </c>
      <c r="C179" s="87">
        <f>SUMIF($B$156:$B$178,"1",C$156:C$178)</f>
        <v>0</v>
      </c>
      <c r="D179" s="87">
        <f>SUMIF($B$156:$B$178,"1",D$156:D$178)</f>
        <v>0</v>
      </c>
      <c r="E179" s="87"/>
      <c r="F179" s="87"/>
      <c r="G179" s="87"/>
      <c r="H179" s="87"/>
      <c r="I179" s="87"/>
      <c r="J179" s="87"/>
      <c r="K179" s="12">
        <f t="shared" si="2"/>
        <v>0</v>
      </c>
    </row>
    <row r="180" spans="1:11" s="10" customFormat="1" ht="15.75">
      <c r="A180" s="91" t="s">
        <v>248</v>
      </c>
      <c r="B180" s="103">
        <v>2</v>
      </c>
      <c r="C180" s="87">
        <f>SUMIF($B$156:$B$178,"2",C$156:C$178)</f>
        <v>70693200</v>
      </c>
      <c r="D180" s="87">
        <f>SUMIF($B$156:$B$178,"2",D$156:D$178)</f>
        <v>70735265</v>
      </c>
      <c r="E180" s="87"/>
      <c r="F180" s="87"/>
      <c r="G180" s="87"/>
      <c r="H180" s="87"/>
      <c r="I180" s="87"/>
      <c r="J180" s="87"/>
      <c r="K180" s="12">
        <f t="shared" si="2"/>
        <v>42065</v>
      </c>
    </row>
    <row r="181" spans="1:11" s="10" customFormat="1" ht="15.75">
      <c r="A181" s="91" t="s">
        <v>130</v>
      </c>
      <c r="B181" s="103">
        <v>3</v>
      </c>
      <c r="C181" s="87">
        <f>SUMIF($B$156:$B$178,"3",C$156:C$178)</f>
        <v>0</v>
      </c>
      <c r="D181" s="87">
        <f>SUMIF($B$156:$B$178,"3",D$156:D$178)</f>
        <v>0</v>
      </c>
      <c r="E181" s="87"/>
      <c r="F181" s="87"/>
      <c r="G181" s="87"/>
      <c r="H181" s="87"/>
      <c r="I181" s="87"/>
      <c r="J181" s="87"/>
      <c r="K181" s="12">
        <f t="shared" si="2"/>
        <v>0</v>
      </c>
    </row>
    <row r="182" spans="1:11" s="10" customFormat="1" ht="15.75" hidden="1">
      <c r="A182" s="65" t="s">
        <v>169</v>
      </c>
      <c r="B182" s="105"/>
      <c r="C182" s="90"/>
      <c r="D182" s="90"/>
      <c r="E182" s="90"/>
      <c r="F182" s="90"/>
      <c r="G182" s="90"/>
      <c r="H182" s="90"/>
      <c r="I182" s="90"/>
      <c r="J182" s="90"/>
      <c r="K182" s="12">
        <f t="shared" si="2"/>
        <v>0</v>
      </c>
    </row>
    <row r="183" spans="1:11" s="10" customFormat="1" ht="15.75" hidden="1">
      <c r="A183" s="91" t="s">
        <v>506</v>
      </c>
      <c r="B183" s="105"/>
      <c r="C183" s="90">
        <f>SUM(C184:C195)</f>
        <v>0</v>
      </c>
      <c r="D183" s="90">
        <f>SUM(D184:D195)</f>
        <v>0</v>
      </c>
      <c r="E183" s="90"/>
      <c r="F183" s="90"/>
      <c r="G183" s="90"/>
      <c r="H183" s="90"/>
      <c r="I183" s="90"/>
      <c r="J183" s="90"/>
      <c r="K183" s="12">
        <f t="shared" si="2"/>
        <v>0</v>
      </c>
    </row>
    <row r="184" spans="1:11" s="10" customFormat="1" ht="15.75" hidden="1">
      <c r="A184" s="91" t="s">
        <v>507</v>
      </c>
      <c r="B184" s="105"/>
      <c r="C184" s="87"/>
      <c r="D184" s="87"/>
      <c r="E184" s="87"/>
      <c r="F184" s="87"/>
      <c r="G184" s="87"/>
      <c r="H184" s="87"/>
      <c r="I184" s="87"/>
      <c r="J184" s="87"/>
      <c r="K184" s="12">
        <f t="shared" si="2"/>
        <v>0</v>
      </c>
    </row>
    <row r="185" spans="1:11" s="10" customFormat="1" ht="15.75" hidden="1">
      <c r="A185" s="91" t="s">
        <v>508</v>
      </c>
      <c r="B185" s="105"/>
      <c r="C185" s="87"/>
      <c r="D185" s="87"/>
      <c r="E185" s="87"/>
      <c r="F185" s="87"/>
      <c r="G185" s="87"/>
      <c r="H185" s="87"/>
      <c r="I185" s="87"/>
      <c r="J185" s="87"/>
      <c r="K185" s="12">
        <f t="shared" si="2"/>
        <v>0</v>
      </c>
    </row>
    <row r="186" spans="1:11" s="10" customFormat="1" ht="15.75" hidden="1">
      <c r="A186" s="91" t="s">
        <v>509</v>
      </c>
      <c r="B186" s="105"/>
      <c r="C186" s="87"/>
      <c r="D186" s="87"/>
      <c r="E186" s="87"/>
      <c r="F186" s="87"/>
      <c r="G186" s="87"/>
      <c r="H186" s="87"/>
      <c r="I186" s="87"/>
      <c r="J186" s="87"/>
      <c r="K186" s="12">
        <f t="shared" si="2"/>
        <v>0</v>
      </c>
    </row>
    <row r="187" spans="1:11" s="10" customFormat="1" ht="15.75" hidden="1">
      <c r="A187" s="91" t="s">
        <v>510</v>
      </c>
      <c r="B187" s="105"/>
      <c r="C187" s="87"/>
      <c r="D187" s="87"/>
      <c r="E187" s="87"/>
      <c r="F187" s="87"/>
      <c r="G187" s="87"/>
      <c r="H187" s="87"/>
      <c r="I187" s="87"/>
      <c r="J187" s="87"/>
      <c r="K187" s="12">
        <f t="shared" si="2"/>
        <v>0</v>
      </c>
    </row>
    <row r="188" spans="1:11" s="10" customFormat="1" ht="15.75" hidden="1">
      <c r="A188" s="91" t="s">
        <v>511</v>
      </c>
      <c r="B188" s="105"/>
      <c r="C188" s="87"/>
      <c r="D188" s="87"/>
      <c r="E188" s="87"/>
      <c r="F188" s="87"/>
      <c r="G188" s="87"/>
      <c r="H188" s="87"/>
      <c r="I188" s="87"/>
      <c r="J188" s="87"/>
      <c r="K188" s="12">
        <f t="shared" si="2"/>
        <v>0</v>
      </c>
    </row>
    <row r="189" spans="1:11" s="10" customFormat="1" ht="15.75" hidden="1">
      <c r="A189" s="91" t="s">
        <v>512</v>
      </c>
      <c r="B189" s="105"/>
      <c r="C189" s="87"/>
      <c r="D189" s="87"/>
      <c r="E189" s="87"/>
      <c r="F189" s="87"/>
      <c r="G189" s="87"/>
      <c r="H189" s="87"/>
      <c r="I189" s="87"/>
      <c r="J189" s="87"/>
      <c r="K189" s="12">
        <f t="shared" si="2"/>
        <v>0</v>
      </c>
    </row>
    <row r="190" spans="1:11" s="10" customFormat="1" ht="15.75" hidden="1">
      <c r="A190" s="91" t="s">
        <v>513</v>
      </c>
      <c r="B190" s="105"/>
      <c r="C190" s="87"/>
      <c r="D190" s="87"/>
      <c r="E190" s="87"/>
      <c r="F190" s="87"/>
      <c r="G190" s="87"/>
      <c r="H190" s="87"/>
      <c r="I190" s="87"/>
      <c r="J190" s="87"/>
      <c r="K190" s="12">
        <f t="shared" si="2"/>
        <v>0</v>
      </c>
    </row>
    <row r="191" spans="1:11" s="10" customFormat="1" ht="15.75" hidden="1">
      <c r="A191" s="91" t="s">
        <v>514</v>
      </c>
      <c r="B191" s="105"/>
      <c r="C191" s="87"/>
      <c r="D191" s="87"/>
      <c r="E191" s="87"/>
      <c r="F191" s="87"/>
      <c r="G191" s="87"/>
      <c r="H191" s="87"/>
      <c r="I191" s="87"/>
      <c r="J191" s="87"/>
      <c r="K191" s="12">
        <f t="shared" si="2"/>
        <v>0</v>
      </c>
    </row>
    <row r="192" spans="1:11" s="10" customFormat="1" ht="15.75" hidden="1">
      <c r="A192" s="91" t="s">
        <v>515</v>
      </c>
      <c r="B192" s="105"/>
      <c r="C192" s="87"/>
      <c r="D192" s="87"/>
      <c r="E192" s="87"/>
      <c r="F192" s="87"/>
      <c r="G192" s="87"/>
      <c r="H192" s="87"/>
      <c r="I192" s="87"/>
      <c r="J192" s="87"/>
      <c r="K192" s="12">
        <f t="shared" si="2"/>
        <v>0</v>
      </c>
    </row>
    <row r="193" spans="1:11" s="10" customFormat="1" ht="15.75" hidden="1">
      <c r="A193" s="91" t="s">
        <v>516</v>
      </c>
      <c r="B193" s="105"/>
      <c r="C193" s="87"/>
      <c r="D193" s="87"/>
      <c r="E193" s="87"/>
      <c r="F193" s="87"/>
      <c r="G193" s="87"/>
      <c r="H193" s="87"/>
      <c r="I193" s="87"/>
      <c r="J193" s="87"/>
      <c r="K193" s="12">
        <f t="shared" si="2"/>
        <v>0</v>
      </c>
    </row>
    <row r="194" spans="1:11" s="10" customFormat="1" ht="15.75" hidden="1">
      <c r="A194" s="91" t="s">
        <v>517</v>
      </c>
      <c r="B194" s="105"/>
      <c r="C194" s="87"/>
      <c r="D194" s="87"/>
      <c r="E194" s="87"/>
      <c r="F194" s="87"/>
      <c r="G194" s="87"/>
      <c r="H194" s="87"/>
      <c r="I194" s="87"/>
      <c r="J194" s="87"/>
      <c r="K194" s="12">
        <f aca="true" t="shared" si="3" ref="K194:K201">D194-C194</f>
        <v>0</v>
      </c>
    </row>
    <row r="195" spans="1:11" s="10" customFormat="1" ht="15.75" hidden="1">
      <c r="A195" s="91" t="s">
        <v>518</v>
      </c>
      <c r="B195" s="105"/>
      <c r="C195" s="87"/>
      <c r="D195" s="87"/>
      <c r="E195" s="87"/>
      <c r="F195" s="87"/>
      <c r="G195" s="87"/>
      <c r="H195" s="87"/>
      <c r="I195" s="87"/>
      <c r="J195" s="87"/>
      <c r="K195" s="12">
        <f t="shared" si="3"/>
        <v>0</v>
      </c>
    </row>
    <row r="196" spans="1:11" s="10" customFormat="1" ht="15.75" hidden="1">
      <c r="A196" s="91" t="s">
        <v>243</v>
      </c>
      <c r="B196" s="105">
        <v>2</v>
      </c>
      <c r="C196" s="90">
        <f>C183</f>
        <v>0</v>
      </c>
      <c r="D196" s="90">
        <f>D183</f>
        <v>0</v>
      </c>
      <c r="E196" s="90"/>
      <c r="F196" s="90"/>
      <c r="G196" s="90"/>
      <c r="H196" s="90"/>
      <c r="I196" s="90"/>
      <c r="J196" s="90"/>
      <c r="K196" s="12">
        <f t="shared" si="3"/>
        <v>0</v>
      </c>
    </row>
    <row r="197" spans="1:11" s="10" customFormat="1" ht="15.75" hidden="1">
      <c r="A197" s="40" t="s">
        <v>169</v>
      </c>
      <c r="B197" s="105"/>
      <c r="C197" s="89">
        <f>SUM(C198:C200)</f>
        <v>0</v>
      </c>
      <c r="D197" s="89">
        <f>SUM(D198:D200)</f>
        <v>0</v>
      </c>
      <c r="E197" s="89"/>
      <c r="F197" s="89"/>
      <c r="G197" s="89"/>
      <c r="H197" s="89"/>
      <c r="I197" s="89"/>
      <c r="J197" s="89"/>
      <c r="K197" s="12">
        <f t="shared" si="3"/>
        <v>0</v>
      </c>
    </row>
    <row r="198" spans="1:11" s="10" customFormat="1" ht="15.75" hidden="1">
      <c r="A198" s="91" t="s">
        <v>421</v>
      </c>
      <c r="B198" s="103">
        <v>1</v>
      </c>
      <c r="C198" s="87">
        <f>SUMIF($B$182:$B$197,"1",C$182:C$197)</f>
        <v>0</v>
      </c>
      <c r="D198" s="87">
        <f>SUMIF($B$182:$B$197,"1",D$182:D$197)</f>
        <v>0</v>
      </c>
      <c r="E198" s="87"/>
      <c r="F198" s="87"/>
      <c r="G198" s="87"/>
      <c r="H198" s="87"/>
      <c r="I198" s="87"/>
      <c r="J198" s="87"/>
      <c r="K198" s="12">
        <f t="shared" si="3"/>
        <v>0</v>
      </c>
    </row>
    <row r="199" spans="1:11" s="10" customFormat="1" ht="15.75" hidden="1">
      <c r="A199" s="91" t="s">
        <v>248</v>
      </c>
      <c r="B199" s="103">
        <v>2</v>
      </c>
      <c r="C199" s="87">
        <f>SUMIF($B$182:$B$197,"2",C$182:C$197)</f>
        <v>0</v>
      </c>
      <c r="D199" s="87">
        <f>SUMIF($B$182:$B$197,"2",D$182:D$197)</f>
        <v>0</v>
      </c>
      <c r="E199" s="87"/>
      <c r="F199" s="87"/>
      <c r="G199" s="87"/>
      <c r="H199" s="87"/>
      <c r="I199" s="87"/>
      <c r="J199" s="87"/>
      <c r="K199" s="12">
        <f t="shared" si="3"/>
        <v>0</v>
      </c>
    </row>
    <row r="200" spans="1:11" s="10" customFormat="1" ht="15.75" hidden="1">
      <c r="A200" s="91" t="s">
        <v>130</v>
      </c>
      <c r="B200" s="103">
        <v>3</v>
      </c>
      <c r="C200" s="87">
        <f>SUMIF($B$182:$B$197,"3",C$182:C$197)</f>
        <v>0</v>
      </c>
      <c r="D200" s="87">
        <f>SUMIF($B$182:$B$197,"3",D$182:D$197)</f>
        <v>0</v>
      </c>
      <c r="E200" s="87"/>
      <c r="F200" s="87"/>
      <c r="G200" s="87"/>
      <c r="H200" s="87"/>
      <c r="I200" s="87"/>
      <c r="J200" s="87"/>
      <c r="K200" s="12">
        <f t="shared" si="3"/>
        <v>0</v>
      </c>
    </row>
    <row r="201" spans="1:11" s="10" customFormat="1" ht="16.5">
      <c r="A201" s="66" t="s">
        <v>90</v>
      </c>
      <c r="B201" s="106"/>
      <c r="C201" s="109">
        <f>C27+C44+C57+C96++C110+C123+C136+C144+C151+C178+C197</f>
        <v>75053200</v>
      </c>
      <c r="D201" s="109">
        <f>D27+D44+D57+D96++D110+D123+D136+D144+D151+D178+D197</f>
        <v>79593237</v>
      </c>
      <c r="E201" s="109"/>
      <c r="F201" s="109"/>
      <c r="G201" s="109"/>
      <c r="H201" s="109"/>
      <c r="I201" s="109"/>
      <c r="J201" s="109"/>
      <c r="K201" s="12">
        <f t="shared" si="3"/>
        <v>4540037</v>
      </c>
    </row>
    <row r="202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</sheetData>
  <sheetProtection/>
  <mergeCells count="2">
    <mergeCell ref="A1:I1"/>
    <mergeCell ref="A2:I2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300" verticalDpi="3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01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5.7109375" style="16" customWidth="1"/>
    <col min="2" max="2" width="5.7109375" style="104" customWidth="1"/>
    <col min="3" max="3" width="13.7109375" style="104" hidden="1" customWidth="1"/>
    <col min="4" max="4" width="12.140625" style="16" customWidth="1"/>
    <col min="5" max="10" width="12.140625" style="16" hidden="1" customWidth="1"/>
    <col min="11" max="11" width="10.57421875" style="16" hidden="1" customWidth="1"/>
    <col min="12" max="16384" width="9.140625" style="16" customWidth="1"/>
  </cols>
  <sheetData>
    <row r="1" spans="1:9" ht="15.75">
      <c r="A1" s="340" t="s">
        <v>411</v>
      </c>
      <c r="B1" s="340"/>
      <c r="C1" s="340"/>
      <c r="D1" s="340"/>
      <c r="E1" s="340"/>
      <c r="F1" s="340"/>
      <c r="G1" s="340"/>
      <c r="H1" s="340"/>
      <c r="I1" s="340"/>
    </row>
    <row r="2" spans="1:9" ht="15.75">
      <c r="A2" s="341" t="s">
        <v>864</v>
      </c>
      <c r="B2" s="341"/>
      <c r="C2" s="341"/>
      <c r="D2" s="341"/>
      <c r="E2" s="341"/>
      <c r="F2" s="341"/>
      <c r="G2" s="341"/>
      <c r="H2" s="341"/>
      <c r="I2" s="341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C4" s="298" t="s">
        <v>861</v>
      </c>
      <c r="D4" s="298" t="s">
        <v>945</v>
      </c>
      <c r="E4" s="298"/>
      <c r="F4" s="298"/>
      <c r="G4" s="298"/>
      <c r="H4" s="298"/>
      <c r="I4" s="298"/>
      <c r="J4" s="298"/>
    </row>
    <row r="5" spans="1:10" s="10" customFormat="1" ht="31.5">
      <c r="A5" s="92" t="s">
        <v>9</v>
      </c>
      <c r="B5" s="92" t="s">
        <v>146</v>
      </c>
      <c r="C5" s="37" t="s">
        <v>862</v>
      </c>
      <c r="D5" s="37" t="s">
        <v>862</v>
      </c>
      <c r="E5" s="37" t="s">
        <v>862</v>
      </c>
      <c r="F5" s="37" t="s">
        <v>862</v>
      </c>
      <c r="G5" s="37" t="s">
        <v>862</v>
      </c>
      <c r="H5" s="37" t="s">
        <v>862</v>
      </c>
      <c r="I5" s="37" t="s">
        <v>862</v>
      </c>
      <c r="J5" s="37" t="s">
        <v>862</v>
      </c>
    </row>
    <row r="6" spans="1:10" s="10" customFormat="1" ht="16.5">
      <c r="A6" s="66" t="s">
        <v>88</v>
      </c>
      <c r="B6" s="106"/>
      <c r="C6" s="87"/>
      <c r="D6" s="87"/>
      <c r="E6" s="87"/>
      <c r="F6" s="87"/>
      <c r="G6" s="87"/>
      <c r="H6" s="87"/>
      <c r="I6" s="87"/>
      <c r="J6" s="87"/>
    </row>
    <row r="7" spans="1:10" s="10" customFormat="1" ht="15.75">
      <c r="A7" s="65" t="s">
        <v>81</v>
      </c>
      <c r="B7" s="105"/>
      <c r="C7" s="87"/>
      <c r="D7" s="87"/>
      <c r="E7" s="87"/>
      <c r="F7" s="87"/>
      <c r="G7" s="87"/>
      <c r="H7" s="87"/>
      <c r="I7" s="87"/>
      <c r="J7" s="87"/>
    </row>
    <row r="8" spans="1:11" s="10" customFormat="1" ht="15.75">
      <c r="A8" s="65" t="s">
        <v>176</v>
      </c>
      <c r="B8" s="105"/>
      <c r="C8" s="87"/>
      <c r="D8" s="87"/>
      <c r="E8" s="87"/>
      <c r="F8" s="87"/>
      <c r="G8" s="87"/>
      <c r="H8" s="87"/>
      <c r="I8" s="87"/>
      <c r="J8" s="87"/>
      <c r="K8" s="12">
        <f>D8-C8</f>
        <v>0</v>
      </c>
    </row>
    <row r="9" spans="1:11" s="10" customFormat="1" ht="31.5">
      <c r="A9" s="91" t="s">
        <v>255</v>
      </c>
      <c r="B9" s="103">
        <v>2</v>
      </c>
      <c r="C9" s="87">
        <v>51857135</v>
      </c>
      <c r="D9" s="87">
        <v>51874374</v>
      </c>
      <c r="E9" s="87"/>
      <c r="F9" s="87"/>
      <c r="G9" s="87"/>
      <c r="H9" s="87"/>
      <c r="I9" s="87"/>
      <c r="J9" s="87"/>
      <c r="K9" s="12">
        <f aca="true" t="shared" si="0" ref="K9:K72">D9-C9</f>
        <v>17239</v>
      </c>
    </row>
    <row r="10" spans="1:11" s="10" customFormat="1" ht="15.75">
      <c r="A10" s="91" t="s">
        <v>416</v>
      </c>
      <c r="B10" s="103">
        <v>2</v>
      </c>
      <c r="C10" s="87">
        <v>3296009</v>
      </c>
      <c r="D10" s="87">
        <v>3319809</v>
      </c>
      <c r="E10" s="87"/>
      <c r="F10" s="87"/>
      <c r="G10" s="87"/>
      <c r="H10" s="87"/>
      <c r="I10" s="87"/>
      <c r="J10" s="87"/>
      <c r="K10" s="12">
        <f t="shared" si="0"/>
        <v>23800</v>
      </c>
    </row>
    <row r="11" spans="1:11" s="10" customFormat="1" ht="47.25">
      <c r="A11" s="91" t="s">
        <v>417</v>
      </c>
      <c r="B11" s="103">
        <v>2</v>
      </c>
      <c r="C11" s="87">
        <v>0</v>
      </c>
      <c r="D11" s="87">
        <v>3395600</v>
      </c>
      <c r="E11" s="87"/>
      <c r="F11" s="87"/>
      <c r="G11" s="87"/>
      <c r="H11" s="87"/>
      <c r="I11" s="87"/>
      <c r="J11" s="87"/>
      <c r="K11" s="12">
        <f t="shared" si="0"/>
        <v>3395600</v>
      </c>
    </row>
    <row r="12" spans="1:11" s="10" customFormat="1" ht="15.75" hidden="1">
      <c r="A12" s="61"/>
      <c r="B12" s="103">
        <v>2</v>
      </c>
      <c r="C12" s="87"/>
      <c r="D12" s="87"/>
      <c r="E12" s="87"/>
      <c r="F12" s="87"/>
      <c r="G12" s="87"/>
      <c r="H12" s="87"/>
      <c r="I12" s="87"/>
      <c r="J12" s="87"/>
      <c r="K12" s="12">
        <f t="shared" si="0"/>
        <v>0</v>
      </c>
    </row>
    <row r="13" spans="1:11" s="10" customFormat="1" ht="15.75">
      <c r="A13" s="40" t="s">
        <v>176</v>
      </c>
      <c r="B13" s="105"/>
      <c r="C13" s="89">
        <f>SUM(C14:C16)</f>
        <v>55153144</v>
      </c>
      <c r="D13" s="89">
        <f>SUM(D14:D16)</f>
        <v>58589783</v>
      </c>
      <c r="E13" s="89"/>
      <c r="F13" s="89"/>
      <c r="G13" s="89"/>
      <c r="H13" s="89"/>
      <c r="I13" s="89"/>
      <c r="J13" s="89"/>
      <c r="K13" s="12">
        <f t="shared" si="0"/>
        <v>3436639</v>
      </c>
    </row>
    <row r="14" spans="1:11" s="10" customFormat="1" ht="15.75">
      <c r="A14" s="91" t="s">
        <v>421</v>
      </c>
      <c r="B14" s="103">
        <v>1</v>
      </c>
      <c r="C14" s="87">
        <f>SUMIF($B$8:$B$13,"1",C$8:C$13)</f>
        <v>0</v>
      </c>
      <c r="D14" s="87">
        <f>SUMIF($B$8:$B$13,"1",D$8:D$13)</f>
        <v>0</v>
      </c>
      <c r="E14" s="87"/>
      <c r="F14" s="87"/>
      <c r="G14" s="87"/>
      <c r="H14" s="87"/>
      <c r="I14" s="87"/>
      <c r="J14" s="87"/>
      <c r="K14" s="12">
        <f t="shared" si="0"/>
        <v>0</v>
      </c>
    </row>
    <row r="15" spans="1:11" s="10" customFormat="1" ht="15.75">
      <c r="A15" s="91" t="s">
        <v>248</v>
      </c>
      <c r="B15" s="103">
        <v>2</v>
      </c>
      <c r="C15" s="87">
        <f>SUMIF($B$8:$B$13,"2",C$8:C$13)</f>
        <v>55153144</v>
      </c>
      <c r="D15" s="87">
        <f>SUMIF($B$8:$B$13,"2",D$8:D$13)</f>
        <v>58589783</v>
      </c>
      <c r="E15" s="87"/>
      <c r="F15" s="87"/>
      <c r="G15" s="87"/>
      <c r="H15" s="87"/>
      <c r="I15" s="87"/>
      <c r="J15" s="87"/>
      <c r="K15" s="12">
        <f t="shared" si="0"/>
        <v>3436639</v>
      </c>
    </row>
    <row r="16" spans="1:11" s="10" customFormat="1" ht="15.75">
      <c r="A16" s="91" t="s">
        <v>130</v>
      </c>
      <c r="B16" s="103">
        <v>3</v>
      </c>
      <c r="C16" s="87">
        <f>SUMIF($B$8:$B$13,"3",C$8:C$13)</f>
        <v>0</v>
      </c>
      <c r="D16" s="87">
        <f>SUMIF($B$8:$B$13,"3",D$8:D$13)</f>
        <v>0</v>
      </c>
      <c r="E16" s="87"/>
      <c r="F16" s="87"/>
      <c r="G16" s="87"/>
      <c r="H16" s="87"/>
      <c r="I16" s="87"/>
      <c r="J16" s="87"/>
      <c r="K16" s="12">
        <f t="shared" si="0"/>
        <v>0</v>
      </c>
    </row>
    <row r="17" spans="1:11" s="10" customFormat="1" ht="31.5">
      <c r="A17" s="65" t="s">
        <v>177</v>
      </c>
      <c r="B17" s="103"/>
      <c r="C17" s="87"/>
      <c r="D17" s="87"/>
      <c r="E17" s="87"/>
      <c r="F17" s="87"/>
      <c r="G17" s="87"/>
      <c r="H17" s="87"/>
      <c r="I17" s="87"/>
      <c r="J17" s="87"/>
      <c r="K17" s="12">
        <f t="shared" si="0"/>
        <v>0</v>
      </c>
    </row>
    <row r="18" spans="1:11" s="10" customFormat="1" ht="31.5">
      <c r="A18" s="91" t="s">
        <v>255</v>
      </c>
      <c r="B18" s="103">
        <v>2</v>
      </c>
      <c r="C18" s="87">
        <v>10550000</v>
      </c>
      <c r="D18" s="87">
        <v>10552224</v>
      </c>
      <c r="E18" s="87"/>
      <c r="F18" s="87"/>
      <c r="G18" s="87"/>
      <c r="H18" s="87"/>
      <c r="I18" s="87"/>
      <c r="J18" s="87"/>
      <c r="K18" s="12">
        <f t="shared" si="0"/>
        <v>2224</v>
      </c>
    </row>
    <row r="19" spans="1:11" s="10" customFormat="1" ht="15.75">
      <c r="A19" s="91" t="s">
        <v>416</v>
      </c>
      <c r="B19" s="103">
        <v>2</v>
      </c>
      <c r="C19" s="87">
        <v>680000</v>
      </c>
      <c r="D19" s="87">
        <v>684641</v>
      </c>
      <c r="E19" s="87"/>
      <c r="F19" s="87"/>
      <c r="G19" s="87"/>
      <c r="H19" s="87"/>
      <c r="I19" s="87"/>
      <c r="J19" s="87"/>
      <c r="K19" s="12">
        <f t="shared" si="0"/>
        <v>4641</v>
      </c>
    </row>
    <row r="20" spans="1:11" s="10" customFormat="1" ht="47.25">
      <c r="A20" s="91" t="s">
        <v>417</v>
      </c>
      <c r="B20" s="103">
        <v>2</v>
      </c>
      <c r="C20" s="87">
        <v>0</v>
      </c>
      <c r="D20" s="87">
        <v>686484</v>
      </c>
      <c r="E20" s="87"/>
      <c r="F20" s="87"/>
      <c r="G20" s="87"/>
      <c r="H20" s="87"/>
      <c r="I20" s="87"/>
      <c r="J20" s="87"/>
      <c r="K20" s="12">
        <f t="shared" si="0"/>
        <v>686484</v>
      </c>
    </row>
    <row r="21" spans="1:11" s="10" customFormat="1" ht="15.75" hidden="1">
      <c r="A21" s="61"/>
      <c r="B21" s="103">
        <v>2</v>
      </c>
      <c r="C21" s="87"/>
      <c r="D21" s="87"/>
      <c r="E21" s="87"/>
      <c r="F21" s="87"/>
      <c r="G21" s="87"/>
      <c r="H21" s="87"/>
      <c r="I21" s="87"/>
      <c r="J21" s="87"/>
      <c r="K21" s="12">
        <f t="shared" si="0"/>
        <v>0</v>
      </c>
    </row>
    <row r="22" spans="1:11" s="10" customFormat="1" ht="31.5">
      <c r="A22" s="40" t="s">
        <v>177</v>
      </c>
      <c r="B22" s="105"/>
      <c r="C22" s="89">
        <f>SUM(C23:C25)</f>
        <v>11230000</v>
      </c>
      <c r="D22" s="89">
        <f>SUM(D23:D25)</f>
        <v>11923349</v>
      </c>
      <c r="E22" s="89"/>
      <c r="F22" s="89"/>
      <c r="G22" s="89"/>
      <c r="H22" s="89"/>
      <c r="I22" s="89"/>
      <c r="J22" s="89"/>
      <c r="K22" s="12">
        <f t="shared" si="0"/>
        <v>693349</v>
      </c>
    </row>
    <row r="23" spans="1:11" s="10" customFormat="1" ht="15.75">
      <c r="A23" s="91" t="s">
        <v>421</v>
      </c>
      <c r="B23" s="103">
        <v>1</v>
      </c>
      <c r="C23" s="87">
        <f>SUMIF($B$17:$B$22,"1",C$17:C$22)</f>
        <v>0</v>
      </c>
      <c r="D23" s="87">
        <f>SUMIF($B$17:$B$22,"1",D$17:D$22)</f>
        <v>0</v>
      </c>
      <c r="E23" s="87"/>
      <c r="F23" s="87"/>
      <c r="G23" s="87"/>
      <c r="H23" s="87"/>
      <c r="I23" s="87"/>
      <c r="J23" s="87"/>
      <c r="K23" s="12">
        <f t="shared" si="0"/>
        <v>0</v>
      </c>
    </row>
    <row r="24" spans="1:11" s="10" customFormat="1" ht="15.75">
      <c r="A24" s="91" t="s">
        <v>248</v>
      </c>
      <c r="B24" s="103">
        <v>2</v>
      </c>
      <c r="C24" s="87">
        <f>SUMIF($B$17:$B$22,"2",C$17:C$22)</f>
        <v>11230000</v>
      </c>
      <c r="D24" s="87">
        <f>SUMIF($B$17:$B$22,"2",D$17:D$22)</f>
        <v>11923349</v>
      </c>
      <c r="E24" s="87"/>
      <c r="F24" s="87"/>
      <c r="G24" s="87"/>
      <c r="H24" s="87"/>
      <c r="I24" s="87"/>
      <c r="J24" s="87"/>
      <c r="K24" s="12">
        <f t="shared" si="0"/>
        <v>693349</v>
      </c>
    </row>
    <row r="25" spans="1:11" s="10" customFormat="1" ht="15.75">
      <c r="A25" s="91" t="s">
        <v>130</v>
      </c>
      <c r="B25" s="103">
        <v>3</v>
      </c>
      <c r="C25" s="87">
        <f>SUMIF($B$17:$B$22,"3",C$17:C$22)</f>
        <v>0</v>
      </c>
      <c r="D25" s="87">
        <f>SUMIF($B$17:$B$22,"3",D$17:D$22)</f>
        <v>0</v>
      </c>
      <c r="E25" s="87"/>
      <c r="F25" s="87"/>
      <c r="G25" s="87"/>
      <c r="H25" s="87"/>
      <c r="I25" s="87"/>
      <c r="J25" s="87"/>
      <c r="K25" s="12">
        <f t="shared" si="0"/>
        <v>0</v>
      </c>
    </row>
    <row r="26" spans="1:11" s="10" customFormat="1" ht="15.75">
      <c r="A26" s="65" t="s">
        <v>178</v>
      </c>
      <c r="B26" s="103"/>
      <c r="C26" s="87"/>
      <c r="D26" s="87"/>
      <c r="E26" s="87"/>
      <c r="F26" s="87"/>
      <c r="G26" s="87"/>
      <c r="H26" s="87"/>
      <c r="I26" s="87"/>
      <c r="J26" s="87"/>
      <c r="K26" s="12">
        <f t="shared" si="0"/>
        <v>0</v>
      </c>
    </row>
    <row r="27" spans="1:11" s="10" customFormat="1" ht="31.5">
      <c r="A27" s="91" t="s">
        <v>255</v>
      </c>
      <c r="B27" s="103">
        <v>2</v>
      </c>
      <c r="C27" s="87">
        <v>8196056</v>
      </c>
      <c r="D27" s="87">
        <v>8196056</v>
      </c>
      <c r="E27" s="87"/>
      <c r="F27" s="87"/>
      <c r="G27" s="87"/>
      <c r="H27" s="87"/>
      <c r="I27" s="87"/>
      <c r="J27" s="87"/>
      <c r="K27" s="12">
        <f t="shared" si="0"/>
        <v>0</v>
      </c>
    </row>
    <row r="28" spans="1:11" s="10" customFormat="1" ht="15.75">
      <c r="A28" s="91" t="s">
        <v>416</v>
      </c>
      <c r="B28" s="103">
        <v>2</v>
      </c>
      <c r="C28" s="87">
        <v>220000</v>
      </c>
      <c r="D28" s="87">
        <v>220000</v>
      </c>
      <c r="E28" s="87"/>
      <c r="F28" s="87"/>
      <c r="G28" s="87"/>
      <c r="H28" s="87"/>
      <c r="I28" s="87"/>
      <c r="J28" s="87"/>
      <c r="K28" s="12">
        <f t="shared" si="0"/>
        <v>0</v>
      </c>
    </row>
    <row r="29" spans="1:11" s="10" customFormat="1" ht="47.25">
      <c r="A29" s="91" t="s">
        <v>417</v>
      </c>
      <c r="B29" s="103">
        <v>2</v>
      </c>
      <c r="C29" s="87">
        <v>0</v>
      </c>
      <c r="D29" s="87">
        <v>410049</v>
      </c>
      <c r="E29" s="87"/>
      <c r="F29" s="87"/>
      <c r="G29" s="87"/>
      <c r="H29" s="87"/>
      <c r="I29" s="87"/>
      <c r="J29" s="87"/>
      <c r="K29" s="12">
        <f t="shared" si="0"/>
        <v>410049</v>
      </c>
    </row>
    <row r="30" spans="1:11" s="10" customFormat="1" ht="15.75">
      <c r="A30" s="40" t="s">
        <v>178</v>
      </c>
      <c r="B30" s="105"/>
      <c r="C30" s="89">
        <f>SUM(C31:C33)</f>
        <v>8416056</v>
      </c>
      <c r="D30" s="89">
        <f>SUM(D31:D33)</f>
        <v>8826105</v>
      </c>
      <c r="E30" s="89"/>
      <c r="F30" s="89"/>
      <c r="G30" s="89"/>
      <c r="H30" s="89"/>
      <c r="I30" s="89"/>
      <c r="J30" s="89"/>
      <c r="K30" s="12">
        <f t="shared" si="0"/>
        <v>410049</v>
      </c>
    </row>
    <row r="31" spans="1:11" s="10" customFormat="1" ht="15.75">
      <c r="A31" s="91" t="s">
        <v>421</v>
      </c>
      <c r="B31" s="103">
        <v>1</v>
      </c>
      <c r="C31" s="87">
        <f>SUMIF($B$26:$B$30,"1",C$26:C$30)</f>
        <v>0</v>
      </c>
      <c r="D31" s="87">
        <f>SUMIF($B$26:$B$30,"1",D$26:D$30)</f>
        <v>0</v>
      </c>
      <c r="E31" s="87"/>
      <c r="F31" s="87"/>
      <c r="G31" s="87"/>
      <c r="H31" s="87"/>
      <c r="I31" s="87"/>
      <c r="J31" s="87"/>
      <c r="K31" s="12">
        <f t="shared" si="0"/>
        <v>0</v>
      </c>
    </row>
    <row r="32" spans="1:11" s="10" customFormat="1" ht="15.75">
      <c r="A32" s="91" t="s">
        <v>248</v>
      </c>
      <c r="B32" s="103">
        <v>2</v>
      </c>
      <c r="C32" s="87">
        <f>SUMIF($B$26:$B$30,"2",C$26:C$30)</f>
        <v>8416056</v>
      </c>
      <c r="D32" s="87">
        <f>SUMIF($B$26:$B$30,"2",D$26:D$30)</f>
        <v>8826105</v>
      </c>
      <c r="E32" s="87"/>
      <c r="F32" s="87"/>
      <c r="G32" s="87"/>
      <c r="H32" s="87"/>
      <c r="I32" s="87"/>
      <c r="J32" s="87"/>
      <c r="K32" s="12">
        <f t="shared" si="0"/>
        <v>410049</v>
      </c>
    </row>
    <row r="33" spans="1:11" s="10" customFormat="1" ht="15.75">
      <c r="A33" s="91" t="s">
        <v>130</v>
      </c>
      <c r="B33" s="103">
        <v>3</v>
      </c>
      <c r="C33" s="87">
        <f>SUMIF($B$26:$B$30,"3",C$26:C$30)</f>
        <v>0</v>
      </c>
      <c r="D33" s="87">
        <f>SUMIF($B$26:$B$30,"3",D$26:D$30)</f>
        <v>0</v>
      </c>
      <c r="E33" s="87"/>
      <c r="F33" s="87"/>
      <c r="G33" s="87"/>
      <c r="H33" s="87"/>
      <c r="I33" s="87"/>
      <c r="J33" s="87"/>
      <c r="K33" s="12">
        <f t="shared" si="0"/>
        <v>0</v>
      </c>
    </row>
    <row r="34" spans="1:11" s="10" customFormat="1" ht="15.75" hidden="1">
      <c r="A34" s="65" t="s">
        <v>179</v>
      </c>
      <c r="B34" s="105"/>
      <c r="C34" s="87"/>
      <c r="D34" s="87"/>
      <c r="E34" s="87"/>
      <c r="F34" s="87"/>
      <c r="G34" s="87"/>
      <c r="H34" s="87"/>
      <c r="I34" s="87"/>
      <c r="J34" s="87"/>
      <c r="K34" s="12">
        <f t="shared" si="0"/>
        <v>0</v>
      </c>
    </row>
    <row r="35" spans="1:11" s="10" customFormat="1" ht="15.75" hidden="1">
      <c r="A35" s="61" t="s">
        <v>180</v>
      </c>
      <c r="B35" s="105"/>
      <c r="C35" s="87">
        <v>0</v>
      </c>
      <c r="D35" s="87">
        <v>0</v>
      </c>
      <c r="E35" s="87"/>
      <c r="F35" s="87"/>
      <c r="G35" s="87"/>
      <c r="H35" s="87"/>
      <c r="I35" s="87"/>
      <c r="J35" s="87"/>
      <c r="K35" s="12">
        <f t="shared" si="0"/>
        <v>0</v>
      </c>
    </row>
    <row r="36" spans="1:11" s="10" customFormat="1" ht="15.75" hidden="1">
      <c r="A36" s="61" t="s">
        <v>193</v>
      </c>
      <c r="B36" s="105"/>
      <c r="C36" s="87"/>
      <c r="D36" s="87"/>
      <c r="E36" s="87"/>
      <c r="F36" s="87"/>
      <c r="G36" s="87"/>
      <c r="H36" s="87"/>
      <c r="I36" s="87"/>
      <c r="J36" s="87"/>
      <c r="K36" s="12">
        <f t="shared" si="0"/>
        <v>0</v>
      </c>
    </row>
    <row r="37" spans="1:11" s="10" customFormat="1" ht="15.75" hidden="1">
      <c r="A37" s="61" t="s">
        <v>181</v>
      </c>
      <c r="B37" s="105"/>
      <c r="C37" s="87">
        <v>0</v>
      </c>
      <c r="D37" s="87">
        <v>0</v>
      </c>
      <c r="E37" s="87"/>
      <c r="F37" s="87"/>
      <c r="G37" s="87"/>
      <c r="H37" s="87"/>
      <c r="I37" s="87"/>
      <c r="J37" s="87"/>
      <c r="K37" s="12">
        <f t="shared" si="0"/>
        <v>0</v>
      </c>
    </row>
    <row r="38" spans="1:11" s="10" customFormat="1" ht="15.75" hidden="1">
      <c r="A38" s="61" t="s">
        <v>190</v>
      </c>
      <c r="B38" s="105"/>
      <c r="C38" s="87">
        <v>0</v>
      </c>
      <c r="D38" s="87">
        <v>0</v>
      </c>
      <c r="E38" s="87"/>
      <c r="F38" s="87"/>
      <c r="G38" s="87"/>
      <c r="H38" s="87"/>
      <c r="I38" s="87"/>
      <c r="J38" s="87"/>
      <c r="K38" s="12">
        <f t="shared" si="0"/>
        <v>0</v>
      </c>
    </row>
    <row r="39" spans="1:11" s="10" customFormat="1" ht="15.75" hidden="1">
      <c r="A39" s="61" t="s">
        <v>189</v>
      </c>
      <c r="B39" s="105"/>
      <c r="C39" s="87">
        <v>0</v>
      </c>
      <c r="D39" s="87">
        <v>0</v>
      </c>
      <c r="E39" s="87"/>
      <c r="F39" s="87"/>
      <c r="G39" s="87"/>
      <c r="H39" s="87"/>
      <c r="I39" s="87"/>
      <c r="J39" s="87"/>
      <c r="K39" s="12">
        <f t="shared" si="0"/>
        <v>0</v>
      </c>
    </row>
    <row r="40" spans="1:11" s="10" customFormat="1" ht="47.25" hidden="1">
      <c r="A40" s="110" t="s">
        <v>188</v>
      </c>
      <c r="B40" s="105">
        <v>2</v>
      </c>
      <c r="C40" s="87"/>
      <c r="D40" s="87"/>
      <c r="E40" s="87"/>
      <c r="F40" s="87"/>
      <c r="G40" s="87"/>
      <c r="H40" s="87"/>
      <c r="I40" s="87"/>
      <c r="J40" s="87"/>
      <c r="K40" s="12">
        <f t="shared" si="0"/>
        <v>0</v>
      </c>
    </row>
    <row r="41" spans="1:11" s="10" customFormat="1" ht="15.75" hidden="1">
      <c r="A41" s="112" t="s">
        <v>187</v>
      </c>
      <c r="B41" s="105"/>
      <c r="C41" s="87">
        <f>SUM(C40:C40)</f>
        <v>0</v>
      </c>
      <c r="D41" s="87">
        <f>SUM(D40:D40)</f>
        <v>0</v>
      </c>
      <c r="E41" s="87"/>
      <c r="F41" s="87"/>
      <c r="G41" s="87"/>
      <c r="H41" s="87"/>
      <c r="I41" s="87"/>
      <c r="J41" s="87"/>
      <c r="K41" s="12">
        <f t="shared" si="0"/>
        <v>0</v>
      </c>
    </row>
    <row r="42" spans="1:11" s="10" customFormat="1" ht="15.75" hidden="1">
      <c r="A42" s="61" t="s">
        <v>182</v>
      </c>
      <c r="B42" s="105"/>
      <c r="C42" s="87">
        <v>0</v>
      </c>
      <c r="D42" s="87">
        <v>0</v>
      </c>
      <c r="E42" s="87"/>
      <c r="F42" s="87"/>
      <c r="G42" s="87"/>
      <c r="H42" s="87"/>
      <c r="I42" s="87"/>
      <c r="J42" s="87"/>
      <c r="K42" s="12">
        <f t="shared" si="0"/>
        <v>0</v>
      </c>
    </row>
    <row r="43" spans="1:11" s="10" customFormat="1" ht="15.75" hidden="1">
      <c r="A43" s="40" t="s">
        <v>179</v>
      </c>
      <c r="B43" s="105"/>
      <c r="C43" s="89">
        <f>SUM(C44:C46)</f>
        <v>0</v>
      </c>
      <c r="D43" s="89">
        <f>SUM(D44:D46)</f>
        <v>0</v>
      </c>
      <c r="E43" s="89"/>
      <c r="F43" s="89"/>
      <c r="G43" s="89"/>
      <c r="H43" s="89"/>
      <c r="I43" s="89"/>
      <c r="J43" s="89"/>
      <c r="K43" s="12">
        <f t="shared" si="0"/>
        <v>0</v>
      </c>
    </row>
    <row r="44" spans="1:11" s="10" customFormat="1" ht="15.75" hidden="1">
      <c r="A44" s="91" t="s">
        <v>421</v>
      </c>
      <c r="B44" s="103">
        <v>1</v>
      </c>
      <c r="C44" s="87">
        <f>SUMIF($B$34:$B$43,"1",C$34:C$43)</f>
        <v>0</v>
      </c>
      <c r="D44" s="87">
        <f>SUMIF($B$34:$B$43,"1",D$34:D$43)</f>
        <v>0</v>
      </c>
      <c r="E44" s="87"/>
      <c r="F44" s="87"/>
      <c r="G44" s="87"/>
      <c r="H44" s="87"/>
      <c r="I44" s="87"/>
      <c r="J44" s="87"/>
      <c r="K44" s="12">
        <f t="shared" si="0"/>
        <v>0</v>
      </c>
    </row>
    <row r="45" spans="1:11" s="10" customFormat="1" ht="15.75" hidden="1">
      <c r="A45" s="91" t="s">
        <v>248</v>
      </c>
      <c r="B45" s="103">
        <v>2</v>
      </c>
      <c r="C45" s="87">
        <f>SUMIF($B$34:$B$43,"2",C$34:C$43)</f>
        <v>0</v>
      </c>
      <c r="D45" s="87">
        <f>SUMIF($B$34:$B$43,"2",D$34:D$43)</f>
        <v>0</v>
      </c>
      <c r="E45" s="87"/>
      <c r="F45" s="87"/>
      <c r="G45" s="87"/>
      <c r="H45" s="87"/>
      <c r="I45" s="87"/>
      <c r="J45" s="87"/>
      <c r="K45" s="12">
        <f t="shared" si="0"/>
        <v>0</v>
      </c>
    </row>
    <row r="46" spans="1:11" s="10" customFormat="1" ht="15.75" hidden="1">
      <c r="A46" s="91" t="s">
        <v>130</v>
      </c>
      <c r="B46" s="103">
        <v>3</v>
      </c>
      <c r="C46" s="87">
        <f>SUMIF($B$34:$B$43,"3",C$34:C$43)</f>
        <v>0</v>
      </c>
      <c r="D46" s="87">
        <f>SUMIF($B$34:$B$43,"3",D$34:D$43)</f>
        <v>0</v>
      </c>
      <c r="E46" s="87"/>
      <c r="F46" s="87"/>
      <c r="G46" s="87"/>
      <c r="H46" s="87"/>
      <c r="I46" s="87"/>
      <c r="J46" s="87"/>
      <c r="K46" s="12">
        <f t="shared" si="0"/>
        <v>0</v>
      </c>
    </row>
    <row r="47" spans="1:11" s="10" customFormat="1" ht="15.75" hidden="1">
      <c r="A47" s="64" t="s">
        <v>249</v>
      </c>
      <c r="B47" s="17"/>
      <c r="C47" s="87"/>
      <c r="D47" s="87"/>
      <c r="E47" s="87"/>
      <c r="F47" s="87"/>
      <c r="G47" s="87"/>
      <c r="H47" s="87"/>
      <c r="I47" s="87"/>
      <c r="J47" s="87"/>
      <c r="K47" s="12">
        <f t="shared" si="0"/>
        <v>0</v>
      </c>
    </row>
    <row r="48" spans="1:11" s="10" customFormat="1" ht="15.75" hidden="1">
      <c r="A48" s="61" t="s">
        <v>196</v>
      </c>
      <c r="B48" s="17"/>
      <c r="C48" s="87"/>
      <c r="D48" s="87"/>
      <c r="E48" s="87"/>
      <c r="F48" s="87"/>
      <c r="G48" s="87"/>
      <c r="H48" s="87"/>
      <c r="I48" s="87"/>
      <c r="J48" s="87"/>
      <c r="K48" s="12">
        <f t="shared" si="0"/>
        <v>0</v>
      </c>
    </row>
    <row r="49" spans="1:11" s="10" customFormat="1" ht="31.5" hidden="1">
      <c r="A49" s="61" t="s">
        <v>454</v>
      </c>
      <c r="B49" s="17"/>
      <c r="C49" s="87"/>
      <c r="D49" s="87"/>
      <c r="E49" s="87"/>
      <c r="F49" s="87"/>
      <c r="G49" s="87"/>
      <c r="H49" s="87"/>
      <c r="I49" s="87"/>
      <c r="J49" s="87"/>
      <c r="K49" s="12">
        <f t="shared" si="0"/>
        <v>0</v>
      </c>
    </row>
    <row r="50" spans="1:11" s="10" customFormat="1" ht="15.75" hidden="1">
      <c r="A50" s="61" t="s">
        <v>455</v>
      </c>
      <c r="B50" s="17"/>
      <c r="C50" s="87"/>
      <c r="D50" s="87"/>
      <c r="E50" s="87"/>
      <c r="F50" s="87"/>
      <c r="G50" s="87"/>
      <c r="H50" s="87"/>
      <c r="I50" s="87"/>
      <c r="J50" s="87"/>
      <c r="K50" s="12">
        <f t="shared" si="0"/>
        <v>0</v>
      </c>
    </row>
    <row r="51" spans="1:11" s="10" customFormat="1" ht="15.75" hidden="1">
      <c r="A51" s="61" t="s">
        <v>456</v>
      </c>
      <c r="B51" s="17"/>
      <c r="C51" s="87"/>
      <c r="D51" s="87"/>
      <c r="E51" s="87"/>
      <c r="F51" s="87"/>
      <c r="G51" s="87"/>
      <c r="H51" s="87"/>
      <c r="I51" s="87"/>
      <c r="J51" s="87"/>
      <c r="K51" s="12">
        <f t="shared" si="0"/>
        <v>0</v>
      </c>
    </row>
    <row r="52" spans="1:11" s="10" customFormat="1" ht="15.75" hidden="1">
      <c r="A52" s="61"/>
      <c r="B52" s="17"/>
      <c r="C52" s="87"/>
      <c r="D52" s="87"/>
      <c r="E52" s="87"/>
      <c r="F52" s="87"/>
      <c r="G52" s="87"/>
      <c r="H52" s="87"/>
      <c r="I52" s="87"/>
      <c r="J52" s="87"/>
      <c r="K52" s="12">
        <f t="shared" si="0"/>
        <v>0</v>
      </c>
    </row>
    <row r="53" spans="1:11" s="10" customFormat="1" ht="31.5" hidden="1">
      <c r="A53" s="61" t="s">
        <v>194</v>
      </c>
      <c r="B53" s="17"/>
      <c r="C53" s="87"/>
      <c r="D53" s="87"/>
      <c r="E53" s="87"/>
      <c r="F53" s="87"/>
      <c r="G53" s="87"/>
      <c r="H53" s="87"/>
      <c r="I53" s="87"/>
      <c r="J53" s="87"/>
      <c r="K53" s="12">
        <f t="shared" si="0"/>
        <v>0</v>
      </c>
    </row>
    <row r="54" spans="1:11" s="10" customFormat="1" ht="15.75" hidden="1">
      <c r="A54" s="61"/>
      <c r="B54" s="17"/>
      <c r="C54" s="87"/>
      <c r="D54" s="87"/>
      <c r="E54" s="87"/>
      <c r="F54" s="87"/>
      <c r="G54" s="87"/>
      <c r="H54" s="87"/>
      <c r="I54" s="87"/>
      <c r="J54" s="87"/>
      <c r="K54" s="12">
        <f t="shared" si="0"/>
        <v>0</v>
      </c>
    </row>
    <row r="55" spans="1:11" s="10" customFormat="1" ht="31.5" hidden="1">
      <c r="A55" s="61" t="s">
        <v>195</v>
      </c>
      <c r="B55" s="17"/>
      <c r="C55" s="87"/>
      <c r="D55" s="87"/>
      <c r="E55" s="87"/>
      <c r="F55" s="87"/>
      <c r="G55" s="87"/>
      <c r="H55" s="87"/>
      <c r="I55" s="87"/>
      <c r="J55" s="87"/>
      <c r="K55" s="12">
        <f t="shared" si="0"/>
        <v>0</v>
      </c>
    </row>
    <row r="56" spans="1:11" s="10" customFormat="1" ht="15.75" hidden="1">
      <c r="A56" s="61"/>
      <c r="B56" s="17"/>
      <c r="C56" s="87"/>
      <c r="D56" s="87"/>
      <c r="E56" s="87"/>
      <c r="F56" s="87"/>
      <c r="G56" s="87"/>
      <c r="H56" s="87"/>
      <c r="I56" s="87"/>
      <c r="J56" s="87"/>
      <c r="K56" s="12">
        <f t="shared" si="0"/>
        <v>0</v>
      </c>
    </row>
    <row r="57" spans="1:11" s="10" customFormat="1" ht="31.5" hidden="1">
      <c r="A57" s="61" t="s">
        <v>198</v>
      </c>
      <c r="B57" s="17"/>
      <c r="C57" s="87"/>
      <c r="D57" s="87"/>
      <c r="E57" s="87"/>
      <c r="F57" s="87"/>
      <c r="G57" s="87"/>
      <c r="H57" s="87"/>
      <c r="I57" s="87"/>
      <c r="J57" s="87"/>
      <c r="K57" s="12">
        <f t="shared" si="0"/>
        <v>0</v>
      </c>
    </row>
    <row r="58" spans="1:11" s="10" customFormat="1" ht="15.75" hidden="1">
      <c r="A58" s="91"/>
      <c r="B58" s="105"/>
      <c r="C58" s="87"/>
      <c r="D58" s="87"/>
      <c r="E58" s="87"/>
      <c r="F58" s="87"/>
      <c r="G58" s="87"/>
      <c r="H58" s="87"/>
      <c r="I58" s="87"/>
      <c r="J58" s="87"/>
      <c r="K58" s="12">
        <f t="shared" si="0"/>
        <v>0</v>
      </c>
    </row>
    <row r="59" spans="1:11" s="10" customFormat="1" ht="15.75" hidden="1">
      <c r="A59" s="61" t="s">
        <v>197</v>
      </c>
      <c r="B59" s="17"/>
      <c r="C59" s="87"/>
      <c r="D59" s="87"/>
      <c r="E59" s="87"/>
      <c r="F59" s="87"/>
      <c r="G59" s="87"/>
      <c r="H59" s="87"/>
      <c r="I59" s="87"/>
      <c r="J59" s="87"/>
      <c r="K59" s="12">
        <f t="shared" si="0"/>
        <v>0</v>
      </c>
    </row>
    <row r="60" spans="1:11" s="10" customFormat="1" ht="15.75" hidden="1">
      <c r="A60" s="61"/>
      <c r="B60" s="105"/>
      <c r="C60" s="87"/>
      <c r="D60" s="87"/>
      <c r="E60" s="87"/>
      <c r="F60" s="87"/>
      <c r="G60" s="87"/>
      <c r="H60" s="87"/>
      <c r="I60" s="87"/>
      <c r="J60" s="87"/>
      <c r="K60" s="12">
        <f t="shared" si="0"/>
        <v>0</v>
      </c>
    </row>
    <row r="61" spans="1:11" s="10" customFormat="1" ht="31.5" hidden="1">
      <c r="A61" s="61" t="s">
        <v>207</v>
      </c>
      <c r="B61" s="105"/>
      <c r="C61" s="87"/>
      <c r="D61" s="87"/>
      <c r="E61" s="87"/>
      <c r="F61" s="87"/>
      <c r="G61" s="87"/>
      <c r="H61" s="87"/>
      <c r="I61" s="87"/>
      <c r="J61" s="87"/>
      <c r="K61" s="12">
        <f t="shared" si="0"/>
        <v>0</v>
      </c>
    </row>
    <row r="62" spans="1:11" s="10" customFormat="1" ht="15.75" hidden="1">
      <c r="A62" s="61"/>
      <c r="B62" s="105"/>
      <c r="C62" s="87"/>
      <c r="D62" s="87"/>
      <c r="E62" s="87"/>
      <c r="F62" s="87"/>
      <c r="G62" s="87"/>
      <c r="H62" s="87"/>
      <c r="I62" s="87"/>
      <c r="J62" s="87"/>
      <c r="K62" s="12">
        <f t="shared" si="0"/>
        <v>0</v>
      </c>
    </row>
    <row r="63" spans="1:11" s="10" customFormat="1" ht="31.5" hidden="1">
      <c r="A63" s="61" t="s">
        <v>208</v>
      </c>
      <c r="B63" s="105"/>
      <c r="C63" s="87"/>
      <c r="D63" s="87"/>
      <c r="E63" s="87"/>
      <c r="F63" s="87"/>
      <c r="G63" s="87"/>
      <c r="H63" s="87"/>
      <c r="I63" s="87"/>
      <c r="J63" s="87"/>
      <c r="K63" s="12">
        <f t="shared" si="0"/>
        <v>0</v>
      </c>
    </row>
    <row r="64" spans="1:11" s="10" customFormat="1" ht="15.75" hidden="1">
      <c r="A64" s="61" t="s">
        <v>209</v>
      </c>
      <c r="B64" s="105"/>
      <c r="C64" s="87"/>
      <c r="D64" s="87"/>
      <c r="E64" s="87"/>
      <c r="F64" s="87"/>
      <c r="G64" s="87"/>
      <c r="H64" s="87"/>
      <c r="I64" s="87"/>
      <c r="J64" s="87"/>
      <c r="K64" s="12">
        <f t="shared" si="0"/>
        <v>0</v>
      </c>
    </row>
    <row r="65" spans="1:11" s="10" customFormat="1" ht="15.75" hidden="1">
      <c r="A65" s="61" t="s">
        <v>210</v>
      </c>
      <c r="B65" s="105"/>
      <c r="C65" s="87"/>
      <c r="D65" s="87"/>
      <c r="E65" s="87"/>
      <c r="F65" s="87"/>
      <c r="G65" s="87"/>
      <c r="H65" s="87"/>
      <c r="I65" s="87"/>
      <c r="J65" s="87"/>
      <c r="K65" s="12">
        <f t="shared" si="0"/>
        <v>0</v>
      </c>
    </row>
    <row r="66" spans="1:11" s="10" customFormat="1" ht="15.75" hidden="1">
      <c r="A66" s="61" t="s">
        <v>659</v>
      </c>
      <c r="B66" s="105">
        <v>2</v>
      </c>
      <c r="C66" s="87">
        <v>0</v>
      </c>
      <c r="D66" s="87">
        <v>0</v>
      </c>
      <c r="E66" s="87"/>
      <c r="F66" s="87"/>
      <c r="G66" s="87"/>
      <c r="H66" s="87"/>
      <c r="I66" s="87"/>
      <c r="J66" s="87"/>
      <c r="K66" s="12">
        <f t="shared" si="0"/>
        <v>0</v>
      </c>
    </row>
    <row r="67" spans="1:11" s="10" customFormat="1" ht="15.75" hidden="1">
      <c r="A67" s="61" t="s">
        <v>458</v>
      </c>
      <c r="B67" s="105"/>
      <c r="C67" s="87">
        <f>SUM(C66)</f>
        <v>0</v>
      </c>
      <c r="D67" s="87">
        <f>SUM(D66)</f>
        <v>0</v>
      </c>
      <c r="E67" s="87"/>
      <c r="F67" s="87"/>
      <c r="G67" s="87"/>
      <c r="H67" s="87"/>
      <c r="I67" s="87"/>
      <c r="J67" s="87"/>
      <c r="K67" s="12">
        <f t="shared" si="0"/>
        <v>0</v>
      </c>
    </row>
    <row r="68" spans="1:11" s="10" customFormat="1" ht="15.75" hidden="1">
      <c r="A68" s="91" t="s">
        <v>231</v>
      </c>
      <c r="B68" s="105">
        <v>2</v>
      </c>
      <c r="C68" s="87"/>
      <c r="D68" s="87"/>
      <c r="E68" s="87"/>
      <c r="F68" s="87"/>
      <c r="G68" s="87"/>
      <c r="H68" s="87"/>
      <c r="I68" s="87"/>
      <c r="J68" s="87"/>
      <c r="K68" s="12">
        <f t="shared" si="0"/>
        <v>0</v>
      </c>
    </row>
    <row r="69" spans="1:11" s="10" customFormat="1" ht="15.75" hidden="1">
      <c r="A69" s="91" t="s">
        <v>232</v>
      </c>
      <c r="B69" s="105">
        <v>2</v>
      </c>
      <c r="C69" s="87"/>
      <c r="D69" s="87"/>
      <c r="E69" s="87"/>
      <c r="F69" s="87"/>
      <c r="G69" s="87"/>
      <c r="H69" s="87"/>
      <c r="I69" s="87"/>
      <c r="J69" s="87"/>
      <c r="K69" s="12">
        <f t="shared" si="0"/>
        <v>0</v>
      </c>
    </row>
    <row r="70" spans="1:11" s="10" customFormat="1" ht="15.75" hidden="1">
      <c r="A70" s="61" t="s">
        <v>457</v>
      </c>
      <c r="B70" s="105"/>
      <c r="C70" s="87">
        <f>SUM(C68:C69)</f>
        <v>0</v>
      </c>
      <c r="D70" s="87">
        <f>SUM(D68:D69)</f>
        <v>0</v>
      </c>
      <c r="E70" s="87"/>
      <c r="F70" s="87"/>
      <c r="G70" s="87"/>
      <c r="H70" s="87"/>
      <c r="I70" s="87"/>
      <c r="J70" s="87"/>
      <c r="K70" s="12">
        <f t="shared" si="0"/>
        <v>0</v>
      </c>
    </row>
    <row r="71" spans="1:11" s="10" customFormat="1" ht="15.75" hidden="1">
      <c r="A71" s="63" t="s">
        <v>249</v>
      </c>
      <c r="B71" s="105"/>
      <c r="C71" s="89">
        <f>SUM(C72:C72:C74)</f>
        <v>0</v>
      </c>
      <c r="D71" s="89">
        <f>SUM(D72:D72:D74)</f>
        <v>0</v>
      </c>
      <c r="E71" s="89"/>
      <c r="F71" s="89"/>
      <c r="G71" s="89"/>
      <c r="H71" s="89"/>
      <c r="I71" s="89"/>
      <c r="J71" s="89"/>
      <c r="K71" s="12">
        <f t="shared" si="0"/>
        <v>0</v>
      </c>
    </row>
    <row r="72" spans="1:11" s="10" customFormat="1" ht="15.75" hidden="1">
      <c r="A72" s="91" t="s">
        <v>421</v>
      </c>
      <c r="B72" s="103">
        <v>1</v>
      </c>
      <c r="C72" s="87">
        <f>SUMIF($B$47:$B$71,"1",C$47:C$71)</f>
        <v>0</v>
      </c>
      <c r="D72" s="87">
        <f>SUMIF($B$47:$B$71,"1",D$47:D$71)</f>
        <v>0</v>
      </c>
      <c r="E72" s="87"/>
      <c r="F72" s="87"/>
      <c r="G72" s="87"/>
      <c r="H72" s="87"/>
      <c r="I72" s="87"/>
      <c r="J72" s="87"/>
      <c r="K72" s="12">
        <f t="shared" si="0"/>
        <v>0</v>
      </c>
    </row>
    <row r="73" spans="1:11" s="10" customFormat="1" ht="15.75" hidden="1">
      <c r="A73" s="91" t="s">
        <v>248</v>
      </c>
      <c r="B73" s="103">
        <v>2</v>
      </c>
      <c r="C73" s="87">
        <f>SUMIF($B$47:$B$71,"2",C$47:C$71)</f>
        <v>0</v>
      </c>
      <c r="D73" s="87">
        <f>SUMIF($B$47:$B$71,"2",D$47:D$71)</f>
        <v>0</v>
      </c>
      <c r="E73" s="87"/>
      <c r="F73" s="87"/>
      <c r="G73" s="87"/>
      <c r="H73" s="87"/>
      <c r="I73" s="87"/>
      <c r="J73" s="87"/>
      <c r="K73" s="12">
        <f aca="true" t="shared" si="1" ref="K73:K99">D73-C73</f>
        <v>0</v>
      </c>
    </row>
    <row r="74" spans="1:11" s="10" customFormat="1" ht="15.75" hidden="1">
      <c r="A74" s="91" t="s">
        <v>130</v>
      </c>
      <c r="B74" s="103">
        <v>3</v>
      </c>
      <c r="C74" s="87">
        <f>SUMIF($B$47:$B$71,"3",C$47:C$71)</f>
        <v>0</v>
      </c>
      <c r="D74" s="87">
        <f>SUMIF($B$47:$B$71,"3",D$47:D$71)</f>
        <v>0</v>
      </c>
      <c r="E74" s="87"/>
      <c r="F74" s="87"/>
      <c r="G74" s="87"/>
      <c r="H74" s="87"/>
      <c r="I74" s="87"/>
      <c r="J74" s="87"/>
      <c r="K74" s="12">
        <f t="shared" si="1"/>
        <v>0</v>
      </c>
    </row>
    <row r="75" spans="1:11" ht="15.75">
      <c r="A75" s="65" t="s">
        <v>86</v>
      </c>
      <c r="B75" s="105"/>
      <c r="C75" s="87"/>
      <c r="D75" s="87"/>
      <c r="E75" s="87"/>
      <c r="F75" s="87"/>
      <c r="G75" s="87"/>
      <c r="H75" s="87"/>
      <c r="I75" s="87"/>
      <c r="J75" s="87"/>
      <c r="K75" s="12">
        <f t="shared" si="1"/>
        <v>0</v>
      </c>
    </row>
    <row r="76" spans="1:11" ht="15.75">
      <c r="A76" s="40" t="s">
        <v>250</v>
      </c>
      <c r="B76" s="105"/>
      <c r="C76" s="89">
        <f>SUM(C77:C79)</f>
        <v>254000</v>
      </c>
      <c r="D76" s="89">
        <f>SUM(D77:D79)</f>
        <v>254000</v>
      </c>
      <c r="E76" s="89"/>
      <c r="F76" s="89"/>
      <c r="G76" s="89"/>
      <c r="H76" s="89"/>
      <c r="I76" s="89"/>
      <c r="J76" s="89"/>
      <c r="K76" s="12">
        <f t="shared" si="1"/>
        <v>0</v>
      </c>
    </row>
    <row r="77" spans="1:11" ht="15.75">
      <c r="A77" s="91" t="s">
        <v>421</v>
      </c>
      <c r="B77" s="103">
        <v>1</v>
      </c>
      <c r="C77" s="87">
        <f>Felh!T126</f>
        <v>0</v>
      </c>
      <c r="D77" s="87">
        <f>Felh!U126</f>
        <v>0</v>
      </c>
      <c r="E77" s="87"/>
      <c r="F77" s="87"/>
      <c r="G77" s="87"/>
      <c r="H77" s="87"/>
      <c r="I77" s="87"/>
      <c r="J77" s="87"/>
      <c r="K77" s="12">
        <f t="shared" si="1"/>
        <v>0</v>
      </c>
    </row>
    <row r="78" spans="1:11" ht="15.75">
      <c r="A78" s="91" t="s">
        <v>248</v>
      </c>
      <c r="B78" s="103">
        <v>2</v>
      </c>
      <c r="C78" s="87">
        <f>Felh!T127</f>
        <v>254000</v>
      </c>
      <c r="D78" s="87">
        <f>Felh!U127</f>
        <v>254000</v>
      </c>
      <c r="E78" s="87"/>
      <c r="F78" s="87"/>
      <c r="G78" s="87"/>
      <c r="H78" s="87"/>
      <c r="I78" s="87"/>
      <c r="J78" s="87"/>
      <c r="K78" s="12">
        <f t="shared" si="1"/>
        <v>0</v>
      </c>
    </row>
    <row r="79" spans="1:11" ht="15.75">
      <c r="A79" s="91" t="s">
        <v>130</v>
      </c>
      <c r="B79" s="103">
        <v>3</v>
      </c>
      <c r="C79" s="87">
        <f>Felh!T128</f>
        <v>0</v>
      </c>
      <c r="D79" s="87">
        <f>Felh!U128</f>
        <v>0</v>
      </c>
      <c r="E79" s="87"/>
      <c r="F79" s="87"/>
      <c r="G79" s="87"/>
      <c r="H79" s="87"/>
      <c r="I79" s="87"/>
      <c r="J79" s="87"/>
      <c r="K79" s="12">
        <f t="shared" si="1"/>
        <v>0</v>
      </c>
    </row>
    <row r="80" spans="1:11" ht="15.75" hidden="1">
      <c r="A80" s="40" t="s">
        <v>251</v>
      </c>
      <c r="B80" s="105"/>
      <c r="C80" s="89">
        <f>SUM(C81:C83)</f>
        <v>0</v>
      </c>
      <c r="D80" s="89">
        <f>SUM(D81:D83)</f>
        <v>0</v>
      </c>
      <c r="E80" s="89"/>
      <c r="F80" s="89"/>
      <c r="G80" s="89"/>
      <c r="H80" s="89"/>
      <c r="I80" s="89"/>
      <c r="J80" s="89"/>
      <c r="K80" s="12">
        <f t="shared" si="1"/>
        <v>0</v>
      </c>
    </row>
    <row r="81" spans="1:11" ht="15.75" hidden="1">
      <c r="A81" s="91" t="s">
        <v>421</v>
      </c>
      <c r="B81" s="103">
        <v>1</v>
      </c>
      <c r="C81" s="87">
        <f>Felh!T140</f>
        <v>0</v>
      </c>
      <c r="D81" s="87">
        <f>Felh!U140</f>
        <v>0</v>
      </c>
      <c r="E81" s="87"/>
      <c r="F81" s="87"/>
      <c r="G81" s="87"/>
      <c r="H81" s="87"/>
      <c r="I81" s="87"/>
      <c r="J81" s="87"/>
      <c r="K81" s="12">
        <f t="shared" si="1"/>
        <v>0</v>
      </c>
    </row>
    <row r="82" spans="1:11" ht="15.75" hidden="1">
      <c r="A82" s="91" t="s">
        <v>248</v>
      </c>
      <c r="B82" s="103">
        <v>2</v>
      </c>
      <c r="C82" s="87">
        <f>Felh!T141</f>
        <v>0</v>
      </c>
      <c r="D82" s="87">
        <f>Felh!U141</f>
        <v>0</v>
      </c>
      <c r="E82" s="87"/>
      <c r="F82" s="87"/>
      <c r="G82" s="87"/>
      <c r="H82" s="87"/>
      <c r="I82" s="87"/>
      <c r="J82" s="87"/>
      <c r="K82" s="12">
        <f t="shared" si="1"/>
        <v>0</v>
      </c>
    </row>
    <row r="83" spans="1:11" ht="15.75" hidden="1">
      <c r="A83" s="91" t="s">
        <v>130</v>
      </c>
      <c r="B83" s="103">
        <v>3</v>
      </c>
      <c r="C83" s="87">
        <f>Felh!T142</f>
        <v>0</v>
      </c>
      <c r="D83" s="87">
        <f>Felh!U142</f>
        <v>0</v>
      </c>
      <c r="E83" s="87"/>
      <c r="F83" s="87"/>
      <c r="G83" s="87"/>
      <c r="H83" s="87"/>
      <c r="I83" s="87"/>
      <c r="J83" s="87"/>
      <c r="K83" s="12">
        <f t="shared" si="1"/>
        <v>0</v>
      </c>
    </row>
    <row r="84" spans="1:11" ht="15.75" hidden="1">
      <c r="A84" s="40" t="s">
        <v>252</v>
      </c>
      <c r="B84" s="105"/>
      <c r="C84" s="89">
        <f>SUM(C85:C87)</f>
        <v>0</v>
      </c>
      <c r="D84" s="89">
        <f>SUM(D85:D87)</f>
        <v>0</v>
      </c>
      <c r="E84" s="89"/>
      <c r="F84" s="89"/>
      <c r="G84" s="89"/>
      <c r="H84" s="89"/>
      <c r="I84" s="89"/>
      <c r="J84" s="89"/>
      <c r="K84" s="12">
        <f t="shared" si="1"/>
        <v>0</v>
      </c>
    </row>
    <row r="85" spans="1:11" ht="15.75" hidden="1">
      <c r="A85" s="91" t="s">
        <v>421</v>
      </c>
      <c r="B85" s="103">
        <v>1</v>
      </c>
      <c r="C85" s="87">
        <f>Felh!T160</f>
        <v>0</v>
      </c>
      <c r="D85" s="87">
        <f>Felh!U160</f>
        <v>0</v>
      </c>
      <c r="E85" s="87"/>
      <c r="F85" s="87"/>
      <c r="G85" s="87"/>
      <c r="H85" s="87"/>
      <c r="I85" s="87"/>
      <c r="J85" s="87"/>
      <c r="K85" s="12">
        <f t="shared" si="1"/>
        <v>0</v>
      </c>
    </row>
    <row r="86" spans="1:11" ht="15.75" hidden="1">
      <c r="A86" s="91" t="s">
        <v>248</v>
      </c>
      <c r="B86" s="103">
        <v>2</v>
      </c>
      <c r="C86" s="87">
        <f>Felh!T161</f>
        <v>0</v>
      </c>
      <c r="D86" s="87">
        <f>Felh!U161</f>
        <v>0</v>
      </c>
      <c r="E86" s="87"/>
      <c r="F86" s="87"/>
      <c r="G86" s="87"/>
      <c r="H86" s="87"/>
      <c r="I86" s="87"/>
      <c r="J86" s="87"/>
      <c r="K86" s="12">
        <f t="shared" si="1"/>
        <v>0</v>
      </c>
    </row>
    <row r="87" spans="1:11" ht="15.75" hidden="1">
      <c r="A87" s="91" t="s">
        <v>130</v>
      </c>
      <c r="B87" s="103">
        <v>3</v>
      </c>
      <c r="C87" s="87">
        <f>Felh!T162</f>
        <v>0</v>
      </c>
      <c r="D87" s="87">
        <f>Felh!U162</f>
        <v>0</v>
      </c>
      <c r="E87" s="87"/>
      <c r="F87" s="87"/>
      <c r="G87" s="87"/>
      <c r="H87" s="87"/>
      <c r="I87" s="87"/>
      <c r="J87" s="87"/>
      <c r="K87" s="12">
        <f t="shared" si="1"/>
        <v>0</v>
      </c>
    </row>
    <row r="88" spans="1:11" ht="16.5" hidden="1">
      <c r="A88" s="67" t="s">
        <v>253</v>
      </c>
      <c r="B88" s="106"/>
      <c r="C88" s="87"/>
      <c r="D88" s="87"/>
      <c r="E88" s="87"/>
      <c r="F88" s="87"/>
      <c r="G88" s="87"/>
      <c r="H88" s="87"/>
      <c r="I88" s="87"/>
      <c r="J88" s="87"/>
      <c r="K88" s="12">
        <f t="shared" si="1"/>
        <v>0</v>
      </c>
    </row>
    <row r="89" spans="1:11" ht="15.75" hidden="1">
      <c r="A89" s="65" t="s">
        <v>132</v>
      </c>
      <c r="B89" s="105"/>
      <c r="C89" s="15"/>
      <c r="D89" s="15"/>
      <c r="E89" s="15"/>
      <c r="F89" s="15"/>
      <c r="G89" s="15"/>
      <c r="H89" s="15"/>
      <c r="I89" s="15"/>
      <c r="J89" s="15"/>
      <c r="K89" s="12">
        <f t="shared" si="1"/>
        <v>0</v>
      </c>
    </row>
    <row r="90" spans="1:11" ht="15.75" hidden="1">
      <c r="A90" s="40" t="s">
        <v>132</v>
      </c>
      <c r="B90" s="105"/>
      <c r="C90" s="89">
        <f>SUM(C91:C93)</f>
        <v>0</v>
      </c>
      <c r="D90" s="89">
        <f>SUM(D91:D93)</f>
        <v>0</v>
      </c>
      <c r="E90" s="89"/>
      <c r="F90" s="89"/>
      <c r="G90" s="89"/>
      <c r="H90" s="89"/>
      <c r="I90" s="89"/>
      <c r="J90" s="89"/>
      <c r="K90" s="12">
        <f t="shared" si="1"/>
        <v>0</v>
      </c>
    </row>
    <row r="91" spans="1:11" ht="15.75" hidden="1">
      <c r="A91" s="91" t="s">
        <v>421</v>
      </c>
      <c r="B91" s="103">
        <v>1</v>
      </c>
      <c r="C91" s="87">
        <f>SUMIF($B$89:$B$90,"1",C$89:C$90)</f>
        <v>0</v>
      </c>
      <c r="D91" s="87">
        <f>SUMIF($B$89:$B$90,"1",D$89:D$90)</f>
        <v>0</v>
      </c>
      <c r="E91" s="87"/>
      <c r="F91" s="87"/>
      <c r="G91" s="87"/>
      <c r="H91" s="87"/>
      <c r="I91" s="87"/>
      <c r="J91" s="87"/>
      <c r="K91" s="12">
        <f t="shared" si="1"/>
        <v>0</v>
      </c>
    </row>
    <row r="92" spans="1:11" ht="15.75" hidden="1">
      <c r="A92" s="91" t="s">
        <v>248</v>
      </c>
      <c r="B92" s="103">
        <v>2</v>
      </c>
      <c r="C92" s="87">
        <f>SUMIF($B$89:$B$90,"2",C$89:C$90)</f>
        <v>0</v>
      </c>
      <c r="D92" s="87">
        <f>SUMIF($B$89:$B$90,"2",D$89:D$90)</f>
        <v>0</v>
      </c>
      <c r="E92" s="87"/>
      <c r="F92" s="87"/>
      <c r="G92" s="87"/>
      <c r="H92" s="87"/>
      <c r="I92" s="87"/>
      <c r="J92" s="87"/>
      <c r="K92" s="12">
        <f t="shared" si="1"/>
        <v>0</v>
      </c>
    </row>
    <row r="93" spans="1:11" ht="15.75" hidden="1">
      <c r="A93" s="91" t="s">
        <v>130</v>
      </c>
      <c r="B93" s="103">
        <v>3</v>
      </c>
      <c r="C93" s="87">
        <f>SUMIF($B$89:$B$90,"3",C$89:C$90)</f>
        <v>0</v>
      </c>
      <c r="D93" s="87">
        <f>SUMIF($B$89:$B$90,"3",D$89:D$90)</f>
        <v>0</v>
      </c>
      <c r="E93" s="87"/>
      <c r="F93" s="87"/>
      <c r="G93" s="87"/>
      <c r="H93" s="87"/>
      <c r="I93" s="87"/>
      <c r="J93" s="87"/>
      <c r="K93" s="12">
        <f t="shared" si="1"/>
        <v>0</v>
      </c>
    </row>
    <row r="94" spans="1:11" ht="15.75" hidden="1">
      <c r="A94" s="65" t="s">
        <v>133</v>
      </c>
      <c r="B94" s="105"/>
      <c r="C94" s="15"/>
      <c r="D94" s="15"/>
      <c r="E94" s="15"/>
      <c r="F94" s="15"/>
      <c r="G94" s="15"/>
      <c r="H94" s="15"/>
      <c r="I94" s="15"/>
      <c r="J94" s="15"/>
      <c r="K94" s="12">
        <f t="shared" si="1"/>
        <v>0</v>
      </c>
    </row>
    <row r="95" spans="1:11" ht="15.75" hidden="1">
      <c r="A95" s="40" t="s">
        <v>254</v>
      </c>
      <c r="B95" s="105"/>
      <c r="C95" s="89">
        <f>SUM(C96:C98)</f>
        <v>0</v>
      </c>
      <c r="D95" s="89">
        <f>SUM(D96:D98)</f>
        <v>0</v>
      </c>
      <c r="E95" s="89"/>
      <c r="F95" s="89"/>
      <c r="G95" s="89"/>
      <c r="H95" s="89"/>
      <c r="I95" s="89"/>
      <c r="J95" s="89"/>
      <c r="K95" s="12">
        <f t="shared" si="1"/>
        <v>0</v>
      </c>
    </row>
    <row r="96" spans="1:11" ht="15.75" hidden="1">
      <c r="A96" s="91" t="s">
        <v>421</v>
      </c>
      <c r="B96" s="103">
        <v>1</v>
      </c>
      <c r="C96" s="87">
        <f>SUMIF($B$94:$B$95,"1",C$94:C$95)</f>
        <v>0</v>
      </c>
      <c r="D96" s="87">
        <f>SUMIF($B$94:$B$95,"1",D$94:D$95)</f>
        <v>0</v>
      </c>
      <c r="E96" s="87"/>
      <c r="F96" s="87"/>
      <c r="G96" s="87"/>
      <c r="H96" s="87"/>
      <c r="I96" s="87"/>
      <c r="J96" s="87"/>
      <c r="K96" s="12">
        <f t="shared" si="1"/>
        <v>0</v>
      </c>
    </row>
    <row r="97" spans="1:11" ht="15.75" hidden="1">
      <c r="A97" s="91" t="s">
        <v>248</v>
      </c>
      <c r="B97" s="103">
        <v>2</v>
      </c>
      <c r="C97" s="87">
        <f>SUMIF($B$94:$B$95,"2",C$94:C$95)</f>
        <v>0</v>
      </c>
      <c r="D97" s="87">
        <f>SUMIF($B$94:$B$95,"2",D$94:D$95)</f>
        <v>0</v>
      </c>
      <c r="E97" s="87"/>
      <c r="F97" s="87"/>
      <c r="G97" s="87"/>
      <c r="H97" s="87"/>
      <c r="I97" s="87"/>
      <c r="J97" s="87"/>
      <c r="K97" s="12">
        <f t="shared" si="1"/>
        <v>0</v>
      </c>
    </row>
    <row r="98" spans="1:11" ht="15.75" hidden="1">
      <c r="A98" s="91" t="s">
        <v>130</v>
      </c>
      <c r="B98" s="103">
        <v>3</v>
      </c>
      <c r="C98" s="87">
        <f>SUMIF($B$94:$B$95,"3",C$94:C$95)</f>
        <v>0</v>
      </c>
      <c r="D98" s="87">
        <f>SUMIF($B$94:$B$95,"3",D$94:D$95)</f>
        <v>0</v>
      </c>
      <c r="E98" s="87"/>
      <c r="F98" s="87"/>
      <c r="G98" s="87"/>
      <c r="H98" s="87"/>
      <c r="I98" s="87"/>
      <c r="J98" s="87"/>
      <c r="K98" s="12">
        <f t="shared" si="1"/>
        <v>0</v>
      </c>
    </row>
    <row r="99" spans="1:11" ht="16.5">
      <c r="A99" s="66" t="s">
        <v>134</v>
      </c>
      <c r="B99" s="106"/>
      <c r="C99" s="18">
        <f>C13+C22+C30+C43+C71+C76+C80+C84+C90+C95</f>
        <v>75053200</v>
      </c>
      <c r="D99" s="18">
        <f>D13+D22+D30+D43+D71+D76+D80+D84+D90+D95</f>
        <v>79593237</v>
      </c>
      <c r="E99" s="18"/>
      <c r="F99" s="18"/>
      <c r="G99" s="18"/>
      <c r="H99" s="18"/>
      <c r="I99" s="18"/>
      <c r="J99" s="18"/>
      <c r="K99" s="12">
        <f t="shared" si="1"/>
        <v>4540037</v>
      </c>
    </row>
    <row r="100" ht="15.75"/>
    <row r="101" ht="15.75">
      <c r="J101" s="294"/>
    </row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2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</sheetData>
  <sheetProtection/>
  <mergeCells count="2">
    <mergeCell ref="A1:I1"/>
    <mergeCell ref="A2:I2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300" verticalDpi="300" orientation="portrait" paperSize="9" r:id="rId3"/>
  <headerFooter>
    <oddFooter>&amp;C&amp;P. oldal, összesen: &amp;N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5" customWidth="1"/>
    <col min="2" max="5" width="11.421875" style="29" customWidth="1"/>
    <col min="6" max="16384" width="9.140625" style="29" customWidth="1"/>
  </cols>
  <sheetData>
    <row r="1" spans="1:6" s="22" customFormat="1" ht="48.75" customHeight="1">
      <c r="A1" s="361" t="s">
        <v>885</v>
      </c>
      <c r="B1" s="361"/>
      <c r="C1" s="361"/>
      <c r="D1" s="361"/>
      <c r="E1" s="361"/>
      <c r="F1" s="151"/>
    </row>
    <row r="2" spans="1:5" s="22" customFormat="1" ht="13.5" customHeight="1">
      <c r="A2" s="152"/>
      <c r="B2" s="152"/>
      <c r="C2" s="152"/>
      <c r="D2" s="152"/>
      <c r="E2" s="152"/>
    </row>
    <row r="3" spans="1:5" s="22" customFormat="1" ht="40.5" customHeight="1">
      <c r="A3" s="360" t="s">
        <v>857</v>
      </c>
      <c r="B3" s="360"/>
      <c r="C3" s="360"/>
      <c r="D3" s="360"/>
      <c r="E3" s="360"/>
    </row>
    <row r="4" spans="1:5" s="22" customFormat="1" ht="14.25" customHeight="1">
      <c r="A4" s="23"/>
      <c r="B4" s="23"/>
      <c r="C4" s="23"/>
      <c r="D4" s="23"/>
      <c r="E4" s="125"/>
    </row>
    <row r="5" spans="1:5" s="26" customFormat="1" ht="21.75" customHeight="1">
      <c r="A5" s="114" t="s">
        <v>9</v>
      </c>
      <c r="B5" s="150" t="s">
        <v>589</v>
      </c>
      <c r="C5" s="150" t="s">
        <v>652</v>
      </c>
      <c r="D5" s="24" t="s">
        <v>858</v>
      </c>
      <c r="E5" s="150" t="s">
        <v>5</v>
      </c>
    </row>
    <row r="6" spans="1:5" ht="15">
      <c r="A6" s="27" t="s">
        <v>425</v>
      </c>
      <c r="B6" s="28">
        <v>9800000</v>
      </c>
      <c r="C6" s="28">
        <v>9800000</v>
      </c>
      <c r="D6" s="28">
        <v>9800000</v>
      </c>
      <c r="E6" s="28">
        <f>SUM(B6,D6,C6)</f>
        <v>29400000</v>
      </c>
    </row>
    <row r="7" spans="1:5" ht="15">
      <c r="A7" s="27" t="s">
        <v>423</v>
      </c>
      <c r="B7" s="28"/>
      <c r="C7" s="28"/>
      <c r="D7" s="28"/>
      <c r="E7" s="28">
        <f>SUM(B7,D7,C7)</f>
        <v>0</v>
      </c>
    </row>
    <row r="8" spans="1:5" ht="15">
      <c r="A8" s="27" t="s">
        <v>29</v>
      </c>
      <c r="B8" s="28">
        <v>90000</v>
      </c>
      <c r="C8" s="28">
        <v>90000</v>
      </c>
      <c r="D8" s="28">
        <v>90000</v>
      </c>
      <c r="E8" s="28">
        <f>SUM(B8,D8,C8)</f>
        <v>270000</v>
      </c>
    </row>
    <row r="9" spans="1:5" ht="32.25" customHeight="1">
      <c r="A9" s="30" t="s">
        <v>30</v>
      </c>
      <c r="B9" s="28">
        <v>3700000</v>
      </c>
      <c r="C9" s="28">
        <v>3700000</v>
      </c>
      <c r="D9" s="28">
        <v>3700000</v>
      </c>
      <c r="E9" s="28">
        <f>SUM(B9,D9,C9)</f>
        <v>11100000</v>
      </c>
    </row>
    <row r="10" spans="1:5" ht="20.25" customHeight="1">
      <c r="A10" s="27" t="s">
        <v>31</v>
      </c>
      <c r="B10" s="28"/>
      <c r="C10" s="28"/>
      <c r="D10" s="28"/>
      <c r="E10" s="28">
        <f>SUM(B10:D10)</f>
        <v>0</v>
      </c>
    </row>
    <row r="11" spans="1:5" ht="19.5" customHeight="1">
      <c r="A11" s="27" t="s">
        <v>32</v>
      </c>
      <c r="B11" s="28"/>
      <c r="C11" s="28"/>
      <c r="D11" s="28"/>
      <c r="E11" s="28">
        <f>SUM(B11:D11)</f>
        <v>0</v>
      </c>
    </row>
    <row r="12" spans="1:5" ht="15.75" customHeight="1">
      <c r="A12" s="30" t="s">
        <v>424</v>
      </c>
      <c r="B12" s="28"/>
      <c r="C12" s="28"/>
      <c r="D12" s="28"/>
      <c r="E12" s="28">
        <f>SUM(B12:D12)</f>
        <v>0</v>
      </c>
    </row>
    <row r="13" spans="1:5" s="33" customFormat="1" ht="14.25">
      <c r="A13" s="31" t="s">
        <v>42</v>
      </c>
      <c r="B13" s="32">
        <f>SUM(B6:B12)</f>
        <v>13590000</v>
      </c>
      <c r="C13" s="32">
        <f>SUM(C6:C12)</f>
        <v>13590000</v>
      </c>
      <c r="D13" s="32">
        <f>SUM(D6:D12)</f>
        <v>13590000</v>
      </c>
      <c r="E13" s="32">
        <f>SUM(E6:E12)</f>
        <v>40770000</v>
      </c>
    </row>
    <row r="14" spans="1:5" ht="15">
      <c r="A14" s="31" t="s">
        <v>43</v>
      </c>
      <c r="B14" s="32">
        <f>ROUNDDOWN(B13*0.5,0)</f>
        <v>6795000</v>
      </c>
      <c r="C14" s="32">
        <f>ROUNDDOWN(C13*0.5,0)</f>
        <v>6795000</v>
      </c>
      <c r="D14" s="32">
        <f>ROUNDDOWN(D13*0.5,0)</f>
        <v>6795000</v>
      </c>
      <c r="E14" s="32">
        <f>ROUNDDOWN(E13*0.5,0)</f>
        <v>20385000</v>
      </c>
    </row>
    <row r="15" spans="1:5" ht="19.5" customHeight="1">
      <c r="A15" s="30" t="s">
        <v>33</v>
      </c>
      <c r="B15" s="28"/>
      <c r="C15" s="28"/>
      <c r="D15" s="28"/>
      <c r="E15" s="28">
        <f aca="true" t="shared" si="0" ref="E15:E21">SUM(B15,D15,C15)</f>
        <v>0</v>
      </c>
    </row>
    <row r="16" spans="1:5" ht="20.25" customHeight="1">
      <c r="A16" s="30" t="s">
        <v>37</v>
      </c>
      <c r="B16" s="28"/>
      <c r="C16" s="28"/>
      <c r="D16" s="28"/>
      <c r="E16" s="28">
        <f t="shared" si="0"/>
        <v>0</v>
      </c>
    </row>
    <row r="17" spans="1:5" ht="17.25" customHeight="1">
      <c r="A17" s="30" t="s">
        <v>34</v>
      </c>
      <c r="B17" s="28"/>
      <c r="C17" s="28"/>
      <c r="D17" s="28"/>
      <c r="E17" s="28">
        <f t="shared" si="0"/>
        <v>0</v>
      </c>
    </row>
    <row r="18" spans="1:5" ht="14.25" customHeight="1">
      <c r="A18" s="27" t="s">
        <v>35</v>
      </c>
      <c r="B18" s="28"/>
      <c r="C18" s="28"/>
      <c r="D18" s="28"/>
      <c r="E18" s="28">
        <f t="shared" si="0"/>
        <v>0</v>
      </c>
    </row>
    <row r="19" spans="1:5" ht="15">
      <c r="A19" s="27" t="s">
        <v>36</v>
      </c>
      <c r="B19" s="28"/>
      <c r="C19" s="28"/>
      <c r="D19" s="28"/>
      <c r="E19" s="28">
        <f t="shared" si="0"/>
        <v>0</v>
      </c>
    </row>
    <row r="20" spans="1:5" ht="15">
      <c r="A20" s="27" t="s">
        <v>38</v>
      </c>
      <c r="B20" s="28"/>
      <c r="C20" s="28"/>
      <c r="D20" s="28"/>
      <c r="E20" s="28">
        <f t="shared" si="0"/>
        <v>0</v>
      </c>
    </row>
    <row r="21" spans="1:5" ht="24">
      <c r="A21" s="30" t="s">
        <v>92</v>
      </c>
      <c r="B21" s="28"/>
      <c r="C21" s="28"/>
      <c r="D21" s="28"/>
      <c r="E21" s="28">
        <f t="shared" si="0"/>
        <v>0</v>
      </c>
    </row>
    <row r="22" spans="1:5" s="33" customFormat="1" ht="18" customHeight="1">
      <c r="A22" s="34" t="s">
        <v>44</v>
      </c>
      <c r="B22" s="32">
        <f>SUM(B15:B21)</f>
        <v>0</v>
      </c>
      <c r="C22" s="32">
        <f>SUM(C15:C21)</f>
        <v>0</v>
      </c>
      <c r="D22" s="32">
        <f>SUM(D15:D21)</f>
        <v>0</v>
      </c>
      <c r="E22" s="32">
        <f>SUM(E15:E21)</f>
        <v>0</v>
      </c>
    </row>
    <row r="23" spans="1:5" s="33" customFormat="1" ht="18.75" customHeight="1">
      <c r="A23" s="34" t="s">
        <v>45</v>
      </c>
      <c r="B23" s="32">
        <f>B14-B22</f>
        <v>6795000</v>
      </c>
      <c r="C23" s="32">
        <f>C14-C22</f>
        <v>6795000</v>
      </c>
      <c r="D23" s="32">
        <f>D14-D22</f>
        <v>6795000</v>
      </c>
      <c r="E23" s="32">
        <f>E14-E22</f>
        <v>20385000</v>
      </c>
    </row>
    <row r="24" spans="1:5" s="33" customFormat="1" ht="25.5" customHeight="1">
      <c r="A24" s="35" t="s">
        <v>57</v>
      </c>
      <c r="B24" s="32"/>
      <c r="C24" s="32"/>
      <c r="D24" s="32"/>
      <c r="E24" s="32">
        <f>SUM(B24,D24,C24)</f>
        <v>0</v>
      </c>
    </row>
    <row r="25" spans="1:5" s="33" customFormat="1" ht="18.75" customHeight="1">
      <c r="A25" s="100"/>
      <c r="B25" s="101"/>
      <c r="C25" s="101"/>
      <c r="D25" s="101"/>
      <c r="E25" s="101"/>
    </row>
    <row r="26" spans="1:5" s="33" customFormat="1" ht="27.75" customHeight="1">
      <c r="A26" s="362" t="s">
        <v>397</v>
      </c>
      <c r="B26" s="362"/>
      <c r="C26" s="362"/>
      <c r="D26" s="362"/>
      <c r="E26" s="362"/>
    </row>
    <row r="27" ht="18.75" customHeight="1"/>
    <row r="28" ht="15">
      <c r="A28" s="102" t="s">
        <v>859</v>
      </c>
    </row>
    <row r="29" spans="1:3" ht="15">
      <c r="A29" s="36" t="s">
        <v>500</v>
      </c>
      <c r="C29" s="62"/>
    </row>
    <row r="30" ht="15">
      <c r="C30" s="62"/>
    </row>
    <row r="31" spans="1:4" ht="15">
      <c r="A31" s="62" t="s">
        <v>590</v>
      </c>
      <c r="B31" s="25"/>
      <c r="D31" s="62" t="s">
        <v>501</v>
      </c>
    </row>
    <row r="32" spans="1:4" ht="15">
      <c r="A32" s="62" t="s">
        <v>574</v>
      </c>
      <c r="B32" s="25"/>
      <c r="D32" s="62" t="s">
        <v>80</v>
      </c>
    </row>
  </sheetData>
  <sheetProtection/>
  <mergeCells count="3">
    <mergeCell ref="A3:E3"/>
    <mergeCell ref="A1:E1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B14" sqref="B14:D15"/>
    </sheetView>
  </sheetViews>
  <sheetFormatPr defaultColWidth="9.140625" defaultRowHeight="15"/>
  <cols>
    <col min="1" max="1" width="3.00390625" style="0" customWidth="1"/>
    <col min="2" max="2" width="3.7109375" style="0" customWidth="1"/>
    <col min="3" max="3" width="13.421875" style="0" customWidth="1"/>
    <col min="5" max="5" width="12.421875" style="0" customWidth="1"/>
    <col min="6" max="6" width="3.00390625" style="0" customWidth="1"/>
    <col min="7" max="7" width="4.28125" style="0" customWidth="1"/>
    <col min="8" max="8" width="8.421875" style="0" customWidth="1"/>
    <col min="10" max="10" width="13.140625" style="0" customWidth="1"/>
    <col min="11" max="11" width="10.140625" style="0" bestFit="1" customWidth="1"/>
  </cols>
  <sheetData>
    <row r="1" spans="1:11" ht="42.75" customHeight="1">
      <c r="A1" s="316" t="s">
        <v>715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8.75">
      <c r="A2" s="153"/>
      <c r="B2" s="153"/>
      <c r="C2" s="153"/>
      <c r="D2" s="153"/>
      <c r="E2" s="153"/>
      <c r="F2" s="153"/>
      <c r="G2" s="317" t="s">
        <v>599</v>
      </c>
      <c r="H2" s="317"/>
      <c r="I2" s="317"/>
      <c r="J2" s="317"/>
      <c r="K2" s="154"/>
    </row>
    <row r="3" spans="1:11" ht="15.75">
      <c r="A3" s="169" t="s">
        <v>595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</row>
    <row r="4" spans="1:11" ht="15.75">
      <c r="A4" s="2"/>
      <c r="B4" s="2"/>
      <c r="C4" s="2"/>
      <c r="D4" s="2"/>
      <c r="E4" s="2"/>
      <c r="F4" s="173"/>
      <c r="G4" s="2"/>
      <c r="H4" s="2"/>
      <c r="I4" s="2"/>
      <c r="J4" s="173"/>
      <c r="K4" s="172"/>
    </row>
    <row r="5" spans="1:11" s="256" customFormat="1" ht="15.75">
      <c r="A5" s="178"/>
      <c r="B5" s="174" t="s">
        <v>716</v>
      </c>
      <c r="C5" s="174"/>
      <c r="D5" s="174"/>
      <c r="E5" s="174"/>
      <c r="F5" s="186"/>
      <c r="G5" s="187"/>
      <c r="H5" s="187"/>
      <c r="I5" s="174"/>
      <c r="J5" s="188">
        <v>1019733</v>
      </c>
      <c r="K5" s="255"/>
    </row>
    <row r="6" spans="1:11" ht="15.75">
      <c r="A6" s="172"/>
      <c r="B6" s="176" t="s">
        <v>717</v>
      </c>
      <c r="C6" s="176"/>
      <c r="D6" s="176"/>
      <c r="E6" s="176"/>
      <c r="F6" s="177"/>
      <c r="G6" s="176"/>
      <c r="H6" s="176"/>
      <c r="I6" s="176"/>
      <c r="J6" s="177"/>
      <c r="K6" s="38"/>
    </row>
    <row r="7" spans="1:11" ht="15.75">
      <c r="A7" s="172"/>
      <c r="B7" s="176"/>
      <c r="C7" s="174" t="s">
        <v>610</v>
      </c>
      <c r="D7" s="174"/>
      <c r="E7" s="174"/>
      <c r="F7" s="186"/>
      <c r="G7" s="187"/>
      <c r="H7" s="187"/>
      <c r="I7" s="174"/>
      <c r="J7" s="175">
        <v>935552</v>
      </c>
      <c r="K7" s="38"/>
    </row>
    <row r="8" spans="1:11" ht="15.75">
      <c r="A8" s="172"/>
      <c r="B8" s="176"/>
      <c r="C8" s="197" t="s">
        <v>718</v>
      </c>
      <c r="D8" s="197"/>
      <c r="E8" s="197"/>
      <c r="F8" s="198"/>
      <c r="G8" s="197"/>
      <c r="H8" s="197"/>
      <c r="I8" s="197"/>
      <c r="J8" s="198">
        <v>412275</v>
      </c>
      <c r="K8" s="38"/>
    </row>
    <row r="9" spans="1:11" ht="15.75">
      <c r="A9" s="178"/>
      <c r="B9" s="176"/>
      <c r="C9" s="312" t="s">
        <v>600</v>
      </c>
      <c r="D9" s="312"/>
      <c r="E9" s="313"/>
      <c r="F9" s="179"/>
      <c r="G9" s="180"/>
      <c r="H9" s="180"/>
      <c r="I9" s="176"/>
      <c r="J9" s="202">
        <f>SUM(J5:J8)</f>
        <v>2367560</v>
      </c>
      <c r="K9" s="38"/>
    </row>
    <row r="10" spans="1:11" ht="15.75">
      <c r="A10" s="178"/>
      <c r="B10" s="176"/>
      <c r="C10" s="254"/>
      <c r="D10" s="254"/>
      <c r="E10" s="254"/>
      <c r="F10" s="179"/>
      <c r="G10" s="180"/>
      <c r="H10" s="180"/>
      <c r="I10" s="176"/>
      <c r="J10" s="189"/>
      <c r="K10" s="38"/>
    </row>
    <row r="11" spans="1:11" ht="15.75">
      <c r="A11" s="181" t="s">
        <v>596</v>
      </c>
      <c r="B11" s="193"/>
      <c r="C11" s="193"/>
      <c r="D11" s="193"/>
      <c r="E11" s="193"/>
      <c r="F11" s="182"/>
      <c r="G11" s="183"/>
      <c r="H11" s="183"/>
      <c r="I11" s="193"/>
      <c r="J11" s="185"/>
      <c r="K11" s="38"/>
    </row>
    <row r="12" spans="1:11" ht="15.75">
      <c r="A12" s="178"/>
      <c r="B12" s="178" t="s">
        <v>724</v>
      </c>
      <c r="C12" s="176"/>
      <c r="D12" s="176"/>
      <c r="E12" s="176"/>
      <c r="F12" s="179"/>
      <c r="G12" s="180"/>
      <c r="H12" s="180"/>
      <c r="I12" s="176"/>
      <c r="J12" s="177"/>
      <c r="K12" s="38"/>
    </row>
    <row r="13" spans="1:11" ht="15.75">
      <c r="A13" s="178"/>
      <c r="B13" s="178"/>
      <c r="C13" s="174" t="s">
        <v>725</v>
      </c>
      <c r="D13" s="174"/>
      <c r="E13" s="174"/>
      <c r="F13" s="186"/>
      <c r="G13" s="187"/>
      <c r="H13" s="187"/>
      <c r="I13" s="174"/>
      <c r="J13" s="175">
        <v>35000</v>
      </c>
      <c r="K13" s="38"/>
    </row>
    <row r="14" spans="1:11" ht="15.75">
      <c r="A14" s="178"/>
      <c r="B14" s="178"/>
      <c r="C14" s="174" t="s">
        <v>726</v>
      </c>
      <c r="D14" s="197"/>
      <c r="E14" s="197"/>
      <c r="F14" s="199"/>
      <c r="G14" s="200"/>
      <c r="H14" s="200"/>
      <c r="I14" s="197"/>
      <c r="J14" s="198">
        <v>9450</v>
      </c>
      <c r="K14" s="38"/>
    </row>
    <row r="15" spans="1:11" ht="15.75">
      <c r="A15" s="178"/>
      <c r="B15" s="178" t="s">
        <v>727</v>
      </c>
      <c r="C15" s="176"/>
      <c r="D15" s="176"/>
      <c r="E15" s="176"/>
      <c r="F15" s="179"/>
      <c r="G15" s="180"/>
      <c r="H15" s="180"/>
      <c r="I15" s="176"/>
      <c r="J15" s="177"/>
      <c r="K15" s="38"/>
    </row>
    <row r="16" spans="1:11" ht="15.75">
      <c r="A16" s="178"/>
      <c r="B16" s="178"/>
      <c r="C16" s="174" t="s">
        <v>733</v>
      </c>
      <c r="D16" s="174"/>
      <c r="E16" s="174"/>
      <c r="F16" s="186"/>
      <c r="G16" s="187"/>
      <c r="H16" s="187"/>
      <c r="I16" s="174"/>
      <c r="J16" s="175">
        <v>39291</v>
      </c>
      <c r="K16" s="38"/>
    </row>
    <row r="17" spans="1:11" ht="15.75">
      <c r="A17" s="178"/>
      <c r="B17" s="178"/>
      <c r="C17" s="174" t="s">
        <v>734</v>
      </c>
      <c r="D17" s="197"/>
      <c r="E17" s="197"/>
      <c r="F17" s="199"/>
      <c r="G17" s="200"/>
      <c r="H17" s="200"/>
      <c r="I17" s="197"/>
      <c r="J17" s="198">
        <v>10609</v>
      </c>
      <c r="K17" s="38"/>
    </row>
    <row r="18" spans="1:11" ht="15.75">
      <c r="A18" s="178"/>
      <c r="B18" s="178" t="s">
        <v>709</v>
      </c>
      <c r="C18" s="176"/>
      <c r="D18" s="176"/>
      <c r="E18" s="176"/>
      <c r="F18" s="179"/>
      <c r="G18" s="180"/>
      <c r="H18" s="180"/>
      <c r="I18" s="176"/>
      <c r="J18" s="177"/>
      <c r="K18" s="38"/>
    </row>
    <row r="19" spans="1:11" ht="15.75">
      <c r="A19" s="178"/>
      <c r="B19" s="178"/>
      <c r="C19" s="174" t="s">
        <v>722</v>
      </c>
      <c r="D19" s="174"/>
      <c r="E19" s="174"/>
      <c r="F19" s="186"/>
      <c r="G19" s="187"/>
      <c r="H19" s="187"/>
      <c r="I19" s="174"/>
      <c r="J19" s="175">
        <v>728648</v>
      </c>
      <c r="K19" s="38"/>
    </row>
    <row r="20" spans="1:11" ht="15.75">
      <c r="A20" s="178"/>
      <c r="B20" s="178"/>
      <c r="C20" s="174" t="s">
        <v>723</v>
      </c>
      <c r="D20" s="197"/>
      <c r="E20" s="197"/>
      <c r="F20" s="199"/>
      <c r="G20" s="200"/>
      <c r="H20" s="200"/>
      <c r="I20" s="197"/>
      <c r="J20" s="198">
        <v>196735</v>
      </c>
      <c r="K20" s="38"/>
    </row>
    <row r="21" spans="1:11" ht="15.75">
      <c r="A21" s="178"/>
      <c r="B21" s="178" t="s">
        <v>610</v>
      </c>
      <c r="C21" s="176"/>
      <c r="D21" s="176"/>
      <c r="E21" s="176"/>
      <c r="F21" s="179"/>
      <c r="G21" s="180"/>
      <c r="H21" s="180"/>
      <c r="I21" s="176"/>
      <c r="J21" s="177"/>
      <c r="K21" s="38"/>
    </row>
    <row r="22" spans="1:11" ht="15.75">
      <c r="A22" s="178"/>
      <c r="B22" s="178"/>
      <c r="C22" s="174" t="s">
        <v>721</v>
      </c>
      <c r="D22" s="174"/>
      <c r="E22" s="174"/>
      <c r="F22" s="186"/>
      <c r="G22" s="187"/>
      <c r="H22" s="187"/>
      <c r="I22" s="174"/>
      <c r="J22" s="175">
        <v>852439</v>
      </c>
      <c r="K22" s="38"/>
    </row>
    <row r="23" spans="1:11" ht="15.75">
      <c r="A23" s="178"/>
      <c r="B23" s="178"/>
      <c r="C23" s="174" t="s">
        <v>720</v>
      </c>
      <c r="D23" s="197"/>
      <c r="E23" s="197"/>
      <c r="F23" s="199"/>
      <c r="G23" s="200"/>
      <c r="H23" s="200"/>
      <c r="I23" s="197"/>
      <c r="J23" s="198">
        <v>83113</v>
      </c>
      <c r="K23" s="38"/>
    </row>
    <row r="24" spans="1:11" ht="15.75">
      <c r="A24" s="178"/>
      <c r="B24" s="178" t="s">
        <v>719</v>
      </c>
      <c r="C24" s="176"/>
      <c r="D24" s="176"/>
      <c r="E24" s="176"/>
      <c r="F24" s="179"/>
      <c r="G24" s="180"/>
      <c r="H24" s="180"/>
      <c r="I24" s="176"/>
      <c r="J24" s="177"/>
      <c r="K24" s="38"/>
    </row>
    <row r="25" spans="1:11" ht="15.75">
      <c r="A25" s="178"/>
      <c r="B25" s="178"/>
      <c r="C25" s="174" t="s">
        <v>721</v>
      </c>
      <c r="D25" s="174"/>
      <c r="E25" s="174"/>
      <c r="F25" s="186"/>
      <c r="G25" s="187"/>
      <c r="H25" s="187"/>
      <c r="I25" s="174"/>
      <c r="J25" s="175">
        <v>345000</v>
      </c>
      <c r="K25" s="38"/>
    </row>
    <row r="26" spans="1:11" ht="15.75">
      <c r="A26" s="178"/>
      <c r="B26" s="178"/>
      <c r="C26" s="174" t="s">
        <v>720</v>
      </c>
      <c r="D26" s="197"/>
      <c r="E26" s="197"/>
      <c r="F26" s="199"/>
      <c r="G26" s="200"/>
      <c r="H26" s="200"/>
      <c r="I26" s="197"/>
      <c r="J26" s="198">
        <v>67275</v>
      </c>
      <c r="K26" s="38"/>
    </row>
    <row r="27" spans="1:11" ht="15.75">
      <c r="A27" s="155"/>
      <c r="B27" s="155"/>
      <c r="C27" s="313" t="s">
        <v>600</v>
      </c>
      <c r="D27" s="313"/>
      <c r="E27" s="313"/>
      <c r="F27" s="179"/>
      <c r="G27" s="180"/>
      <c r="H27" s="180"/>
      <c r="I27" s="176"/>
      <c r="J27" s="202">
        <f>SUM(J12:J26)</f>
        <v>2367560</v>
      </c>
      <c r="K27" s="224"/>
    </row>
    <row r="28" spans="1:11" ht="15.75">
      <c r="A28" s="155"/>
      <c r="B28" s="155"/>
      <c r="C28" s="254"/>
      <c r="D28" s="254"/>
      <c r="E28" s="254"/>
      <c r="F28" s="179"/>
      <c r="G28" s="180"/>
      <c r="H28" s="180"/>
      <c r="I28" s="176"/>
      <c r="J28" s="202"/>
      <c r="K28" s="224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38"/>
    </row>
    <row r="30" spans="1:11" ht="16.5">
      <c r="A30" s="207" t="s">
        <v>601</v>
      </c>
      <c r="B30" s="207"/>
      <c r="C30" s="207"/>
      <c r="D30" s="207"/>
      <c r="E30" s="207"/>
      <c r="F30" s="208"/>
      <c r="G30" s="207"/>
      <c r="H30" s="207"/>
      <c r="I30" s="207"/>
      <c r="J30" s="208"/>
      <c r="K30" s="237"/>
    </row>
    <row r="31" spans="1:11" ht="16.5">
      <c r="A31" s="169" t="s">
        <v>602</v>
      </c>
      <c r="B31" s="169"/>
      <c r="C31" s="169"/>
      <c r="D31" s="169"/>
      <c r="E31" s="169"/>
      <c r="F31" s="170"/>
      <c r="G31" s="169" t="s">
        <v>603</v>
      </c>
      <c r="H31" s="169"/>
      <c r="I31" s="169"/>
      <c r="J31" s="170"/>
      <c r="K31" s="237"/>
    </row>
    <row r="32" spans="1:11" ht="19.5">
      <c r="A32" s="238" t="s">
        <v>595</v>
      </c>
      <c r="B32" s="169"/>
      <c r="C32" s="169"/>
      <c r="D32" s="169"/>
      <c r="E32" s="169"/>
      <c r="F32" s="239"/>
      <c r="G32" s="176"/>
      <c r="H32" s="176"/>
      <c r="I32" s="176"/>
      <c r="J32" s="184"/>
      <c r="K32" s="240"/>
    </row>
    <row r="33" spans="1:11" ht="18.75">
      <c r="A33" s="238"/>
      <c r="B33" s="176" t="s">
        <v>728</v>
      </c>
      <c r="C33" s="249"/>
      <c r="D33" s="249"/>
      <c r="E33" s="177"/>
      <c r="F33" s="239"/>
      <c r="G33" s="176" t="s">
        <v>729</v>
      </c>
      <c r="H33" s="243"/>
      <c r="I33" s="243"/>
      <c r="J33" s="163"/>
      <c r="K33" s="179"/>
    </row>
    <row r="34" spans="1:11" ht="18.75">
      <c r="A34" s="238"/>
      <c r="B34" s="176"/>
      <c r="C34" s="174" t="s">
        <v>731</v>
      </c>
      <c r="D34" s="244"/>
      <c r="E34" s="175">
        <v>1687050</v>
      </c>
      <c r="F34" s="239"/>
      <c r="G34" s="243"/>
      <c r="H34" s="174" t="s">
        <v>730</v>
      </c>
      <c r="I34" s="241"/>
      <c r="J34" s="242"/>
      <c r="K34" s="175">
        <v>1687050</v>
      </c>
    </row>
    <row r="35" spans="1:11" ht="18.75">
      <c r="A35" s="238"/>
      <c r="B35" s="176"/>
      <c r="C35" s="249"/>
      <c r="D35" s="249"/>
      <c r="E35" s="177"/>
      <c r="F35" s="239"/>
      <c r="G35" s="243"/>
      <c r="H35" s="243"/>
      <c r="I35" s="243"/>
      <c r="J35" s="163"/>
      <c r="K35" s="179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38"/>
    </row>
    <row r="37" spans="1:10" ht="18.75">
      <c r="A37" s="209" t="s">
        <v>732</v>
      </c>
      <c r="B37" s="162"/>
      <c r="C37" s="163"/>
      <c r="D37" s="163"/>
      <c r="E37" s="163"/>
      <c r="F37" s="164"/>
      <c r="G37" s="162"/>
      <c r="H37" s="165"/>
      <c r="I37" s="166"/>
      <c r="J37" s="38"/>
    </row>
    <row r="38" spans="6:10" ht="15">
      <c r="F38" s="38"/>
      <c r="J38" s="38"/>
    </row>
    <row r="39" spans="1:10" ht="18.75">
      <c r="A39" s="161"/>
      <c r="B39" s="162"/>
      <c r="C39" s="163"/>
      <c r="D39" s="163"/>
      <c r="E39" s="163"/>
      <c r="F39" s="164"/>
      <c r="G39" s="318" t="s">
        <v>598</v>
      </c>
      <c r="H39" s="318"/>
      <c r="I39" s="318"/>
      <c r="J39" s="167"/>
    </row>
    <row r="40" spans="1:10" ht="18.75">
      <c r="A40" s="161"/>
      <c r="B40" s="162"/>
      <c r="C40" s="163"/>
      <c r="D40" s="163"/>
      <c r="E40" s="163"/>
      <c r="F40" s="164"/>
      <c r="G40" s="318" t="s">
        <v>80</v>
      </c>
      <c r="H40" s="318"/>
      <c r="I40" s="318"/>
      <c r="J40" s="253"/>
    </row>
    <row r="41" ht="15">
      <c r="K41" s="38"/>
    </row>
  </sheetData>
  <sheetProtection/>
  <mergeCells count="6">
    <mergeCell ref="A1:K1"/>
    <mergeCell ref="G2:J2"/>
    <mergeCell ref="C9:E9"/>
    <mergeCell ref="C27:E27"/>
    <mergeCell ref="G39:I39"/>
    <mergeCell ref="G40:I40"/>
  </mergeCells>
  <printOptions/>
  <pageMargins left="0.59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B14" sqref="B14:D15"/>
    </sheetView>
  </sheetViews>
  <sheetFormatPr defaultColWidth="9.140625" defaultRowHeight="15"/>
  <cols>
    <col min="1" max="1" width="3.00390625" style="0" customWidth="1"/>
    <col min="2" max="2" width="3.7109375" style="0" customWidth="1"/>
    <col min="3" max="3" width="13.421875" style="0" customWidth="1"/>
    <col min="5" max="5" width="12.421875" style="0" customWidth="1"/>
    <col min="6" max="6" width="3.00390625" style="0" customWidth="1"/>
    <col min="7" max="7" width="4.28125" style="0" customWidth="1"/>
    <col min="8" max="8" width="8.421875" style="0" customWidth="1"/>
    <col min="10" max="10" width="13.140625" style="0" customWidth="1"/>
    <col min="11" max="11" width="7.7109375" style="0" customWidth="1"/>
  </cols>
  <sheetData>
    <row r="1" spans="1:11" ht="42.75" customHeight="1">
      <c r="A1" s="316" t="s">
        <v>714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8.75">
      <c r="A2" s="153"/>
      <c r="B2" s="153"/>
      <c r="C2" s="153"/>
      <c r="D2" s="153"/>
      <c r="E2" s="153"/>
      <c r="F2" s="153"/>
      <c r="G2" s="317" t="s">
        <v>599</v>
      </c>
      <c r="H2" s="317"/>
      <c r="I2" s="317"/>
      <c r="J2" s="317"/>
      <c r="K2" s="154"/>
    </row>
    <row r="3" spans="1:11" ht="15.75">
      <c r="A3" s="169" t="s">
        <v>595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</row>
    <row r="4" spans="1:11" ht="15.75">
      <c r="A4" s="2"/>
      <c r="B4" s="2"/>
      <c r="C4" s="2"/>
      <c r="D4" s="2"/>
      <c r="E4" s="2"/>
      <c r="F4" s="173"/>
      <c r="G4" s="2"/>
      <c r="H4" s="2"/>
      <c r="I4" s="2"/>
      <c r="J4" s="173"/>
      <c r="K4" s="172"/>
    </row>
    <row r="5" spans="1:11" ht="15.75">
      <c r="A5" s="172"/>
      <c r="B5" s="176" t="s">
        <v>701</v>
      </c>
      <c r="C5" s="176"/>
      <c r="D5" s="176"/>
      <c r="E5" s="176"/>
      <c r="F5" s="177"/>
      <c r="G5" s="176"/>
      <c r="H5" s="176"/>
      <c r="I5" s="176"/>
      <c r="J5" s="177"/>
      <c r="K5" s="38"/>
    </row>
    <row r="6" spans="1:11" ht="15.75">
      <c r="A6" s="172"/>
      <c r="B6" s="176"/>
      <c r="C6" s="174" t="s">
        <v>702</v>
      </c>
      <c r="D6" s="174"/>
      <c r="E6" s="174"/>
      <c r="F6" s="186"/>
      <c r="G6" s="187"/>
      <c r="H6" s="187"/>
      <c r="I6" s="174"/>
      <c r="J6" s="175">
        <v>250000</v>
      </c>
      <c r="K6" s="38"/>
    </row>
    <row r="7" spans="1:11" ht="15.75">
      <c r="A7" s="172"/>
      <c r="B7" s="176"/>
      <c r="C7" s="197" t="s">
        <v>703</v>
      </c>
      <c r="D7" s="197"/>
      <c r="E7" s="197"/>
      <c r="F7" s="198"/>
      <c r="G7" s="197"/>
      <c r="H7" s="197"/>
      <c r="I7" s="197"/>
      <c r="J7" s="198">
        <v>150000</v>
      </c>
      <c r="K7" s="38"/>
    </row>
    <row r="8" spans="1:11" ht="15.75">
      <c r="A8" s="172"/>
      <c r="B8" s="176"/>
      <c r="C8" s="174" t="s">
        <v>705</v>
      </c>
      <c r="D8" s="174"/>
      <c r="E8" s="174"/>
      <c r="F8" s="175"/>
      <c r="G8" s="174"/>
      <c r="H8" s="174"/>
      <c r="I8" s="174"/>
      <c r="J8" s="175">
        <v>37000</v>
      </c>
      <c r="K8" s="38"/>
    </row>
    <row r="9" spans="1:11" ht="15.75">
      <c r="A9" s="178"/>
      <c r="B9" s="174"/>
      <c r="C9" s="176"/>
      <c r="D9" s="176"/>
      <c r="E9" s="197"/>
      <c r="F9" s="199"/>
      <c r="G9" s="200"/>
      <c r="H9" s="200"/>
      <c r="I9" s="197"/>
      <c r="J9" s="201"/>
      <c r="K9" s="38"/>
    </row>
    <row r="10" spans="1:11" ht="15.75">
      <c r="A10" s="178"/>
      <c r="B10" s="176"/>
      <c r="C10" s="312" t="s">
        <v>600</v>
      </c>
      <c r="D10" s="312"/>
      <c r="E10" s="313"/>
      <c r="F10" s="179"/>
      <c r="G10" s="180"/>
      <c r="H10" s="180"/>
      <c r="I10" s="176"/>
      <c r="J10" s="202">
        <f>SUM(J5:J9)</f>
        <v>437000</v>
      </c>
      <c r="K10" s="38"/>
    </row>
    <row r="11" spans="1:11" ht="15.75">
      <c r="A11" s="178"/>
      <c r="B11" s="176"/>
      <c r="C11" s="248"/>
      <c r="D11" s="248"/>
      <c r="E11" s="248"/>
      <c r="F11" s="179"/>
      <c r="G11" s="180"/>
      <c r="H11" s="180"/>
      <c r="I11" s="176"/>
      <c r="J11" s="189"/>
      <c r="K11" s="38"/>
    </row>
    <row r="12" spans="1:11" ht="15.75">
      <c r="A12" s="181" t="s">
        <v>596</v>
      </c>
      <c r="B12" s="193"/>
      <c r="C12" s="193"/>
      <c r="D12" s="193"/>
      <c r="E12" s="193"/>
      <c r="F12" s="182"/>
      <c r="G12" s="183"/>
      <c r="H12" s="183"/>
      <c r="I12" s="193"/>
      <c r="J12" s="185"/>
      <c r="K12" s="38"/>
    </row>
    <row r="13" spans="1:11" ht="15.75">
      <c r="A13" s="178"/>
      <c r="B13" s="176"/>
      <c r="C13" s="176"/>
      <c r="D13" s="176"/>
      <c r="E13" s="176"/>
      <c r="F13" s="179"/>
      <c r="G13" s="180"/>
      <c r="H13" s="180"/>
      <c r="I13" s="176"/>
      <c r="J13" s="177"/>
      <c r="K13" s="38"/>
    </row>
    <row r="14" spans="1:11" ht="15.75">
      <c r="A14" s="178"/>
      <c r="B14" s="178" t="s">
        <v>704</v>
      </c>
      <c r="C14" s="176"/>
      <c r="D14" s="176"/>
      <c r="E14" s="176"/>
      <c r="F14" s="179"/>
      <c r="G14" s="180"/>
      <c r="H14" s="180"/>
      <c r="I14" s="176"/>
      <c r="J14" s="177"/>
      <c r="K14" s="38"/>
    </row>
    <row r="15" spans="1:11" ht="15.75">
      <c r="A15" s="178"/>
      <c r="B15" s="178"/>
      <c r="C15" s="174" t="s">
        <v>605</v>
      </c>
      <c r="D15" s="197"/>
      <c r="E15" s="197"/>
      <c r="F15" s="199"/>
      <c r="G15" s="200"/>
      <c r="H15" s="200"/>
      <c r="I15" s="197"/>
      <c r="J15" s="198">
        <v>327900</v>
      </c>
      <c r="K15" s="38"/>
    </row>
    <row r="16" spans="1:11" ht="15.75">
      <c r="A16" s="178"/>
      <c r="B16" s="178"/>
      <c r="C16" s="174" t="s">
        <v>606</v>
      </c>
      <c r="D16" s="197"/>
      <c r="E16" s="197"/>
      <c r="F16" s="199"/>
      <c r="G16" s="200"/>
      <c r="H16" s="200"/>
      <c r="I16" s="197"/>
      <c r="J16" s="198">
        <v>109100</v>
      </c>
      <c r="K16" s="38"/>
    </row>
    <row r="17" spans="1:11" ht="15.75">
      <c r="A17" s="178"/>
      <c r="B17" s="178"/>
      <c r="C17" s="176"/>
      <c r="D17" s="176"/>
      <c r="E17" s="176"/>
      <c r="F17" s="179"/>
      <c r="G17" s="180"/>
      <c r="H17" s="180"/>
      <c r="I17" s="176"/>
      <c r="J17" s="177"/>
      <c r="K17" s="38"/>
    </row>
    <row r="18" spans="1:11" ht="15.75">
      <c r="A18" s="155"/>
      <c r="B18" s="155"/>
      <c r="C18" s="313" t="s">
        <v>600</v>
      </c>
      <c r="D18" s="313"/>
      <c r="E18" s="313"/>
      <c r="F18" s="179"/>
      <c r="G18" s="180"/>
      <c r="H18" s="180"/>
      <c r="I18" s="176"/>
      <c r="J18" s="202">
        <f>SUM(J13:J17)</f>
        <v>437000</v>
      </c>
      <c r="K18" s="224"/>
    </row>
    <row r="19" spans="1:11" ht="15.75">
      <c r="A19" s="155"/>
      <c r="B19" s="155"/>
      <c r="C19" s="248"/>
      <c r="D19" s="248"/>
      <c r="E19" s="248"/>
      <c r="F19" s="179"/>
      <c r="G19" s="180"/>
      <c r="H19" s="180"/>
      <c r="I19" s="176"/>
      <c r="J19" s="202"/>
      <c r="K19" s="224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38"/>
    </row>
    <row r="21" spans="1:11" ht="16.5">
      <c r="A21" s="207" t="s">
        <v>601</v>
      </c>
      <c r="B21" s="207"/>
      <c r="C21" s="207"/>
      <c r="D21" s="207"/>
      <c r="E21" s="207"/>
      <c r="F21" s="208"/>
      <c r="G21" s="207"/>
      <c r="H21" s="207"/>
      <c r="I21" s="207"/>
      <c r="J21" s="208"/>
      <c r="K21" s="237"/>
    </row>
    <row r="22" spans="1:11" ht="16.5">
      <c r="A22" s="169" t="s">
        <v>602</v>
      </c>
      <c r="B22" s="169"/>
      <c r="C22" s="169"/>
      <c r="D22" s="169"/>
      <c r="E22" s="169"/>
      <c r="F22" s="170"/>
      <c r="G22" s="169" t="s">
        <v>603</v>
      </c>
      <c r="H22" s="169"/>
      <c r="I22" s="169"/>
      <c r="J22" s="170"/>
      <c r="K22" s="237"/>
    </row>
    <row r="23" spans="1:11" ht="19.5">
      <c r="A23" s="238" t="s">
        <v>596</v>
      </c>
      <c r="B23" s="169"/>
      <c r="C23" s="169"/>
      <c r="D23" s="169"/>
      <c r="E23" s="169"/>
      <c r="F23" s="239"/>
      <c r="G23" s="176"/>
      <c r="H23" s="176"/>
      <c r="I23" s="176"/>
      <c r="J23" s="184"/>
      <c r="K23" s="240"/>
    </row>
    <row r="24" spans="1:11" ht="18.75">
      <c r="A24" s="238"/>
      <c r="B24" s="176" t="s">
        <v>706</v>
      </c>
      <c r="C24" s="249"/>
      <c r="D24" s="249"/>
      <c r="E24" s="177"/>
      <c r="F24" s="239"/>
      <c r="G24" s="243" t="s">
        <v>607</v>
      </c>
      <c r="H24" s="243"/>
      <c r="I24" s="243"/>
      <c r="J24" s="163"/>
      <c r="K24" s="179"/>
    </row>
    <row r="25" spans="1:11" ht="18.75">
      <c r="A25" s="238"/>
      <c r="B25" s="176"/>
      <c r="C25" s="174" t="s">
        <v>605</v>
      </c>
      <c r="D25" s="244"/>
      <c r="E25" s="175">
        <v>56677</v>
      </c>
      <c r="F25" s="239"/>
      <c r="G25" s="243"/>
      <c r="H25" s="241" t="s">
        <v>707</v>
      </c>
      <c r="I25" s="241"/>
      <c r="J25" s="242"/>
      <c r="K25" s="186">
        <v>56677</v>
      </c>
    </row>
    <row r="26" spans="1:11" ht="18.75">
      <c r="A26" s="238"/>
      <c r="B26" s="176"/>
      <c r="C26" s="197" t="s">
        <v>606</v>
      </c>
      <c r="D26" s="250"/>
      <c r="E26" s="198">
        <v>15303</v>
      </c>
      <c r="F26" s="239"/>
      <c r="G26" s="243"/>
      <c r="H26" s="251" t="s">
        <v>708</v>
      </c>
      <c r="I26" s="251"/>
      <c r="J26" s="252"/>
      <c r="K26" s="199">
        <v>15303</v>
      </c>
    </row>
    <row r="27" spans="1:11" ht="18.75">
      <c r="A27" s="238"/>
      <c r="B27" s="176" t="s">
        <v>712</v>
      </c>
      <c r="C27" s="176"/>
      <c r="D27" s="249"/>
      <c r="E27" s="177"/>
      <c r="F27" s="239"/>
      <c r="G27" s="243" t="s">
        <v>709</v>
      </c>
      <c r="H27" s="243"/>
      <c r="I27" s="243"/>
      <c r="J27" s="163"/>
      <c r="K27" s="179"/>
    </row>
    <row r="28" spans="1:11" ht="18.75">
      <c r="A28" s="238"/>
      <c r="B28" s="176"/>
      <c r="C28" s="174" t="s">
        <v>605</v>
      </c>
      <c r="D28" s="244"/>
      <c r="E28" s="175">
        <v>5000</v>
      </c>
      <c r="F28" s="239"/>
      <c r="G28" s="243"/>
      <c r="H28" s="241" t="s">
        <v>710</v>
      </c>
      <c r="I28" s="241"/>
      <c r="J28" s="242"/>
      <c r="K28" s="186">
        <v>5000</v>
      </c>
    </row>
    <row r="29" spans="1:11" ht="18.75">
      <c r="A29" s="238"/>
      <c r="B29" s="176"/>
      <c r="C29" s="197" t="s">
        <v>606</v>
      </c>
      <c r="D29" s="250"/>
      <c r="E29" s="198">
        <v>1350</v>
      </c>
      <c r="F29" s="239"/>
      <c r="G29" s="243"/>
      <c r="H29" s="251" t="s">
        <v>711</v>
      </c>
      <c r="I29" s="251"/>
      <c r="J29" s="252"/>
      <c r="K29" s="199">
        <v>1350</v>
      </c>
    </row>
    <row r="30" spans="1:11" ht="18.75">
      <c r="A30" s="238"/>
      <c r="B30" s="176"/>
      <c r="C30" s="249"/>
      <c r="D30" s="249"/>
      <c r="E30" s="177"/>
      <c r="F30" s="239"/>
      <c r="G30" s="243"/>
      <c r="H30" s="243"/>
      <c r="I30" s="243"/>
      <c r="J30" s="163"/>
      <c r="K30" s="179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38"/>
    </row>
    <row r="32" spans="1:10" ht="18.75">
      <c r="A32" s="209" t="s">
        <v>713</v>
      </c>
      <c r="B32" s="162"/>
      <c r="C32" s="163"/>
      <c r="D32" s="163"/>
      <c r="E32" s="163"/>
      <c r="F32" s="164"/>
      <c r="G32" s="162"/>
      <c r="H32" s="165"/>
      <c r="I32" s="166"/>
      <c r="J32" s="38"/>
    </row>
    <row r="33" spans="6:10" ht="15">
      <c r="F33" s="38"/>
      <c r="J33" s="38"/>
    </row>
    <row r="34" spans="1:10" ht="18.75">
      <c r="A34" s="161"/>
      <c r="B34" s="162"/>
      <c r="C34" s="163"/>
      <c r="D34" s="163"/>
      <c r="E34" s="163"/>
      <c r="F34" s="164"/>
      <c r="G34" s="318" t="s">
        <v>598</v>
      </c>
      <c r="H34" s="318"/>
      <c r="I34" s="318"/>
      <c r="J34" s="167"/>
    </row>
    <row r="35" spans="1:10" ht="18.75">
      <c r="A35" s="161"/>
      <c r="B35" s="162"/>
      <c r="C35" s="163"/>
      <c r="D35" s="163"/>
      <c r="E35" s="163"/>
      <c r="F35" s="164"/>
      <c r="G35" s="318" t="s">
        <v>80</v>
      </c>
      <c r="H35" s="318"/>
      <c r="I35" s="318"/>
      <c r="J35" s="253"/>
    </row>
    <row r="36" ht="15">
      <c r="K36" s="38"/>
    </row>
  </sheetData>
  <sheetProtection/>
  <mergeCells count="6">
    <mergeCell ref="G34:I34"/>
    <mergeCell ref="G35:I35"/>
    <mergeCell ref="A1:K1"/>
    <mergeCell ref="G2:J2"/>
    <mergeCell ref="C10:E10"/>
    <mergeCell ref="C18:E18"/>
  </mergeCells>
  <printOptions/>
  <pageMargins left="0.59" right="0.4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34">
      <selection activeCell="A61" sqref="A61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12.421875" style="0" customWidth="1"/>
    <col min="4" max="4" width="9.00390625" style="0" customWidth="1"/>
    <col min="5" max="5" width="14.28125" style="0" customWidth="1"/>
    <col min="6" max="6" width="4.140625" style="0" customWidth="1"/>
    <col min="7" max="7" width="5.28125" style="0" customWidth="1"/>
    <col min="9" max="9" width="13.140625" style="0" customWidth="1"/>
    <col min="10" max="10" width="12.57421875" style="0" customWidth="1"/>
    <col min="11" max="11" width="12.7109375" style="38" customWidth="1"/>
    <col min="12" max="12" width="10.57421875" style="0" customWidth="1"/>
    <col min="13" max="13" width="11.421875" style="0" customWidth="1"/>
    <col min="21" max="21" width="2.7109375" style="0" customWidth="1"/>
    <col min="22" max="22" width="11.28125" style="0" customWidth="1"/>
  </cols>
  <sheetData>
    <row r="1" spans="1:11" ht="39.75" customHeight="1">
      <c r="A1" s="316" t="s">
        <v>943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8.75">
      <c r="A2" s="153"/>
      <c r="B2" s="153"/>
      <c r="C2" s="153"/>
      <c r="D2" s="153"/>
      <c r="E2" s="153"/>
      <c r="F2" s="153"/>
      <c r="G2" s="317" t="s">
        <v>599</v>
      </c>
      <c r="H2" s="317"/>
      <c r="I2" s="317"/>
      <c r="J2" s="317"/>
      <c r="K2" s="154"/>
    </row>
    <row r="3" spans="1:12" ht="15.75">
      <c r="A3" s="169" t="s">
        <v>595</v>
      </c>
      <c r="B3" s="169"/>
      <c r="C3" s="169"/>
      <c r="D3" s="169"/>
      <c r="E3" s="169"/>
      <c r="F3" s="170"/>
      <c r="G3" s="169"/>
      <c r="H3" s="169"/>
      <c r="I3" s="169"/>
      <c r="J3" s="170"/>
      <c r="K3" s="171"/>
      <c r="L3" s="172"/>
    </row>
    <row r="4" spans="1:12" ht="7.5" customHeight="1">
      <c r="A4" s="2"/>
      <c r="B4" s="2"/>
      <c r="C4" s="2"/>
      <c r="D4" s="2"/>
      <c r="E4" s="2"/>
      <c r="F4" s="173"/>
      <c r="G4" s="2"/>
      <c r="H4" s="2"/>
      <c r="I4" s="2"/>
      <c r="J4" s="173"/>
      <c r="K4" s="172"/>
      <c r="L4" s="172"/>
    </row>
    <row r="5" spans="1:12" ht="15.75">
      <c r="A5" s="172"/>
      <c r="B5" s="176" t="s">
        <v>701</v>
      </c>
      <c r="C5" s="176"/>
      <c r="D5" s="176"/>
      <c r="E5" s="176"/>
      <c r="F5" s="177"/>
      <c r="G5" s="176"/>
      <c r="H5" s="176"/>
      <c r="I5" s="176"/>
      <c r="J5" s="177"/>
      <c r="L5" s="172"/>
    </row>
    <row r="6" spans="1:12" ht="15.75">
      <c r="A6" s="172"/>
      <c r="B6" s="176"/>
      <c r="C6" s="174" t="s">
        <v>703</v>
      </c>
      <c r="D6" s="174"/>
      <c r="E6" s="174"/>
      <c r="F6" s="175"/>
      <c r="G6" s="174"/>
      <c r="H6" s="174"/>
      <c r="I6" s="174"/>
      <c r="J6" s="175">
        <v>300000</v>
      </c>
      <c r="L6" s="172"/>
    </row>
    <row r="7" spans="1:12" ht="15.75">
      <c r="A7" s="172"/>
      <c r="B7" s="174" t="s">
        <v>932</v>
      </c>
      <c r="C7" s="174"/>
      <c r="D7" s="174"/>
      <c r="E7" s="174"/>
      <c r="F7" s="175"/>
      <c r="G7" s="174"/>
      <c r="H7" s="174"/>
      <c r="I7" s="174"/>
      <c r="J7" s="175">
        <v>134745</v>
      </c>
      <c r="L7" s="172"/>
    </row>
    <row r="8" spans="1:12" ht="15.75">
      <c r="A8" s="172"/>
      <c r="B8" s="174" t="s">
        <v>675</v>
      </c>
      <c r="C8" s="174"/>
      <c r="D8" s="174"/>
      <c r="E8" s="174"/>
      <c r="F8" s="175"/>
      <c r="G8" s="174"/>
      <c r="H8" s="174"/>
      <c r="I8" s="174"/>
      <c r="J8" s="175">
        <v>305000</v>
      </c>
      <c r="L8" s="172"/>
    </row>
    <row r="9" spans="1:12" ht="15.75">
      <c r="A9" s="172"/>
      <c r="B9" s="176" t="s">
        <v>635</v>
      </c>
      <c r="C9" s="176"/>
      <c r="D9" s="176"/>
      <c r="E9" s="176"/>
      <c r="F9" s="177"/>
      <c r="G9" s="176"/>
      <c r="H9" s="176"/>
      <c r="I9" s="176"/>
      <c r="J9" s="177"/>
      <c r="L9" s="172"/>
    </row>
    <row r="10" spans="1:12" ht="15.75">
      <c r="A10" s="172"/>
      <c r="B10" s="176"/>
      <c r="C10" s="174" t="s">
        <v>636</v>
      </c>
      <c r="D10" s="174"/>
      <c r="E10" s="174"/>
      <c r="F10" s="175"/>
      <c r="G10" s="174"/>
      <c r="H10" s="174"/>
      <c r="I10" s="174"/>
      <c r="J10" s="175">
        <v>219430</v>
      </c>
      <c r="L10" s="172"/>
    </row>
    <row r="11" spans="1:12" ht="15.75">
      <c r="A11" s="176"/>
      <c r="B11" s="308" t="s">
        <v>931</v>
      </c>
      <c r="C11" s="225"/>
      <c r="D11" s="176"/>
      <c r="E11" s="176"/>
      <c r="F11" s="177"/>
      <c r="G11" s="176"/>
      <c r="H11" s="176"/>
      <c r="I11" s="176"/>
      <c r="J11" s="177"/>
      <c r="L11" s="172"/>
    </row>
    <row r="12" spans="1:12" ht="15.75">
      <c r="A12" s="178"/>
      <c r="B12" s="176"/>
      <c r="C12" s="174" t="s">
        <v>671</v>
      </c>
      <c r="D12" s="174"/>
      <c r="E12" s="174"/>
      <c r="F12" s="186"/>
      <c r="G12" s="187"/>
      <c r="H12" s="187"/>
      <c r="I12" s="174"/>
      <c r="J12" s="188">
        <v>146388</v>
      </c>
      <c r="L12" s="172"/>
    </row>
    <row r="13" spans="1:15" ht="15.75">
      <c r="A13" s="178"/>
      <c r="B13" s="174" t="s">
        <v>609</v>
      </c>
      <c r="C13" s="174"/>
      <c r="D13" s="174"/>
      <c r="E13" s="197"/>
      <c r="F13" s="199"/>
      <c r="G13" s="200"/>
      <c r="H13" s="200"/>
      <c r="I13" s="197"/>
      <c r="J13" s="201">
        <v>1390992</v>
      </c>
      <c r="L13" s="172"/>
      <c r="M13" s="176"/>
      <c r="N13" s="176"/>
      <c r="O13" s="176"/>
    </row>
    <row r="14" spans="1:15" ht="15.75">
      <c r="A14" s="178"/>
      <c r="B14" s="174" t="s">
        <v>940</v>
      </c>
      <c r="C14" s="176"/>
      <c r="D14" s="176"/>
      <c r="E14" s="174"/>
      <c r="F14" s="199"/>
      <c r="G14" s="200"/>
      <c r="H14" s="200"/>
      <c r="I14" s="197"/>
      <c r="J14" s="201">
        <v>51827</v>
      </c>
      <c r="L14" s="172"/>
      <c r="M14" s="176"/>
      <c r="N14" s="176"/>
      <c r="O14" s="176"/>
    </row>
    <row r="15" spans="1:15" ht="15.75">
      <c r="A15" s="178"/>
      <c r="B15" s="176"/>
      <c r="C15" s="312" t="s">
        <v>600</v>
      </c>
      <c r="D15" s="312"/>
      <c r="E15" s="313"/>
      <c r="F15" s="179"/>
      <c r="G15" s="180"/>
      <c r="H15" s="180"/>
      <c r="I15" s="176"/>
      <c r="J15" s="202">
        <f>SUM(J5:J14)</f>
        <v>2548382</v>
      </c>
      <c r="L15" s="172"/>
      <c r="M15" s="176"/>
      <c r="N15" s="176"/>
      <c r="O15" s="176"/>
    </row>
    <row r="16" spans="1:15" ht="9.75" customHeight="1">
      <c r="A16" s="178"/>
      <c r="B16" s="176"/>
      <c r="C16" s="194"/>
      <c r="D16" s="194"/>
      <c r="E16" s="194"/>
      <c r="F16" s="179"/>
      <c r="G16" s="180"/>
      <c r="H16" s="180"/>
      <c r="I16" s="176"/>
      <c r="J16" s="189"/>
      <c r="L16" s="172"/>
      <c r="O16" s="176"/>
    </row>
    <row r="17" spans="1:12" ht="15.75">
      <c r="A17" s="181" t="s">
        <v>596</v>
      </c>
      <c r="B17" s="193"/>
      <c r="C17" s="193"/>
      <c r="D17" s="193"/>
      <c r="E17" s="193"/>
      <c r="F17" s="182"/>
      <c r="G17" s="183"/>
      <c r="H17" s="183"/>
      <c r="I17" s="169"/>
      <c r="J17" s="185"/>
      <c r="L17" s="172"/>
    </row>
    <row r="18" spans="1:12" ht="15.75">
      <c r="A18" s="178"/>
      <c r="B18" s="178" t="s">
        <v>704</v>
      </c>
      <c r="C18" s="176"/>
      <c r="D18" s="176"/>
      <c r="E18" s="176"/>
      <c r="F18" s="179"/>
      <c r="G18" s="180"/>
      <c r="H18" s="180"/>
      <c r="I18" s="176"/>
      <c r="J18" s="177"/>
      <c r="L18" s="172"/>
    </row>
    <row r="19" spans="1:12" ht="15.75">
      <c r="A19" s="178"/>
      <c r="B19" s="178"/>
      <c r="C19" s="174" t="s">
        <v>605</v>
      </c>
      <c r="D19" s="174"/>
      <c r="E19" s="174"/>
      <c r="F19" s="186"/>
      <c r="G19" s="187"/>
      <c r="H19" s="187"/>
      <c r="I19" s="174"/>
      <c r="J19" s="175">
        <v>300000</v>
      </c>
      <c r="L19" s="172"/>
    </row>
    <row r="20" spans="1:15" ht="15.75">
      <c r="A20" s="178"/>
      <c r="B20" s="225" t="s">
        <v>640</v>
      </c>
      <c r="C20" s="176"/>
      <c r="D20" s="176"/>
      <c r="E20" s="176"/>
      <c r="F20" s="179"/>
      <c r="G20" s="180"/>
      <c r="H20" s="180"/>
      <c r="I20" s="176"/>
      <c r="J20" s="177"/>
      <c r="L20" s="172"/>
      <c r="N20" s="178"/>
      <c r="O20" s="176"/>
    </row>
    <row r="21" spans="1:15" ht="15.75">
      <c r="A21" s="178"/>
      <c r="B21" s="176"/>
      <c r="C21" s="174" t="s">
        <v>671</v>
      </c>
      <c r="D21" s="174"/>
      <c r="E21" s="174"/>
      <c r="F21" s="186"/>
      <c r="G21" s="187"/>
      <c r="H21" s="187"/>
      <c r="I21" s="174"/>
      <c r="J21" s="175">
        <v>42065</v>
      </c>
      <c r="L21" s="172"/>
      <c r="N21" s="178"/>
      <c r="O21" s="176"/>
    </row>
    <row r="22" spans="1:15" ht="15.75">
      <c r="A22" s="178"/>
      <c r="B22" s="176" t="s">
        <v>637</v>
      </c>
      <c r="C22" s="176"/>
      <c r="D22" s="176"/>
      <c r="E22" s="176"/>
      <c r="F22" s="179"/>
      <c r="G22" s="180"/>
      <c r="H22" s="180"/>
      <c r="I22" s="176"/>
      <c r="J22" s="177"/>
      <c r="L22" s="172"/>
      <c r="N22" s="178"/>
      <c r="O22" s="176"/>
    </row>
    <row r="23" spans="1:15" ht="15.75">
      <c r="A23" s="178"/>
      <c r="B23" s="176"/>
      <c r="C23" s="174" t="s">
        <v>638</v>
      </c>
      <c r="D23" s="174"/>
      <c r="E23" s="174"/>
      <c r="F23" s="186"/>
      <c r="G23" s="187"/>
      <c r="H23" s="187"/>
      <c r="I23" s="174"/>
      <c r="J23" s="175">
        <v>4899</v>
      </c>
      <c r="L23" s="172"/>
      <c r="N23" s="178"/>
      <c r="O23" s="176"/>
    </row>
    <row r="24" spans="1:15" ht="15.75">
      <c r="A24" s="178"/>
      <c r="B24" s="176"/>
      <c r="C24" s="197" t="s">
        <v>639</v>
      </c>
      <c r="D24" s="197"/>
      <c r="E24" s="197"/>
      <c r="F24" s="199"/>
      <c r="G24" s="200"/>
      <c r="H24" s="200"/>
      <c r="I24" s="197"/>
      <c r="J24" s="198">
        <v>219430</v>
      </c>
      <c r="L24" s="172"/>
      <c r="N24" s="178"/>
      <c r="O24" s="176"/>
    </row>
    <row r="25" spans="1:15" ht="15.75">
      <c r="A25" s="178"/>
      <c r="B25" s="178" t="s">
        <v>608</v>
      </c>
      <c r="C25" s="176"/>
      <c r="D25" s="176"/>
      <c r="E25" s="176"/>
      <c r="F25" s="179"/>
      <c r="G25" s="180"/>
      <c r="H25" s="180"/>
      <c r="I25" s="176"/>
      <c r="J25" s="177"/>
      <c r="L25" s="172"/>
      <c r="N25" s="178"/>
      <c r="O25" s="176"/>
    </row>
    <row r="26" spans="1:15" ht="15.75">
      <c r="A26" s="178"/>
      <c r="B26" s="178"/>
      <c r="C26" s="174" t="s">
        <v>611</v>
      </c>
      <c r="D26" s="174"/>
      <c r="E26" s="174"/>
      <c r="F26" s="186"/>
      <c r="G26" s="187"/>
      <c r="H26" s="187"/>
      <c r="I26" s="174"/>
      <c r="J26" s="175">
        <v>76700</v>
      </c>
      <c r="L26" s="172"/>
      <c r="N26" s="178"/>
      <c r="O26" s="176"/>
    </row>
    <row r="27" spans="1:15" ht="15.75">
      <c r="A27" s="178"/>
      <c r="B27" s="178"/>
      <c r="C27" s="197" t="s">
        <v>672</v>
      </c>
      <c r="D27" s="197"/>
      <c r="E27" s="197"/>
      <c r="F27" s="199"/>
      <c r="G27" s="200"/>
      <c r="H27" s="200"/>
      <c r="I27" s="197"/>
      <c r="J27" s="198">
        <v>14957</v>
      </c>
      <c r="L27" s="172"/>
      <c r="N27" s="178"/>
      <c r="O27" s="176"/>
    </row>
    <row r="28" spans="1:15" ht="15.75">
      <c r="A28" s="178"/>
      <c r="B28" s="178"/>
      <c r="C28" s="174" t="s">
        <v>605</v>
      </c>
      <c r="D28" s="197"/>
      <c r="E28" s="197"/>
      <c r="F28" s="199"/>
      <c r="G28" s="200"/>
      <c r="H28" s="200"/>
      <c r="I28" s="197"/>
      <c r="J28" s="198">
        <v>134745</v>
      </c>
      <c r="L28" s="172"/>
      <c r="N28" s="178"/>
      <c r="O28" s="176"/>
    </row>
    <row r="29" spans="1:15" ht="15.75">
      <c r="A29" s="178"/>
      <c r="B29" s="178" t="s">
        <v>924</v>
      </c>
      <c r="C29" s="176"/>
      <c r="D29" s="176"/>
      <c r="E29" s="176"/>
      <c r="F29" s="179"/>
      <c r="G29" s="180"/>
      <c r="H29" s="180"/>
      <c r="I29" s="176"/>
      <c r="J29" s="177"/>
      <c r="L29" s="172"/>
      <c r="N29" s="178"/>
      <c r="O29" s="176"/>
    </row>
    <row r="30" spans="1:15" ht="15.75">
      <c r="A30" s="178"/>
      <c r="B30" s="178"/>
      <c r="C30" s="174" t="s">
        <v>611</v>
      </c>
      <c r="D30" s="174"/>
      <c r="E30" s="174"/>
      <c r="F30" s="186"/>
      <c r="G30" s="187"/>
      <c r="H30" s="187"/>
      <c r="I30" s="174"/>
      <c r="J30" s="175">
        <v>6500</v>
      </c>
      <c r="L30" s="172"/>
      <c r="N30" s="178"/>
      <c r="O30" s="176"/>
    </row>
    <row r="31" spans="1:15" ht="15.75">
      <c r="A31" s="178"/>
      <c r="B31" s="178"/>
      <c r="C31" s="197" t="s">
        <v>672</v>
      </c>
      <c r="D31" s="197"/>
      <c r="E31" s="197"/>
      <c r="F31" s="199"/>
      <c r="G31" s="200"/>
      <c r="H31" s="200"/>
      <c r="I31" s="197"/>
      <c r="J31" s="198">
        <v>1267</v>
      </c>
      <c r="L31" s="172"/>
      <c r="N31" s="178"/>
      <c r="O31" s="176"/>
    </row>
    <row r="32" spans="1:15" ht="15.75">
      <c r="A32" s="178"/>
      <c r="B32" s="178" t="s">
        <v>610</v>
      </c>
      <c r="C32" s="176"/>
      <c r="D32" s="176"/>
      <c r="E32" s="176"/>
      <c r="F32" s="179"/>
      <c r="G32" s="180"/>
      <c r="H32" s="180"/>
      <c r="I32" s="176"/>
      <c r="J32" s="177"/>
      <c r="L32" s="172"/>
      <c r="O32" s="176"/>
    </row>
    <row r="33" spans="1:12" ht="15.75">
      <c r="A33" s="178"/>
      <c r="B33" s="178"/>
      <c r="C33" s="174" t="s">
        <v>611</v>
      </c>
      <c r="D33" s="174"/>
      <c r="E33" s="174"/>
      <c r="F33" s="186"/>
      <c r="G33" s="187"/>
      <c r="H33" s="187"/>
      <c r="I33" s="174"/>
      <c r="J33" s="175">
        <v>1267419</v>
      </c>
      <c r="L33" s="172"/>
    </row>
    <row r="34" spans="1:12" ht="15.75">
      <c r="A34" s="178"/>
      <c r="B34" s="178"/>
      <c r="C34" s="197" t="s">
        <v>612</v>
      </c>
      <c r="D34" s="197"/>
      <c r="E34" s="197"/>
      <c r="F34" s="199"/>
      <c r="G34" s="200"/>
      <c r="H34" s="200"/>
      <c r="I34" s="197"/>
      <c r="J34" s="198">
        <v>123573</v>
      </c>
      <c r="L34" s="172"/>
    </row>
    <row r="35" spans="1:12" ht="15.75">
      <c r="A35" s="178"/>
      <c r="B35" s="178" t="s">
        <v>933</v>
      </c>
      <c r="C35" s="176"/>
      <c r="D35" s="176"/>
      <c r="E35" s="176"/>
      <c r="F35" s="179"/>
      <c r="G35" s="180"/>
      <c r="H35" s="180"/>
      <c r="I35" s="176"/>
      <c r="J35" s="177"/>
      <c r="L35" s="172"/>
    </row>
    <row r="36" spans="1:12" ht="15.75">
      <c r="A36" s="178"/>
      <c r="B36" s="178"/>
      <c r="C36" s="174" t="s">
        <v>605</v>
      </c>
      <c r="D36" s="174"/>
      <c r="E36" s="174"/>
      <c r="F36" s="186"/>
      <c r="G36" s="187"/>
      <c r="H36" s="187"/>
      <c r="I36" s="174"/>
      <c r="J36" s="175">
        <v>356827</v>
      </c>
      <c r="L36" s="172"/>
    </row>
    <row r="37" spans="1:12" ht="15.75">
      <c r="A37" s="155"/>
      <c r="B37" s="155"/>
      <c r="C37" s="313" t="s">
        <v>600</v>
      </c>
      <c r="D37" s="313"/>
      <c r="E37" s="313"/>
      <c r="F37" s="179"/>
      <c r="G37" s="180"/>
      <c r="H37" s="180"/>
      <c r="I37" s="176"/>
      <c r="J37" s="202">
        <f>SUM(J18:J36)</f>
        <v>2548382</v>
      </c>
      <c r="K37" s="224"/>
      <c r="L37" s="224"/>
    </row>
    <row r="38" spans="1:12" ht="12" customHeight="1">
      <c r="A38" s="155"/>
      <c r="B38" s="155"/>
      <c r="C38" s="155"/>
      <c r="D38" s="155"/>
      <c r="E38" s="155"/>
      <c r="F38" s="155"/>
      <c r="G38" s="168"/>
      <c r="H38" s="168"/>
      <c r="I38" s="168"/>
      <c r="J38" s="168"/>
      <c r="K38" s="190"/>
      <c r="L38" s="172"/>
    </row>
    <row r="39" spans="1:12" ht="12" customHeight="1">
      <c r="A39" s="155"/>
      <c r="B39" s="155"/>
      <c r="C39" s="155"/>
      <c r="D39" s="155"/>
      <c r="E39" s="155"/>
      <c r="F39" s="155"/>
      <c r="G39" s="168"/>
      <c r="H39" s="168"/>
      <c r="I39" s="168"/>
      <c r="J39" s="168"/>
      <c r="K39" s="190"/>
      <c r="L39" s="172"/>
    </row>
    <row r="40" spans="1:10" ht="18.75">
      <c r="A40" s="314" t="s">
        <v>935</v>
      </c>
      <c r="B40" s="315"/>
      <c r="C40" s="315"/>
      <c r="D40" s="315"/>
      <c r="E40" s="315"/>
      <c r="F40" s="315"/>
      <c r="G40" s="315"/>
      <c r="H40" s="315"/>
      <c r="I40" s="315"/>
      <c r="J40" s="315"/>
    </row>
    <row r="41" spans="1:10" ht="15.75">
      <c r="A41" s="310" t="s">
        <v>667</v>
      </c>
      <c r="B41" s="310"/>
      <c r="C41" s="310"/>
      <c r="D41" s="310"/>
      <c r="E41" s="310"/>
      <c r="F41" s="310"/>
      <c r="G41" s="310"/>
      <c r="H41" s="310"/>
      <c r="I41" s="310"/>
      <c r="J41" s="310"/>
    </row>
    <row r="42" spans="1:10" ht="15.75">
      <c r="A42" s="311" t="s">
        <v>934</v>
      </c>
      <c r="B42" s="311"/>
      <c r="C42" s="311"/>
      <c r="D42" s="311"/>
      <c r="E42" s="311"/>
      <c r="F42" s="311"/>
      <c r="G42" s="311"/>
      <c r="H42" s="311"/>
      <c r="I42" s="311"/>
      <c r="J42" s="311"/>
    </row>
    <row r="43" spans="1:10" ht="15.75">
      <c r="A43" s="2"/>
      <c r="B43" s="2"/>
      <c r="C43" s="2"/>
      <c r="D43" s="2"/>
      <c r="E43" s="2"/>
      <c r="F43" s="2"/>
      <c r="G43" s="2"/>
      <c r="H43" s="2"/>
      <c r="I43" s="2" t="s">
        <v>629</v>
      </c>
      <c r="J43" s="2"/>
    </row>
    <row r="44" spans="1:10" ht="16.5">
      <c r="A44" s="169" t="s">
        <v>595</v>
      </c>
      <c r="B44" s="169"/>
      <c r="C44" s="169"/>
      <c r="D44" s="169"/>
      <c r="E44" s="169"/>
      <c r="F44" s="170"/>
      <c r="G44" s="169"/>
      <c r="H44" s="169"/>
      <c r="I44" s="169"/>
      <c r="J44" s="307"/>
    </row>
    <row r="45" spans="1:10" ht="18.75">
      <c r="A45" s="2"/>
      <c r="B45" s="174" t="s">
        <v>930</v>
      </c>
      <c r="C45" s="174"/>
      <c r="D45" s="174"/>
      <c r="E45" s="174"/>
      <c r="F45" s="175"/>
      <c r="G45" s="175"/>
      <c r="H45" s="175"/>
      <c r="I45" s="242"/>
      <c r="J45" s="186">
        <v>17800</v>
      </c>
    </row>
    <row r="46" spans="1:9" ht="18.75">
      <c r="A46" s="181" t="s">
        <v>596</v>
      </c>
      <c r="B46" s="193"/>
      <c r="C46" s="193"/>
      <c r="D46" s="193"/>
      <c r="E46" s="193"/>
      <c r="F46" s="182"/>
      <c r="G46" s="185"/>
      <c r="H46" s="169"/>
      <c r="I46" s="161"/>
    </row>
    <row r="47" spans="1:10" ht="18.75">
      <c r="A47" s="2"/>
      <c r="B47" s="241" t="s">
        <v>668</v>
      </c>
      <c r="C47" s="264"/>
      <c r="D47" s="210"/>
      <c r="E47" s="174"/>
      <c r="F47" s="186"/>
      <c r="G47" s="188"/>
      <c r="H47" s="188"/>
      <c r="I47" s="242"/>
      <c r="J47" s="186">
        <v>17800</v>
      </c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1" ht="16.5">
      <c r="A50" s="207" t="s">
        <v>601</v>
      </c>
      <c r="B50" s="207"/>
      <c r="C50" s="207"/>
      <c r="D50" s="207"/>
      <c r="E50" s="207"/>
      <c r="F50" s="208"/>
      <c r="G50" s="207"/>
      <c r="H50" s="207"/>
      <c r="I50" s="207"/>
      <c r="J50" s="208"/>
      <c r="K50" s="237"/>
    </row>
    <row r="51" spans="1:11" ht="16.5">
      <c r="A51" s="169" t="s">
        <v>602</v>
      </c>
      <c r="B51" s="169"/>
      <c r="C51" s="169"/>
      <c r="D51" s="169"/>
      <c r="E51" s="169"/>
      <c r="F51" s="170"/>
      <c r="G51" s="169" t="s">
        <v>603</v>
      </c>
      <c r="H51" s="169"/>
      <c r="I51" s="169"/>
      <c r="J51" s="170"/>
      <c r="K51" s="237"/>
    </row>
    <row r="52" spans="1:11" ht="19.5">
      <c r="A52" s="238" t="s">
        <v>596</v>
      </c>
      <c r="B52" s="169"/>
      <c r="C52" s="169"/>
      <c r="D52" s="169"/>
      <c r="E52" s="169"/>
      <c r="F52" s="239"/>
      <c r="G52" s="176"/>
      <c r="H52" s="176"/>
      <c r="I52" s="176"/>
      <c r="J52" s="184"/>
      <c r="K52" s="240"/>
    </row>
    <row r="53" spans="1:11" ht="18.75">
      <c r="A53" s="238"/>
      <c r="B53" s="174" t="s">
        <v>604</v>
      </c>
      <c r="C53" s="244"/>
      <c r="D53" s="244"/>
      <c r="E53" s="175">
        <v>3490</v>
      </c>
      <c r="F53" s="239"/>
      <c r="G53" s="241" t="s">
        <v>668</v>
      </c>
      <c r="H53" s="241"/>
      <c r="I53" s="241"/>
      <c r="J53" s="242"/>
      <c r="K53" s="186">
        <v>3490</v>
      </c>
    </row>
    <row r="54" spans="1:11" ht="18.75">
      <c r="A54" s="238"/>
      <c r="B54" s="178" t="s">
        <v>709</v>
      </c>
      <c r="C54" s="304"/>
      <c r="D54" s="176"/>
      <c r="F54" s="177"/>
      <c r="G54" s="232" t="s">
        <v>607</v>
      </c>
      <c r="H54" s="189"/>
      <c r="I54" s="202"/>
      <c r="J54" s="163"/>
      <c r="K54" s="179"/>
    </row>
    <row r="55" spans="1:11" ht="18.75">
      <c r="A55" s="238"/>
      <c r="B55" s="209"/>
      <c r="C55" s="210" t="s">
        <v>926</v>
      </c>
      <c r="D55" s="210"/>
      <c r="E55" s="305">
        <v>48858</v>
      </c>
      <c r="F55" s="177"/>
      <c r="G55" s="221"/>
      <c r="H55" s="305" t="s">
        <v>927</v>
      </c>
      <c r="I55" s="264"/>
      <c r="J55" s="242"/>
      <c r="K55" s="305">
        <v>48858</v>
      </c>
    </row>
    <row r="56" spans="1:11" ht="18.75">
      <c r="A56" s="238"/>
      <c r="B56" s="209"/>
      <c r="C56" s="210" t="s">
        <v>928</v>
      </c>
      <c r="D56" s="210"/>
      <c r="E56" s="306">
        <v>13192</v>
      </c>
      <c r="F56" s="177"/>
      <c r="G56" s="221"/>
      <c r="H56" s="306" t="s">
        <v>929</v>
      </c>
      <c r="I56" s="265"/>
      <c r="J56" s="252"/>
      <c r="K56" s="306">
        <v>13192</v>
      </c>
    </row>
    <row r="57" spans="1:11" ht="18.75">
      <c r="A57" s="238"/>
      <c r="B57" s="176"/>
      <c r="C57" s="249"/>
      <c r="D57" s="249"/>
      <c r="E57" s="177"/>
      <c r="F57" s="239"/>
      <c r="G57" s="243"/>
      <c r="H57" s="243"/>
      <c r="I57" s="243"/>
      <c r="J57" s="163"/>
      <c r="K57" s="179"/>
    </row>
    <row r="58" spans="1:11" ht="18.75">
      <c r="A58" s="238"/>
      <c r="B58" s="176"/>
      <c r="C58" s="249"/>
      <c r="D58" s="249"/>
      <c r="E58" s="177"/>
      <c r="F58" s="239"/>
      <c r="G58" s="243"/>
      <c r="H58" s="243"/>
      <c r="I58" s="243"/>
      <c r="J58" s="163"/>
      <c r="K58" s="179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1" ht="18.75">
      <c r="A60" s="161" t="s">
        <v>944</v>
      </c>
      <c r="B60" s="162"/>
      <c r="C60" s="163"/>
      <c r="D60" s="163"/>
      <c r="E60" s="163"/>
      <c r="F60" s="164"/>
      <c r="G60" s="162"/>
      <c r="H60" s="165"/>
      <c r="I60" s="166"/>
      <c r="J60" s="38"/>
      <c r="K60"/>
    </row>
    <row r="61" spans="6:11" ht="12.75" customHeight="1">
      <c r="F61" s="38"/>
      <c r="J61" s="38"/>
      <c r="K61"/>
    </row>
    <row r="62" spans="1:11" ht="18.75">
      <c r="A62" s="161"/>
      <c r="B62" s="162"/>
      <c r="C62" s="163"/>
      <c r="D62" s="163"/>
      <c r="E62" s="163"/>
      <c r="F62" s="164"/>
      <c r="H62" s="322" t="s">
        <v>598</v>
      </c>
      <c r="I62" s="322"/>
      <c r="J62" s="167"/>
      <c r="K62"/>
    </row>
    <row r="63" spans="1:11" ht="18.75">
      <c r="A63" s="161"/>
      <c r="B63" s="162"/>
      <c r="C63" s="163"/>
      <c r="D63" s="163"/>
      <c r="E63" s="163"/>
      <c r="F63" s="164"/>
      <c r="G63" s="162"/>
      <c r="H63" s="322" t="s">
        <v>80</v>
      </c>
      <c r="I63" s="322"/>
      <c r="J63" s="38"/>
      <c r="K63"/>
    </row>
  </sheetData>
  <sheetProtection/>
  <mergeCells count="9">
    <mergeCell ref="A40:J40"/>
    <mergeCell ref="A41:J41"/>
    <mergeCell ref="A42:J42"/>
    <mergeCell ref="H62:I62"/>
    <mergeCell ref="H63:I63"/>
    <mergeCell ref="A1:K1"/>
    <mergeCell ref="G2:J2"/>
    <mergeCell ref="C15:E15"/>
    <mergeCell ref="C37:E37"/>
  </mergeCells>
  <printOptions horizontalCentered="1"/>
  <pageMargins left="0.7086614173228347" right="0.7086614173228347" top="0.4724409448818898" bottom="0.35433070866141736" header="0.31496062992125984" footer="0.31496062992125984"/>
  <pageSetup fitToHeight="1" fitToWidth="1" horizontalDpi="600" verticalDpi="600" orientation="portrait" paperSize="9" scale="77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156" customWidth="1"/>
    <col min="2" max="5" width="9.140625" style="156" customWidth="1"/>
    <col min="6" max="6" width="4.28125" style="156" customWidth="1"/>
    <col min="7" max="8" width="9.140625" style="156" customWidth="1"/>
    <col min="9" max="9" width="14.00390625" style="156" customWidth="1"/>
    <col min="10" max="10" width="11.00390625" style="157" customWidth="1"/>
    <col min="11" max="11" width="9.140625" style="156" customWidth="1"/>
    <col min="12" max="12" width="11.421875" style="156" bestFit="1" customWidth="1"/>
    <col min="13" max="16384" width="9.140625" style="156" customWidth="1"/>
  </cols>
  <sheetData>
    <row r="1" spans="1:11" s="158" customFormat="1" ht="41.25" customHeight="1">
      <c r="A1" s="319" t="s">
        <v>942</v>
      </c>
      <c r="B1" s="319"/>
      <c r="C1" s="319"/>
      <c r="D1" s="319"/>
      <c r="E1" s="319"/>
      <c r="F1" s="319"/>
      <c r="G1" s="319"/>
      <c r="H1" s="319"/>
      <c r="I1" s="319"/>
      <c r="J1" s="319"/>
      <c r="K1" s="203"/>
    </row>
    <row r="2" spans="7:10" ht="18.75">
      <c r="G2" s="311" t="s">
        <v>599</v>
      </c>
      <c r="H2" s="311"/>
      <c r="I2" s="311"/>
      <c r="J2" s="311"/>
    </row>
    <row r="3" spans="1:10" s="158" customFormat="1" ht="18.75">
      <c r="A3" s="207" t="s">
        <v>595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0" ht="18.75">
      <c r="A4" s="2" t="s">
        <v>614</v>
      </c>
      <c r="B4" s="2"/>
      <c r="C4" s="2"/>
      <c r="D4" s="2"/>
      <c r="E4" s="2"/>
      <c r="F4" s="2"/>
      <c r="G4" s="2"/>
      <c r="H4" s="2"/>
      <c r="I4" s="2"/>
      <c r="J4" s="173"/>
    </row>
    <row r="5" spans="1:10" ht="18.75">
      <c r="A5" s="174" t="s">
        <v>615</v>
      </c>
      <c r="B5" s="174"/>
      <c r="C5" s="174"/>
      <c r="D5" s="174"/>
      <c r="E5" s="174"/>
      <c r="F5" s="174"/>
      <c r="G5" s="174"/>
      <c r="H5" s="174"/>
      <c r="I5" s="174"/>
      <c r="J5" s="175">
        <v>42065</v>
      </c>
    </row>
    <row r="6" spans="1:10" ht="18.75">
      <c r="A6" s="197" t="s">
        <v>117</v>
      </c>
      <c r="B6" s="197"/>
      <c r="C6" s="197"/>
      <c r="D6" s="197"/>
      <c r="E6" s="197"/>
      <c r="F6" s="197"/>
      <c r="G6" s="197"/>
      <c r="H6" s="197"/>
      <c r="I6" s="197"/>
      <c r="J6" s="198">
        <v>5839</v>
      </c>
    </row>
    <row r="7" spans="1:10" ht="18.75">
      <c r="A7" s="195" t="s">
        <v>301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18.75">
      <c r="A8" s="176"/>
      <c r="B8" s="174" t="s">
        <v>925</v>
      </c>
      <c r="C8" s="174"/>
      <c r="D8" s="174"/>
      <c r="E8" s="174"/>
      <c r="F8" s="174"/>
      <c r="G8" s="174"/>
      <c r="H8" s="174"/>
      <c r="I8" s="174"/>
      <c r="J8" s="175">
        <v>4492133</v>
      </c>
    </row>
    <row r="9" spans="1:10" s="158" customFormat="1" ht="18.75">
      <c r="A9" s="207" t="s">
        <v>600</v>
      </c>
      <c r="B9" s="207"/>
      <c r="C9" s="207"/>
      <c r="D9" s="207"/>
      <c r="E9" s="207"/>
      <c r="F9" s="207"/>
      <c r="G9" s="207"/>
      <c r="H9" s="207"/>
      <c r="I9" s="207"/>
      <c r="J9" s="208">
        <f>SUM(J5:J8)</f>
        <v>4540037</v>
      </c>
    </row>
    <row r="10" spans="1:10" ht="18.75">
      <c r="A10" s="2"/>
      <c r="B10" s="2"/>
      <c r="C10" s="2"/>
      <c r="D10" s="2"/>
      <c r="E10" s="2"/>
      <c r="F10" s="2"/>
      <c r="G10" s="2"/>
      <c r="H10" s="2"/>
      <c r="I10" s="2"/>
      <c r="J10" s="173"/>
    </row>
    <row r="11" spans="1:10" s="158" customFormat="1" ht="18.75">
      <c r="A11" s="207" t="s">
        <v>596</v>
      </c>
      <c r="B11" s="207"/>
      <c r="C11" s="207"/>
      <c r="D11" s="207"/>
      <c r="E11" s="207"/>
      <c r="F11" s="207"/>
      <c r="G11" s="207"/>
      <c r="H11" s="207"/>
      <c r="I11" s="207"/>
      <c r="J11" s="208"/>
    </row>
    <row r="12" spans="1:11" ht="18.75">
      <c r="A12" s="320" t="s">
        <v>616</v>
      </c>
      <c r="B12" s="320"/>
      <c r="C12" s="320"/>
      <c r="D12" s="320"/>
      <c r="E12" s="320"/>
      <c r="F12" s="320"/>
      <c r="G12" s="320"/>
      <c r="H12" s="320"/>
      <c r="I12" s="320"/>
      <c r="J12" s="320"/>
      <c r="K12" s="204"/>
    </row>
    <row r="13" spans="1:11" ht="18.75">
      <c r="A13" s="209"/>
      <c r="B13" s="210" t="s">
        <v>617</v>
      </c>
      <c r="C13" s="210"/>
      <c r="D13" s="211" t="s">
        <v>618</v>
      </c>
      <c r="E13" s="211"/>
      <c r="F13" s="211"/>
      <c r="G13" s="211"/>
      <c r="H13" s="211"/>
      <c r="I13" s="212"/>
      <c r="J13" s="186">
        <v>11400</v>
      </c>
      <c r="K13" s="160"/>
    </row>
    <row r="14" spans="1:11" ht="18.75">
      <c r="A14" s="209"/>
      <c r="B14" s="213" t="s">
        <v>619</v>
      </c>
      <c r="C14" s="213"/>
      <c r="D14" s="214"/>
      <c r="E14" s="214"/>
      <c r="F14" s="214"/>
      <c r="G14" s="214"/>
      <c r="H14" s="214"/>
      <c r="I14" s="215"/>
      <c r="J14" s="199">
        <v>2224</v>
      </c>
      <c r="K14" s="160"/>
    </row>
    <row r="15" spans="1:15" ht="18.75">
      <c r="A15" s="209" t="s">
        <v>620</v>
      </c>
      <c r="B15" s="216"/>
      <c r="C15" s="216"/>
      <c r="D15" s="178"/>
      <c r="E15" s="178"/>
      <c r="F15" s="178"/>
      <c r="G15" s="178"/>
      <c r="H15" s="178"/>
      <c r="I15" s="217"/>
      <c r="J15" s="179"/>
      <c r="K15" s="160"/>
      <c r="O15" s="2"/>
    </row>
    <row r="16" spans="1:11" ht="18.75">
      <c r="A16" s="209"/>
      <c r="B16" s="210" t="s">
        <v>617</v>
      </c>
      <c r="C16" s="210"/>
      <c r="D16" s="211" t="s">
        <v>618</v>
      </c>
      <c r="E16" s="211"/>
      <c r="F16" s="211"/>
      <c r="G16" s="211"/>
      <c r="H16" s="211"/>
      <c r="I16" s="212"/>
      <c r="J16" s="186">
        <v>23800</v>
      </c>
      <c r="K16" s="160"/>
    </row>
    <row r="17" spans="1:11" ht="18.75">
      <c r="A17" s="209"/>
      <c r="B17" s="213" t="s">
        <v>619</v>
      </c>
      <c r="C17" s="213"/>
      <c r="D17" s="214"/>
      <c r="E17" s="214"/>
      <c r="F17" s="214"/>
      <c r="G17" s="214"/>
      <c r="H17" s="214"/>
      <c r="I17" s="215"/>
      <c r="J17" s="199">
        <v>4641</v>
      </c>
      <c r="K17" s="160"/>
    </row>
    <row r="18" spans="1:11" ht="18.75">
      <c r="A18" s="2" t="s">
        <v>658</v>
      </c>
      <c r="B18" s="216"/>
      <c r="C18" s="216"/>
      <c r="D18" s="178"/>
      <c r="E18" s="178"/>
      <c r="F18" s="178"/>
      <c r="G18" s="178"/>
      <c r="H18" s="178"/>
      <c r="I18" s="217"/>
      <c r="J18" s="179"/>
      <c r="K18" s="160"/>
    </row>
    <row r="19" spans="1:11" ht="18.75">
      <c r="A19" s="209"/>
      <c r="B19" s="210" t="s">
        <v>617</v>
      </c>
      <c r="C19" s="210"/>
      <c r="D19" s="211"/>
      <c r="E19" s="211"/>
      <c r="F19" s="211"/>
      <c r="G19" s="211"/>
      <c r="H19" s="211"/>
      <c r="I19" s="212"/>
      <c r="J19" s="186">
        <v>3395600</v>
      </c>
      <c r="K19" s="160"/>
    </row>
    <row r="20" spans="1:11" ht="18.75">
      <c r="A20" s="209"/>
      <c r="B20" s="213" t="s">
        <v>619</v>
      </c>
      <c r="C20" s="210"/>
      <c r="D20" s="211"/>
      <c r="E20" s="211"/>
      <c r="F20" s="211"/>
      <c r="G20" s="211"/>
      <c r="H20" s="211"/>
      <c r="I20" s="212"/>
      <c r="J20" s="186">
        <v>686484</v>
      </c>
      <c r="K20" s="160"/>
    </row>
    <row r="21" spans="1:11" ht="18.75">
      <c r="A21" s="209"/>
      <c r="B21" s="210" t="s">
        <v>643</v>
      </c>
      <c r="C21" s="210"/>
      <c r="D21" s="211"/>
      <c r="E21" s="211"/>
      <c r="F21" s="211"/>
      <c r="G21" s="211"/>
      <c r="H21" s="211"/>
      <c r="I21" s="212"/>
      <c r="J21" s="186">
        <v>410049</v>
      </c>
      <c r="K21" s="160"/>
    </row>
    <row r="22" spans="1:11" ht="18.75" hidden="1">
      <c r="A22" s="209"/>
      <c r="B22" s="213" t="s">
        <v>660</v>
      </c>
      <c r="C22" s="213"/>
      <c r="D22" s="214"/>
      <c r="E22" s="214"/>
      <c r="F22" s="214"/>
      <c r="G22" s="214"/>
      <c r="H22" s="214"/>
      <c r="I22" s="215"/>
      <c r="J22" s="199"/>
      <c r="K22" s="160"/>
    </row>
    <row r="23" spans="1:11" ht="18.75" hidden="1">
      <c r="A23" s="210" t="s">
        <v>661</v>
      </c>
      <c r="B23" s="210"/>
      <c r="C23" s="210"/>
      <c r="D23" s="211"/>
      <c r="E23" s="211"/>
      <c r="F23" s="211"/>
      <c r="G23" s="211"/>
      <c r="H23" s="211"/>
      <c r="I23" s="212"/>
      <c r="J23" s="186"/>
      <c r="K23" s="160"/>
    </row>
    <row r="24" spans="1:11" ht="18.75" hidden="1">
      <c r="A24" s="213" t="s">
        <v>662</v>
      </c>
      <c r="B24" s="213"/>
      <c r="C24" s="213"/>
      <c r="D24" s="214"/>
      <c r="E24" s="214"/>
      <c r="F24" s="214"/>
      <c r="G24" s="214"/>
      <c r="H24" s="214"/>
      <c r="I24" s="215"/>
      <c r="J24" s="199"/>
      <c r="K24" s="160"/>
    </row>
    <row r="25" spans="1:11" ht="18.75" hidden="1">
      <c r="A25" s="209" t="s">
        <v>663</v>
      </c>
      <c r="B25" s="216"/>
      <c r="C25" s="216"/>
      <c r="D25" s="178"/>
      <c r="E25" s="178"/>
      <c r="F25" s="178"/>
      <c r="G25" s="178"/>
      <c r="H25" s="178"/>
      <c r="I25" s="217"/>
      <c r="J25" s="179"/>
      <c r="K25" s="160"/>
    </row>
    <row r="26" spans="1:11" ht="18.75" hidden="1">
      <c r="A26" s="209"/>
      <c r="B26" s="210" t="s">
        <v>664</v>
      </c>
      <c r="C26" s="210"/>
      <c r="D26" s="211"/>
      <c r="E26" s="211"/>
      <c r="F26" s="211"/>
      <c r="G26" s="211"/>
      <c r="H26" s="211"/>
      <c r="I26" s="212"/>
      <c r="J26" s="186"/>
      <c r="K26" s="160"/>
    </row>
    <row r="27" spans="1:11" ht="18.75" hidden="1">
      <c r="A27" s="209"/>
      <c r="B27" s="210" t="s">
        <v>665</v>
      </c>
      <c r="C27" s="210"/>
      <c r="D27" s="211"/>
      <c r="E27" s="211"/>
      <c r="F27" s="211"/>
      <c r="G27" s="211"/>
      <c r="H27" s="211"/>
      <c r="I27" s="212"/>
      <c r="J27" s="186"/>
      <c r="K27" s="160"/>
    </row>
    <row r="28" spans="1:11" ht="18.75">
      <c r="A28" s="320" t="s">
        <v>616</v>
      </c>
      <c r="B28" s="320"/>
      <c r="C28" s="320"/>
      <c r="D28" s="320"/>
      <c r="E28" s="320"/>
      <c r="F28" s="320"/>
      <c r="G28" s="320"/>
      <c r="H28" s="320"/>
      <c r="I28" s="320"/>
      <c r="J28" s="320"/>
      <c r="K28" s="160"/>
    </row>
    <row r="29" spans="1:11" ht="18.75">
      <c r="A29" s="228"/>
      <c r="B29" s="210" t="s">
        <v>806</v>
      </c>
      <c r="C29" s="210"/>
      <c r="D29" s="211"/>
      <c r="E29" s="211"/>
      <c r="F29" s="211"/>
      <c r="G29" s="211"/>
      <c r="H29" s="211"/>
      <c r="I29" s="212"/>
      <c r="J29" s="186">
        <v>5839</v>
      </c>
      <c r="K29" s="160"/>
    </row>
    <row r="30" spans="1:10" ht="18.75" hidden="1">
      <c r="A30" s="174" t="s">
        <v>597</v>
      </c>
      <c r="B30" s="174"/>
      <c r="C30" s="174"/>
      <c r="D30" s="174"/>
      <c r="E30" s="174"/>
      <c r="F30" s="174"/>
      <c r="G30" s="174"/>
      <c r="H30" s="174"/>
      <c r="I30" s="174"/>
      <c r="J30" s="175"/>
    </row>
    <row r="31" spans="1:12" s="158" customFormat="1" ht="18.75">
      <c r="A31" s="207" t="s">
        <v>600</v>
      </c>
      <c r="B31" s="207"/>
      <c r="C31" s="207"/>
      <c r="D31" s="207"/>
      <c r="E31" s="207"/>
      <c r="F31" s="207"/>
      <c r="G31" s="207"/>
      <c r="H31" s="207"/>
      <c r="I31" s="207"/>
      <c r="J31" s="208">
        <f>SUM(J13:J30)</f>
        <v>4540037</v>
      </c>
      <c r="L31" s="159"/>
    </row>
    <row r="32" spans="1:10" s="158" customFormat="1" ht="18.75">
      <c r="A32" s="207"/>
      <c r="B32" s="207"/>
      <c r="C32" s="207"/>
      <c r="D32" s="207"/>
      <c r="E32" s="207"/>
      <c r="F32" s="207"/>
      <c r="G32" s="207"/>
      <c r="H32" s="207"/>
      <c r="I32" s="207"/>
      <c r="J32" s="208"/>
    </row>
    <row r="33" spans="1:11" s="158" customFormat="1" ht="33.75" customHeight="1">
      <c r="A33" s="156" t="s">
        <v>941</v>
      </c>
      <c r="B33" s="156"/>
      <c r="C33" s="156"/>
      <c r="D33" s="156"/>
      <c r="E33" s="157"/>
      <c r="F33" s="157"/>
      <c r="G33" s="156"/>
      <c r="H33" s="156"/>
      <c r="I33" s="156"/>
      <c r="J33" s="156"/>
      <c r="K33" s="205"/>
    </row>
    <row r="34" ht="18.75">
      <c r="J34" s="156"/>
    </row>
    <row r="35" spans="8:10" ht="18.75">
      <c r="H35" s="321" t="s">
        <v>621</v>
      </c>
      <c r="I35" s="321"/>
      <c r="J35" s="321"/>
    </row>
    <row r="36" spans="8:11" ht="18.75" customHeight="1">
      <c r="H36" s="321" t="s">
        <v>574</v>
      </c>
      <c r="I36" s="321"/>
      <c r="J36" s="321"/>
      <c r="K36" s="206"/>
    </row>
    <row r="37" spans="1:10" ht="18.7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</row>
    <row r="38" spans="1:10" ht="18.75" customHeight="1">
      <c r="A38" s="219"/>
      <c r="B38" s="219"/>
      <c r="C38" s="219"/>
      <c r="D38" s="219"/>
      <c r="E38" s="218"/>
      <c r="F38" s="218"/>
      <c r="G38" s="192"/>
      <c r="H38" s="192"/>
      <c r="I38" s="192"/>
      <c r="J38" s="219"/>
    </row>
    <row r="39" spans="1:17" ht="18.75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1"/>
      <c r="L39" s="231"/>
      <c r="M39" s="231"/>
      <c r="N39" s="231"/>
      <c r="O39" s="231"/>
      <c r="P39" s="231"/>
      <c r="Q39" s="231"/>
    </row>
    <row r="40" spans="1:17" ht="18.75">
      <c r="A40" s="232"/>
      <c r="B40" s="230"/>
      <c r="C40" s="230"/>
      <c r="D40" s="230"/>
      <c r="E40" s="230"/>
      <c r="F40" s="233"/>
      <c r="G40" s="230"/>
      <c r="H40" s="230"/>
      <c r="I40" s="230"/>
      <c r="J40" s="230"/>
      <c r="K40" s="231"/>
      <c r="L40" s="231"/>
      <c r="M40" s="231"/>
      <c r="N40" s="231"/>
      <c r="O40" s="231"/>
      <c r="P40" s="231"/>
      <c r="Q40" s="231"/>
    </row>
    <row r="41" spans="1:17" ht="18.75">
      <c r="A41" s="234"/>
      <c r="B41" s="230"/>
      <c r="C41" s="230"/>
      <c r="D41" s="230"/>
      <c r="E41" s="230"/>
      <c r="F41" s="232"/>
      <c r="G41" s="230"/>
      <c r="H41" s="230"/>
      <c r="I41" s="230"/>
      <c r="J41" s="230"/>
      <c r="K41" s="231"/>
      <c r="L41" s="231"/>
      <c r="M41" s="231"/>
      <c r="N41" s="231"/>
      <c r="O41" s="231"/>
      <c r="P41" s="231"/>
      <c r="Q41" s="231"/>
    </row>
    <row r="42" spans="1:17" ht="18.75">
      <c r="A42" s="234"/>
      <c r="B42" s="230"/>
      <c r="C42" s="230"/>
      <c r="D42" s="230"/>
      <c r="E42" s="230"/>
      <c r="F42" s="234"/>
      <c r="G42" s="234"/>
      <c r="H42" s="234"/>
      <c r="I42" s="234"/>
      <c r="J42" s="235"/>
      <c r="K42" s="231"/>
      <c r="L42" s="231"/>
      <c r="M42" s="231"/>
      <c r="N42" s="231"/>
      <c r="O42" s="231"/>
      <c r="P42" s="231"/>
      <c r="Q42" s="231"/>
    </row>
    <row r="43" spans="1:17" ht="18.75">
      <c r="A43" s="234"/>
      <c r="B43" s="234"/>
      <c r="C43" s="234"/>
      <c r="D43" s="234"/>
      <c r="E43" s="235"/>
      <c r="F43" s="235"/>
      <c r="G43" s="234"/>
      <c r="H43" s="234"/>
      <c r="I43" s="234"/>
      <c r="J43" s="234"/>
      <c r="K43" s="236"/>
      <c r="L43" s="231"/>
      <c r="M43" s="231"/>
      <c r="N43" s="231"/>
      <c r="O43" s="231"/>
      <c r="P43" s="231"/>
      <c r="Q43" s="231"/>
    </row>
    <row r="44" spans="1:17" ht="18.75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6"/>
      <c r="L44" s="231"/>
      <c r="M44" s="231"/>
      <c r="N44" s="231"/>
      <c r="O44" s="231"/>
      <c r="P44" s="231"/>
      <c r="Q44" s="231"/>
    </row>
    <row r="45" spans="1:17" ht="18.75">
      <c r="A45" s="234"/>
      <c r="B45" s="234"/>
      <c r="C45" s="234"/>
      <c r="D45" s="234"/>
      <c r="E45" s="234"/>
      <c r="F45" s="234"/>
      <c r="G45" s="234"/>
      <c r="H45" s="229"/>
      <c r="I45" s="229"/>
      <c r="J45" s="229"/>
      <c r="K45" s="231"/>
      <c r="L45" s="231"/>
      <c r="M45" s="231"/>
      <c r="N45" s="231"/>
      <c r="O45" s="231"/>
      <c r="P45" s="231"/>
      <c r="Q45" s="231"/>
    </row>
    <row r="46" spans="1:17" ht="18.75">
      <c r="A46" s="234"/>
      <c r="B46" s="234"/>
      <c r="C46" s="234"/>
      <c r="D46" s="234"/>
      <c r="E46" s="234"/>
      <c r="F46" s="234"/>
      <c r="G46" s="234"/>
      <c r="H46" s="229"/>
      <c r="I46" s="229"/>
      <c r="J46" s="229"/>
      <c r="K46" s="231"/>
      <c r="L46" s="231"/>
      <c r="M46" s="231"/>
      <c r="N46" s="231"/>
      <c r="O46" s="231"/>
      <c r="P46" s="231"/>
      <c r="Q46" s="231"/>
    </row>
    <row r="47" spans="1:17" ht="18.75">
      <c r="A47" s="231"/>
      <c r="B47" s="231"/>
      <c r="C47" s="231"/>
      <c r="D47" s="231"/>
      <c r="E47" s="231"/>
      <c r="F47" s="231"/>
      <c r="G47" s="231"/>
      <c r="H47" s="231"/>
      <c r="I47" s="231"/>
      <c r="J47" s="236"/>
      <c r="K47" s="231"/>
      <c r="L47" s="231"/>
      <c r="M47" s="231"/>
      <c r="N47" s="231"/>
      <c r="O47" s="231"/>
      <c r="P47" s="231"/>
      <c r="Q47" s="231"/>
    </row>
    <row r="48" spans="1:17" ht="18.75">
      <c r="A48" s="231"/>
      <c r="B48" s="231"/>
      <c r="C48" s="231"/>
      <c r="D48" s="231"/>
      <c r="E48" s="231"/>
      <c r="F48" s="231"/>
      <c r="G48" s="231"/>
      <c r="H48" s="231"/>
      <c r="I48" s="231"/>
      <c r="J48" s="236"/>
      <c r="K48" s="231"/>
      <c r="L48" s="231"/>
      <c r="M48" s="231"/>
      <c r="N48" s="231"/>
      <c r="O48" s="231"/>
      <c r="P48" s="231"/>
      <c r="Q48" s="231"/>
    </row>
    <row r="49" spans="1:17" ht="18.75">
      <c r="A49" s="231"/>
      <c r="B49" s="231"/>
      <c r="C49" s="231"/>
      <c r="D49" s="231"/>
      <c r="E49" s="231"/>
      <c r="F49" s="231"/>
      <c r="G49" s="231"/>
      <c r="H49" s="231"/>
      <c r="I49" s="231"/>
      <c r="J49" s="236"/>
      <c r="K49" s="231"/>
      <c r="L49" s="231"/>
      <c r="M49" s="231"/>
      <c r="N49" s="231"/>
      <c r="O49" s="231"/>
      <c r="P49" s="231"/>
      <c r="Q49" s="231"/>
    </row>
    <row r="50" spans="1:17" ht="18.75">
      <c r="A50" s="231"/>
      <c r="B50" s="231"/>
      <c r="C50" s="231"/>
      <c r="D50" s="231"/>
      <c r="E50" s="231"/>
      <c r="F50" s="231"/>
      <c r="G50" s="231"/>
      <c r="H50" s="231"/>
      <c r="I50" s="231"/>
      <c r="J50" s="236"/>
      <c r="K50" s="231"/>
      <c r="L50" s="231"/>
      <c r="M50" s="231"/>
      <c r="N50" s="231"/>
      <c r="O50" s="231"/>
      <c r="P50" s="231"/>
      <c r="Q50" s="231"/>
    </row>
    <row r="51" spans="1:17" ht="18.75">
      <c r="A51" s="231"/>
      <c r="B51" s="231"/>
      <c r="C51" s="231"/>
      <c r="D51" s="231"/>
      <c r="E51" s="231"/>
      <c r="F51" s="231"/>
      <c r="G51" s="231"/>
      <c r="H51" s="231"/>
      <c r="I51" s="231"/>
      <c r="J51" s="236"/>
      <c r="K51" s="231"/>
      <c r="L51" s="231"/>
      <c r="M51" s="231"/>
      <c r="N51" s="231"/>
      <c r="O51" s="231"/>
      <c r="P51" s="231"/>
      <c r="Q51" s="231"/>
    </row>
    <row r="52" spans="1:17" ht="18.75">
      <c r="A52" s="231"/>
      <c r="B52" s="231"/>
      <c r="C52" s="231"/>
      <c r="D52" s="231"/>
      <c r="E52" s="231"/>
      <c r="F52" s="231"/>
      <c r="G52" s="231"/>
      <c r="H52" s="231"/>
      <c r="I52" s="231"/>
      <c r="J52" s="236"/>
      <c r="K52" s="231"/>
      <c r="L52" s="231"/>
      <c r="M52" s="231"/>
      <c r="N52" s="231"/>
      <c r="O52" s="231"/>
      <c r="P52" s="231"/>
      <c r="Q52" s="231"/>
    </row>
    <row r="53" spans="1:17" ht="18.75">
      <c r="A53" s="231"/>
      <c r="B53" s="231"/>
      <c r="C53" s="231"/>
      <c r="D53" s="231"/>
      <c r="E53" s="231"/>
      <c r="F53" s="231"/>
      <c r="G53" s="231"/>
      <c r="H53" s="231"/>
      <c r="I53" s="231"/>
      <c r="J53" s="236"/>
      <c r="K53" s="231"/>
      <c r="L53" s="231"/>
      <c r="M53" s="231"/>
      <c r="N53" s="231"/>
      <c r="O53" s="231"/>
      <c r="P53" s="231"/>
      <c r="Q53" s="231"/>
    </row>
    <row r="54" spans="1:17" ht="18.75">
      <c r="A54" s="231"/>
      <c r="B54" s="231"/>
      <c r="C54" s="231"/>
      <c r="D54" s="231"/>
      <c r="E54" s="231"/>
      <c r="F54" s="231"/>
      <c r="G54" s="231"/>
      <c r="H54" s="231"/>
      <c r="I54" s="231"/>
      <c r="J54" s="236"/>
      <c r="K54" s="231"/>
      <c r="L54" s="231"/>
      <c r="M54" s="231"/>
      <c r="N54" s="231"/>
      <c r="O54" s="231"/>
      <c r="P54" s="231"/>
      <c r="Q54" s="231"/>
    </row>
    <row r="55" spans="1:17" ht="18.75">
      <c r="A55" s="231"/>
      <c r="B55" s="231"/>
      <c r="C55" s="231"/>
      <c r="D55" s="231"/>
      <c r="E55" s="231"/>
      <c r="F55" s="231"/>
      <c r="G55" s="231"/>
      <c r="H55" s="231"/>
      <c r="I55" s="231"/>
      <c r="J55" s="236"/>
      <c r="K55" s="231"/>
      <c r="L55" s="231"/>
      <c r="M55" s="231"/>
      <c r="N55" s="231"/>
      <c r="O55" s="231"/>
      <c r="P55" s="231"/>
      <c r="Q55" s="231"/>
    </row>
    <row r="56" spans="1:17" ht="18.75">
      <c r="A56" s="231"/>
      <c r="B56" s="231"/>
      <c r="C56" s="231"/>
      <c r="D56" s="231"/>
      <c r="E56" s="231"/>
      <c r="F56" s="231"/>
      <c r="G56" s="231"/>
      <c r="H56" s="231"/>
      <c r="I56" s="231"/>
      <c r="J56" s="236"/>
      <c r="K56" s="231"/>
      <c r="L56" s="231"/>
      <c r="M56" s="231"/>
      <c r="N56" s="231"/>
      <c r="O56" s="231"/>
      <c r="P56" s="231"/>
      <c r="Q56" s="231"/>
    </row>
    <row r="57" spans="1:17" ht="18.75">
      <c r="A57" s="231"/>
      <c r="B57" s="231"/>
      <c r="C57" s="231"/>
      <c r="D57" s="231"/>
      <c r="E57" s="231"/>
      <c r="F57" s="231"/>
      <c r="G57" s="231"/>
      <c r="H57" s="231"/>
      <c r="I57" s="231"/>
      <c r="J57" s="236"/>
      <c r="K57" s="231"/>
      <c r="L57" s="231"/>
      <c r="M57" s="231"/>
      <c r="N57" s="231"/>
      <c r="O57" s="231"/>
      <c r="P57" s="231"/>
      <c r="Q57" s="231"/>
    </row>
    <row r="58" spans="1:17" ht="18.75">
      <c r="A58" s="231"/>
      <c r="B58" s="231"/>
      <c r="C58" s="231"/>
      <c r="D58" s="231"/>
      <c r="E58" s="231"/>
      <c r="F58" s="231"/>
      <c r="G58" s="231"/>
      <c r="H58" s="231"/>
      <c r="I58" s="231"/>
      <c r="J58" s="236"/>
      <c r="K58" s="231"/>
      <c r="L58" s="231"/>
      <c r="M58" s="231"/>
      <c r="N58" s="231"/>
      <c r="O58" s="231"/>
      <c r="P58" s="231"/>
      <c r="Q58" s="231"/>
    </row>
    <row r="59" spans="1:17" ht="18.75">
      <c r="A59" s="231"/>
      <c r="B59" s="231"/>
      <c r="C59" s="231"/>
      <c r="D59" s="231"/>
      <c r="E59" s="231"/>
      <c r="F59" s="231"/>
      <c r="G59" s="231"/>
      <c r="H59" s="231"/>
      <c r="I59" s="231"/>
      <c r="J59" s="236"/>
      <c r="K59" s="231"/>
      <c r="L59" s="231"/>
      <c r="M59" s="231"/>
      <c r="N59" s="231"/>
      <c r="O59" s="231"/>
      <c r="P59" s="231"/>
      <c r="Q59" s="231"/>
    </row>
    <row r="60" spans="1:17" ht="18.75">
      <c r="A60" s="231"/>
      <c r="B60" s="231"/>
      <c r="C60" s="231"/>
      <c r="D60" s="231"/>
      <c r="E60" s="231"/>
      <c r="F60" s="231"/>
      <c r="G60" s="231"/>
      <c r="H60" s="231"/>
      <c r="I60" s="231"/>
      <c r="J60" s="236"/>
      <c r="K60" s="231"/>
      <c r="L60" s="231"/>
      <c r="M60" s="231"/>
      <c r="N60" s="231"/>
      <c r="O60" s="231"/>
      <c r="P60" s="231"/>
      <c r="Q60" s="231"/>
    </row>
    <row r="61" spans="1:17" ht="18.75">
      <c r="A61" s="231"/>
      <c r="B61" s="231"/>
      <c r="C61" s="231"/>
      <c r="D61" s="231"/>
      <c r="E61" s="231"/>
      <c r="F61" s="231"/>
      <c r="G61" s="231"/>
      <c r="H61" s="231"/>
      <c r="I61" s="231"/>
      <c r="J61" s="236"/>
      <c r="K61" s="231"/>
      <c r="L61" s="231"/>
      <c r="M61" s="231"/>
      <c r="N61" s="231"/>
      <c r="O61" s="231"/>
      <c r="P61" s="231"/>
      <c r="Q61" s="231"/>
    </row>
    <row r="62" spans="1:17" ht="18.75">
      <c r="A62" s="231"/>
      <c r="B62" s="231"/>
      <c r="C62" s="231"/>
      <c r="D62" s="231"/>
      <c r="E62" s="231"/>
      <c r="F62" s="231"/>
      <c r="G62" s="231"/>
      <c r="H62" s="231"/>
      <c r="I62" s="231"/>
      <c r="J62" s="236"/>
      <c r="K62" s="231"/>
      <c r="L62" s="231"/>
      <c r="M62" s="231"/>
      <c r="N62" s="231"/>
      <c r="O62" s="231"/>
      <c r="P62" s="231"/>
      <c r="Q62" s="231"/>
    </row>
    <row r="63" spans="1:17" ht="18.75">
      <c r="A63" s="231"/>
      <c r="B63" s="231"/>
      <c r="C63" s="231"/>
      <c r="D63" s="231"/>
      <c r="E63" s="231"/>
      <c r="F63" s="231"/>
      <c r="G63" s="231"/>
      <c r="H63" s="231"/>
      <c r="I63" s="231"/>
      <c r="J63" s="236"/>
      <c r="K63" s="231"/>
      <c r="L63" s="231"/>
      <c r="M63" s="231"/>
      <c r="N63" s="231"/>
      <c r="O63" s="231"/>
      <c r="P63" s="231"/>
      <c r="Q63" s="231"/>
    </row>
    <row r="64" spans="1:17" ht="18.75">
      <c r="A64" s="231"/>
      <c r="B64" s="231"/>
      <c r="C64" s="231"/>
      <c r="D64" s="231"/>
      <c r="E64" s="231"/>
      <c r="F64" s="231"/>
      <c r="G64" s="231"/>
      <c r="H64" s="231"/>
      <c r="I64" s="231"/>
      <c r="J64" s="236"/>
      <c r="K64" s="231"/>
      <c r="L64" s="231"/>
      <c r="M64" s="231"/>
      <c r="N64" s="231"/>
      <c r="O64" s="231"/>
      <c r="P64" s="231"/>
      <c r="Q64" s="231"/>
    </row>
    <row r="65" spans="1:17" ht="18.75">
      <c r="A65" s="231"/>
      <c r="B65" s="231"/>
      <c r="C65" s="231"/>
      <c r="D65" s="231"/>
      <c r="E65" s="231"/>
      <c r="F65" s="231"/>
      <c r="G65" s="231"/>
      <c r="H65" s="231"/>
      <c r="I65" s="231"/>
      <c r="J65" s="236"/>
      <c r="K65" s="231"/>
      <c r="L65" s="231"/>
      <c r="M65" s="231"/>
      <c r="N65" s="231"/>
      <c r="O65" s="231"/>
      <c r="P65" s="231"/>
      <c r="Q65" s="231"/>
    </row>
    <row r="66" spans="1:17" ht="18.75">
      <c r="A66" s="231"/>
      <c r="B66" s="231"/>
      <c r="C66" s="231"/>
      <c r="D66" s="231"/>
      <c r="E66" s="231"/>
      <c r="F66" s="231"/>
      <c r="G66" s="231"/>
      <c r="H66" s="231"/>
      <c r="I66" s="231"/>
      <c r="J66" s="236"/>
      <c r="K66" s="231"/>
      <c r="L66" s="231"/>
      <c r="M66" s="231"/>
      <c r="N66" s="231"/>
      <c r="O66" s="231"/>
      <c r="P66" s="231"/>
      <c r="Q66" s="231"/>
    </row>
    <row r="67" spans="1:17" ht="18.75">
      <c r="A67" s="231"/>
      <c r="B67" s="231"/>
      <c r="C67" s="231"/>
      <c r="D67" s="231"/>
      <c r="E67" s="231"/>
      <c r="F67" s="231"/>
      <c r="G67" s="231"/>
      <c r="H67" s="231"/>
      <c r="I67" s="231"/>
      <c r="J67" s="236"/>
      <c r="K67" s="231"/>
      <c r="L67" s="231"/>
      <c r="M67" s="231"/>
      <c r="N67" s="231"/>
      <c r="O67" s="231"/>
      <c r="P67" s="231"/>
      <c r="Q67" s="231"/>
    </row>
    <row r="68" spans="1:17" ht="18.75">
      <c r="A68" s="231"/>
      <c r="B68" s="231"/>
      <c r="C68" s="231"/>
      <c r="D68" s="231"/>
      <c r="E68" s="231"/>
      <c r="F68" s="231"/>
      <c r="G68" s="231"/>
      <c r="H68" s="231"/>
      <c r="I68" s="231"/>
      <c r="J68" s="236"/>
      <c r="K68" s="231"/>
      <c r="L68" s="231"/>
      <c r="M68" s="231"/>
      <c r="N68" s="231"/>
      <c r="O68" s="231"/>
      <c r="P68" s="231"/>
      <c r="Q68" s="231"/>
    </row>
    <row r="69" spans="1:17" ht="18.75">
      <c r="A69" s="231"/>
      <c r="B69" s="231"/>
      <c r="C69" s="231"/>
      <c r="D69" s="231"/>
      <c r="E69" s="231"/>
      <c r="F69" s="231"/>
      <c r="G69" s="231"/>
      <c r="H69" s="231"/>
      <c r="I69" s="231"/>
      <c r="J69" s="236"/>
      <c r="K69" s="231"/>
      <c r="L69" s="231"/>
      <c r="M69" s="231"/>
      <c r="N69" s="231"/>
      <c r="O69" s="231"/>
      <c r="P69" s="231"/>
      <c r="Q69" s="231"/>
    </row>
    <row r="70" spans="1:17" ht="18.75">
      <c r="A70" s="231"/>
      <c r="B70" s="231"/>
      <c r="C70" s="231"/>
      <c r="D70" s="231"/>
      <c r="E70" s="231"/>
      <c r="F70" s="231"/>
      <c r="G70" s="231"/>
      <c r="H70" s="231"/>
      <c r="I70" s="231"/>
      <c r="J70" s="236"/>
      <c r="K70" s="231"/>
      <c r="L70" s="231"/>
      <c r="M70" s="231"/>
      <c r="N70" s="231"/>
      <c r="O70" s="231"/>
      <c r="P70" s="231"/>
      <c r="Q70" s="231"/>
    </row>
    <row r="71" spans="1:17" ht="18.75">
      <c r="A71" s="231"/>
      <c r="B71" s="231"/>
      <c r="C71" s="231"/>
      <c r="D71" s="231"/>
      <c r="E71" s="231"/>
      <c r="F71" s="231"/>
      <c r="G71" s="231"/>
      <c r="H71" s="231"/>
      <c r="I71" s="231"/>
      <c r="J71" s="236"/>
      <c r="K71" s="231"/>
      <c r="L71" s="231"/>
      <c r="M71" s="231"/>
      <c r="N71" s="231"/>
      <c r="O71" s="231"/>
      <c r="P71" s="231"/>
      <c r="Q71" s="231"/>
    </row>
    <row r="72" spans="1:17" ht="18.75">
      <c r="A72" s="231"/>
      <c r="B72" s="231"/>
      <c r="C72" s="231"/>
      <c r="D72" s="231"/>
      <c r="E72" s="231"/>
      <c r="F72" s="231"/>
      <c r="G72" s="231"/>
      <c r="H72" s="231"/>
      <c r="I72" s="231"/>
      <c r="J72" s="236"/>
      <c r="K72" s="231"/>
      <c r="L72" s="231"/>
      <c r="M72" s="231"/>
      <c r="N72" s="231"/>
      <c r="O72" s="231"/>
      <c r="P72" s="231"/>
      <c r="Q72" s="231"/>
    </row>
  </sheetData>
  <sheetProtection/>
  <mergeCells count="6">
    <mergeCell ref="H35:J35"/>
    <mergeCell ref="H36:J36"/>
    <mergeCell ref="A1:J1"/>
    <mergeCell ref="A12:J12"/>
    <mergeCell ref="G2:J2"/>
    <mergeCell ref="A28:J2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.7109375" style="0" customWidth="1"/>
    <col min="2" max="2" width="7.421875" style="0" customWidth="1"/>
    <col min="4" max="4" width="9.00390625" style="0" customWidth="1"/>
    <col min="5" max="5" width="14.28125" style="0" customWidth="1"/>
    <col min="6" max="6" width="4.140625" style="0" customWidth="1"/>
    <col min="7" max="7" width="5.28125" style="0" customWidth="1"/>
    <col min="9" max="9" width="13.140625" style="0" customWidth="1"/>
    <col min="10" max="10" width="12.57421875" style="0" customWidth="1"/>
    <col min="11" max="11" width="12.7109375" style="38" customWidth="1"/>
    <col min="12" max="12" width="10.57421875" style="0" customWidth="1"/>
    <col min="13" max="13" width="11.421875" style="0" customWidth="1"/>
    <col min="21" max="21" width="2.7109375" style="0" customWidth="1"/>
    <col min="22" max="22" width="11.28125" style="0" customWidth="1"/>
  </cols>
  <sheetData>
    <row r="1" spans="1:10" ht="18.75">
      <c r="A1" s="314" t="s">
        <v>666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5.75">
      <c r="A2" s="310" t="s">
        <v>667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5.75">
      <c r="A3" s="311" t="s">
        <v>676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5.75">
      <c r="A4" s="2"/>
      <c r="B4" s="2"/>
      <c r="C4" s="2"/>
      <c r="D4" s="2"/>
      <c r="E4" s="2"/>
      <c r="F4" s="2"/>
      <c r="G4" s="2"/>
      <c r="H4" s="2"/>
      <c r="I4" s="2" t="s">
        <v>629</v>
      </c>
      <c r="J4" s="2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6.5">
      <c r="A6" s="207" t="s">
        <v>601</v>
      </c>
      <c r="B6" s="207"/>
      <c r="C6" s="207"/>
      <c r="D6" s="207"/>
      <c r="E6" s="207"/>
      <c r="F6" s="208"/>
      <c r="G6" s="207"/>
      <c r="H6" s="207"/>
      <c r="I6" s="207"/>
      <c r="J6" s="208"/>
      <c r="K6" s="237"/>
    </row>
    <row r="7" spans="1:11" ht="16.5">
      <c r="A7" s="169" t="s">
        <v>602</v>
      </c>
      <c r="B7" s="169"/>
      <c r="C7" s="169"/>
      <c r="D7" s="169"/>
      <c r="E7" s="169"/>
      <c r="F7" s="170"/>
      <c r="G7" s="169" t="s">
        <v>603</v>
      </c>
      <c r="H7" s="169"/>
      <c r="I7" s="169"/>
      <c r="J7" s="170"/>
      <c r="K7" s="237"/>
    </row>
    <row r="8" spans="1:11" ht="19.5">
      <c r="A8" s="238" t="s">
        <v>596</v>
      </c>
      <c r="B8" s="169"/>
      <c r="C8" s="169"/>
      <c r="D8" s="169"/>
      <c r="E8" s="169"/>
      <c r="F8" s="239"/>
      <c r="G8" s="176"/>
      <c r="H8" s="176"/>
      <c r="I8" s="176"/>
      <c r="J8" s="184"/>
      <c r="K8" s="240"/>
    </row>
    <row r="9" spans="1:11" ht="18.75">
      <c r="A9" s="238"/>
      <c r="B9" s="174" t="s">
        <v>604</v>
      </c>
      <c r="C9" s="244"/>
      <c r="D9" s="244"/>
      <c r="E9" s="175">
        <v>29070</v>
      </c>
      <c r="F9" s="239"/>
      <c r="G9" s="241" t="s">
        <v>668</v>
      </c>
      <c r="H9" s="241"/>
      <c r="I9" s="241"/>
      <c r="J9" s="242"/>
      <c r="K9" s="186">
        <v>29070</v>
      </c>
    </row>
    <row r="10" spans="1:11" ht="18.75">
      <c r="A10" s="238"/>
      <c r="B10" s="176"/>
      <c r="C10" s="232"/>
      <c r="D10" s="226"/>
      <c r="E10" s="179"/>
      <c r="F10" s="239"/>
      <c r="G10" s="243"/>
      <c r="H10" s="243"/>
      <c r="I10" s="243"/>
      <c r="J10" s="163"/>
      <c r="K10" s="179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09" t="s">
        <v>677</v>
      </c>
      <c r="B12" s="216"/>
      <c r="C12" s="216"/>
      <c r="D12" s="216"/>
      <c r="E12" s="216"/>
      <c r="F12" s="221"/>
      <c r="G12" s="216"/>
      <c r="H12" s="222"/>
      <c r="I12" s="223"/>
      <c r="J12" s="2"/>
    </row>
    <row r="13" spans="1:10" ht="15.75">
      <c r="A13" s="172"/>
      <c r="B13" s="172"/>
      <c r="C13" s="172"/>
      <c r="D13" s="172"/>
      <c r="E13" s="172"/>
      <c r="F13" s="224"/>
      <c r="G13" s="172"/>
      <c r="H13" s="172"/>
      <c r="I13" s="172"/>
      <c r="J13" s="2"/>
    </row>
    <row r="14" spans="1:10" ht="15.75">
      <c r="A14" s="209"/>
      <c r="B14" s="216"/>
      <c r="C14" s="216"/>
      <c r="D14" s="216"/>
      <c r="E14" s="216"/>
      <c r="F14" s="221"/>
      <c r="G14" s="172"/>
      <c r="H14" s="323" t="s">
        <v>598</v>
      </c>
      <c r="I14" s="323"/>
      <c r="J14" s="2"/>
    </row>
    <row r="15" spans="1:9" ht="15.75">
      <c r="A15" s="209"/>
      <c r="B15" s="216"/>
      <c r="C15" s="216"/>
      <c r="D15" s="216"/>
      <c r="E15" s="216"/>
      <c r="F15" s="221"/>
      <c r="G15" s="216"/>
      <c r="H15" s="323" t="s">
        <v>80</v>
      </c>
      <c r="I15" s="323"/>
    </row>
  </sheetData>
  <sheetProtection/>
  <mergeCells count="5">
    <mergeCell ref="A1:J1"/>
    <mergeCell ref="A2:J2"/>
    <mergeCell ref="A3:J3"/>
    <mergeCell ref="H14:I14"/>
    <mergeCell ref="H15:I15"/>
  </mergeCells>
  <printOptions/>
  <pageMargins left="0.7086614173228347" right="0.7086614173228347" top="0.49" bottom="0.35433070866141736" header="0.31496062992125984" footer="0.31496062992125984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BZ32"/>
  <sheetViews>
    <sheetView tabSelected="1" zoomScalePageLayoutView="0" workbookViewId="0" topLeftCell="A1">
      <selection activeCell="D11" sqref="D11:D1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hidden="1" customWidth="1"/>
    <col min="4" max="4" width="14.28125" style="0" customWidth="1"/>
    <col min="5" max="11" width="14.28125" style="0" hidden="1" customWidth="1"/>
    <col min="12" max="12" width="14.28125" style="0" customWidth="1"/>
    <col min="13" max="19" width="14.28125" style="0" hidden="1" customWidth="1"/>
    <col min="20" max="20" width="14.28125" style="0" customWidth="1"/>
    <col min="21" max="27" width="14.28125" style="0" hidden="1" customWidth="1"/>
    <col min="28" max="28" width="14.28125" style="0" customWidth="1"/>
    <col min="29" max="34" width="14.28125" style="0" hidden="1" customWidth="1"/>
    <col min="35" max="35" width="25.7109375" style="0" customWidth="1"/>
    <col min="36" max="36" width="14.28125" style="0" hidden="1" customWidth="1"/>
    <col min="37" max="37" width="14.28125" style="0" customWidth="1"/>
    <col min="38" max="44" width="14.28125" style="0" hidden="1" customWidth="1"/>
    <col min="45" max="45" width="14.28125" style="0" customWidth="1"/>
    <col min="46" max="52" width="14.28125" style="0" hidden="1" customWidth="1"/>
    <col min="53" max="53" width="14.28125" style="0" customWidth="1"/>
    <col min="54" max="60" width="14.28125" style="0" hidden="1" customWidth="1"/>
    <col min="61" max="61" width="14.28125" style="0" customWidth="1"/>
    <col min="62" max="67" width="14.28125" style="0" hidden="1" customWidth="1"/>
    <col min="68" max="68" width="0" style="0" hidden="1" customWidth="1"/>
    <col min="69" max="69" width="10.140625" style="0" hidden="1" customWidth="1"/>
    <col min="70" max="70" width="0" style="0" hidden="1" customWidth="1"/>
    <col min="71" max="71" width="9.8515625" style="0" hidden="1" customWidth="1"/>
    <col min="72" max="74" width="0" style="0" hidden="1" customWidth="1"/>
    <col min="75" max="75" width="10.57421875" style="0" hidden="1" customWidth="1"/>
    <col min="76" max="76" width="0" style="0" hidden="1" customWidth="1"/>
    <col min="77" max="77" width="10.421875" style="0" hidden="1" customWidth="1"/>
    <col min="78" max="78" width="0" style="0" hidden="1" customWidth="1"/>
  </cols>
  <sheetData>
    <row r="1" spans="1:66" s="2" customFormat="1" ht="15.75">
      <c r="A1" s="334" t="s">
        <v>867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</row>
    <row r="2" spans="1:66" s="2" customFormat="1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</row>
    <row r="3" spans="2:67" s="2" customFormat="1" ht="15" customHeight="1" hidden="1">
      <c r="B3" s="115"/>
      <c r="C3" s="298" t="s">
        <v>861</v>
      </c>
      <c r="D3" s="298" t="s">
        <v>945</v>
      </c>
      <c r="E3" s="298"/>
      <c r="F3" s="298"/>
      <c r="G3" s="298"/>
      <c r="H3" s="298"/>
      <c r="I3" s="298"/>
      <c r="J3" s="298"/>
      <c r="K3" s="298" t="s">
        <v>861</v>
      </c>
      <c r="L3" s="298" t="s">
        <v>945</v>
      </c>
      <c r="M3" s="298"/>
      <c r="N3" s="298"/>
      <c r="O3" s="298"/>
      <c r="P3" s="298"/>
      <c r="Q3" s="298"/>
      <c r="R3" s="298"/>
      <c r="S3" s="298" t="s">
        <v>861</v>
      </c>
      <c r="T3" s="298" t="s">
        <v>945</v>
      </c>
      <c r="U3" s="298"/>
      <c r="V3" s="298"/>
      <c r="W3" s="298"/>
      <c r="X3" s="298"/>
      <c r="Y3" s="298"/>
      <c r="Z3" s="298"/>
      <c r="AA3" s="298" t="s">
        <v>861</v>
      </c>
      <c r="AB3" s="298" t="s">
        <v>945</v>
      </c>
      <c r="AC3" s="298"/>
      <c r="AD3" s="298"/>
      <c r="AE3" s="298"/>
      <c r="AF3" s="298"/>
      <c r="AG3" s="298"/>
      <c r="AH3" s="298"/>
      <c r="AI3" s="298"/>
      <c r="AJ3" s="298" t="s">
        <v>861</v>
      </c>
      <c r="AK3" s="298" t="s">
        <v>945</v>
      </c>
      <c r="AL3" s="298"/>
      <c r="AM3" s="298"/>
      <c r="AN3" s="298"/>
      <c r="AO3" s="298"/>
      <c r="AP3" s="298"/>
      <c r="AQ3" s="298"/>
      <c r="AR3" s="298" t="s">
        <v>861</v>
      </c>
      <c r="AS3" s="298" t="s">
        <v>945</v>
      </c>
      <c r="AT3" s="298"/>
      <c r="AU3" s="298"/>
      <c r="AV3" s="298"/>
      <c r="AW3" s="298"/>
      <c r="AX3" s="298"/>
      <c r="AY3" s="298"/>
      <c r="AZ3" s="298" t="s">
        <v>861</v>
      </c>
      <c r="BA3" s="298" t="s">
        <v>945</v>
      </c>
      <c r="BB3" s="298"/>
      <c r="BC3" s="298"/>
      <c r="BD3" s="298"/>
      <c r="BE3" s="298"/>
      <c r="BF3" s="298"/>
      <c r="BG3" s="298"/>
      <c r="BH3" s="298" t="s">
        <v>861</v>
      </c>
      <c r="BI3" s="298" t="s">
        <v>945</v>
      </c>
      <c r="BJ3" s="298"/>
      <c r="BK3" s="298"/>
      <c r="BL3" s="298"/>
      <c r="BM3" s="298"/>
      <c r="BN3" s="298"/>
      <c r="BO3" s="298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49</v>
      </c>
      <c r="AJ4" s="1" t="s">
        <v>50</v>
      </c>
      <c r="AK4" s="1" t="s">
        <v>50</v>
      </c>
      <c r="AL4" s="1" t="s">
        <v>50</v>
      </c>
      <c r="AM4" s="1" t="s">
        <v>50</v>
      </c>
      <c r="AN4" s="1" t="s">
        <v>50</v>
      </c>
      <c r="AO4" s="1" t="s">
        <v>50</v>
      </c>
      <c r="AP4" s="1" t="s">
        <v>50</v>
      </c>
      <c r="AQ4" s="1" t="s">
        <v>50</v>
      </c>
      <c r="AR4" s="1" t="s">
        <v>51</v>
      </c>
      <c r="AS4" s="1" t="s">
        <v>51</v>
      </c>
      <c r="AT4" s="1" t="s">
        <v>51</v>
      </c>
      <c r="AU4" s="1" t="s">
        <v>51</v>
      </c>
      <c r="AV4" s="1" t="s">
        <v>51</v>
      </c>
      <c r="AW4" s="1" t="s">
        <v>51</v>
      </c>
      <c r="AX4" s="1" t="s">
        <v>51</v>
      </c>
      <c r="AY4" s="1" t="s">
        <v>51</v>
      </c>
      <c r="AZ4" s="1" t="s">
        <v>95</v>
      </c>
      <c r="BA4" s="1" t="s">
        <v>95</v>
      </c>
      <c r="BB4" s="1" t="s">
        <v>95</v>
      </c>
      <c r="BC4" s="1" t="s">
        <v>95</v>
      </c>
      <c r="BD4" s="1" t="s">
        <v>95</v>
      </c>
      <c r="BE4" s="1" t="s">
        <v>95</v>
      </c>
      <c r="BF4" s="1" t="s">
        <v>95</v>
      </c>
      <c r="BG4" s="1" t="s">
        <v>95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96</v>
      </c>
      <c r="BN4" s="1" t="s">
        <v>96</v>
      </c>
      <c r="BO4" s="1" t="s">
        <v>96</v>
      </c>
    </row>
    <row r="5" spans="1:67" s="11" customFormat="1" ht="15.75">
      <c r="A5" s="1">
        <v>1</v>
      </c>
      <c r="B5" s="332" t="s">
        <v>9</v>
      </c>
      <c r="C5" s="92" t="s">
        <v>420</v>
      </c>
      <c r="D5" s="92" t="s">
        <v>420</v>
      </c>
      <c r="E5" s="92" t="s">
        <v>420</v>
      </c>
      <c r="F5" s="92" t="s">
        <v>420</v>
      </c>
      <c r="G5" s="92" t="s">
        <v>420</v>
      </c>
      <c r="H5" s="92" t="s">
        <v>420</v>
      </c>
      <c r="I5" s="92" t="s">
        <v>420</v>
      </c>
      <c r="J5" s="92" t="s">
        <v>420</v>
      </c>
      <c r="K5" s="92" t="s">
        <v>128</v>
      </c>
      <c r="L5" s="92" t="s">
        <v>128</v>
      </c>
      <c r="M5" s="92" t="s">
        <v>128</v>
      </c>
      <c r="N5" s="92" t="s">
        <v>128</v>
      </c>
      <c r="O5" s="92" t="s">
        <v>128</v>
      </c>
      <c r="P5" s="92" t="s">
        <v>128</v>
      </c>
      <c r="Q5" s="92" t="s">
        <v>128</v>
      </c>
      <c r="R5" s="92" t="s">
        <v>128</v>
      </c>
      <c r="S5" s="92" t="s">
        <v>129</v>
      </c>
      <c r="T5" s="92" t="s">
        <v>129</v>
      </c>
      <c r="U5" s="92" t="s">
        <v>129</v>
      </c>
      <c r="V5" s="92" t="s">
        <v>129</v>
      </c>
      <c r="W5" s="92" t="s">
        <v>129</v>
      </c>
      <c r="X5" s="92" t="s">
        <v>129</v>
      </c>
      <c r="Y5" s="92" t="s">
        <v>129</v>
      </c>
      <c r="Z5" s="92" t="s">
        <v>129</v>
      </c>
      <c r="AA5" s="92" t="s">
        <v>5</v>
      </c>
      <c r="AB5" s="92" t="s">
        <v>5</v>
      </c>
      <c r="AC5" s="92" t="s">
        <v>5</v>
      </c>
      <c r="AD5" s="92" t="s">
        <v>5</v>
      </c>
      <c r="AE5" s="92" t="s">
        <v>5</v>
      </c>
      <c r="AF5" s="92" t="s">
        <v>5</v>
      </c>
      <c r="AG5" s="92" t="s">
        <v>5</v>
      </c>
      <c r="AH5" s="92" t="s">
        <v>5</v>
      </c>
      <c r="AI5" s="332" t="s">
        <v>9</v>
      </c>
      <c r="AJ5" s="92" t="s">
        <v>420</v>
      </c>
      <c r="AK5" s="92" t="s">
        <v>420</v>
      </c>
      <c r="AL5" s="92" t="s">
        <v>420</v>
      </c>
      <c r="AM5" s="92" t="s">
        <v>420</v>
      </c>
      <c r="AN5" s="92" t="s">
        <v>420</v>
      </c>
      <c r="AO5" s="92" t="s">
        <v>420</v>
      </c>
      <c r="AP5" s="92" t="s">
        <v>420</v>
      </c>
      <c r="AQ5" s="92" t="s">
        <v>420</v>
      </c>
      <c r="AR5" s="92" t="s">
        <v>128</v>
      </c>
      <c r="AS5" s="92" t="s">
        <v>128</v>
      </c>
      <c r="AT5" s="92" t="s">
        <v>128</v>
      </c>
      <c r="AU5" s="92" t="s">
        <v>128</v>
      </c>
      <c r="AV5" s="92" t="s">
        <v>128</v>
      </c>
      <c r="AW5" s="92" t="s">
        <v>128</v>
      </c>
      <c r="AX5" s="92" t="s">
        <v>128</v>
      </c>
      <c r="AY5" s="92" t="s">
        <v>128</v>
      </c>
      <c r="AZ5" s="92" t="s">
        <v>129</v>
      </c>
      <c r="BA5" s="92" t="s">
        <v>129</v>
      </c>
      <c r="BB5" s="92" t="s">
        <v>129</v>
      </c>
      <c r="BC5" s="92" t="s">
        <v>129</v>
      </c>
      <c r="BD5" s="92" t="s">
        <v>129</v>
      </c>
      <c r="BE5" s="92" t="s">
        <v>129</v>
      </c>
      <c r="BF5" s="92" t="s">
        <v>129</v>
      </c>
      <c r="BG5" s="92" t="s">
        <v>129</v>
      </c>
      <c r="BH5" s="92" t="s">
        <v>5</v>
      </c>
      <c r="BI5" s="92" t="s">
        <v>5</v>
      </c>
      <c r="BJ5" s="92" t="s">
        <v>5</v>
      </c>
      <c r="BK5" s="92" t="s">
        <v>5</v>
      </c>
      <c r="BL5" s="92" t="s">
        <v>5</v>
      </c>
      <c r="BM5" s="92" t="s">
        <v>5</v>
      </c>
      <c r="BN5" s="92" t="s">
        <v>5</v>
      </c>
      <c r="BO5" s="92" t="s">
        <v>5</v>
      </c>
    </row>
    <row r="6" spans="1:67" s="11" customFormat="1" ht="15.75">
      <c r="A6" s="1">
        <v>2</v>
      </c>
      <c r="B6" s="332"/>
      <c r="C6" s="92" t="s">
        <v>862</v>
      </c>
      <c r="D6" s="92" t="s">
        <v>862</v>
      </c>
      <c r="E6" s="92" t="s">
        <v>862</v>
      </c>
      <c r="F6" s="92" t="s">
        <v>862</v>
      </c>
      <c r="G6" s="92" t="s">
        <v>862</v>
      </c>
      <c r="H6" s="92" t="s">
        <v>862</v>
      </c>
      <c r="I6" s="92" t="s">
        <v>862</v>
      </c>
      <c r="J6" s="92" t="s">
        <v>862</v>
      </c>
      <c r="K6" s="92" t="s">
        <v>862</v>
      </c>
      <c r="L6" s="92" t="s">
        <v>862</v>
      </c>
      <c r="M6" s="92" t="s">
        <v>862</v>
      </c>
      <c r="N6" s="92" t="s">
        <v>862</v>
      </c>
      <c r="O6" s="92" t="s">
        <v>862</v>
      </c>
      <c r="P6" s="92" t="s">
        <v>862</v>
      </c>
      <c r="Q6" s="92" t="s">
        <v>862</v>
      </c>
      <c r="R6" s="92" t="s">
        <v>862</v>
      </c>
      <c r="S6" s="92" t="s">
        <v>862</v>
      </c>
      <c r="T6" s="92" t="s">
        <v>862</v>
      </c>
      <c r="U6" s="92" t="s">
        <v>862</v>
      </c>
      <c r="V6" s="92" t="s">
        <v>862</v>
      </c>
      <c r="W6" s="92" t="s">
        <v>862</v>
      </c>
      <c r="X6" s="92" t="s">
        <v>862</v>
      </c>
      <c r="Y6" s="92" t="s">
        <v>862</v>
      </c>
      <c r="Z6" s="92" t="s">
        <v>862</v>
      </c>
      <c r="AA6" s="92" t="s">
        <v>862</v>
      </c>
      <c r="AB6" s="92" t="s">
        <v>862</v>
      </c>
      <c r="AC6" s="92" t="s">
        <v>862</v>
      </c>
      <c r="AD6" s="92" t="s">
        <v>862</v>
      </c>
      <c r="AE6" s="92" t="s">
        <v>862</v>
      </c>
      <c r="AF6" s="92" t="s">
        <v>862</v>
      </c>
      <c r="AG6" s="92" t="s">
        <v>862</v>
      </c>
      <c r="AH6" s="92" t="s">
        <v>862</v>
      </c>
      <c r="AI6" s="332"/>
      <c r="AJ6" s="92" t="s">
        <v>862</v>
      </c>
      <c r="AK6" s="92" t="s">
        <v>862</v>
      </c>
      <c r="AL6" s="92" t="s">
        <v>862</v>
      </c>
      <c r="AM6" s="92" t="s">
        <v>862</v>
      </c>
      <c r="AN6" s="92" t="s">
        <v>862</v>
      </c>
      <c r="AO6" s="92" t="s">
        <v>862</v>
      </c>
      <c r="AP6" s="92" t="s">
        <v>862</v>
      </c>
      <c r="AQ6" s="92" t="s">
        <v>862</v>
      </c>
      <c r="AR6" s="92" t="s">
        <v>862</v>
      </c>
      <c r="AS6" s="92" t="s">
        <v>862</v>
      </c>
      <c r="AT6" s="92" t="s">
        <v>862</v>
      </c>
      <c r="AU6" s="92" t="s">
        <v>862</v>
      </c>
      <c r="AV6" s="92" t="s">
        <v>862</v>
      </c>
      <c r="AW6" s="92" t="s">
        <v>862</v>
      </c>
      <c r="AX6" s="92" t="s">
        <v>862</v>
      </c>
      <c r="AY6" s="92" t="s">
        <v>862</v>
      </c>
      <c r="AZ6" s="92" t="s">
        <v>862</v>
      </c>
      <c r="BA6" s="92" t="s">
        <v>862</v>
      </c>
      <c r="BB6" s="92" t="s">
        <v>862</v>
      </c>
      <c r="BC6" s="92" t="s">
        <v>862</v>
      </c>
      <c r="BD6" s="92" t="s">
        <v>862</v>
      </c>
      <c r="BE6" s="92" t="s">
        <v>862</v>
      </c>
      <c r="BF6" s="92" t="s">
        <v>862</v>
      </c>
      <c r="BG6" s="92" t="s">
        <v>862</v>
      </c>
      <c r="BH6" s="92" t="s">
        <v>862</v>
      </c>
      <c r="BI6" s="92" t="s">
        <v>862</v>
      </c>
      <c r="BJ6" s="92" t="s">
        <v>862</v>
      </c>
      <c r="BK6" s="92" t="s">
        <v>862</v>
      </c>
      <c r="BL6" s="92" t="s">
        <v>862</v>
      </c>
      <c r="BM6" s="92" t="s">
        <v>862</v>
      </c>
      <c r="BN6" s="92" t="s">
        <v>862</v>
      </c>
      <c r="BO6" s="92" t="s">
        <v>862</v>
      </c>
    </row>
    <row r="7" spans="1:67" s="99" customFormat="1" ht="16.5">
      <c r="A7" s="1">
        <v>3</v>
      </c>
      <c r="B7" s="326" t="s">
        <v>46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8"/>
      <c r="AI7" s="326" t="s">
        <v>140</v>
      </c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8"/>
      <c r="BJ7" s="124"/>
      <c r="BK7" s="124"/>
      <c r="BL7" s="124"/>
      <c r="BM7" s="124"/>
      <c r="BN7" s="124"/>
      <c r="BO7" s="299"/>
    </row>
    <row r="8" spans="1:78" s="11" customFormat="1" ht="47.25">
      <c r="A8" s="1">
        <v>4</v>
      </c>
      <c r="B8" s="94" t="s">
        <v>301</v>
      </c>
      <c r="C8" s="5">
        <f>'Összes Önk.'!C8+'Összes Hivatal'!C8</f>
        <v>0</v>
      </c>
      <c r="D8" s="5">
        <f>'Összes Önk.'!D8+'Összes Hivatal'!D8</f>
        <v>0</v>
      </c>
      <c r="E8" s="5">
        <f>'Összes Önk.'!E8+'Összes Hivatal'!E8</f>
        <v>0</v>
      </c>
      <c r="F8" s="5">
        <f>'Összes Önk.'!F8+'Összes Hivatal'!F8</f>
        <v>0</v>
      </c>
      <c r="G8" s="5">
        <f>'Összes Önk.'!G8+'Összes Hivatal'!G8</f>
        <v>0</v>
      </c>
      <c r="H8" s="5">
        <f>'Összes Önk.'!H8+'Összes Hivatal'!H8</f>
        <v>0</v>
      </c>
      <c r="I8" s="5">
        <f>'Összes Önk.'!I8+'Összes Hivatal'!I8</f>
        <v>0</v>
      </c>
      <c r="J8" s="5">
        <f>'Összes Önk.'!J8+'Összes Hivatal'!J8</f>
        <v>0</v>
      </c>
      <c r="K8" s="5">
        <f>'Összes Önk.'!K8+'Összes Hivatal'!K8</f>
        <v>184980343</v>
      </c>
      <c r="L8" s="5">
        <f>'Összes Önk.'!L8+'Összes Hivatal'!L8</f>
        <v>191581113</v>
      </c>
      <c r="M8" s="5">
        <f>'Összes Önk.'!M8+'Összes Hivatal'!M8</f>
        <v>0</v>
      </c>
      <c r="N8" s="5">
        <f>'Összes Önk.'!N8+'Összes Hivatal'!N8</f>
        <v>0</v>
      </c>
      <c r="O8" s="5">
        <f>'Összes Önk.'!O8+'Összes Hivatal'!O8</f>
        <v>0</v>
      </c>
      <c r="P8" s="5">
        <f>'Összes Önk.'!P8+'Összes Hivatal'!P8</f>
        <v>0</v>
      </c>
      <c r="Q8" s="5">
        <f>'Összes Önk.'!Q8+'Összes Hivatal'!Q8</f>
        <v>0</v>
      </c>
      <c r="R8" s="5">
        <f>'Összes Önk.'!R8+'Összes Hivatal'!R8</f>
        <v>0</v>
      </c>
      <c r="S8" s="5">
        <f>'Összes Önk.'!S8+'Összes Hivatal'!S8</f>
        <v>0</v>
      </c>
      <c r="T8" s="5">
        <f>'Összes Önk.'!T8+'Összes Hivatal'!T8</f>
        <v>0</v>
      </c>
      <c r="U8" s="5">
        <f>'Összes Önk.'!U8+'Összes Hivatal'!U8</f>
        <v>0</v>
      </c>
      <c r="V8" s="5">
        <f>'Összes Önk.'!V8+'Összes Hivatal'!V8</f>
        <v>0</v>
      </c>
      <c r="W8" s="5">
        <f>'Összes Önk.'!W8+'Összes Hivatal'!W8</f>
        <v>0</v>
      </c>
      <c r="X8" s="5">
        <f>'Összes Önk.'!X8+'Összes Hivatal'!X8</f>
        <v>0</v>
      </c>
      <c r="Y8" s="5">
        <f>'Összes Önk.'!Y8+'Összes Hivatal'!Y8</f>
        <v>0</v>
      </c>
      <c r="Z8" s="5">
        <f>'Összes Önk.'!Z8+'Összes Hivatal'!Z8</f>
        <v>0</v>
      </c>
      <c r="AA8" s="5">
        <f>C8+K8+S8</f>
        <v>184980343</v>
      </c>
      <c r="AB8" s="5">
        <f aca="true" t="shared" si="0" ref="AB8:AH11">D8+L8+T8</f>
        <v>191581113</v>
      </c>
      <c r="AC8" s="5">
        <f t="shared" si="0"/>
        <v>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6" t="s">
        <v>40</v>
      </c>
      <c r="AJ8" s="5">
        <f>'Összes Önk.'!AJ8+'Összes Hivatal'!AJ8</f>
        <v>0</v>
      </c>
      <c r="AK8" s="5">
        <f>'Összes Önk.'!AK8+'Összes Hivatal'!AK8</f>
        <v>0</v>
      </c>
      <c r="AL8" s="5">
        <f>'Összes Önk.'!AL8+'Összes Hivatal'!AL8</f>
        <v>0</v>
      </c>
      <c r="AM8" s="5">
        <f>'Összes Önk.'!AM8+'Összes Hivatal'!AM8</f>
        <v>0</v>
      </c>
      <c r="AN8" s="5">
        <f>'Összes Önk.'!AN8+'Összes Hivatal'!AN8</f>
        <v>0</v>
      </c>
      <c r="AO8" s="5">
        <f>'Összes Önk.'!AO8+'Összes Hivatal'!AO8</f>
        <v>0</v>
      </c>
      <c r="AP8" s="5">
        <f>'Összes Önk.'!AP8+'Összes Hivatal'!AP8</f>
        <v>0</v>
      </c>
      <c r="AQ8" s="5">
        <f>'Összes Önk.'!AQ8+'Összes Hivatal'!AQ8</f>
        <v>0</v>
      </c>
      <c r="AR8" s="5">
        <f>'Összes Önk.'!AR8+'Összes Hivatal'!AR8</f>
        <v>89305079</v>
      </c>
      <c r="AS8" s="5">
        <f>'Összes Önk.'!AS8+'Összes Hivatal'!AS8</f>
        <v>94092337</v>
      </c>
      <c r="AT8" s="5">
        <f>'Összes Önk.'!AT8+'Összes Hivatal'!AT8</f>
        <v>0</v>
      </c>
      <c r="AU8" s="5">
        <f>'Összes Önk.'!AU8+'Összes Hivatal'!AU8</f>
        <v>0</v>
      </c>
      <c r="AV8" s="5">
        <f>'Összes Önk.'!AV8+'Összes Hivatal'!AV8</f>
        <v>0</v>
      </c>
      <c r="AW8" s="5">
        <f>'Összes Önk.'!AW8+'Összes Hivatal'!AW8</f>
        <v>0</v>
      </c>
      <c r="AX8" s="5">
        <f>'Összes Önk.'!AX8+'Összes Hivatal'!AX8</f>
        <v>0</v>
      </c>
      <c r="AY8" s="5">
        <f>'Összes Önk.'!AY8+'Összes Hivatal'!AY8</f>
        <v>0</v>
      </c>
      <c r="AZ8" s="5">
        <f>'Összes Önk.'!AZ8+'Összes Hivatal'!AZ8</f>
        <v>1655000</v>
      </c>
      <c r="BA8" s="5">
        <f>'Összes Önk.'!BA8+'Összes Hivatal'!BA8</f>
        <v>1655000</v>
      </c>
      <c r="BB8" s="5">
        <f>'Összes Önk.'!BB8+'Összes Hivatal'!BB8</f>
        <v>0</v>
      </c>
      <c r="BC8" s="5">
        <f>'Összes Önk.'!BC8+'Összes Hivatal'!BC8</f>
        <v>0</v>
      </c>
      <c r="BD8" s="5">
        <f>'Összes Önk.'!BD8+'Összes Hivatal'!BD8</f>
        <v>0</v>
      </c>
      <c r="BE8" s="5">
        <f>'Összes Önk.'!BE8+'Összes Hivatal'!BE8</f>
        <v>0</v>
      </c>
      <c r="BF8" s="5">
        <f>'Összes Önk.'!BF8+'Összes Hivatal'!BF8</f>
        <v>0</v>
      </c>
      <c r="BG8" s="5">
        <f>'Összes Önk.'!BG8+'Összes Hivatal'!BG8</f>
        <v>0</v>
      </c>
      <c r="BH8" s="5">
        <f>AJ8+AR8+AZ8</f>
        <v>90960079</v>
      </c>
      <c r="BI8" s="5">
        <f aca="true" t="shared" si="1" ref="BI8:BO12">AK8+AS8+BA8</f>
        <v>95747337</v>
      </c>
      <c r="BJ8" s="5">
        <f t="shared" si="1"/>
        <v>0</v>
      </c>
      <c r="BK8" s="5">
        <f t="shared" si="1"/>
        <v>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93">
        <f aca="true" t="shared" si="2" ref="BP8:BP32">AK8-AJ8</f>
        <v>0</v>
      </c>
      <c r="BQ8" s="293">
        <f aca="true" t="shared" si="3" ref="BQ8:BQ32">AS8-AR8</f>
        <v>4787258</v>
      </c>
      <c r="BR8" s="293">
        <f aca="true" t="shared" si="4" ref="BR8:BR32">BA8-AZ8</f>
        <v>0</v>
      </c>
      <c r="BS8" s="293">
        <f aca="true" t="shared" si="5" ref="BS8:BS32">BI8-BH8</f>
        <v>4787258</v>
      </c>
      <c r="BT8" s="293">
        <f aca="true" t="shared" si="6" ref="BT8:BT32">BS8-BR8-BQ8-BP8</f>
        <v>0</v>
      </c>
      <c r="BV8" s="293">
        <f aca="true" t="shared" si="7" ref="BV8:BV32">D8-C8</f>
        <v>0</v>
      </c>
      <c r="BW8" s="293">
        <f aca="true" t="shared" si="8" ref="BW8:BW32">L8-K8</f>
        <v>6600770</v>
      </c>
      <c r="BX8" s="293">
        <f aca="true" t="shared" si="9" ref="BX8:BX32">T8-S8</f>
        <v>0</v>
      </c>
      <c r="BY8" s="293">
        <f aca="true" t="shared" si="10" ref="BY8:BY32">AB8-AA8</f>
        <v>6600770</v>
      </c>
      <c r="BZ8" s="293">
        <f aca="true" t="shared" si="11" ref="BZ8:BZ32">BY8-BX8-BW8-BV8</f>
        <v>0</v>
      </c>
    </row>
    <row r="9" spans="1:78" s="11" customFormat="1" ht="45">
      <c r="A9" s="1">
        <v>5</v>
      </c>
      <c r="B9" s="94" t="s">
        <v>324</v>
      </c>
      <c r="C9" s="5">
        <f>'Összes Önk.'!C9+'Összes Hivatal'!C9</f>
        <v>0</v>
      </c>
      <c r="D9" s="5">
        <f>'Összes Önk.'!D9+'Összes Hivatal'!D9</f>
        <v>0</v>
      </c>
      <c r="E9" s="5">
        <f>'Összes Önk.'!E9+'Összes Hivatal'!E9</f>
        <v>0</v>
      </c>
      <c r="F9" s="5">
        <f>'Összes Önk.'!F9+'Összes Hivatal'!F9</f>
        <v>0</v>
      </c>
      <c r="G9" s="5">
        <f>'Összes Önk.'!G9+'Összes Hivatal'!G9</f>
        <v>0</v>
      </c>
      <c r="H9" s="5">
        <f>'Összes Önk.'!H9+'Összes Hivatal'!H9</f>
        <v>0</v>
      </c>
      <c r="I9" s="5">
        <f>'Összes Önk.'!I9+'Összes Hivatal'!I9</f>
        <v>0</v>
      </c>
      <c r="J9" s="5">
        <f>'Összes Önk.'!J9+'Összes Hivatal'!J9</f>
        <v>0</v>
      </c>
      <c r="K9" s="5">
        <f>'Összes Önk.'!K9+'Összes Hivatal'!K9</f>
        <v>2300000</v>
      </c>
      <c r="L9" s="5">
        <f>'Összes Önk.'!L9+'Összes Hivatal'!L9</f>
        <v>2300000</v>
      </c>
      <c r="M9" s="5">
        <f>'Összes Önk.'!M9+'Összes Hivatal'!M9</f>
        <v>0</v>
      </c>
      <c r="N9" s="5">
        <f>'Összes Önk.'!N9+'Összes Hivatal'!N9</f>
        <v>0</v>
      </c>
      <c r="O9" s="5">
        <f>'Összes Önk.'!O9+'Összes Hivatal'!O9</f>
        <v>0</v>
      </c>
      <c r="P9" s="5">
        <f>'Összes Önk.'!P9+'Összes Hivatal'!P9</f>
        <v>0</v>
      </c>
      <c r="Q9" s="5">
        <f>'Összes Önk.'!Q9+'Összes Hivatal'!Q9</f>
        <v>0</v>
      </c>
      <c r="R9" s="5">
        <f>'Összes Önk.'!R9+'Összes Hivatal'!R9</f>
        <v>0</v>
      </c>
      <c r="S9" s="5">
        <f>'Összes Önk.'!S9+'Összes Hivatal'!S9</f>
        <v>1880000</v>
      </c>
      <c r="T9" s="5">
        <f>'Összes Önk.'!T9+'Összes Hivatal'!T9</f>
        <v>1880000</v>
      </c>
      <c r="U9" s="5">
        <f>'Összes Önk.'!U9+'Összes Hivatal'!U9</f>
        <v>0</v>
      </c>
      <c r="V9" s="5">
        <f>'Összes Önk.'!V9+'Összes Hivatal'!V9</f>
        <v>0</v>
      </c>
      <c r="W9" s="5">
        <f>'Összes Önk.'!W9+'Összes Hivatal'!W9</f>
        <v>0</v>
      </c>
      <c r="X9" s="5">
        <f>'Összes Önk.'!X9+'Összes Hivatal'!X9</f>
        <v>0</v>
      </c>
      <c r="Y9" s="5">
        <f>'Összes Önk.'!Y9+'Összes Hivatal'!Y9</f>
        <v>0</v>
      </c>
      <c r="Z9" s="5">
        <f>'Összes Önk.'!Z9+'Összes Hivatal'!Z9</f>
        <v>0</v>
      </c>
      <c r="AA9" s="5">
        <f>C9+K9+S9</f>
        <v>4180000</v>
      </c>
      <c r="AB9" s="5">
        <f t="shared" si="0"/>
        <v>4180000</v>
      </c>
      <c r="AC9" s="5">
        <f t="shared" si="0"/>
        <v>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6" t="s">
        <v>82</v>
      </c>
      <c r="AJ9" s="5">
        <f>'Összes Önk.'!AJ9+'Összes Hivatal'!AJ9</f>
        <v>0</v>
      </c>
      <c r="AK9" s="5">
        <f>'Összes Önk.'!AK9+'Összes Hivatal'!AK9</f>
        <v>0</v>
      </c>
      <c r="AL9" s="5">
        <f>'Összes Önk.'!AL9+'Összes Hivatal'!AL9</f>
        <v>0</v>
      </c>
      <c r="AM9" s="5">
        <f>'Összes Önk.'!AM9+'Összes Hivatal'!AM9</f>
        <v>0</v>
      </c>
      <c r="AN9" s="5">
        <f>'Összes Önk.'!AN9+'Összes Hivatal'!AN9</f>
        <v>0</v>
      </c>
      <c r="AO9" s="5">
        <f>'Összes Önk.'!AO9+'Összes Hivatal'!AO9</f>
        <v>0</v>
      </c>
      <c r="AP9" s="5">
        <f>'Összes Önk.'!AP9+'Összes Hivatal'!AP9</f>
        <v>0</v>
      </c>
      <c r="AQ9" s="5">
        <f>'Összes Önk.'!AQ9+'Összes Hivatal'!AQ9</f>
        <v>0</v>
      </c>
      <c r="AR9" s="5">
        <f>'Összes Önk.'!AR9+'Összes Hivatal'!AR9</f>
        <v>16687107</v>
      </c>
      <c r="AS9" s="5">
        <f>'Összes Önk.'!AS9+'Összes Hivatal'!AS9</f>
        <v>17520253</v>
      </c>
      <c r="AT9" s="5">
        <f>'Összes Önk.'!AT9+'Összes Hivatal'!AT9</f>
        <v>0</v>
      </c>
      <c r="AU9" s="5">
        <f>'Összes Önk.'!AU9+'Összes Hivatal'!AU9</f>
        <v>0</v>
      </c>
      <c r="AV9" s="5">
        <f>'Összes Önk.'!AV9+'Összes Hivatal'!AV9</f>
        <v>0</v>
      </c>
      <c r="AW9" s="5">
        <f>'Összes Önk.'!AW9+'Összes Hivatal'!AW9</f>
        <v>0</v>
      </c>
      <c r="AX9" s="5">
        <f>'Összes Önk.'!AX9+'Összes Hivatal'!AX9</f>
        <v>0</v>
      </c>
      <c r="AY9" s="5">
        <f>'Összes Önk.'!AY9+'Összes Hivatal'!AY9</f>
        <v>0</v>
      </c>
      <c r="AZ9" s="5">
        <f>'Összes Önk.'!AZ9+'Összes Hivatal'!AZ9</f>
        <v>334475</v>
      </c>
      <c r="BA9" s="5">
        <f>'Összes Önk.'!BA9+'Összes Hivatal'!BA9</f>
        <v>334475</v>
      </c>
      <c r="BB9" s="5">
        <f>'Összes Önk.'!BB9+'Összes Hivatal'!BB9</f>
        <v>0</v>
      </c>
      <c r="BC9" s="5">
        <f>'Összes Önk.'!BC9+'Összes Hivatal'!BC9</f>
        <v>0</v>
      </c>
      <c r="BD9" s="5">
        <f>'Összes Önk.'!BD9+'Összes Hivatal'!BD9</f>
        <v>0</v>
      </c>
      <c r="BE9" s="5">
        <f>'Összes Önk.'!BE9+'Összes Hivatal'!BE9</f>
        <v>0</v>
      </c>
      <c r="BF9" s="5">
        <f>'Összes Önk.'!BF9+'Összes Hivatal'!BF9</f>
        <v>0</v>
      </c>
      <c r="BG9" s="5">
        <f>'Összes Önk.'!BG9+'Összes Hivatal'!BG9</f>
        <v>0</v>
      </c>
      <c r="BH9" s="5">
        <f>AJ9+AR9+AZ9</f>
        <v>17021582</v>
      </c>
      <c r="BI9" s="5">
        <f t="shared" si="1"/>
        <v>17854728</v>
      </c>
      <c r="BJ9" s="5">
        <f t="shared" si="1"/>
        <v>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93">
        <f t="shared" si="2"/>
        <v>0</v>
      </c>
      <c r="BQ9" s="293">
        <f t="shared" si="3"/>
        <v>833146</v>
      </c>
      <c r="BR9" s="293">
        <f t="shared" si="4"/>
        <v>0</v>
      </c>
      <c r="BS9" s="293">
        <f t="shared" si="5"/>
        <v>833146</v>
      </c>
      <c r="BT9" s="293">
        <f t="shared" si="6"/>
        <v>0</v>
      </c>
      <c r="BV9" s="293">
        <f t="shared" si="7"/>
        <v>0</v>
      </c>
      <c r="BW9" s="293">
        <f t="shared" si="8"/>
        <v>0</v>
      </c>
      <c r="BX9" s="293">
        <f t="shared" si="9"/>
        <v>0</v>
      </c>
      <c r="BY9" s="293">
        <f t="shared" si="10"/>
        <v>0</v>
      </c>
      <c r="BZ9" s="293">
        <f t="shared" si="11"/>
        <v>0</v>
      </c>
    </row>
    <row r="10" spans="1:78" s="11" customFormat="1" ht="15.75">
      <c r="A10" s="1">
        <v>6</v>
      </c>
      <c r="B10" s="94" t="s">
        <v>46</v>
      </c>
      <c r="C10" s="5">
        <f>'Összes Önk.'!C10+'Összes Hivatal'!C10</f>
        <v>0</v>
      </c>
      <c r="D10" s="5">
        <f>'Összes Önk.'!D10+'Összes Hivatal'!D10</f>
        <v>0</v>
      </c>
      <c r="E10" s="5">
        <f>'Összes Önk.'!E10+'Összes Hivatal'!E10</f>
        <v>0</v>
      </c>
      <c r="F10" s="5">
        <f>'Összes Önk.'!F10+'Összes Hivatal'!F10</f>
        <v>0</v>
      </c>
      <c r="G10" s="5">
        <f>'Összes Önk.'!G10+'Összes Hivatal'!G10</f>
        <v>0</v>
      </c>
      <c r="H10" s="5">
        <f>'Összes Önk.'!H10+'Összes Hivatal'!H10</f>
        <v>0</v>
      </c>
      <c r="I10" s="5">
        <f>'Összes Önk.'!I10+'Összes Hivatal'!I10</f>
        <v>0</v>
      </c>
      <c r="J10" s="5">
        <f>'Összes Önk.'!J10+'Összes Hivatal'!J10</f>
        <v>0</v>
      </c>
      <c r="K10" s="5">
        <f>'Összes Önk.'!K10+'Összes Hivatal'!K10</f>
        <v>8586581</v>
      </c>
      <c r="L10" s="5">
        <f>'Összes Önk.'!L10+'Összes Hivatal'!L10</f>
        <v>9026326</v>
      </c>
      <c r="M10" s="5">
        <f>'Összes Önk.'!M10+'Összes Hivatal'!M10</f>
        <v>0</v>
      </c>
      <c r="N10" s="5">
        <f>'Összes Önk.'!N10+'Összes Hivatal'!N10</f>
        <v>0</v>
      </c>
      <c r="O10" s="5">
        <f>'Összes Önk.'!O10+'Összes Hivatal'!O10</f>
        <v>0</v>
      </c>
      <c r="P10" s="5">
        <f>'Összes Önk.'!P10+'Összes Hivatal'!P10</f>
        <v>0</v>
      </c>
      <c r="Q10" s="5">
        <f>'Összes Önk.'!Q10+'Összes Hivatal'!Q10</f>
        <v>0</v>
      </c>
      <c r="R10" s="5">
        <f>'Összes Önk.'!R10+'Összes Hivatal'!R10</f>
        <v>0</v>
      </c>
      <c r="S10" s="5">
        <f>'Összes Önk.'!S10+'Összes Hivatal'!S10</f>
        <v>0</v>
      </c>
      <c r="T10" s="5">
        <f>'Összes Önk.'!T10+'Összes Hivatal'!T10</f>
        <v>0</v>
      </c>
      <c r="U10" s="5">
        <f>'Összes Önk.'!U10+'Összes Hivatal'!U10</f>
        <v>0</v>
      </c>
      <c r="V10" s="5">
        <f>'Összes Önk.'!V10+'Összes Hivatal'!V10</f>
        <v>0</v>
      </c>
      <c r="W10" s="5">
        <f>'Összes Önk.'!W10+'Összes Hivatal'!W10</f>
        <v>0</v>
      </c>
      <c r="X10" s="5">
        <f>'Összes Önk.'!X10+'Összes Hivatal'!X10</f>
        <v>0</v>
      </c>
      <c r="Y10" s="5">
        <f>'Összes Önk.'!Y10+'Összes Hivatal'!Y10</f>
        <v>0</v>
      </c>
      <c r="Z10" s="5">
        <f>'Összes Önk.'!Z10+'Összes Hivatal'!Z10</f>
        <v>0</v>
      </c>
      <c r="AA10" s="5">
        <f>C10+K10+S10</f>
        <v>8586581</v>
      </c>
      <c r="AB10" s="5">
        <f t="shared" si="0"/>
        <v>9026326</v>
      </c>
      <c r="AC10" s="5">
        <f t="shared" si="0"/>
        <v>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6" t="s">
        <v>83</v>
      </c>
      <c r="AJ10" s="5">
        <f>'Összes Önk.'!AJ10+'Összes Hivatal'!AJ10</f>
        <v>0</v>
      </c>
      <c r="AK10" s="5">
        <f>'Összes Önk.'!AK10+'Összes Hivatal'!AK10</f>
        <v>0</v>
      </c>
      <c r="AL10" s="5">
        <f>'Összes Önk.'!AL10+'Összes Hivatal'!AL10</f>
        <v>0</v>
      </c>
      <c r="AM10" s="5">
        <f>'Összes Önk.'!AM10+'Összes Hivatal'!AM10</f>
        <v>0</v>
      </c>
      <c r="AN10" s="5">
        <f>'Összes Önk.'!AN10+'Összes Hivatal'!AN10</f>
        <v>0</v>
      </c>
      <c r="AO10" s="5">
        <f>'Összes Önk.'!AO10+'Összes Hivatal'!AO10</f>
        <v>0</v>
      </c>
      <c r="AP10" s="5">
        <f>'Összes Önk.'!AP10+'Összes Hivatal'!AP10</f>
        <v>0</v>
      </c>
      <c r="AQ10" s="5">
        <f>'Összes Önk.'!AQ10+'Összes Hivatal'!AQ10</f>
        <v>0</v>
      </c>
      <c r="AR10" s="5">
        <f>'Összes Önk.'!AR10+'Összes Hivatal'!AR10</f>
        <v>98252621</v>
      </c>
      <c r="AS10" s="5">
        <f>'Összes Önk.'!AS10+'Összes Hivatal'!AS10</f>
        <v>99454242</v>
      </c>
      <c r="AT10" s="5">
        <f>'Összes Önk.'!AT10+'Összes Hivatal'!AT10</f>
        <v>0</v>
      </c>
      <c r="AU10" s="5">
        <f>'Összes Önk.'!AU10+'Összes Hivatal'!AU10</f>
        <v>0</v>
      </c>
      <c r="AV10" s="5">
        <f>'Összes Önk.'!AV10+'Összes Hivatal'!AV10</f>
        <v>0</v>
      </c>
      <c r="AW10" s="5">
        <f>'Összes Önk.'!AW10+'Összes Hivatal'!AW10</f>
        <v>0</v>
      </c>
      <c r="AX10" s="5">
        <f>'Összes Önk.'!AX10+'Összes Hivatal'!AX10</f>
        <v>0</v>
      </c>
      <c r="AY10" s="5">
        <f>'Összes Önk.'!AY10+'Összes Hivatal'!AY10</f>
        <v>0</v>
      </c>
      <c r="AZ10" s="5">
        <f>'Összes Önk.'!AZ10+'Összes Hivatal'!AZ10</f>
        <v>0</v>
      </c>
      <c r="BA10" s="5">
        <f>'Összes Önk.'!BA10+'Összes Hivatal'!BA10</f>
        <v>0</v>
      </c>
      <c r="BB10" s="5">
        <f>'Összes Önk.'!BB10+'Összes Hivatal'!BB10</f>
        <v>0</v>
      </c>
      <c r="BC10" s="5">
        <f>'Összes Önk.'!BC10+'Összes Hivatal'!BC10</f>
        <v>0</v>
      </c>
      <c r="BD10" s="5">
        <f>'Összes Önk.'!BD10+'Összes Hivatal'!BD10</f>
        <v>0</v>
      </c>
      <c r="BE10" s="5">
        <f>'Összes Önk.'!BE10+'Összes Hivatal'!BE10</f>
        <v>0</v>
      </c>
      <c r="BF10" s="5">
        <f>'Összes Önk.'!BF10+'Összes Hivatal'!BF10</f>
        <v>0</v>
      </c>
      <c r="BG10" s="5">
        <f>'Összes Önk.'!BG10+'Összes Hivatal'!BG10</f>
        <v>0</v>
      </c>
      <c r="BH10" s="5">
        <f>AJ10+AR10+AZ10</f>
        <v>98252621</v>
      </c>
      <c r="BI10" s="5">
        <f t="shared" si="1"/>
        <v>99454242</v>
      </c>
      <c r="BJ10" s="5">
        <f t="shared" si="1"/>
        <v>0</v>
      </c>
      <c r="BK10" s="5">
        <f t="shared" si="1"/>
        <v>0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93">
        <f t="shared" si="2"/>
        <v>0</v>
      </c>
      <c r="BQ10" s="293">
        <f t="shared" si="3"/>
        <v>1201621</v>
      </c>
      <c r="BR10" s="293">
        <f t="shared" si="4"/>
        <v>0</v>
      </c>
      <c r="BS10" s="293">
        <f t="shared" si="5"/>
        <v>1201621</v>
      </c>
      <c r="BT10" s="293">
        <f t="shared" si="6"/>
        <v>0</v>
      </c>
      <c r="BV10" s="293">
        <f t="shared" si="7"/>
        <v>0</v>
      </c>
      <c r="BW10" s="293">
        <f t="shared" si="8"/>
        <v>439745</v>
      </c>
      <c r="BX10" s="293">
        <f t="shared" si="9"/>
        <v>0</v>
      </c>
      <c r="BY10" s="293">
        <f t="shared" si="10"/>
        <v>439745</v>
      </c>
      <c r="BZ10" s="293">
        <f t="shared" si="11"/>
        <v>0</v>
      </c>
    </row>
    <row r="11" spans="1:78" s="11" customFormat="1" ht="15.75">
      <c r="A11" s="1">
        <v>7</v>
      </c>
      <c r="B11" s="335" t="s">
        <v>382</v>
      </c>
      <c r="C11" s="324">
        <f>'Összes Önk.'!C11:C12+'Összes Hivatal'!C11:C12</f>
        <v>0</v>
      </c>
      <c r="D11" s="324">
        <f>'Összes Önk.'!D11:D12+'Összes Hivatal'!D11:D12</f>
        <v>0</v>
      </c>
      <c r="E11" s="324">
        <f>'Összes Önk.'!E11:E12+'Összes Hivatal'!E11:E12</f>
        <v>0</v>
      </c>
      <c r="F11" s="324">
        <f>'Összes Önk.'!F11:F12+'Összes Hivatal'!F11:F12</f>
        <v>0</v>
      </c>
      <c r="G11" s="324">
        <f>'Összes Önk.'!G11:G12+'Összes Hivatal'!G11:G12</f>
        <v>0</v>
      </c>
      <c r="H11" s="324">
        <f>'Összes Önk.'!H11:H12+'Összes Hivatal'!H11:H12</f>
        <v>0</v>
      </c>
      <c r="I11" s="324">
        <f>'Összes Önk.'!I11:I12+'Összes Hivatal'!I11:I12</f>
        <v>0</v>
      </c>
      <c r="J11" s="324">
        <f>'Összes Önk.'!J11:J12+'Összes Hivatal'!J11:J12</f>
        <v>0</v>
      </c>
      <c r="K11" s="324">
        <f>'Összes Önk.'!K11:K12+'Összes Hivatal'!K11:K12</f>
        <v>124852</v>
      </c>
      <c r="L11" s="324">
        <f>'Összes Önk.'!L11:L12+'Összes Hivatal'!L11:L12</f>
        <v>142652</v>
      </c>
      <c r="M11" s="324">
        <f>'Összes Önk.'!M11:M12+'Összes Hivatal'!M11:M12</f>
        <v>0</v>
      </c>
      <c r="N11" s="324">
        <f>'Összes Önk.'!N11:N12+'Összes Hivatal'!N11:N12</f>
        <v>0</v>
      </c>
      <c r="O11" s="324">
        <f>'Összes Önk.'!O11:O12+'Összes Hivatal'!O11:O12</f>
        <v>0</v>
      </c>
      <c r="P11" s="324">
        <f>'Összes Önk.'!P11:P12+'Összes Hivatal'!P11:P12</f>
        <v>0</v>
      </c>
      <c r="Q11" s="324">
        <f>'Összes Önk.'!Q11:Q12+'Összes Hivatal'!Q11:Q12</f>
        <v>0</v>
      </c>
      <c r="R11" s="324">
        <f>'Összes Önk.'!R11:R12+'Összes Hivatal'!R11:R12</f>
        <v>0</v>
      </c>
      <c r="S11" s="324">
        <f>'Összes Önk.'!S11:S12+'Összes Hivatal'!S11:S12</f>
        <v>0</v>
      </c>
      <c r="T11" s="324">
        <f>'Összes Önk.'!T11:T12+'Összes Hivatal'!T11:T12</f>
        <v>0</v>
      </c>
      <c r="U11" s="324">
        <f>'Összes Önk.'!U11:U12+'Összes Hivatal'!U11:U12</f>
        <v>0</v>
      </c>
      <c r="V11" s="324">
        <f>'Összes Önk.'!V11:V12+'Összes Hivatal'!V11:V12</f>
        <v>0</v>
      </c>
      <c r="W11" s="324">
        <f>'Összes Önk.'!W11:W12+'Összes Hivatal'!W11:W12</f>
        <v>0</v>
      </c>
      <c r="X11" s="324">
        <f>'Összes Önk.'!X11:X12+'Összes Hivatal'!X11:X12</f>
        <v>0</v>
      </c>
      <c r="Y11" s="324">
        <f>'Összes Önk.'!Y11:Y12+'Összes Hivatal'!Y11:Y12</f>
        <v>0</v>
      </c>
      <c r="Z11" s="324">
        <f>'Összes Önk.'!Z11:Z12+'Összes Hivatal'!Z11:Z12</f>
        <v>0</v>
      </c>
      <c r="AA11" s="324">
        <f>C11+K11+S11</f>
        <v>124852</v>
      </c>
      <c r="AB11" s="324">
        <f t="shared" si="0"/>
        <v>142652</v>
      </c>
      <c r="AC11" s="324">
        <f t="shared" si="0"/>
        <v>0</v>
      </c>
      <c r="AD11" s="324">
        <f t="shared" si="0"/>
        <v>0</v>
      </c>
      <c r="AE11" s="324">
        <f t="shared" si="0"/>
        <v>0</v>
      </c>
      <c r="AF11" s="324">
        <f t="shared" si="0"/>
        <v>0</v>
      </c>
      <c r="AG11" s="324">
        <f t="shared" si="0"/>
        <v>0</v>
      </c>
      <c r="AH11" s="324">
        <f t="shared" si="0"/>
        <v>0</v>
      </c>
      <c r="AI11" s="96" t="s">
        <v>84</v>
      </c>
      <c r="AJ11" s="5">
        <f>'Összes Önk.'!AJ11+'Összes Hivatal'!AJ11</f>
        <v>0</v>
      </c>
      <c r="AK11" s="5">
        <f>'Összes Önk.'!AK11+'Összes Hivatal'!AK11</f>
        <v>0</v>
      </c>
      <c r="AL11" s="5">
        <f>'Összes Önk.'!AL11+'Összes Hivatal'!AL11</f>
        <v>0</v>
      </c>
      <c r="AM11" s="5">
        <f>'Összes Önk.'!AM11+'Összes Hivatal'!AM11</f>
        <v>0</v>
      </c>
      <c r="AN11" s="5">
        <f>'Összes Önk.'!AN11+'Összes Hivatal'!AN11</f>
        <v>0</v>
      </c>
      <c r="AO11" s="5">
        <f>'Összes Önk.'!AO11+'Összes Hivatal'!AO11</f>
        <v>0</v>
      </c>
      <c r="AP11" s="5">
        <f>'Összes Önk.'!AP11+'Összes Hivatal'!AP11</f>
        <v>0</v>
      </c>
      <c r="AQ11" s="5">
        <f>'Összes Önk.'!AQ11+'Összes Hivatal'!AQ11</f>
        <v>0</v>
      </c>
      <c r="AR11" s="5">
        <f>'Összes Önk.'!AR11+'Összes Hivatal'!AR11</f>
        <v>6238800</v>
      </c>
      <c r="AS11" s="5">
        <f>'Összes Önk.'!AS11+'Összes Hivatal'!AS11</f>
        <v>6238800</v>
      </c>
      <c r="AT11" s="5">
        <f>'Összes Önk.'!AT11+'Összes Hivatal'!AT11</f>
        <v>0</v>
      </c>
      <c r="AU11" s="5">
        <f>'Összes Önk.'!AU11+'Összes Hivatal'!AU11</f>
        <v>0</v>
      </c>
      <c r="AV11" s="5">
        <f>'Összes Önk.'!AV11+'Összes Hivatal'!AV11</f>
        <v>0</v>
      </c>
      <c r="AW11" s="5">
        <f>'Összes Önk.'!AW11+'Összes Hivatal'!AW11</f>
        <v>0</v>
      </c>
      <c r="AX11" s="5">
        <f>'Összes Önk.'!AX11+'Összes Hivatal'!AX11</f>
        <v>0</v>
      </c>
      <c r="AY11" s="5">
        <f>'Összes Önk.'!AY11+'Összes Hivatal'!AY11</f>
        <v>0</v>
      </c>
      <c r="AZ11" s="5">
        <f>'Összes Önk.'!AZ11+'Összes Hivatal'!AZ11</f>
        <v>0</v>
      </c>
      <c r="BA11" s="5">
        <f>'Összes Önk.'!BA11+'Összes Hivatal'!BA11</f>
        <v>0</v>
      </c>
      <c r="BB11" s="5">
        <f>'Összes Önk.'!BB11+'Összes Hivatal'!BB11</f>
        <v>0</v>
      </c>
      <c r="BC11" s="5">
        <f>'Összes Önk.'!BC11+'Összes Hivatal'!BC11</f>
        <v>0</v>
      </c>
      <c r="BD11" s="5">
        <f>'Összes Önk.'!BD11+'Összes Hivatal'!BD11</f>
        <v>0</v>
      </c>
      <c r="BE11" s="5">
        <f>'Összes Önk.'!BE11+'Összes Hivatal'!BE11</f>
        <v>0</v>
      </c>
      <c r="BF11" s="5">
        <f>'Összes Önk.'!BF11+'Összes Hivatal'!BF11</f>
        <v>0</v>
      </c>
      <c r="BG11" s="5">
        <f>'Összes Önk.'!BG11+'Összes Hivatal'!BG11</f>
        <v>0</v>
      </c>
      <c r="BH11" s="5">
        <f>AJ11+AR11+AZ11</f>
        <v>6238800</v>
      </c>
      <c r="BI11" s="5">
        <f t="shared" si="1"/>
        <v>6238800</v>
      </c>
      <c r="BJ11" s="5">
        <f t="shared" si="1"/>
        <v>0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93">
        <f t="shared" si="2"/>
        <v>0</v>
      </c>
      <c r="BQ11" s="293">
        <f t="shared" si="3"/>
        <v>0</v>
      </c>
      <c r="BR11" s="293">
        <f t="shared" si="4"/>
        <v>0</v>
      </c>
      <c r="BS11" s="293">
        <f t="shared" si="5"/>
        <v>0</v>
      </c>
      <c r="BT11" s="293">
        <f t="shared" si="6"/>
        <v>0</v>
      </c>
      <c r="BV11" s="293">
        <f t="shared" si="7"/>
        <v>0</v>
      </c>
      <c r="BW11" s="293">
        <f t="shared" si="8"/>
        <v>17800</v>
      </c>
      <c r="BX11" s="293">
        <f t="shared" si="9"/>
        <v>0</v>
      </c>
      <c r="BY11" s="293">
        <f t="shared" si="10"/>
        <v>17800</v>
      </c>
      <c r="BZ11" s="293">
        <f t="shared" si="11"/>
        <v>0</v>
      </c>
    </row>
    <row r="12" spans="1:78" s="11" customFormat="1" ht="30">
      <c r="A12" s="1">
        <v>8</v>
      </c>
      <c r="B12" s="335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96" t="s">
        <v>85</v>
      </c>
      <c r="AJ12" s="5">
        <f>'Összes Önk.'!AJ12+'Összes Hivatal'!AJ12</f>
        <v>0</v>
      </c>
      <c r="AK12" s="5">
        <f>'Összes Önk.'!AK12+'Összes Hivatal'!AK12</f>
        <v>0</v>
      </c>
      <c r="AL12" s="5">
        <f>'Összes Önk.'!AL12+'Összes Hivatal'!AL12</f>
        <v>0</v>
      </c>
      <c r="AM12" s="5">
        <f>'Összes Önk.'!AM12+'Összes Hivatal'!AM12</f>
        <v>0</v>
      </c>
      <c r="AN12" s="5">
        <f>'Összes Önk.'!AN12+'Összes Hivatal'!AN12</f>
        <v>0</v>
      </c>
      <c r="AO12" s="5">
        <f>'Összes Önk.'!AO12+'Összes Hivatal'!AO12</f>
        <v>0</v>
      </c>
      <c r="AP12" s="5">
        <f>'Összes Önk.'!AP12+'Összes Hivatal'!AP12</f>
        <v>0</v>
      </c>
      <c r="AQ12" s="5">
        <f>'Összes Önk.'!AQ12+'Összes Hivatal'!AQ12</f>
        <v>0</v>
      </c>
      <c r="AR12" s="5">
        <f>'Összes Önk.'!AR12+'Összes Hivatal'!AR12</f>
        <v>48611249</v>
      </c>
      <c r="AS12" s="5">
        <f>'Összes Önk.'!AS12+'Összes Hivatal'!AS12</f>
        <v>48853378</v>
      </c>
      <c r="AT12" s="5">
        <f>'Összes Önk.'!AT12+'Összes Hivatal'!AT12</f>
        <v>0</v>
      </c>
      <c r="AU12" s="5">
        <f>'Összes Önk.'!AU12+'Összes Hivatal'!AU12</f>
        <v>0</v>
      </c>
      <c r="AV12" s="5">
        <f>'Összes Önk.'!AV12+'Összes Hivatal'!AV12</f>
        <v>0</v>
      </c>
      <c r="AW12" s="5">
        <f>'Összes Önk.'!AW12+'Összes Hivatal'!AW12</f>
        <v>0</v>
      </c>
      <c r="AX12" s="5">
        <f>'Összes Önk.'!AX12+'Összes Hivatal'!AX12</f>
        <v>0</v>
      </c>
      <c r="AY12" s="5">
        <f>'Összes Önk.'!AY12+'Összes Hivatal'!AY12</f>
        <v>0</v>
      </c>
      <c r="AZ12" s="5">
        <f>'Összes Önk.'!AZ12+'Összes Hivatal'!AZ12</f>
        <v>1206941</v>
      </c>
      <c r="BA12" s="5">
        <f>'Összes Önk.'!BA12+'Összes Hivatal'!BA12</f>
        <v>1206941</v>
      </c>
      <c r="BB12" s="5">
        <f>'Összes Önk.'!BB12+'Összes Hivatal'!BB12</f>
        <v>0</v>
      </c>
      <c r="BC12" s="5">
        <f>'Összes Önk.'!BC12+'Összes Hivatal'!BC12</f>
        <v>0</v>
      </c>
      <c r="BD12" s="5">
        <f>'Összes Önk.'!BD12+'Összes Hivatal'!BD12</f>
        <v>0</v>
      </c>
      <c r="BE12" s="5">
        <f>'Összes Önk.'!BE12+'Összes Hivatal'!BE12</f>
        <v>0</v>
      </c>
      <c r="BF12" s="5">
        <f>'Összes Önk.'!BF12+'Összes Hivatal'!BF12</f>
        <v>0</v>
      </c>
      <c r="BG12" s="5">
        <f>'Összes Önk.'!BG12+'Összes Hivatal'!BG12</f>
        <v>0</v>
      </c>
      <c r="BH12" s="5">
        <f>AJ12+AR12+AZ12</f>
        <v>49818190</v>
      </c>
      <c r="BI12" s="5">
        <f t="shared" si="1"/>
        <v>50060319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93">
        <f t="shared" si="2"/>
        <v>0</v>
      </c>
      <c r="BQ12" s="293">
        <f t="shared" si="3"/>
        <v>242129</v>
      </c>
      <c r="BR12" s="293">
        <f t="shared" si="4"/>
        <v>0</v>
      </c>
      <c r="BS12" s="293">
        <f t="shared" si="5"/>
        <v>242129</v>
      </c>
      <c r="BT12" s="293">
        <f t="shared" si="6"/>
        <v>0</v>
      </c>
      <c r="BV12" s="293">
        <f t="shared" si="7"/>
        <v>0</v>
      </c>
      <c r="BW12" s="293">
        <f t="shared" si="8"/>
        <v>0</v>
      </c>
      <c r="BX12" s="293">
        <f t="shared" si="9"/>
        <v>0</v>
      </c>
      <c r="BY12" s="293">
        <f t="shared" si="10"/>
        <v>0</v>
      </c>
      <c r="BZ12" s="293">
        <f t="shared" si="11"/>
        <v>0</v>
      </c>
    </row>
    <row r="13" spans="1:78" s="11" customFormat="1" ht="15.75">
      <c r="A13" s="1">
        <v>9</v>
      </c>
      <c r="B13" s="95" t="s">
        <v>87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195991776</v>
      </c>
      <c r="L13" s="13">
        <f aca="true" t="shared" si="13" ref="L13:R13">SUM(L8:L12)</f>
        <v>203050091</v>
      </c>
      <c r="M13" s="13">
        <f t="shared" si="13"/>
        <v>0</v>
      </c>
      <c r="N13" s="13">
        <f t="shared" si="13"/>
        <v>0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1880000</v>
      </c>
      <c r="T13" s="13">
        <f aca="true" t="shared" si="14" ref="T13:Z13">SUM(T8:T12)</f>
        <v>1880000</v>
      </c>
      <c r="U13" s="13">
        <f t="shared" si="14"/>
        <v>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197871776</v>
      </c>
      <c r="AB13" s="13">
        <f aca="true" t="shared" si="15" ref="AB13:AH13">SUM(AB8:AB12)</f>
        <v>204930091</v>
      </c>
      <c r="AC13" s="13">
        <f t="shared" si="15"/>
        <v>0</v>
      </c>
      <c r="AD13" s="13">
        <f t="shared" si="15"/>
        <v>0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95" t="s">
        <v>88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259094856</v>
      </c>
      <c r="AS13" s="13">
        <f aca="true" t="shared" si="17" ref="AS13:AY13">SUM(AS8:AS12)</f>
        <v>266159010</v>
      </c>
      <c r="AT13" s="13">
        <f t="shared" si="17"/>
        <v>0</v>
      </c>
      <c r="AU13" s="13">
        <f t="shared" si="17"/>
        <v>0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3196416</v>
      </c>
      <c r="BA13" s="13">
        <f aca="true" t="shared" si="18" ref="BA13:BG13">SUM(BA8:BA12)</f>
        <v>3196416</v>
      </c>
      <c r="BB13" s="13">
        <f t="shared" si="18"/>
        <v>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262291272</v>
      </c>
      <c r="BI13" s="13">
        <f aca="true" t="shared" si="19" ref="BI13:BO13">SUM(BI8:BI12)</f>
        <v>269355426</v>
      </c>
      <c r="BJ13" s="13">
        <f t="shared" si="19"/>
        <v>0</v>
      </c>
      <c r="BK13" s="13">
        <f t="shared" si="19"/>
        <v>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93">
        <f t="shared" si="2"/>
        <v>0</v>
      </c>
      <c r="BQ13" s="293">
        <f t="shared" si="3"/>
        <v>7064154</v>
      </c>
      <c r="BR13" s="293">
        <f t="shared" si="4"/>
        <v>0</v>
      </c>
      <c r="BS13" s="293">
        <f t="shared" si="5"/>
        <v>7064154</v>
      </c>
      <c r="BT13" s="293">
        <f t="shared" si="6"/>
        <v>0</v>
      </c>
      <c r="BV13" s="293">
        <f t="shared" si="7"/>
        <v>0</v>
      </c>
      <c r="BW13" s="293">
        <f t="shared" si="8"/>
        <v>7058315</v>
      </c>
      <c r="BX13" s="293">
        <f t="shared" si="9"/>
        <v>0</v>
      </c>
      <c r="BY13" s="293">
        <f t="shared" si="10"/>
        <v>7058315</v>
      </c>
      <c r="BZ13" s="293">
        <f t="shared" si="11"/>
        <v>0</v>
      </c>
    </row>
    <row r="14" spans="1:78" s="11" customFormat="1" ht="15.75">
      <c r="A14" s="1">
        <v>10</v>
      </c>
      <c r="B14" s="97" t="s">
        <v>145</v>
      </c>
      <c r="C14" s="142">
        <f>C13-AJ13</f>
        <v>0</v>
      </c>
      <c r="D14" s="142">
        <f aca="true" t="shared" si="20" ref="D14:J14">D13-AK13</f>
        <v>0</v>
      </c>
      <c r="E14" s="142">
        <f t="shared" si="20"/>
        <v>0</v>
      </c>
      <c r="F14" s="142">
        <f t="shared" si="20"/>
        <v>0</v>
      </c>
      <c r="G14" s="142">
        <f t="shared" si="20"/>
        <v>0</v>
      </c>
      <c r="H14" s="142">
        <f t="shared" si="20"/>
        <v>0</v>
      </c>
      <c r="I14" s="142">
        <f t="shared" si="20"/>
        <v>0</v>
      </c>
      <c r="J14" s="142">
        <f t="shared" si="20"/>
        <v>0</v>
      </c>
      <c r="K14" s="98">
        <f>K13-AR13</f>
        <v>-63103080</v>
      </c>
      <c r="L14" s="98">
        <f aca="true" t="shared" si="21" ref="L14:R14">L13-AS13</f>
        <v>-63108919</v>
      </c>
      <c r="M14" s="98">
        <f t="shared" si="21"/>
        <v>0</v>
      </c>
      <c r="N14" s="98">
        <f t="shared" si="21"/>
        <v>0</v>
      </c>
      <c r="O14" s="98">
        <f t="shared" si="21"/>
        <v>0</v>
      </c>
      <c r="P14" s="98">
        <f t="shared" si="21"/>
        <v>0</v>
      </c>
      <c r="Q14" s="98">
        <f t="shared" si="21"/>
        <v>0</v>
      </c>
      <c r="R14" s="98">
        <f t="shared" si="21"/>
        <v>0</v>
      </c>
      <c r="S14" s="98">
        <f>S13-AZ13</f>
        <v>-1316416</v>
      </c>
      <c r="T14" s="98">
        <f aca="true" t="shared" si="22" ref="T14:Z14">T13-BA13</f>
        <v>-1316416</v>
      </c>
      <c r="U14" s="98">
        <f t="shared" si="22"/>
        <v>0</v>
      </c>
      <c r="V14" s="98">
        <f t="shared" si="22"/>
        <v>0</v>
      </c>
      <c r="W14" s="98">
        <f t="shared" si="22"/>
        <v>0</v>
      </c>
      <c r="X14" s="98">
        <f t="shared" si="22"/>
        <v>0</v>
      </c>
      <c r="Y14" s="98">
        <f t="shared" si="22"/>
        <v>0</v>
      </c>
      <c r="Z14" s="98">
        <f t="shared" si="22"/>
        <v>0</v>
      </c>
      <c r="AA14" s="98">
        <f>AA13-BH13</f>
        <v>-64419496</v>
      </c>
      <c r="AB14" s="98">
        <f aca="true" t="shared" si="23" ref="AB14:AH14">AB13-BI13</f>
        <v>-64425335</v>
      </c>
      <c r="AC14" s="98">
        <f t="shared" si="23"/>
        <v>0</v>
      </c>
      <c r="AD14" s="98">
        <f t="shared" si="23"/>
        <v>0</v>
      </c>
      <c r="AE14" s="98">
        <f t="shared" si="23"/>
        <v>0</v>
      </c>
      <c r="AF14" s="98">
        <f t="shared" si="23"/>
        <v>0</v>
      </c>
      <c r="AG14" s="98">
        <f t="shared" si="23"/>
        <v>0</v>
      </c>
      <c r="AH14" s="98">
        <f t="shared" si="23"/>
        <v>0</v>
      </c>
      <c r="AI14" s="333" t="s">
        <v>131</v>
      </c>
      <c r="AJ14" s="325">
        <f>'Összes Önk.'!AJ14:AJ16+'Összes Hivatal'!AJ14:AJ16-'Bevétel Hivatal'!C179</f>
        <v>0</v>
      </c>
      <c r="AK14" s="325">
        <f>'Összes Önk.'!AK14:AK16+'Összes Hivatal'!AK14:AK16-'Bevétel Hivatal'!D179</f>
        <v>0</v>
      </c>
      <c r="AL14" s="325">
        <f>'Összes Önk.'!AL14:AL16+'Összes Hivatal'!AL14:AL16-'Bevétel Hivatal'!E179</f>
        <v>0</v>
      </c>
      <c r="AM14" s="325">
        <f>'Összes Önk.'!AM14:AM16+'Összes Hivatal'!AM14:AM16-'Bevétel Hivatal'!F179</f>
        <v>0</v>
      </c>
      <c r="AN14" s="325">
        <f>'Összes Önk.'!AN14:AN16+'Összes Hivatal'!AN14:AN16-'Bevétel Hivatal'!G179</f>
        <v>0</v>
      </c>
      <c r="AO14" s="325">
        <f>'Összes Önk.'!AO14:AO16+'Összes Hivatal'!AO14:AO16-'Bevétel Hivatal'!H179</f>
        <v>0</v>
      </c>
      <c r="AP14" s="325">
        <f>'Összes Önk.'!AP14:AP16+'Összes Hivatal'!AP14:AP16-'Bevétel Hivatal'!I179</f>
        <v>0</v>
      </c>
      <c r="AQ14" s="325">
        <f>'Összes Önk.'!AQ14:AQ16+'Összes Hivatal'!AQ14:AQ16-'Bevétel Hivatal'!J179</f>
        <v>0</v>
      </c>
      <c r="AR14" s="325">
        <f>'Összes Önk.'!AR14:AR16+'Összes Hivatal'!AR14:AR16-'Bevétel Hivatal'!C180</f>
        <v>5852979</v>
      </c>
      <c r="AS14" s="325">
        <f>'Összes Önk.'!AS14:AS16+'Összes Hivatal'!AS14:AS16-'Bevétel Hivatal'!D180</f>
        <v>5852979</v>
      </c>
      <c r="AT14" s="325">
        <f>'Összes Önk.'!AT14:AT16+'Összes Hivatal'!AT14:AT16-'Bevétel Hivatal'!E180</f>
        <v>0</v>
      </c>
      <c r="AU14" s="325">
        <f>'Összes Önk.'!AU14:AU16+'Összes Hivatal'!AU14:AU16-'Bevétel Hivatal'!F180</f>
        <v>0</v>
      </c>
      <c r="AV14" s="325">
        <f>'Összes Önk.'!AV14:AV16+'Összes Hivatal'!AV14:AV16-'Bevétel Hivatal'!G180</f>
        <v>0</v>
      </c>
      <c r="AW14" s="325">
        <f>'Összes Önk.'!AW14:AW16+'Összes Hivatal'!AW14:AW16-'Bevétel Hivatal'!H180</f>
        <v>0</v>
      </c>
      <c r="AX14" s="325">
        <f>'Összes Önk.'!AX14:AX16+'Összes Hivatal'!AX14:AX16-'Bevétel Hivatal'!I180</f>
        <v>0</v>
      </c>
      <c r="AY14" s="325">
        <f>'Összes Önk.'!AY14:AY16+'Összes Hivatal'!AY14:AY16-'Bevétel Hivatal'!J180</f>
        <v>0</v>
      </c>
      <c r="AZ14" s="325">
        <f>'Összes Önk.'!AZ14:AZ16+'Összes Hivatal'!AZ14:AZ16-'Bevétel Hivatal'!C181</f>
        <v>0</v>
      </c>
      <c r="BA14" s="325">
        <f>'Összes Önk.'!BA14:BA16+'Összes Hivatal'!BA14:BA16-'Bevétel Hivatal'!D181</f>
        <v>0</v>
      </c>
      <c r="BB14" s="325">
        <f>'Összes Önk.'!BB14:BB16+'Összes Hivatal'!BB14:BB16-'Bevétel Hivatal'!E181</f>
        <v>0</v>
      </c>
      <c r="BC14" s="325">
        <f>'Összes Önk.'!BC14:BC16+'Összes Hivatal'!BC14:BC16-'Bevétel Hivatal'!F181</f>
        <v>0</v>
      </c>
      <c r="BD14" s="325">
        <f>'Összes Önk.'!BD14:BD16+'Összes Hivatal'!BD14:BD16-'Bevétel Hivatal'!G181</f>
        <v>0</v>
      </c>
      <c r="BE14" s="325">
        <f>'Összes Önk.'!BE14:BE16+'Összes Hivatal'!BE14:BE16-'Bevétel Hivatal'!H181</f>
        <v>0</v>
      </c>
      <c r="BF14" s="325">
        <f>'Összes Önk.'!BF14:BF16+'Összes Hivatal'!BF14:BF16-'Bevétel Hivatal'!I181</f>
        <v>0</v>
      </c>
      <c r="BG14" s="325">
        <f>'Összes Önk.'!BG14:BG16+'Összes Hivatal'!BG14:BG16-'Bevétel Hivatal'!J181</f>
        <v>0</v>
      </c>
      <c r="BH14" s="325">
        <f>AJ14+AR14+AZ14</f>
        <v>5852979</v>
      </c>
      <c r="BI14" s="325">
        <f aca="true" t="shared" si="24" ref="BI14:BO14">AK14+AS14+BA14</f>
        <v>5852979</v>
      </c>
      <c r="BJ14" s="325">
        <f t="shared" si="24"/>
        <v>0</v>
      </c>
      <c r="BK14" s="325">
        <f t="shared" si="24"/>
        <v>0</v>
      </c>
      <c r="BL14" s="325">
        <f t="shared" si="24"/>
        <v>0</v>
      </c>
      <c r="BM14" s="325">
        <f t="shared" si="24"/>
        <v>0</v>
      </c>
      <c r="BN14" s="325">
        <f t="shared" si="24"/>
        <v>0</v>
      </c>
      <c r="BO14" s="325">
        <f t="shared" si="24"/>
        <v>0</v>
      </c>
      <c r="BP14" s="293">
        <f t="shared" si="2"/>
        <v>0</v>
      </c>
      <c r="BQ14" s="293">
        <f t="shared" si="3"/>
        <v>0</v>
      </c>
      <c r="BR14" s="293">
        <f t="shared" si="4"/>
        <v>0</v>
      </c>
      <c r="BS14" s="293">
        <f t="shared" si="5"/>
        <v>0</v>
      </c>
      <c r="BT14" s="293">
        <f t="shared" si="6"/>
        <v>0</v>
      </c>
      <c r="BV14" s="293">
        <f t="shared" si="7"/>
        <v>0</v>
      </c>
      <c r="BW14" s="293">
        <f t="shared" si="8"/>
        <v>-5839</v>
      </c>
      <c r="BX14" s="293">
        <f t="shared" si="9"/>
        <v>0</v>
      </c>
      <c r="BY14" s="293">
        <f t="shared" si="10"/>
        <v>-5839</v>
      </c>
      <c r="BZ14" s="293">
        <f t="shared" si="11"/>
        <v>0</v>
      </c>
    </row>
    <row r="15" spans="1:78" s="11" customFormat="1" ht="15.75">
      <c r="A15" s="1">
        <v>11</v>
      </c>
      <c r="B15" s="97" t="s">
        <v>136</v>
      </c>
      <c r="C15" s="5">
        <f>'Összes Önk.'!C15+'Összes Hivatal'!C15</f>
        <v>0</v>
      </c>
      <c r="D15" s="5">
        <f>'Összes Önk.'!D15+'Összes Hivatal'!D15</f>
        <v>0</v>
      </c>
      <c r="E15" s="5">
        <f>'Összes Önk.'!E15+'Összes Hivatal'!E15</f>
        <v>0</v>
      </c>
      <c r="F15" s="5">
        <f>'Összes Önk.'!F15+'Összes Hivatal'!F15</f>
        <v>0</v>
      </c>
      <c r="G15" s="5">
        <f>'Összes Önk.'!G15+'Összes Hivatal'!G15</f>
        <v>0</v>
      </c>
      <c r="H15" s="5">
        <f>'Összes Önk.'!H15+'Összes Hivatal'!H15</f>
        <v>0</v>
      </c>
      <c r="I15" s="5">
        <f>'Összes Önk.'!I15+'Összes Hivatal'!I15</f>
        <v>0</v>
      </c>
      <c r="J15" s="5">
        <f>'Összes Önk.'!J15+'Összes Hivatal'!J15</f>
        <v>0</v>
      </c>
      <c r="K15" s="5">
        <f>'Összes Önk.'!K15+'Összes Hivatal'!K15</f>
        <v>37239396</v>
      </c>
      <c r="L15" s="5">
        <f>'Összes Önk.'!L15+'Összes Hivatal'!L15</f>
        <v>37245235</v>
      </c>
      <c r="M15" s="5">
        <f>'Összes Önk.'!M15+'Összes Hivatal'!M15</f>
        <v>0</v>
      </c>
      <c r="N15" s="5">
        <f>'Összes Önk.'!N15+'Összes Hivatal'!N15</f>
        <v>0</v>
      </c>
      <c r="O15" s="5">
        <f>'Összes Önk.'!O15+'Összes Hivatal'!O15</f>
        <v>0</v>
      </c>
      <c r="P15" s="5">
        <f>'Összes Önk.'!P15+'Összes Hivatal'!P15</f>
        <v>0</v>
      </c>
      <c r="Q15" s="5">
        <f>'Összes Önk.'!Q15+'Összes Hivatal'!Q15</f>
        <v>0</v>
      </c>
      <c r="R15" s="5">
        <f>'Összes Önk.'!R15+'Összes Hivatal'!R15</f>
        <v>0</v>
      </c>
      <c r="S15" s="5">
        <f>'Összes Önk.'!S15+'Összes Hivatal'!S15</f>
        <v>0</v>
      </c>
      <c r="T15" s="5">
        <f>'Összes Önk.'!T15+'Összes Hivatal'!T15</f>
        <v>0</v>
      </c>
      <c r="U15" s="5">
        <f>'Összes Önk.'!U15+'Összes Hivatal'!U15</f>
        <v>0</v>
      </c>
      <c r="V15" s="5">
        <f>'Összes Önk.'!V15+'Összes Hivatal'!V15</f>
        <v>0</v>
      </c>
      <c r="W15" s="5">
        <f>'Összes Önk.'!W15+'Összes Hivatal'!W15</f>
        <v>0</v>
      </c>
      <c r="X15" s="5">
        <f>'Összes Önk.'!X15+'Összes Hivatal'!X15</f>
        <v>0</v>
      </c>
      <c r="Y15" s="5">
        <f>'Összes Önk.'!Y15+'Összes Hivatal'!Y15</f>
        <v>0</v>
      </c>
      <c r="Z15" s="5">
        <f>'Összes Önk.'!Z15+'Összes Hivatal'!Z15</f>
        <v>0</v>
      </c>
      <c r="AA15" s="5">
        <f>C15+K15+S15</f>
        <v>37239396</v>
      </c>
      <c r="AB15" s="5">
        <f aca="true" t="shared" si="25" ref="AB15:AH16">D15+L15+T15</f>
        <v>37245235</v>
      </c>
      <c r="AC15" s="5">
        <f t="shared" si="25"/>
        <v>0</v>
      </c>
      <c r="AD15" s="5">
        <f t="shared" si="25"/>
        <v>0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33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293">
        <f t="shared" si="2"/>
        <v>0</v>
      </c>
      <c r="BQ15" s="293">
        <f t="shared" si="3"/>
        <v>0</v>
      </c>
      <c r="BR15" s="293">
        <f t="shared" si="4"/>
        <v>0</v>
      </c>
      <c r="BS15" s="293">
        <f t="shared" si="5"/>
        <v>0</v>
      </c>
      <c r="BT15" s="293">
        <f t="shared" si="6"/>
        <v>0</v>
      </c>
      <c r="BV15" s="293">
        <f t="shared" si="7"/>
        <v>0</v>
      </c>
      <c r="BW15" s="293">
        <f t="shared" si="8"/>
        <v>5839</v>
      </c>
      <c r="BX15" s="293">
        <f t="shared" si="9"/>
        <v>0</v>
      </c>
      <c r="BY15" s="293">
        <f t="shared" si="10"/>
        <v>5839</v>
      </c>
      <c r="BZ15" s="293">
        <f t="shared" si="11"/>
        <v>0</v>
      </c>
    </row>
    <row r="16" spans="1:78" s="11" customFormat="1" ht="15.75">
      <c r="A16" s="1">
        <v>12</v>
      </c>
      <c r="B16" s="97" t="s">
        <v>137</v>
      </c>
      <c r="C16" s="5">
        <f>'Összes Önk.'!C16</f>
        <v>0</v>
      </c>
      <c r="D16" s="5">
        <f>'Összes Önk.'!D16</f>
        <v>0</v>
      </c>
      <c r="E16" s="5">
        <f>'Összes Önk.'!E16</f>
        <v>0</v>
      </c>
      <c r="F16" s="5">
        <f>'Összes Önk.'!F16</f>
        <v>0</v>
      </c>
      <c r="G16" s="5">
        <f>'Összes Önk.'!G16</f>
        <v>0</v>
      </c>
      <c r="H16" s="5">
        <f>'Összes Önk.'!H16</f>
        <v>0</v>
      </c>
      <c r="I16" s="5">
        <f>'Összes Önk.'!I16</f>
        <v>0</v>
      </c>
      <c r="J16" s="5">
        <f>'Összes Önk.'!J16</f>
        <v>0</v>
      </c>
      <c r="K16" s="5">
        <f>'Összes Önk.'!K16</f>
        <v>0</v>
      </c>
      <c r="L16" s="5">
        <f>'Összes Önk.'!L16</f>
        <v>0</v>
      </c>
      <c r="M16" s="5">
        <f>'Összes Önk.'!M16</f>
        <v>0</v>
      </c>
      <c r="N16" s="5">
        <f>'Összes Önk.'!N16</f>
        <v>0</v>
      </c>
      <c r="O16" s="5">
        <f>'Összes Önk.'!O16</f>
        <v>0</v>
      </c>
      <c r="P16" s="5">
        <f>'Összes Önk.'!P16</f>
        <v>0</v>
      </c>
      <c r="Q16" s="5">
        <f>'Összes Önk.'!Q16</f>
        <v>0</v>
      </c>
      <c r="R16" s="5">
        <f>'Összes Önk.'!R16</f>
        <v>0</v>
      </c>
      <c r="S16" s="5">
        <f>'Összes Önk.'!S16</f>
        <v>0</v>
      </c>
      <c r="T16" s="5">
        <f>'Összes Önk.'!T16</f>
        <v>0</v>
      </c>
      <c r="U16" s="5">
        <f>'Összes Önk.'!U16</f>
        <v>0</v>
      </c>
      <c r="V16" s="5">
        <f>'Összes Önk.'!V16</f>
        <v>0</v>
      </c>
      <c r="W16" s="5">
        <f>'Összes Önk.'!W16</f>
        <v>0</v>
      </c>
      <c r="X16" s="5">
        <f>'Összes Önk.'!X16</f>
        <v>0</v>
      </c>
      <c r="Y16" s="5">
        <f>'Összes Önk.'!Y16</f>
        <v>0</v>
      </c>
      <c r="Z16" s="5">
        <f>'Összes Önk.'!Z16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33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293">
        <f t="shared" si="2"/>
        <v>0</v>
      </c>
      <c r="BQ16" s="293">
        <f t="shared" si="3"/>
        <v>0</v>
      </c>
      <c r="BR16" s="293">
        <f t="shared" si="4"/>
        <v>0</v>
      </c>
      <c r="BS16" s="293">
        <f t="shared" si="5"/>
        <v>0</v>
      </c>
      <c r="BT16" s="293">
        <f t="shared" si="6"/>
        <v>0</v>
      </c>
      <c r="BV16" s="293">
        <f t="shared" si="7"/>
        <v>0</v>
      </c>
      <c r="BW16" s="293">
        <f t="shared" si="8"/>
        <v>0</v>
      </c>
      <c r="BX16" s="293">
        <f t="shared" si="9"/>
        <v>0</v>
      </c>
      <c r="BY16" s="293">
        <f t="shared" si="10"/>
        <v>0</v>
      </c>
      <c r="BZ16" s="293">
        <f t="shared" si="11"/>
        <v>0</v>
      </c>
    </row>
    <row r="17" spans="1:78" s="11" customFormat="1" ht="31.5">
      <c r="A17" s="1">
        <v>13</v>
      </c>
      <c r="B17" s="95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233231172</v>
      </c>
      <c r="L17" s="14">
        <f aca="true" t="shared" si="27" ref="L17:R17">L13+L15+L16</f>
        <v>240295326</v>
      </c>
      <c r="M17" s="14">
        <f t="shared" si="27"/>
        <v>0</v>
      </c>
      <c r="N17" s="14">
        <f t="shared" si="27"/>
        <v>0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1880000</v>
      </c>
      <c r="T17" s="14">
        <f aca="true" t="shared" si="28" ref="T17:Z17">T13+T15+T16</f>
        <v>1880000</v>
      </c>
      <c r="U17" s="14">
        <f t="shared" si="28"/>
        <v>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235111172</v>
      </c>
      <c r="AB17" s="14">
        <f aca="true" t="shared" si="29" ref="AB17:AH17">AB13+AB15+AB16</f>
        <v>242175326</v>
      </c>
      <c r="AC17" s="14">
        <f t="shared" si="29"/>
        <v>0</v>
      </c>
      <c r="AD17" s="14">
        <f t="shared" si="29"/>
        <v>0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95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264947835</v>
      </c>
      <c r="AS17" s="14">
        <f aca="true" t="shared" si="31" ref="AS17:AY17">AS13+AS14</f>
        <v>272011989</v>
      </c>
      <c r="AT17" s="14">
        <f t="shared" si="31"/>
        <v>0</v>
      </c>
      <c r="AU17" s="14">
        <f t="shared" si="31"/>
        <v>0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3196416</v>
      </c>
      <c r="BA17" s="14">
        <f aca="true" t="shared" si="32" ref="BA17:BG17">BA13+BA14</f>
        <v>3196416</v>
      </c>
      <c r="BB17" s="14">
        <f t="shared" si="32"/>
        <v>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268144251</v>
      </c>
      <c r="BI17" s="14">
        <f aca="true" t="shared" si="33" ref="BI17:BO17">BI13+BI14</f>
        <v>275208405</v>
      </c>
      <c r="BJ17" s="14">
        <f t="shared" si="33"/>
        <v>0</v>
      </c>
      <c r="BK17" s="14">
        <f t="shared" si="33"/>
        <v>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93">
        <f t="shared" si="2"/>
        <v>0</v>
      </c>
      <c r="BQ17" s="293">
        <f t="shared" si="3"/>
        <v>7064154</v>
      </c>
      <c r="BR17" s="293">
        <f t="shared" si="4"/>
        <v>0</v>
      </c>
      <c r="BS17" s="293">
        <f t="shared" si="5"/>
        <v>7064154</v>
      </c>
      <c r="BT17" s="293">
        <f t="shared" si="6"/>
        <v>0</v>
      </c>
      <c r="BV17" s="293">
        <f t="shared" si="7"/>
        <v>0</v>
      </c>
      <c r="BW17" s="293">
        <f t="shared" si="8"/>
        <v>7064154</v>
      </c>
      <c r="BX17" s="293">
        <f t="shared" si="9"/>
        <v>0</v>
      </c>
      <c r="BY17" s="293">
        <f t="shared" si="10"/>
        <v>7064154</v>
      </c>
      <c r="BZ17" s="293">
        <f t="shared" si="11"/>
        <v>0</v>
      </c>
    </row>
    <row r="18" spans="1:78" s="99" customFormat="1" ht="16.5">
      <c r="A18" s="1">
        <v>14</v>
      </c>
      <c r="B18" s="329" t="s">
        <v>139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1"/>
      <c r="AI18" s="326" t="s">
        <v>114</v>
      </c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8"/>
      <c r="BJ18" s="124"/>
      <c r="BK18" s="124"/>
      <c r="BL18" s="124"/>
      <c r="BM18" s="124"/>
      <c r="BN18" s="124"/>
      <c r="BO18" s="299"/>
      <c r="BP18" s="293">
        <f t="shared" si="2"/>
        <v>0</v>
      </c>
      <c r="BQ18" s="293">
        <f t="shared" si="3"/>
        <v>0</v>
      </c>
      <c r="BR18" s="293">
        <f t="shared" si="4"/>
        <v>0</v>
      </c>
      <c r="BS18" s="293">
        <f t="shared" si="5"/>
        <v>0</v>
      </c>
      <c r="BT18" s="293">
        <f t="shared" si="6"/>
        <v>0</v>
      </c>
      <c r="BU18" s="11"/>
      <c r="BV18" s="293">
        <f t="shared" si="7"/>
        <v>0</v>
      </c>
      <c r="BW18" s="293">
        <f t="shared" si="8"/>
        <v>0</v>
      </c>
      <c r="BX18" s="293">
        <f t="shared" si="9"/>
        <v>0</v>
      </c>
      <c r="BY18" s="293">
        <f t="shared" si="10"/>
        <v>0</v>
      </c>
      <c r="BZ18" s="293">
        <f t="shared" si="11"/>
        <v>0</v>
      </c>
    </row>
    <row r="19" spans="1:78" s="11" customFormat="1" ht="47.25">
      <c r="A19" s="1">
        <v>15</v>
      </c>
      <c r="B19" s="94" t="s">
        <v>310</v>
      </c>
      <c r="C19" s="5">
        <f>'Összes Önk.'!C19+'Összes Hivatal'!C19</f>
        <v>0</v>
      </c>
      <c r="D19" s="5">
        <f>'Összes Önk.'!D19+'Összes Hivatal'!D19</f>
        <v>0</v>
      </c>
      <c r="E19" s="5">
        <f>'Összes Önk.'!E19+'Összes Hivatal'!E19</f>
        <v>0</v>
      </c>
      <c r="F19" s="5">
        <f>'Összes Önk.'!F19+'Összes Hivatal'!F19</f>
        <v>0</v>
      </c>
      <c r="G19" s="5">
        <f>'Összes Önk.'!G19+'Összes Hivatal'!G19</f>
        <v>0</v>
      </c>
      <c r="H19" s="5">
        <f>'Összes Önk.'!H19+'Összes Hivatal'!H19</f>
        <v>0</v>
      </c>
      <c r="I19" s="5">
        <f>'Összes Önk.'!I19+'Összes Hivatal'!I19</f>
        <v>0</v>
      </c>
      <c r="J19" s="5">
        <f>'Összes Önk.'!J19+'Összes Hivatal'!J19</f>
        <v>0</v>
      </c>
      <c r="K19" s="5">
        <f>'Összes Önk.'!K19+'Összes Hivatal'!K19</f>
        <v>252991643</v>
      </c>
      <c r="L19" s="5">
        <f>'Összes Önk.'!L19+'Összes Hivatal'!L19</f>
        <v>252991643</v>
      </c>
      <c r="M19" s="5">
        <f>'Összes Önk.'!M19+'Összes Hivatal'!M19</f>
        <v>0</v>
      </c>
      <c r="N19" s="5">
        <f>'Összes Önk.'!N19+'Összes Hivatal'!N19</f>
        <v>0</v>
      </c>
      <c r="O19" s="5">
        <f>'Összes Önk.'!O19+'Összes Hivatal'!O19</f>
        <v>0</v>
      </c>
      <c r="P19" s="5">
        <f>'Összes Önk.'!P19+'Összes Hivatal'!P19</f>
        <v>0</v>
      </c>
      <c r="Q19" s="5">
        <f>'Összes Önk.'!Q19+'Összes Hivatal'!Q19</f>
        <v>0</v>
      </c>
      <c r="R19" s="5">
        <f>'Összes Önk.'!R19+'Összes Hivatal'!R19</f>
        <v>0</v>
      </c>
      <c r="S19" s="5">
        <f>'Összes Önk.'!S19+'Összes Hivatal'!S19</f>
        <v>0</v>
      </c>
      <c r="T19" s="5">
        <f>'Összes Önk.'!T19+'Összes Hivatal'!T19</f>
        <v>0</v>
      </c>
      <c r="U19" s="5">
        <f>'Összes Önk.'!U19+'Összes Hivatal'!U19</f>
        <v>0</v>
      </c>
      <c r="V19" s="5">
        <f>'Összes Önk.'!V19+'Összes Hivatal'!V19</f>
        <v>0</v>
      </c>
      <c r="W19" s="5">
        <f>'Összes Önk.'!W19+'Összes Hivatal'!W19</f>
        <v>0</v>
      </c>
      <c r="X19" s="5">
        <f>'Összes Önk.'!X19+'Összes Hivatal'!X19</f>
        <v>0</v>
      </c>
      <c r="Y19" s="5">
        <f>'Összes Önk.'!Y19+'Összes Hivatal'!Y19</f>
        <v>0</v>
      </c>
      <c r="Z19" s="5">
        <f>'Összes Önk.'!Z19+'Összes Hivatal'!Z19</f>
        <v>0</v>
      </c>
      <c r="AA19" s="5">
        <f aca="true" t="shared" si="34" ref="AA19:AB21">C19+K19+S19</f>
        <v>252991643</v>
      </c>
      <c r="AB19" s="5">
        <f t="shared" si="34"/>
        <v>252991643</v>
      </c>
      <c r="AC19" s="5">
        <f aca="true" t="shared" si="35" ref="AC19:AH21">E19+M19+U19</f>
        <v>0</v>
      </c>
      <c r="AD19" s="5">
        <f t="shared" si="35"/>
        <v>0</v>
      </c>
      <c r="AE19" s="5">
        <f t="shared" si="35"/>
        <v>0</v>
      </c>
      <c r="AF19" s="5">
        <f t="shared" si="35"/>
        <v>0</v>
      </c>
      <c r="AG19" s="5">
        <f t="shared" si="35"/>
        <v>0</v>
      </c>
      <c r="AH19" s="5">
        <f t="shared" si="35"/>
        <v>0</v>
      </c>
      <c r="AI19" s="94" t="s">
        <v>112</v>
      </c>
      <c r="AJ19" s="5">
        <f>'Összes Önk.'!AJ19+'Összes Hivatal'!AJ19</f>
        <v>0</v>
      </c>
      <c r="AK19" s="5">
        <f>'Összes Önk.'!AK19+'Összes Hivatal'!AK19</f>
        <v>0</v>
      </c>
      <c r="AL19" s="5">
        <f>'Összes Önk.'!AL19+'Összes Hivatal'!AL19</f>
        <v>0</v>
      </c>
      <c r="AM19" s="5">
        <f>'Összes Önk.'!AM19+'Összes Hivatal'!AM19</f>
        <v>0</v>
      </c>
      <c r="AN19" s="5">
        <f>'Összes Önk.'!AN19+'Összes Hivatal'!AN19</f>
        <v>0</v>
      </c>
      <c r="AO19" s="5">
        <f>'Összes Önk.'!AO19+'Összes Hivatal'!AO19</f>
        <v>0</v>
      </c>
      <c r="AP19" s="5">
        <f>'Összes Önk.'!AP19+'Összes Hivatal'!AP19</f>
        <v>0</v>
      </c>
      <c r="AQ19" s="5">
        <f>'Összes Önk.'!AQ19+'Összes Hivatal'!AQ19</f>
        <v>0</v>
      </c>
      <c r="AR19" s="5">
        <f>'Összes Önk.'!AR19+'Összes Hivatal'!AR19</f>
        <v>201503626</v>
      </c>
      <c r="AS19" s="5">
        <f>'Összes Önk.'!AS19+'Összes Hivatal'!AS19</f>
        <v>201565676</v>
      </c>
      <c r="AT19" s="5">
        <f>'Összes Önk.'!AT19+'Összes Hivatal'!AT19</f>
        <v>0</v>
      </c>
      <c r="AU19" s="5">
        <f>'Összes Önk.'!AU19+'Összes Hivatal'!AU19</f>
        <v>0</v>
      </c>
      <c r="AV19" s="5">
        <f>'Összes Önk.'!AV19+'Összes Hivatal'!AV19</f>
        <v>0</v>
      </c>
      <c r="AW19" s="5">
        <f>'Összes Önk.'!AW19+'Összes Hivatal'!AW19</f>
        <v>0</v>
      </c>
      <c r="AX19" s="5">
        <f>'Összes Önk.'!AX19+'Összes Hivatal'!AX19</f>
        <v>0</v>
      </c>
      <c r="AY19" s="5">
        <f>'Összes Önk.'!AY19+'Összes Hivatal'!AY19</f>
        <v>0</v>
      </c>
      <c r="AZ19" s="5">
        <f>'Összes Önk.'!AZ19+'Összes Hivatal'!AZ19</f>
        <v>0</v>
      </c>
      <c r="BA19" s="5">
        <f>'Összes Önk.'!BA19+'Összes Hivatal'!BA19</f>
        <v>0</v>
      </c>
      <c r="BB19" s="5">
        <f>'Összes Önk.'!BB19+'Összes Hivatal'!BB19</f>
        <v>0</v>
      </c>
      <c r="BC19" s="5">
        <f>'Összes Önk.'!BC19+'Összes Hivatal'!BC19</f>
        <v>0</v>
      </c>
      <c r="BD19" s="5">
        <f>'Összes Önk.'!BD19+'Összes Hivatal'!BD19</f>
        <v>0</v>
      </c>
      <c r="BE19" s="5">
        <f>'Összes Önk.'!BE19+'Összes Hivatal'!BE19</f>
        <v>0</v>
      </c>
      <c r="BF19" s="5">
        <f>'Összes Önk.'!BF19+'Összes Hivatal'!BF19</f>
        <v>0</v>
      </c>
      <c r="BG19" s="5">
        <f>'Összes Önk.'!BG19+'Összes Hivatal'!BG19</f>
        <v>0</v>
      </c>
      <c r="BH19" s="5">
        <f>AJ19+AR19+AZ19</f>
        <v>201503626</v>
      </c>
      <c r="BI19" s="5">
        <f aca="true" t="shared" si="36" ref="BI19:BO21">AK19+AS19+BA19</f>
        <v>201565676</v>
      </c>
      <c r="BJ19" s="5">
        <f t="shared" si="36"/>
        <v>0</v>
      </c>
      <c r="BK19" s="5">
        <f t="shared" si="36"/>
        <v>0</v>
      </c>
      <c r="BL19" s="5">
        <f t="shared" si="36"/>
        <v>0</v>
      </c>
      <c r="BM19" s="5">
        <f t="shared" si="36"/>
        <v>0</v>
      </c>
      <c r="BN19" s="5">
        <f t="shared" si="36"/>
        <v>0</v>
      </c>
      <c r="BO19" s="5">
        <f t="shared" si="36"/>
        <v>0</v>
      </c>
      <c r="BP19" s="293">
        <f t="shared" si="2"/>
        <v>0</v>
      </c>
      <c r="BQ19" s="293">
        <f t="shared" si="3"/>
        <v>62050</v>
      </c>
      <c r="BR19" s="293">
        <f t="shared" si="4"/>
        <v>0</v>
      </c>
      <c r="BS19" s="293">
        <f t="shared" si="5"/>
        <v>62050</v>
      </c>
      <c r="BT19" s="293">
        <f t="shared" si="6"/>
        <v>0</v>
      </c>
      <c r="BV19" s="293">
        <f t="shared" si="7"/>
        <v>0</v>
      </c>
      <c r="BW19" s="293">
        <f t="shared" si="8"/>
        <v>0</v>
      </c>
      <c r="BX19" s="293">
        <f t="shared" si="9"/>
        <v>0</v>
      </c>
      <c r="BY19" s="293">
        <f t="shared" si="10"/>
        <v>0</v>
      </c>
      <c r="BZ19" s="293">
        <f t="shared" si="11"/>
        <v>0</v>
      </c>
    </row>
    <row r="20" spans="1:78" s="11" customFormat="1" ht="15.75">
      <c r="A20" s="1">
        <v>16</v>
      </c>
      <c r="B20" s="94" t="s">
        <v>139</v>
      </c>
      <c r="C20" s="5">
        <f>'Összes Önk.'!C20+'Összes Hivatal'!C20</f>
        <v>0</v>
      </c>
      <c r="D20" s="5">
        <f>'Összes Önk.'!D20+'Összes Hivatal'!D20</f>
        <v>0</v>
      </c>
      <c r="E20" s="5">
        <f>'Összes Önk.'!E20+'Összes Hivatal'!E20</f>
        <v>0</v>
      </c>
      <c r="F20" s="5">
        <f>'Összes Önk.'!F20+'Összes Hivatal'!F20</f>
        <v>0</v>
      </c>
      <c r="G20" s="5">
        <f>'Összes Önk.'!G20+'Összes Hivatal'!G20</f>
        <v>0</v>
      </c>
      <c r="H20" s="5">
        <f>'Összes Önk.'!H20+'Összes Hivatal'!H20</f>
        <v>0</v>
      </c>
      <c r="I20" s="5">
        <f>'Összes Önk.'!I20+'Összes Hivatal'!I20</f>
        <v>0</v>
      </c>
      <c r="J20" s="5">
        <f>'Összes Önk.'!J20+'Összes Hivatal'!J20</f>
        <v>0</v>
      </c>
      <c r="K20" s="5">
        <f>'Összes Önk.'!K20+'Összes Hivatal'!K20</f>
        <v>0</v>
      </c>
      <c r="L20" s="5">
        <f>'Összes Önk.'!L20+'Összes Hivatal'!L20</f>
        <v>0</v>
      </c>
      <c r="M20" s="5">
        <f>'Összes Önk.'!M20+'Összes Hivatal'!M20</f>
        <v>0</v>
      </c>
      <c r="N20" s="5">
        <f>'Összes Önk.'!N20+'Összes Hivatal'!N20</f>
        <v>0</v>
      </c>
      <c r="O20" s="5">
        <f>'Összes Önk.'!O20+'Összes Hivatal'!O20</f>
        <v>0</v>
      </c>
      <c r="P20" s="5">
        <f>'Összes Önk.'!P20+'Összes Hivatal'!P20</f>
        <v>0</v>
      </c>
      <c r="Q20" s="5">
        <f>'Összes Önk.'!Q20+'Összes Hivatal'!Q20</f>
        <v>0</v>
      </c>
      <c r="R20" s="5">
        <f>'Összes Önk.'!R20+'Összes Hivatal'!R20</f>
        <v>0</v>
      </c>
      <c r="S20" s="5">
        <f>'Összes Önk.'!S20+'Összes Hivatal'!S20</f>
        <v>0</v>
      </c>
      <c r="T20" s="5">
        <f>'Összes Önk.'!T20+'Összes Hivatal'!T20</f>
        <v>0</v>
      </c>
      <c r="U20" s="5">
        <f>'Összes Önk.'!U20+'Összes Hivatal'!U20</f>
        <v>0</v>
      </c>
      <c r="V20" s="5">
        <f>'Összes Önk.'!V20+'Összes Hivatal'!V20</f>
        <v>0</v>
      </c>
      <c r="W20" s="5">
        <f>'Összes Önk.'!W20+'Összes Hivatal'!W20</f>
        <v>0</v>
      </c>
      <c r="X20" s="5">
        <f>'Összes Önk.'!X20+'Összes Hivatal'!X20</f>
        <v>0</v>
      </c>
      <c r="Y20" s="5">
        <f>'Összes Önk.'!Y20+'Összes Hivatal'!Y20</f>
        <v>0</v>
      </c>
      <c r="Z20" s="5">
        <f>'Összes Önk.'!Z20+'Összes Hivatal'!Z20</f>
        <v>0</v>
      </c>
      <c r="AA20" s="5">
        <f t="shared" si="34"/>
        <v>0</v>
      </c>
      <c r="AB20" s="5">
        <f t="shared" si="34"/>
        <v>0</v>
      </c>
      <c r="AC20" s="5">
        <f t="shared" si="35"/>
        <v>0</v>
      </c>
      <c r="AD20" s="5">
        <f t="shared" si="35"/>
        <v>0</v>
      </c>
      <c r="AE20" s="5">
        <f t="shared" si="35"/>
        <v>0</v>
      </c>
      <c r="AF20" s="5">
        <f t="shared" si="35"/>
        <v>0</v>
      </c>
      <c r="AG20" s="5">
        <f t="shared" si="35"/>
        <v>0</v>
      </c>
      <c r="AH20" s="5">
        <f t="shared" si="35"/>
        <v>0</v>
      </c>
      <c r="AI20" s="94" t="s">
        <v>47</v>
      </c>
      <c r="AJ20" s="5">
        <f>'Összes Önk.'!AJ20+'Összes Hivatal'!AJ20</f>
        <v>0</v>
      </c>
      <c r="AK20" s="5">
        <f>'Összes Önk.'!AK20+'Összes Hivatal'!AK20</f>
        <v>0</v>
      </c>
      <c r="AL20" s="5">
        <f>'Összes Önk.'!AL20+'Összes Hivatal'!AL20</f>
        <v>0</v>
      </c>
      <c r="AM20" s="5">
        <f>'Összes Önk.'!AM20+'Összes Hivatal'!AM20</f>
        <v>0</v>
      </c>
      <c r="AN20" s="5">
        <f>'Összes Önk.'!AN20+'Összes Hivatal'!AN20</f>
        <v>0</v>
      </c>
      <c r="AO20" s="5">
        <f>'Összes Önk.'!AO20+'Összes Hivatal'!AO20</f>
        <v>0</v>
      </c>
      <c r="AP20" s="5">
        <f>'Összes Önk.'!AP20+'Összes Hivatal'!AP20</f>
        <v>0</v>
      </c>
      <c r="AQ20" s="5">
        <f>'Összes Önk.'!AQ20+'Összes Hivatal'!AQ20</f>
        <v>0</v>
      </c>
      <c r="AR20" s="5">
        <f>'Összes Önk.'!AR20+'Összes Hivatal'!AR20</f>
        <v>18628138</v>
      </c>
      <c r="AS20" s="5">
        <f>'Összes Önk.'!AS20+'Összes Hivatal'!AS20</f>
        <v>18566088</v>
      </c>
      <c r="AT20" s="5">
        <f>'Összes Önk.'!AT20+'Összes Hivatal'!AT20</f>
        <v>0</v>
      </c>
      <c r="AU20" s="5">
        <f>'Összes Önk.'!AU20+'Összes Hivatal'!AU20</f>
        <v>0</v>
      </c>
      <c r="AV20" s="5">
        <f>'Összes Önk.'!AV20+'Összes Hivatal'!AV20</f>
        <v>0</v>
      </c>
      <c r="AW20" s="5">
        <f>'Összes Önk.'!AW20+'Összes Hivatal'!AW20</f>
        <v>0</v>
      </c>
      <c r="AX20" s="5">
        <f>'Összes Önk.'!AX20+'Összes Hivatal'!AX20</f>
        <v>0</v>
      </c>
      <c r="AY20" s="5">
        <f>'Összes Önk.'!AY20+'Összes Hivatal'!AY20</f>
        <v>0</v>
      </c>
      <c r="AZ20" s="5">
        <f>'Összes Önk.'!AZ20+'Összes Hivatal'!AZ20</f>
        <v>0</v>
      </c>
      <c r="BA20" s="5">
        <f>'Összes Önk.'!BA20+'Összes Hivatal'!BA20</f>
        <v>0</v>
      </c>
      <c r="BB20" s="5">
        <f>'Összes Önk.'!BB20+'Összes Hivatal'!BB20</f>
        <v>0</v>
      </c>
      <c r="BC20" s="5">
        <f>'Összes Önk.'!BC20+'Összes Hivatal'!BC20</f>
        <v>0</v>
      </c>
      <c r="BD20" s="5">
        <f>'Összes Önk.'!BD20+'Összes Hivatal'!BD20</f>
        <v>0</v>
      </c>
      <c r="BE20" s="5">
        <f>'Összes Önk.'!BE20+'Összes Hivatal'!BE20</f>
        <v>0</v>
      </c>
      <c r="BF20" s="5">
        <f>'Összes Önk.'!BF20+'Összes Hivatal'!BF20</f>
        <v>0</v>
      </c>
      <c r="BG20" s="5">
        <f>'Összes Önk.'!BG20+'Összes Hivatal'!BG20</f>
        <v>0</v>
      </c>
      <c r="BH20" s="5">
        <f>AJ20+AR20+AZ20</f>
        <v>18628138</v>
      </c>
      <c r="BI20" s="5">
        <f t="shared" si="36"/>
        <v>18566088</v>
      </c>
      <c r="BJ20" s="5">
        <f t="shared" si="36"/>
        <v>0</v>
      </c>
      <c r="BK20" s="5">
        <f t="shared" si="36"/>
        <v>0</v>
      </c>
      <c r="BL20" s="5">
        <f t="shared" si="36"/>
        <v>0</v>
      </c>
      <c r="BM20" s="5">
        <f t="shared" si="36"/>
        <v>0</v>
      </c>
      <c r="BN20" s="5">
        <f t="shared" si="36"/>
        <v>0</v>
      </c>
      <c r="BO20" s="5">
        <f t="shared" si="36"/>
        <v>0</v>
      </c>
      <c r="BP20" s="293">
        <f t="shared" si="2"/>
        <v>0</v>
      </c>
      <c r="BQ20" s="293">
        <f t="shared" si="3"/>
        <v>-62050</v>
      </c>
      <c r="BR20" s="293">
        <f t="shared" si="4"/>
        <v>0</v>
      </c>
      <c r="BS20" s="293">
        <f t="shared" si="5"/>
        <v>-62050</v>
      </c>
      <c r="BT20" s="293">
        <f t="shared" si="6"/>
        <v>0</v>
      </c>
      <c r="BV20" s="293">
        <f t="shared" si="7"/>
        <v>0</v>
      </c>
      <c r="BW20" s="293">
        <f t="shared" si="8"/>
        <v>0</v>
      </c>
      <c r="BX20" s="293">
        <f t="shared" si="9"/>
        <v>0</v>
      </c>
      <c r="BY20" s="293">
        <f t="shared" si="10"/>
        <v>0</v>
      </c>
      <c r="BZ20" s="293">
        <f t="shared" si="11"/>
        <v>0</v>
      </c>
    </row>
    <row r="21" spans="1:78" s="11" customFormat="1" ht="31.5">
      <c r="A21" s="1">
        <v>17</v>
      </c>
      <c r="B21" s="94" t="s">
        <v>383</v>
      </c>
      <c r="C21" s="5">
        <f>'Összes Önk.'!C21+'Összes Hivatal'!C21</f>
        <v>0</v>
      </c>
      <c r="D21" s="5">
        <f>'Összes Önk.'!D21+'Összes Hivatal'!D21</f>
        <v>0</v>
      </c>
      <c r="E21" s="5">
        <f>'Összes Önk.'!E21+'Összes Hivatal'!E21</f>
        <v>0</v>
      </c>
      <c r="F21" s="5">
        <f>'Összes Önk.'!F21+'Összes Hivatal'!F21</f>
        <v>0</v>
      </c>
      <c r="G21" s="5">
        <f>'Összes Önk.'!G21+'Összes Hivatal'!G21</f>
        <v>0</v>
      </c>
      <c r="H21" s="5">
        <f>'Összes Önk.'!H21+'Összes Hivatal'!H21</f>
        <v>0</v>
      </c>
      <c r="I21" s="5">
        <f>'Összes Önk.'!I21+'Összes Hivatal'!I21</f>
        <v>0</v>
      </c>
      <c r="J21" s="5">
        <f>'Összes Önk.'!J21+'Összes Hivatal'!J21</f>
        <v>0</v>
      </c>
      <c r="K21" s="5">
        <f>'Összes Önk.'!K21+'Összes Hivatal'!K21</f>
        <v>188200</v>
      </c>
      <c r="L21" s="5">
        <f>'Összes Önk.'!L21+'Összes Hivatal'!L21</f>
        <v>188200</v>
      </c>
      <c r="M21" s="5">
        <f>'Összes Önk.'!M21+'Összes Hivatal'!M21</f>
        <v>0</v>
      </c>
      <c r="N21" s="5">
        <f>'Összes Önk.'!N21+'Összes Hivatal'!N21</f>
        <v>0</v>
      </c>
      <c r="O21" s="5">
        <f>'Összes Önk.'!O21+'Összes Hivatal'!O21</f>
        <v>0</v>
      </c>
      <c r="P21" s="5">
        <f>'Összes Önk.'!P21+'Összes Hivatal'!P21</f>
        <v>0</v>
      </c>
      <c r="Q21" s="5">
        <f>'Összes Önk.'!Q21+'Összes Hivatal'!Q21</f>
        <v>0</v>
      </c>
      <c r="R21" s="5">
        <f>'Összes Önk.'!R21+'Összes Hivatal'!R21</f>
        <v>0</v>
      </c>
      <c r="S21" s="5">
        <f>'Összes Önk.'!S21+'Összes Hivatal'!S21</f>
        <v>0</v>
      </c>
      <c r="T21" s="5">
        <f>'Összes Önk.'!T21+'Összes Hivatal'!T21</f>
        <v>0</v>
      </c>
      <c r="U21" s="5">
        <f>'Összes Önk.'!U21+'Összes Hivatal'!U21</f>
        <v>0</v>
      </c>
      <c r="V21" s="5">
        <f>'Összes Önk.'!V21+'Összes Hivatal'!V21</f>
        <v>0</v>
      </c>
      <c r="W21" s="5">
        <f>'Összes Önk.'!W21+'Összes Hivatal'!W21</f>
        <v>0</v>
      </c>
      <c r="X21" s="5">
        <f>'Összes Önk.'!X21+'Összes Hivatal'!X21</f>
        <v>0</v>
      </c>
      <c r="Y21" s="5">
        <f>'Összes Önk.'!Y21+'Összes Hivatal'!Y21</f>
        <v>0</v>
      </c>
      <c r="Z21" s="5">
        <f>'Összes Önk.'!Z21+'Összes Hivatal'!Z21</f>
        <v>0</v>
      </c>
      <c r="AA21" s="5">
        <f t="shared" si="34"/>
        <v>188200</v>
      </c>
      <c r="AB21" s="5">
        <f t="shared" si="34"/>
        <v>188200</v>
      </c>
      <c r="AC21" s="5">
        <f t="shared" si="35"/>
        <v>0</v>
      </c>
      <c r="AD21" s="5">
        <f t="shared" si="35"/>
        <v>0</v>
      </c>
      <c r="AE21" s="5">
        <f t="shared" si="35"/>
        <v>0</v>
      </c>
      <c r="AF21" s="5">
        <f t="shared" si="35"/>
        <v>0</v>
      </c>
      <c r="AG21" s="5">
        <f t="shared" si="35"/>
        <v>0</v>
      </c>
      <c r="AH21" s="5">
        <f t="shared" si="35"/>
        <v>0</v>
      </c>
      <c r="AI21" s="94" t="s">
        <v>223</v>
      </c>
      <c r="AJ21" s="5">
        <f>'Összes Önk.'!AJ21+'Összes Hivatal'!AJ21</f>
        <v>0</v>
      </c>
      <c r="AK21" s="5">
        <f>'Összes Önk.'!AK21+'Összes Hivatal'!AK21</f>
        <v>0</v>
      </c>
      <c r="AL21" s="5">
        <f>'Összes Önk.'!AL21+'Összes Hivatal'!AL21</f>
        <v>0</v>
      </c>
      <c r="AM21" s="5">
        <f>'Összes Önk.'!AM21+'Összes Hivatal'!AM21</f>
        <v>0</v>
      </c>
      <c r="AN21" s="5">
        <f>'Összes Önk.'!AN21+'Összes Hivatal'!AN21</f>
        <v>0</v>
      </c>
      <c r="AO21" s="5">
        <f>'Összes Önk.'!AO21+'Összes Hivatal'!AO21</f>
        <v>0</v>
      </c>
      <c r="AP21" s="5">
        <f>'Összes Önk.'!AP21+'Összes Hivatal'!AP21</f>
        <v>0</v>
      </c>
      <c r="AQ21" s="5">
        <f>'Összes Önk.'!AQ21+'Összes Hivatal'!AQ21</f>
        <v>0</v>
      </c>
      <c r="AR21" s="5">
        <f>'Összes Önk.'!AR21+'Összes Hivatal'!AR21</f>
        <v>0</v>
      </c>
      <c r="AS21" s="5">
        <f>'Összes Önk.'!AS21+'Összes Hivatal'!AS21</f>
        <v>0</v>
      </c>
      <c r="AT21" s="5">
        <f>'Összes Önk.'!AT21+'Összes Hivatal'!AT21</f>
        <v>0</v>
      </c>
      <c r="AU21" s="5">
        <f>'Összes Önk.'!AU21+'Összes Hivatal'!AU21</f>
        <v>0</v>
      </c>
      <c r="AV21" s="5">
        <f>'Összes Önk.'!AV21+'Összes Hivatal'!AV21</f>
        <v>0</v>
      </c>
      <c r="AW21" s="5">
        <f>'Összes Önk.'!AW21+'Összes Hivatal'!AW21</f>
        <v>0</v>
      </c>
      <c r="AX21" s="5">
        <f>'Összes Önk.'!AX21+'Összes Hivatal'!AX21</f>
        <v>0</v>
      </c>
      <c r="AY21" s="5">
        <f>'Összes Önk.'!AY21+'Összes Hivatal'!AY21</f>
        <v>0</v>
      </c>
      <c r="AZ21" s="5">
        <f>'Összes Önk.'!AZ21+'Összes Hivatal'!AZ21</f>
        <v>15000</v>
      </c>
      <c r="BA21" s="5">
        <f>'Összes Önk.'!BA21+'Összes Hivatal'!BA21</f>
        <v>15000</v>
      </c>
      <c r="BB21" s="5">
        <f>'Összes Önk.'!BB21+'Összes Hivatal'!BB21</f>
        <v>0</v>
      </c>
      <c r="BC21" s="5">
        <f>'Összes Önk.'!BC21+'Összes Hivatal'!BC21</f>
        <v>0</v>
      </c>
      <c r="BD21" s="5">
        <f>'Összes Önk.'!BD21+'Összes Hivatal'!BD21</f>
        <v>0</v>
      </c>
      <c r="BE21" s="5">
        <f>'Összes Önk.'!BE21+'Összes Hivatal'!BE21</f>
        <v>0</v>
      </c>
      <c r="BF21" s="5">
        <f>'Összes Önk.'!BF21+'Összes Hivatal'!BF21</f>
        <v>0</v>
      </c>
      <c r="BG21" s="5">
        <f>'Összes Önk.'!BG21+'Összes Hivatal'!BG21</f>
        <v>0</v>
      </c>
      <c r="BH21" s="5">
        <f>AJ21+AR21+AZ21</f>
        <v>15000</v>
      </c>
      <c r="BI21" s="5">
        <f t="shared" si="36"/>
        <v>15000</v>
      </c>
      <c r="BJ21" s="5">
        <f t="shared" si="36"/>
        <v>0</v>
      </c>
      <c r="BK21" s="5">
        <f t="shared" si="36"/>
        <v>0</v>
      </c>
      <c r="BL21" s="5">
        <f t="shared" si="36"/>
        <v>0</v>
      </c>
      <c r="BM21" s="5">
        <f t="shared" si="36"/>
        <v>0</v>
      </c>
      <c r="BN21" s="5">
        <f t="shared" si="36"/>
        <v>0</v>
      </c>
      <c r="BO21" s="5">
        <f t="shared" si="36"/>
        <v>0</v>
      </c>
      <c r="BP21" s="293">
        <f t="shared" si="2"/>
        <v>0</v>
      </c>
      <c r="BQ21" s="293">
        <f t="shared" si="3"/>
        <v>0</v>
      </c>
      <c r="BR21" s="293">
        <f t="shared" si="4"/>
        <v>0</v>
      </c>
      <c r="BS21" s="293">
        <f t="shared" si="5"/>
        <v>0</v>
      </c>
      <c r="BT21" s="293">
        <f t="shared" si="6"/>
        <v>0</v>
      </c>
      <c r="BV21" s="293">
        <f t="shared" si="7"/>
        <v>0</v>
      </c>
      <c r="BW21" s="293">
        <f t="shared" si="8"/>
        <v>0</v>
      </c>
      <c r="BX21" s="293">
        <f t="shared" si="9"/>
        <v>0</v>
      </c>
      <c r="BY21" s="293">
        <f t="shared" si="10"/>
        <v>0</v>
      </c>
      <c r="BZ21" s="293">
        <f t="shared" si="11"/>
        <v>0</v>
      </c>
    </row>
    <row r="22" spans="1:78" s="11" customFormat="1" ht="15.75">
      <c r="A22" s="1">
        <v>18</v>
      </c>
      <c r="B22" s="95" t="s">
        <v>87</v>
      </c>
      <c r="C22" s="13">
        <f>SUM(C19:C21)</f>
        <v>0</v>
      </c>
      <c r="D22" s="13">
        <f aca="true" t="shared" si="37" ref="D22:J22">SUM(D19:D21)</f>
        <v>0</v>
      </c>
      <c r="E22" s="13">
        <f t="shared" si="37"/>
        <v>0</v>
      </c>
      <c r="F22" s="13">
        <f t="shared" si="37"/>
        <v>0</v>
      </c>
      <c r="G22" s="13">
        <f t="shared" si="37"/>
        <v>0</v>
      </c>
      <c r="H22" s="13">
        <f t="shared" si="37"/>
        <v>0</v>
      </c>
      <c r="I22" s="13">
        <f t="shared" si="37"/>
        <v>0</v>
      </c>
      <c r="J22" s="13">
        <f t="shared" si="37"/>
        <v>0</v>
      </c>
      <c r="K22" s="13">
        <f>SUM(K19:K21)</f>
        <v>253179843</v>
      </c>
      <c r="L22" s="13">
        <f aca="true" t="shared" si="38" ref="L22:R22">SUM(L19:L21)</f>
        <v>253179843</v>
      </c>
      <c r="M22" s="13">
        <f t="shared" si="38"/>
        <v>0</v>
      </c>
      <c r="N22" s="13">
        <f t="shared" si="38"/>
        <v>0</v>
      </c>
      <c r="O22" s="13">
        <f t="shared" si="38"/>
        <v>0</v>
      </c>
      <c r="P22" s="13">
        <f t="shared" si="38"/>
        <v>0</v>
      </c>
      <c r="Q22" s="13">
        <f t="shared" si="38"/>
        <v>0</v>
      </c>
      <c r="R22" s="13">
        <f t="shared" si="38"/>
        <v>0</v>
      </c>
      <c r="S22" s="13">
        <f>SUM(S19:S21)</f>
        <v>0</v>
      </c>
      <c r="T22" s="13">
        <f aca="true" t="shared" si="39" ref="T22:Z22">SUM(T19:T21)</f>
        <v>0</v>
      </c>
      <c r="U22" s="13">
        <f t="shared" si="39"/>
        <v>0</v>
      </c>
      <c r="V22" s="13">
        <f t="shared" si="39"/>
        <v>0</v>
      </c>
      <c r="W22" s="13">
        <f t="shared" si="39"/>
        <v>0</v>
      </c>
      <c r="X22" s="13">
        <f t="shared" si="39"/>
        <v>0</v>
      </c>
      <c r="Y22" s="13">
        <f t="shared" si="39"/>
        <v>0</v>
      </c>
      <c r="Z22" s="13">
        <f t="shared" si="39"/>
        <v>0</v>
      </c>
      <c r="AA22" s="13">
        <f>SUM(AA19:AA21)</f>
        <v>253179843</v>
      </c>
      <c r="AB22" s="13">
        <f>SUM(AB19:AB21)</f>
        <v>253179843</v>
      </c>
      <c r="AC22" s="13">
        <f aca="true" t="shared" si="40" ref="AC22:AH22">SUM(AC19:AC21)</f>
        <v>0</v>
      </c>
      <c r="AD22" s="13">
        <f t="shared" si="40"/>
        <v>0</v>
      </c>
      <c r="AE22" s="13">
        <f t="shared" si="40"/>
        <v>0</v>
      </c>
      <c r="AF22" s="13">
        <f t="shared" si="40"/>
        <v>0</v>
      </c>
      <c r="AG22" s="13">
        <f t="shared" si="40"/>
        <v>0</v>
      </c>
      <c r="AH22" s="13">
        <f t="shared" si="40"/>
        <v>0</v>
      </c>
      <c r="AI22" s="95" t="s">
        <v>88</v>
      </c>
      <c r="AJ22" s="13">
        <f>SUM(AJ19:AJ21)</f>
        <v>0</v>
      </c>
      <c r="AK22" s="13">
        <f aca="true" t="shared" si="41" ref="AK22:AQ22">SUM(AK19:AK21)</f>
        <v>0</v>
      </c>
      <c r="AL22" s="13">
        <f t="shared" si="41"/>
        <v>0</v>
      </c>
      <c r="AM22" s="13">
        <f t="shared" si="41"/>
        <v>0</v>
      </c>
      <c r="AN22" s="13">
        <f t="shared" si="41"/>
        <v>0</v>
      </c>
      <c r="AO22" s="13">
        <f t="shared" si="41"/>
        <v>0</v>
      </c>
      <c r="AP22" s="13">
        <f t="shared" si="41"/>
        <v>0</v>
      </c>
      <c r="AQ22" s="13">
        <f t="shared" si="41"/>
        <v>0</v>
      </c>
      <c r="AR22" s="13">
        <f>SUM(AR19:AR21)</f>
        <v>220131764</v>
      </c>
      <c r="AS22" s="13">
        <f aca="true" t="shared" si="42" ref="AS22:AY22">SUM(AS19:AS21)</f>
        <v>220131764</v>
      </c>
      <c r="AT22" s="13">
        <f t="shared" si="42"/>
        <v>0</v>
      </c>
      <c r="AU22" s="13">
        <f t="shared" si="42"/>
        <v>0</v>
      </c>
      <c r="AV22" s="13">
        <f t="shared" si="42"/>
        <v>0</v>
      </c>
      <c r="AW22" s="13">
        <f t="shared" si="42"/>
        <v>0</v>
      </c>
      <c r="AX22" s="13">
        <f t="shared" si="42"/>
        <v>0</v>
      </c>
      <c r="AY22" s="13">
        <f t="shared" si="42"/>
        <v>0</v>
      </c>
      <c r="AZ22" s="13">
        <f>SUM(AZ19:AZ21)</f>
        <v>15000</v>
      </c>
      <c r="BA22" s="13">
        <f aca="true" t="shared" si="43" ref="BA22:BG22">SUM(BA19:BA21)</f>
        <v>15000</v>
      </c>
      <c r="BB22" s="13">
        <f t="shared" si="43"/>
        <v>0</v>
      </c>
      <c r="BC22" s="13">
        <f t="shared" si="43"/>
        <v>0</v>
      </c>
      <c r="BD22" s="13">
        <f t="shared" si="43"/>
        <v>0</v>
      </c>
      <c r="BE22" s="13">
        <f t="shared" si="43"/>
        <v>0</v>
      </c>
      <c r="BF22" s="13">
        <f t="shared" si="43"/>
        <v>0</v>
      </c>
      <c r="BG22" s="13">
        <f t="shared" si="43"/>
        <v>0</v>
      </c>
      <c r="BH22" s="13">
        <f>SUM(BH19:BH21)</f>
        <v>220146764</v>
      </c>
      <c r="BI22" s="13">
        <f aca="true" t="shared" si="44" ref="BI22:BO22">SUM(BI19:BI21)</f>
        <v>220146764</v>
      </c>
      <c r="BJ22" s="13">
        <f t="shared" si="44"/>
        <v>0</v>
      </c>
      <c r="BK22" s="13">
        <f t="shared" si="44"/>
        <v>0</v>
      </c>
      <c r="BL22" s="13">
        <f t="shared" si="44"/>
        <v>0</v>
      </c>
      <c r="BM22" s="13">
        <f t="shared" si="44"/>
        <v>0</v>
      </c>
      <c r="BN22" s="13">
        <f t="shared" si="44"/>
        <v>0</v>
      </c>
      <c r="BO22" s="13">
        <f t="shared" si="44"/>
        <v>0</v>
      </c>
      <c r="BP22" s="293">
        <f t="shared" si="2"/>
        <v>0</v>
      </c>
      <c r="BQ22" s="293">
        <f t="shared" si="3"/>
        <v>0</v>
      </c>
      <c r="BR22" s="293">
        <f t="shared" si="4"/>
        <v>0</v>
      </c>
      <c r="BS22" s="293">
        <f t="shared" si="5"/>
        <v>0</v>
      </c>
      <c r="BT22" s="293">
        <f t="shared" si="6"/>
        <v>0</v>
      </c>
      <c r="BV22" s="293">
        <f t="shared" si="7"/>
        <v>0</v>
      </c>
      <c r="BW22" s="293">
        <f t="shared" si="8"/>
        <v>0</v>
      </c>
      <c r="BX22" s="293">
        <f t="shared" si="9"/>
        <v>0</v>
      </c>
      <c r="BY22" s="293">
        <f t="shared" si="10"/>
        <v>0</v>
      </c>
      <c r="BZ22" s="293">
        <f t="shared" si="11"/>
        <v>0</v>
      </c>
    </row>
    <row r="23" spans="1:78" s="11" customFormat="1" ht="15.75">
      <c r="A23" s="1">
        <v>19</v>
      </c>
      <c r="B23" s="97" t="s">
        <v>145</v>
      </c>
      <c r="C23" s="98">
        <f>C22-AJ22</f>
        <v>0</v>
      </c>
      <c r="D23" s="98">
        <f aca="true" t="shared" si="45" ref="D23:J23">D22-AK22</f>
        <v>0</v>
      </c>
      <c r="E23" s="98">
        <f t="shared" si="45"/>
        <v>0</v>
      </c>
      <c r="F23" s="98">
        <f t="shared" si="45"/>
        <v>0</v>
      </c>
      <c r="G23" s="98">
        <f t="shared" si="45"/>
        <v>0</v>
      </c>
      <c r="H23" s="98">
        <f t="shared" si="45"/>
        <v>0</v>
      </c>
      <c r="I23" s="98">
        <f t="shared" si="45"/>
        <v>0</v>
      </c>
      <c r="J23" s="98">
        <f t="shared" si="45"/>
        <v>0</v>
      </c>
      <c r="K23" s="98">
        <f>K22-AR22</f>
        <v>33048079</v>
      </c>
      <c r="L23" s="98">
        <f aca="true" t="shared" si="46" ref="L23:R23">L22-AS22</f>
        <v>33048079</v>
      </c>
      <c r="M23" s="98">
        <f t="shared" si="46"/>
        <v>0</v>
      </c>
      <c r="N23" s="98">
        <f t="shared" si="46"/>
        <v>0</v>
      </c>
      <c r="O23" s="98">
        <f t="shared" si="46"/>
        <v>0</v>
      </c>
      <c r="P23" s="98">
        <f t="shared" si="46"/>
        <v>0</v>
      </c>
      <c r="Q23" s="98">
        <f t="shared" si="46"/>
        <v>0</v>
      </c>
      <c r="R23" s="98">
        <f t="shared" si="46"/>
        <v>0</v>
      </c>
      <c r="S23" s="98">
        <f>S22-AZ22</f>
        <v>-15000</v>
      </c>
      <c r="T23" s="98">
        <f aca="true" t="shared" si="47" ref="T23:Z23">T22-BA22</f>
        <v>-15000</v>
      </c>
      <c r="U23" s="98">
        <f t="shared" si="47"/>
        <v>0</v>
      </c>
      <c r="V23" s="98">
        <f t="shared" si="47"/>
        <v>0</v>
      </c>
      <c r="W23" s="98">
        <f t="shared" si="47"/>
        <v>0</v>
      </c>
      <c r="X23" s="98">
        <f t="shared" si="47"/>
        <v>0</v>
      </c>
      <c r="Y23" s="98">
        <f t="shared" si="47"/>
        <v>0</v>
      </c>
      <c r="Z23" s="98">
        <f t="shared" si="47"/>
        <v>0</v>
      </c>
      <c r="AA23" s="98">
        <f>AA22-BH22</f>
        <v>33033079</v>
      </c>
      <c r="AB23" s="98">
        <f>AB22-BI22</f>
        <v>33033079</v>
      </c>
      <c r="AC23" s="98">
        <f aca="true" t="shared" si="48" ref="AC23:AH23">AC22-BJ22</f>
        <v>0</v>
      </c>
      <c r="AD23" s="98">
        <f t="shared" si="48"/>
        <v>0</v>
      </c>
      <c r="AE23" s="98">
        <f t="shared" si="48"/>
        <v>0</v>
      </c>
      <c r="AF23" s="98">
        <f t="shared" si="48"/>
        <v>0</v>
      </c>
      <c r="AG23" s="98">
        <f t="shared" si="48"/>
        <v>0</v>
      </c>
      <c r="AH23" s="98">
        <f t="shared" si="48"/>
        <v>0</v>
      </c>
      <c r="AI23" s="333" t="s">
        <v>131</v>
      </c>
      <c r="AJ23" s="325">
        <f>'Összes Önk.'!AJ23:AJ25+'Összes Hivatal'!AJ23:AJ25-'Bevétel Hivatal'!C198</f>
        <v>0</v>
      </c>
      <c r="AK23" s="325">
        <f>'Összes Önk.'!AK23:AK25+'Összes Hivatal'!AK23:AK25-'Bevétel Hivatal'!D198</f>
        <v>0</v>
      </c>
      <c r="AL23" s="325">
        <f>'Összes Önk.'!AL23:AL25+'Összes Hivatal'!AL23:AL25-'Bevétel Hivatal'!E198</f>
        <v>0</v>
      </c>
      <c r="AM23" s="325">
        <f>'Összes Önk.'!AM23:AM25+'Összes Hivatal'!AM23:AM25-'Bevétel Hivatal'!F198</f>
        <v>0</v>
      </c>
      <c r="AN23" s="325">
        <f>'Összes Önk.'!AN23:AN25+'Összes Hivatal'!AN23:AN25-'Bevétel Hivatal'!G198</f>
        <v>0</v>
      </c>
      <c r="AO23" s="325">
        <f>'Összes Önk.'!AO23:AO25+'Összes Hivatal'!AO23:AO25-'Bevétel Hivatal'!H198</f>
        <v>0</v>
      </c>
      <c r="AP23" s="325">
        <f>'Összes Önk.'!AP23:AP25+'Összes Hivatal'!AP23:AP25-'Bevétel Hivatal'!I198</f>
        <v>0</v>
      </c>
      <c r="AQ23" s="325">
        <f>'Összes Önk.'!AQ23:AQ25+'Összes Hivatal'!AQ23:AQ25-'Bevétel Hivatal'!J198</f>
        <v>0</v>
      </c>
      <c r="AR23" s="325">
        <f>'Összes Önk.'!AR23:AR25+'Összes Hivatal'!AR23:AR25-'Bevétel Hivatal'!C199</f>
        <v>0</v>
      </c>
      <c r="AS23" s="325">
        <f>'Összes Önk.'!AS23:AS25+'Összes Hivatal'!AS23:AS25-'Bevétel Hivatal'!D199</f>
        <v>0</v>
      </c>
      <c r="AT23" s="325">
        <f>'Összes Önk.'!AT23:AT25+'Összes Hivatal'!AT23:AT25-'Bevétel Hivatal'!E199</f>
        <v>0</v>
      </c>
      <c r="AU23" s="325">
        <f>'Összes Önk.'!AU23:AU25+'Összes Hivatal'!AU23:AU25-'Bevétel Hivatal'!F199</f>
        <v>0</v>
      </c>
      <c r="AV23" s="325">
        <f>'Összes Önk.'!AV23:AV25+'Összes Hivatal'!AV23:AV25-'Bevétel Hivatal'!G199</f>
        <v>0</v>
      </c>
      <c r="AW23" s="325">
        <f>'Összes Önk.'!AW23:AW25+'Összes Hivatal'!AW23:AW25-'Bevétel Hivatal'!H199</f>
        <v>0</v>
      </c>
      <c r="AX23" s="325">
        <f>'Összes Önk.'!AX23:AX25+'Összes Hivatal'!AX23:AX25-'Bevétel Hivatal'!I199</f>
        <v>0</v>
      </c>
      <c r="AY23" s="325">
        <f>'Összes Önk.'!AY23:AY25+'Összes Hivatal'!AY23:AY25-'Bevétel Hivatal'!J199</f>
        <v>0</v>
      </c>
      <c r="AZ23" s="325">
        <f>'Összes Önk.'!AZ23:AZ25+'Összes Hivatal'!AZ23:AZ25-'Bevétel Hivatal'!C200</f>
        <v>0</v>
      </c>
      <c r="BA23" s="325">
        <f>'Összes Önk.'!BA23:BA25+'Összes Hivatal'!BA23:BA25-'Bevétel Hivatal'!D200</f>
        <v>0</v>
      </c>
      <c r="BB23" s="325">
        <f>'Összes Önk.'!BB23:BB25+'Összes Hivatal'!BB23:BB25-'Bevétel Hivatal'!E200</f>
        <v>0</v>
      </c>
      <c r="BC23" s="325">
        <f>'Összes Önk.'!BC23:BC25+'Összes Hivatal'!BC23:BC25-'Bevétel Hivatal'!F200</f>
        <v>0</v>
      </c>
      <c r="BD23" s="325">
        <f>'Összes Önk.'!BD23:BD25+'Összes Hivatal'!BD23:BD25-'Bevétel Hivatal'!G200</f>
        <v>0</v>
      </c>
      <c r="BE23" s="325">
        <f>'Összes Önk.'!BE23:BE25+'Összes Hivatal'!BE23:BE25-'Bevétel Hivatal'!H200</f>
        <v>0</v>
      </c>
      <c r="BF23" s="325">
        <f>'Összes Önk.'!BF23:BF25+'Összes Hivatal'!BF23:BF25-'Bevétel Hivatal'!I200</f>
        <v>0</v>
      </c>
      <c r="BG23" s="325">
        <f>'Összes Önk.'!BG23:BG25+'Összes Hivatal'!BG23:BG25-'Bevétel Hivatal'!J200</f>
        <v>0</v>
      </c>
      <c r="BH23" s="325">
        <f>AJ23+AR23+AZ23</f>
        <v>0</v>
      </c>
      <c r="BI23" s="325">
        <f aca="true" t="shared" si="49" ref="BI23:BO23">AK23+AS23+BA23</f>
        <v>0</v>
      </c>
      <c r="BJ23" s="325">
        <f t="shared" si="49"/>
        <v>0</v>
      </c>
      <c r="BK23" s="325">
        <f t="shared" si="49"/>
        <v>0</v>
      </c>
      <c r="BL23" s="325">
        <f t="shared" si="49"/>
        <v>0</v>
      </c>
      <c r="BM23" s="325">
        <f t="shared" si="49"/>
        <v>0</v>
      </c>
      <c r="BN23" s="325">
        <f t="shared" si="49"/>
        <v>0</v>
      </c>
      <c r="BO23" s="325">
        <f t="shared" si="49"/>
        <v>0</v>
      </c>
      <c r="BP23" s="293">
        <f t="shared" si="2"/>
        <v>0</v>
      </c>
      <c r="BQ23" s="293">
        <f t="shared" si="3"/>
        <v>0</v>
      </c>
      <c r="BR23" s="293">
        <f t="shared" si="4"/>
        <v>0</v>
      </c>
      <c r="BS23" s="293">
        <f t="shared" si="5"/>
        <v>0</v>
      </c>
      <c r="BT23" s="293">
        <f t="shared" si="6"/>
        <v>0</v>
      </c>
      <c r="BV23" s="293">
        <f t="shared" si="7"/>
        <v>0</v>
      </c>
      <c r="BW23" s="293">
        <f t="shared" si="8"/>
        <v>0</v>
      </c>
      <c r="BX23" s="293">
        <f t="shared" si="9"/>
        <v>0</v>
      </c>
      <c r="BY23" s="293">
        <f t="shared" si="10"/>
        <v>0</v>
      </c>
      <c r="BZ23" s="293">
        <f t="shared" si="11"/>
        <v>0</v>
      </c>
    </row>
    <row r="24" spans="1:78" s="11" customFormat="1" ht="15.75">
      <c r="A24" s="1">
        <v>20</v>
      </c>
      <c r="B24" s="97" t="s">
        <v>136</v>
      </c>
      <c r="C24" s="5">
        <f>'Összes Önk.'!C24+'Összes Hivatal'!C24</f>
        <v>0</v>
      </c>
      <c r="D24" s="5">
        <f>'Összes Önk.'!D24+'Összes Hivatal'!D24</f>
        <v>0</v>
      </c>
      <c r="E24" s="5">
        <f>'Összes Önk.'!E24+'Összes Hivatal'!E24</f>
        <v>0</v>
      </c>
      <c r="F24" s="5">
        <f>'Összes Önk.'!F24+'Összes Hivatal'!F24</f>
        <v>0</v>
      </c>
      <c r="G24" s="5">
        <f>'Összes Önk.'!G24+'Összes Hivatal'!G24</f>
        <v>0</v>
      </c>
      <c r="H24" s="5">
        <f>'Összes Önk.'!H24+'Összes Hivatal'!H24</f>
        <v>0</v>
      </c>
      <c r="I24" s="5">
        <f>'Összes Önk.'!I24+'Összes Hivatal'!I24</f>
        <v>0</v>
      </c>
      <c r="J24" s="5">
        <f>'Összes Önk.'!J24+'Összes Hivatal'!J24</f>
        <v>0</v>
      </c>
      <c r="K24" s="5">
        <f>'Összes Önk.'!K24+'Összes Hivatal'!K24</f>
        <v>0</v>
      </c>
      <c r="L24" s="5">
        <f>'Összes Önk.'!L24+'Összes Hivatal'!L24</f>
        <v>0</v>
      </c>
      <c r="M24" s="5">
        <f>'Összes Önk.'!M24+'Összes Hivatal'!M24</f>
        <v>0</v>
      </c>
      <c r="N24" s="5">
        <f>'Összes Önk.'!N24+'Összes Hivatal'!N24</f>
        <v>0</v>
      </c>
      <c r="O24" s="5">
        <f>'Összes Önk.'!O24+'Összes Hivatal'!O24</f>
        <v>0</v>
      </c>
      <c r="P24" s="5">
        <f>'Összes Önk.'!P24+'Összes Hivatal'!P24</f>
        <v>0</v>
      </c>
      <c r="Q24" s="5">
        <f>'Összes Önk.'!Q24+'Összes Hivatal'!Q24</f>
        <v>0</v>
      </c>
      <c r="R24" s="5">
        <f>'Összes Önk.'!R24+'Összes Hivatal'!R24</f>
        <v>0</v>
      </c>
      <c r="S24" s="5">
        <f>'Összes Önk.'!S24+'Összes Hivatal'!S24</f>
        <v>0</v>
      </c>
      <c r="T24" s="5">
        <f>'Összes Önk.'!T24+'Összes Hivatal'!T24</f>
        <v>0</v>
      </c>
      <c r="U24" s="5">
        <f>'Összes Önk.'!U24+'Összes Hivatal'!U24</f>
        <v>0</v>
      </c>
      <c r="V24" s="5">
        <f>'Összes Önk.'!V24+'Összes Hivatal'!V24</f>
        <v>0</v>
      </c>
      <c r="W24" s="5">
        <f>'Összes Önk.'!W24+'Összes Hivatal'!W24</f>
        <v>0</v>
      </c>
      <c r="X24" s="5">
        <f>'Összes Önk.'!X24+'Összes Hivatal'!X24</f>
        <v>0</v>
      </c>
      <c r="Y24" s="5">
        <f>'Összes Önk.'!Y24+'Összes Hivatal'!Y24</f>
        <v>0</v>
      </c>
      <c r="Z24" s="5">
        <f>'Összes Önk.'!Z24+'Összes Hivatal'!Z24</f>
        <v>0</v>
      </c>
      <c r="AA24" s="5">
        <f>C24+K24+S24</f>
        <v>0</v>
      </c>
      <c r="AB24" s="5">
        <f>D24+L24+T24</f>
        <v>0</v>
      </c>
      <c r="AC24" s="5">
        <f aca="true" t="shared" si="50" ref="AC24:AH25">E24+M24+U24</f>
        <v>0</v>
      </c>
      <c r="AD24" s="5">
        <f t="shared" si="50"/>
        <v>0</v>
      </c>
      <c r="AE24" s="5">
        <f t="shared" si="50"/>
        <v>0</v>
      </c>
      <c r="AF24" s="5">
        <f t="shared" si="50"/>
        <v>0</v>
      </c>
      <c r="AG24" s="5">
        <f t="shared" si="50"/>
        <v>0</v>
      </c>
      <c r="AH24" s="5">
        <f t="shared" si="50"/>
        <v>0</v>
      </c>
      <c r="AI24" s="333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293">
        <f t="shared" si="2"/>
        <v>0</v>
      </c>
      <c r="BQ24" s="293">
        <f t="shared" si="3"/>
        <v>0</v>
      </c>
      <c r="BR24" s="293">
        <f t="shared" si="4"/>
        <v>0</v>
      </c>
      <c r="BS24" s="293">
        <f t="shared" si="5"/>
        <v>0</v>
      </c>
      <c r="BT24" s="293">
        <f t="shared" si="6"/>
        <v>0</v>
      </c>
      <c r="BV24" s="293">
        <f t="shared" si="7"/>
        <v>0</v>
      </c>
      <c r="BW24" s="293">
        <f t="shared" si="8"/>
        <v>0</v>
      </c>
      <c r="BX24" s="293">
        <f t="shared" si="9"/>
        <v>0</v>
      </c>
      <c r="BY24" s="293">
        <f t="shared" si="10"/>
        <v>0</v>
      </c>
      <c r="BZ24" s="293">
        <f t="shared" si="11"/>
        <v>0</v>
      </c>
    </row>
    <row r="25" spans="1:78" s="11" customFormat="1" ht="15.75">
      <c r="A25" s="1">
        <v>21</v>
      </c>
      <c r="B25" s="97" t="s">
        <v>137</v>
      </c>
      <c r="C25" s="5">
        <f>'Összes Önk.'!C25</f>
        <v>0</v>
      </c>
      <c r="D25" s="5">
        <f>'Összes Önk.'!D25</f>
        <v>0</v>
      </c>
      <c r="E25" s="5">
        <f>'Összes Önk.'!E25</f>
        <v>0</v>
      </c>
      <c r="F25" s="5">
        <f>'Összes Önk.'!F25</f>
        <v>0</v>
      </c>
      <c r="G25" s="5">
        <f>'Összes Önk.'!G25</f>
        <v>0</v>
      </c>
      <c r="H25" s="5">
        <f>'Összes Önk.'!H25</f>
        <v>0</v>
      </c>
      <c r="I25" s="5">
        <f>'Összes Önk.'!I25</f>
        <v>0</v>
      </c>
      <c r="J25" s="5">
        <f>'Összes Önk.'!J25</f>
        <v>0</v>
      </c>
      <c r="K25" s="5">
        <f>'Összes Önk.'!K25</f>
        <v>0</v>
      </c>
      <c r="L25" s="5">
        <f>'Összes Önk.'!L25</f>
        <v>0</v>
      </c>
      <c r="M25" s="5">
        <f>'Összes Önk.'!M25</f>
        <v>0</v>
      </c>
      <c r="N25" s="5">
        <f>'Összes Önk.'!N25</f>
        <v>0</v>
      </c>
      <c r="O25" s="5">
        <f>'Összes Önk.'!O25</f>
        <v>0</v>
      </c>
      <c r="P25" s="5">
        <f>'Összes Önk.'!P25</f>
        <v>0</v>
      </c>
      <c r="Q25" s="5">
        <f>'Összes Önk.'!Q25</f>
        <v>0</v>
      </c>
      <c r="R25" s="5">
        <f>'Összes Önk.'!R25</f>
        <v>0</v>
      </c>
      <c r="S25" s="5">
        <f>'Összes Önk.'!S25</f>
        <v>0</v>
      </c>
      <c r="T25" s="5">
        <f>'Összes Önk.'!T25</f>
        <v>0</v>
      </c>
      <c r="U25" s="5">
        <f>'Összes Önk.'!U25</f>
        <v>0</v>
      </c>
      <c r="V25" s="5">
        <f>'Összes Önk.'!V25</f>
        <v>0</v>
      </c>
      <c r="W25" s="5">
        <f>'Összes Önk.'!W25</f>
        <v>0</v>
      </c>
      <c r="X25" s="5">
        <f>'Összes Önk.'!X25</f>
        <v>0</v>
      </c>
      <c r="Y25" s="5">
        <f>'Összes Önk.'!Y25</f>
        <v>0</v>
      </c>
      <c r="Z25" s="5">
        <f>'Összes Önk.'!Z25</f>
        <v>0</v>
      </c>
      <c r="AA25" s="5">
        <f>C25+K25+S25</f>
        <v>0</v>
      </c>
      <c r="AB25" s="5">
        <f>D25+L25+T25</f>
        <v>0</v>
      </c>
      <c r="AC25" s="5">
        <f t="shared" si="50"/>
        <v>0</v>
      </c>
      <c r="AD25" s="5">
        <f t="shared" si="50"/>
        <v>0</v>
      </c>
      <c r="AE25" s="5">
        <f t="shared" si="50"/>
        <v>0</v>
      </c>
      <c r="AF25" s="5">
        <f t="shared" si="50"/>
        <v>0</v>
      </c>
      <c r="AG25" s="5">
        <f t="shared" si="50"/>
        <v>0</v>
      </c>
      <c r="AH25" s="5">
        <f t="shared" si="50"/>
        <v>0</v>
      </c>
      <c r="AI25" s="333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293">
        <f t="shared" si="2"/>
        <v>0</v>
      </c>
      <c r="BQ25" s="293">
        <f t="shared" si="3"/>
        <v>0</v>
      </c>
      <c r="BR25" s="293">
        <f t="shared" si="4"/>
        <v>0</v>
      </c>
      <c r="BS25" s="293">
        <f t="shared" si="5"/>
        <v>0</v>
      </c>
      <c r="BT25" s="293">
        <f t="shared" si="6"/>
        <v>0</v>
      </c>
      <c r="BV25" s="293">
        <f t="shared" si="7"/>
        <v>0</v>
      </c>
      <c r="BW25" s="293">
        <f t="shared" si="8"/>
        <v>0</v>
      </c>
      <c r="BX25" s="293">
        <f t="shared" si="9"/>
        <v>0</v>
      </c>
      <c r="BY25" s="293">
        <f t="shared" si="10"/>
        <v>0</v>
      </c>
      <c r="BZ25" s="293">
        <f t="shared" si="11"/>
        <v>0</v>
      </c>
    </row>
    <row r="26" spans="1:78" s="11" customFormat="1" ht="31.5">
      <c r="A26" s="1">
        <v>22</v>
      </c>
      <c r="B26" s="95" t="s">
        <v>12</v>
      </c>
      <c r="C26" s="14">
        <f>C22+C24+C25</f>
        <v>0</v>
      </c>
      <c r="D26" s="14">
        <f aca="true" t="shared" si="51" ref="D26:J26">D22+D24+D25</f>
        <v>0</v>
      </c>
      <c r="E26" s="14">
        <f t="shared" si="51"/>
        <v>0</v>
      </c>
      <c r="F26" s="14">
        <f t="shared" si="51"/>
        <v>0</v>
      </c>
      <c r="G26" s="14">
        <f t="shared" si="51"/>
        <v>0</v>
      </c>
      <c r="H26" s="14">
        <f t="shared" si="51"/>
        <v>0</v>
      </c>
      <c r="I26" s="14">
        <f t="shared" si="51"/>
        <v>0</v>
      </c>
      <c r="J26" s="14">
        <f t="shared" si="51"/>
        <v>0</v>
      </c>
      <c r="K26" s="14">
        <f>K22+K24+K25</f>
        <v>253179843</v>
      </c>
      <c r="L26" s="14">
        <f aca="true" t="shared" si="52" ref="L26:R26">L22+L24+L25</f>
        <v>253179843</v>
      </c>
      <c r="M26" s="14">
        <f t="shared" si="52"/>
        <v>0</v>
      </c>
      <c r="N26" s="14">
        <f t="shared" si="52"/>
        <v>0</v>
      </c>
      <c r="O26" s="14">
        <f t="shared" si="52"/>
        <v>0</v>
      </c>
      <c r="P26" s="14">
        <f t="shared" si="52"/>
        <v>0</v>
      </c>
      <c r="Q26" s="14">
        <f t="shared" si="52"/>
        <v>0</v>
      </c>
      <c r="R26" s="14">
        <f t="shared" si="52"/>
        <v>0</v>
      </c>
      <c r="S26" s="14">
        <f>S22+S24+S25</f>
        <v>0</v>
      </c>
      <c r="T26" s="14">
        <f aca="true" t="shared" si="53" ref="T26:Z26">T22+T24+T25</f>
        <v>0</v>
      </c>
      <c r="U26" s="14">
        <f t="shared" si="53"/>
        <v>0</v>
      </c>
      <c r="V26" s="14">
        <f t="shared" si="53"/>
        <v>0</v>
      </c>
      <c r="W26" s="14">
        <f t="shared" si="53"/>
        <v>0</v>
      </c>
      <c r="X26" s="14">
        <f t="shared" si="53"/>
        <v>0</v>
      </c>
      <c r="Y26" s="14">
        <f t="shared" si="53"/>
        <v>0</v>
      </c>
      <c r="Z26" s="14">
        <f t="shared" si="53"/>
        <v>0</v>
      </c>
      <c r="AA26" s="14">
        <f>AA22+AA24+AA25</f>
        <v>253179843</v>
      </c>
      <c r="AB26" s="14">
        <f>AB22+AB24+AB25</f>
        <v>253179843</v>
      </c>
      <c r="AC26" s="14">
        <f aca="true" t="shared" si="54" ref="AC26:AH26">AC22+AC24+AC25</f>
        <v>0</v>
      </c>
      <c r="AD26" s="14">
        <f t="shared" si="54"/>
        <v>0</v>
      </c>
      <c r="AE26" s="14">
        <f t="shared" si="54"/>
        <v>0</v>
      </c>
      <c r="AF26" s="14">
        <f t="shared" si="54"/>
        <v>0</v>
      </c>
      <c r="AG26" s="14">
        <f t="shared" si="54"/>
        <v>0</v>
      </c>
      <c r="AH26" s="14">
        <f t="shared" si="54"/>
        <v>0</v>
      </c>
      <c r="AI26" s="95" t="s">
        <v>13</v>
      </c>
      <c r="AJ26" s="14">
        <f>AJ22+AJ23</f>
        <v>0</v>
      </c>
      <c r="AK26" s="14">
        <f aca="true" t="shared" si="55" ref="AK26:AQ26">AK22+AK23</f>
        <v>0</v>
      </c>
      <c r="AL26" s="14">
        <f t="shared" si="55"/>
        <v>0</v>
      </c>
      <c r="AM26" s="14">
        <f t="shared" si="55"/>
        <v>0</v>
      </c>
      <c r="AN26" s="14">
        <f t="shared" si="55"/>
        <v>0</v>
      </c>
      <c r="AO26" s="14">
        <f t="shared" si="55"/>
        <v>0</v>
      </c>
      <c r="AP26" s="14">
        <f t="shared" si="55"/>
        <v>0</v>
      </c>
      <c r="AQ26" s="14">
        <f t="shared" si="55"/>
        <v>0</v>
      </c>
      <c r="AR26" s="14">
        <f>AR22+AR23</f>
        <v>220131764</v>
      </c>
      <c r="AS26" s="14">
        <f aca="true" t="shared" si="56" ref="AS26:AY26">AS22+AS23</f>
        <v>220131764</v>
      </c>
      <c r="AT26" s="14">
        <f t="shared" si="56"/>
        <v>0</v>
      </c>
      <c r="AU26" s="14">
        <f t="shared" si="56"/>
        <v>0</v>
      </c>
      <c r="AV26" s="14">
        <f t="shared" si="56"/>
        <v>0</v>
      </c>
      <c r="AW26" s="14">
        <f t="shared" si="56"/>
        <v>0</v>
      </c>
      <c r="AX26" s="14">
        <f t="shared" si="56"/>
        <v>0</v>
      </c>
      <c r="AY26" s="14">
        <f t="shared" si="56"/>
        <v>0</v>
      </c>
      <c r="AZ26" s="14">
        <f>AZ22+AZ23</f>
        <v>15000</v>
      </c>
      <c r="BA26" s="14">
        <f aca="true" t="shared" si="57" ref="BA26:BG26">BA22+BA23</f>
        <v>15000</v>
      </c>
      <c r="BB26" s="14">
        <f t="shared" si="57"/>
        <v>0</v>
      </c>
      <c r="BC26" s="14">
        <f t="shared" si="57"/>
        <v>0</v>
      </c>
      <c r="BD26" s="14">
        <f t="shared" si="57"/>
        <v>0</v>
      </c>
      <c r="BE26" s="14">
        <f t="shared" si="57"/>
        <v>0</v>
      </c>
      <c r="BF26" s="14">
        <f t="shared" si="57"/>
        <v>0</v>
      </c>
      <c r="BG26" s="14">
        <f t="shared" si="57"/>
        <v>0</v>
      </c>
      <c r="BH26" s="14">
        <f>BH22+BH23</f>
        <v>220146764</v>
      </c>
      <c r="BI26" s="14">
        <f aca="true" t="shared" si="58" ref="BI26:BO26">BI22+BI23</f>
        <v>220146764</v>
      </c>
      <c r="BJ26" s="14">
        <f t="shared" si="58"/>
        <v>0</v>
      </c>
      <c r="BK26" s="14">
        <f t="shared" si="58"/>
        <v>0</v>
      </c>
      <c r="BL26" s="14">
        <f t="shared" si="58"/>
        <v>0</v>
      </c>
      <c r="BM26" s="14">
        <f t="shared" si="58"/>
        <v>0</v>
      </c>
      <c r="BN26" s="14">
        <f t="shared" si="58"/>
        <v>0</v>
      </c>
      <c r="BO26" s="14">
        <f t="shared" si="58"/>
        <v>0</v>
      </c>
      <c r="BP26" s="293">
        <f t="shared" si="2"/>
        <v>0</v>
      </c>
      <c r="BQ26" s="293">
        <f t="shared" si="3"/>
        <v>0</v>
      </c>
      <c r="BR26" s="293">
        <f t="shared" si="4"/>
        <v>0</v>
      </c>
      <c r="BS26" s="293">
        <f t="shared" si="5"/>
        <v>0</v>
      </c>
      <c r="BT26" s="293">
        <f t="shared" si="6"/>
        <v>0</v>
      </c>
      <c r="BV26" s="293">
        <f t="shared" si="7"/>
        <v>0</v>
      </c>
      <c r="BW26" s="293">
        <f t="shared" si="8"/>
        <v>0</v>
      </c>
      <c r="BX26" s="293">
        <f t="shared" si="9"/>
        <v>0</v>
      </c>
      <c r="BY26" s="293">
        <f t="shared" si="10"/>
        <v>0</v>
      </c>
      <c r="BZ26" s="293">
        <f t="shared" si="11"/>
        <v>0</v>
      </c>
    </row>
    <row r="27" spans="1:78" s="99" customFormat="1" ht="16.5">
      <c r="A27" s="1">
        <v>23</v>
      </c>
      <c r="B27" s="326" t="s">
        <v>141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8"/>
      <c r="AI27" s="326" t="s">
        <v>142</v>
      </c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8"/>
      <c r="BJ27" s="124"/>
      <c r="BK27" s="124"/>
      <c r="BL27" s="124"/>
      <c r="BM27" s="124"/>
      <c r="BN27" s="124"/>
      <c r="BO27" s="299"/>
      <c r="BP27" s="293">
        <f t="shared" si="2"/>
        <v>0</v>
      </c>
      <c r="BQ27" s="293">
        <f t="shared" si="3"/>
        <v>0</v>
      </c>
      <c r="BR27" s="293">
        <f t="shared" si="4"/>
        <v>0</v>
      </c>
      <c r="BS27" s="293">
        <f t="shared" si="5"/>
        <v>0</v>
      </c>
      <c r="BT27" s="293">
        <f t="shared" si="6"/>
        <v>0</v>
      </c>
      <c r="BU27" s="11"/>
      <c r="BV27" s="293">
        <f t="shared" si="7"/>
        <v>0</v>
      </c>
      <c r="BW27" s="293">
        <f t="shared" si="8"/>
        <v>0</v>
      </c>
      <c r="BX27" s="293">
        <f t="shared" si="9"/>
        <v>0</v>
      </c>
      <c r="BY27" s="293">
        <f t="shared" si="10"/>
        <v>0</v>
      </c>
      <c r="BZ27" s="293">
        <f t="shared" si="11"/>
        <v>0</v>
      </c>
    </row>
    <row r="28" spans="1:78" s="11" customFormat="1" ht="15.75">
      <c r="A28" s="1">
        <v>24</v>
      </c>
      <c r="B28" s="94" t="s">
        <v>143</v>
      </c>
      <c r="C28" s="5">
        <f>C13+C22</f>
        <v>0</v>
      </c>
      <c r="D28" s="5">
        <f aca="true" t="shared" si="59" ref="D28:J28">D13+D22</f>
        <v>0</v>
      </c>
      <c r="E28" s="5">
        <f t="shared" si="59"/>
        <v>0</v>
      </c>
      <c r="F28" s="5">
        <f t="shared" si="59"/>
        <v>0</v>
      </c>
      <c r="G28" s="5">
        <f t="shared" si="59"/>
        <v>0</v>
      </c>
      <c r="H28" s="5">
        <f t="shared" si="59"/>
        <v>0</v>
      </c>
      <c r="I28" s="5">
        <f t="shared" si="59"/>
        <v>0</v>
      </c>
      <c r="J28" s="5">
        <f t="shared" si="59"/>
        <v>0</v>
      </c>
      <c r="K28" s="5">
        <f>K13+K22</f>
        <v>449171619</v>
      </c>
      <c r="L28" s="5">
        <f aca="true" t="shared" si="60" ref="L28:R28">L13+L22</f>
        <v>456229934</v>
      </c>
      <c r="M28" s="5">
        <f t="shared" si="60"/>
        <v>0</v>
      </c>
      <c r="N28" s="5">
        <f t="shared" si="60"/>
        <v>0</v>
      </c>
      <c r="O28" s="5">
        <f t="shared" si="60"/>
        <v>0</v>
      </c>
      <c r="P28" s="5">
        <f t="shared" si="60"/>
        <v>0</v>
      </c>
      <c r="Q28" s="5">
        <f t="shared" si="60"/>
        <v>0</v>
      </c>
      <c r="R28" s="5">
        <f t="shared" si="60"/>
        <v>0</v>
      </c>
      <c r="S28" s="5">
        <f>S13+S22</f>
        <v>1880000</v>
      </c>
      <c r="T28" s="5">
        <f aca="true" t="shared" si="61" ref="T28:Z28">T13+T22</f>
        <v>1880000</v>
      </c>
      <c r="U28" s="5">
        <f t="shared" si="61"/>
        <v>0</v>
      </c>
      <c r="V28" s="5">
        <f t="shared" si="61"/>
        <v>0</v>
      </c>
      <c r="W28" s="5">
        <f t="shared" si="61"/>
        <v>0</v>
      </c>
      <c r="X28" s="5">
        <f t="shared" si="61"/>
        <v>0</v>
      </c>
      <c r="Y28" s="5">
        <f t="shared" si="61"/>
        <v>0</v>
      </c>
      <c r="Z28" s="5">
        <f t="shared" si="61"/>
        <v>0</v>
      </c>
      <c r="AA28" s="5">
        <f>AA13+AA22</f>
        <v>451051619</v>
      </c>
      <c r="AB28" s="5">
        <f>AB13+AB22</f>
        <v>458109934</v>
      </c>
      <c r="AC28" s="5">
        <f aca="true" t="shared" si="62" ref="AC28:AH28">AC13+AC22</f>
        <v>0</v>
      </c>
      <c r="AD28" s="5">
        <f t="shared" si="62"/>
        <v>0</v>
      </c>
      <c r="AE28" s="5">
        <f t="shared" si="62"/>
        <v>0</v>
      </c>
      <c r="AF28" s="5">
        <f t="shared" si="62"/>
        <v>0</v>
      </c>
      <c r="AG28" s="5">
        <f t="shared" si="62"/>
        <v>0</v>
      </c>
      <c r="AH28" s="5">
        <f t="shared" si="62"/>
        <v>0</v>
      </c>
      <c r="AI28" s="94" t="s">
        <v>144</v>
      </c>
      <c r="AJ28" s="5">
        <f>AJ13+AJ22</f>
        <v>0</v>
      </c>
      <c r="AK28" s="5">
        <f aca="true" t="shared" si="63" ref="AK28:AQ28">AK13+AK22</f>
        <v>0</v>
      </c>
      <c r="AL28" s="5">
        <f t="shared" si="63"/>
        <v>0</v>
      </c>
      <c r="AM28" s="5">
        <f t="shared" si="63"/>
        <v>0</v>
      </c>
      <c r="AN28" s="5">
        <f t="shared" si="63"/>
        <v>0</v>
      </c>
      <c r="AO28" s="5">
        <f t="shared" si="63"/>
        <v>0</v>
      </c>
      <c r="AP28" s="5">
        <f t="shared" si="63"/>
        <v>0</v>
      </c>
      <c r="AQ28" s="5">
        <f t="shared" si="63"/>
        <v>0</v>
      </c>
      <c r="AR28" s="5">
        <f>AR13+AR22</f>
        <v>479226620</v>
      </c>
      <c r="AS28" s="5">
        <f aca="true" t="shared" si="64" ref="AS28:AY28">AS13+AS22</f>
        <v>486290774</v>
      </c>
      <c r="AT28" s="5">
        <f t="shared" si="64"/>
        <v>0</v>
      </c>
      <c r="AU28" s="5">
        <f t="shared" si="64"/>
        <v>0</v>
      </c>
      <c r="AV28" s="5">
        <f t="shared" si="64"/>
        <v>0</v>
      </c>
      <c r="AW28" s="5">
        <f t="shared" si="64"/>
        <v>0</v>
      </c>
      <c r="AX28" s="5">
        <f t="shared" si="64"/>
        <v>0</v>
      </c>
      <c r="AY28" s="5">
        <f t="shared" si="64"/>
        <v>0</v>
      </c>
      <c r="AZ28" s="5">
        <f>AZ13+AZ22</f>
        <v>3211416</v>
      </c>
      <c r="BA28" s="5">
        <f aca="true" t="shared" si="65" ref="BA28:BG28">BA13+BA22</f>
        <v>3211416</v>
      </c>
      <c r="BB28" s="5">
        <f t="shared" si="65"/>
        <v>0</v>
      </c>
      <c r="BC28" s="5">
        <f t="shared" si="65"/>
        <v>0</v>
      </c>
      <c r="BD28" s="5">
        <f t="shared" si="65"/>
        <v>0</v>
      </c>
      <c r="BE28" s="5">
        <f t="shared" si="65"/>
        <v>0</v>
      </c>
      <c r="BF28" s="5">
        <f t="shared" si="65"/>
        <v>0</v>
      </c>
      <c r="BG28" s="5">
        <f t="shared" si="65"/>
        <v>0</v>
      </c>
      <c r="BH28" s="5">
        <f>BH13+BH22</f>
        <v>482438036</v>
      </c>
      <c r="BI28" s="5">
        <f aca="true" t="shared" si="66" ref="BI28:BO28">BI13+BI22</f>
        <v>489502190</v>
      </c>
      <c r="BJ28" s="5">
        <f t="shared" si="66"/>
        <v>0</v>
      </c>
      <c r="BK28" s="5">
        <f t="shared" si="66"/>
        <v>0</v>
      </c>
      <c r="BL28" s="5">
        <f t="shared" si="66"/>
        <v>0</v>
      </c>
      <c r="BM28" s="5">
        <f t="shared" si="66"/>
        <v>0</v>
      </c>
      <c r="BN28" s="5">
        <f t="shared" si="66"/>
        <v>0</v>
      </c>
      <c r="BO28" s="5">
        <f t="shared" si="66"/>
        <v>0</v>
      </c>
      <c r="BP28" s="293">
        <f t="shared" si="2"/>
        <v>0</v>
      </c>
      <c r="BQ28" s="293">
        <f t="shared" si="3"/>
        <v>7064154</v>
      </c>
      <c r="BR28" s="293">
        <f t="shared" si="4"/>
        <v>0</v>
      </c>
      <c r="BS28" s="293">
        <f t="shared" si="5"/>
        <v>7064154</v>
      </c>
      <c r="BT28" s="293">
        <f t="shared" si="6"/>
        <v>0</v>
      </c>
      <c r="BV28" s="293">
        <f t="shared" si="7"/>
        <v>0</v>
      </c>
      <c r="BW28" s="293">
        <f t="shared" si="8"/>
        <v>7058315</v>
      </c>
      <c r="BX28" s="293">
        <f t="shared" si="9"/>
        <v>0</v>
      </c>
      <c r="BY28" s="293">
        <f t="shared" si="10"/>
        <v>7058315</v>
      </c>
      <c r="BZ28" s="293">
        <f t="shared" si="11"/>
        <v>0</v>
      </c>
    </row>
    <row r="29" spans="1:78" s="11" customFormat="1" ht="15.75">
      <c r="A29" s="1">
        <v>25</v>
      </c>
      <c r="B29" s="97" t="s">
        <v>145</v>
      </c>
      <c r="C29" s="98">
        <f>C28-AJ28</f>
        <v>0</v>
      </c>
      <c r="D29" s="98">
        <f aca="true" t="shared" si="67" ref="D29:J29">D28-AK28</f>
        <v>0</v>
      </c>
      <c r="E29" s="98">
        <f t="shared" si="67"/>
        <v>0</v>
      </c>
      <c r="F29" s="98">
        <f t="shared" si="67"/>
        <v>0</v>
      </c>
      <c r="G29" s="98">
        <f t="shared" si="67"/>
        <v>0</v>
      </c>
      <c r="H29" s="98">
        <f t="shared" si="67"/>
        <v>0</v>
      </c>
      <c r="I29" s="98">
        <f t="shared" si="67"/>
        <v>0</v>
      </c>
      <c r="J29" s="98">
        <f t="shared" si="67"/>
        <v>0</v>
      </c>
      <c r="K29" s="98">
        <f>K28-AR28</f>
        <v>-30055001</v>
      </c>
      <c r="L29" s="98">
        <f aca="true" t="shared" si="68" ref="L29:R29">L28-AS28</f>
        <v>-30060840</v>
      </c>
      <c r="M29" s="98">
        <f t="shared" si="68"/>
        <v>0</v>
      </c>
      <c r="N29" s="98">
        <f t="shared" si="68"/>
        <v>0</v>
      </c>
      <c r="O29" s="98">
        <f t="shared" si="68"/>
        <v>0</v>
      </c>
      <c r="P29" s="98">
        <f t="shared" si="68"/>
        <v>0</v>
      </c>
      <c r="Q29" s="98">
        <f t="shared" si="68"/>
        <v>0</v>
      </c>
      <c r="R29" s="98">
        <f t="shared" si="68"/>
        <v>0</v>
      </c>
      <c r="S29" s="98">
        <f>S28-AZ28</f>
        <v>-1331416</v>
      </c>
      <c r="T29" s="98">
        <f aca="true" t="shared" si="69" ref="T29:Z29">T28-BA28</f>
        <v>-1331416</v>
      </c>
      <c r="U29" s="98">
        <f t="shared" si="69"/>
        <v>0</v>
      </c>
      <c r="V29" s="98">
        <f t="shared" si="69"/>
        <v>0</v>
      </c>
      <c r="W29" s="98">
        <f t="shared" si="69"/>
        <v>0</v>
      </c>
      <c r="X29" s="98">
        <f t="shared" si="69"/>
        <v>0</v>
      </c>
      <c r="Y29" s="98">
        <f t="shared" si="69"/>
        <v>0</v>
      </c>
      <c r="Z29" s="98">
        <f t="shared" si="69"/>
        <v>0</v>
      </c>
      <c r="AA29" s="98">
        <f>AA28-BH28</f>
        <v>-31386417</v>
      </c>
      <c r="AB29" s="98">
        <f>AB28-BI28</f>
        <v>-31392256</v>
      </c>
      <c r="AC29" s="98">
        <f aca="true" t="shared" si="70" ref="AC29:AH29">AC28-BJ28</f>
        <v>0</v>
      </c>
      <c r="AD29" s="98">
        <f t="shared" si="70"/>
        <v>0</v>
      </c>
      <c r="AE29" s="98">
        <f t="shared" si="70"/>
        <v>0</v>
      </c>
      <c r="AF29" s="98">
        <f t="shared" si="70"/>
        <v>0</v>
      </c>
      <c r="AG29" s="98">
        <f t="shared" si="70"/>
        <v>0</v>
      </c>
      <c r="AH29" s="98">
        <f t="shared" si="70"/>
        <v>0</v>
      </c>
      <c r="AI29" s="333" t="s">
        <v>138</v>
      </c>
      <c r="AJ29" s="325">
        <f>AJ14+AJ23</f>
        <v>0</v>
      </c>
      <c r="AK29" s="325">
        <f aca="true" t="shared" si="71" ref="AK29:AQ29">AK14+AK23</f>
        <v>0</v>
      </c>
      <c r="AL29" s="325">
        <f t="shared" si="71"/>
        <v>0</v>
      </c>
      <c r="AM29" s="325">
        <f t="shared" si="71"/>
        <v>0</v>
      </c>
      <c r="AN29" s="325">
        <f t="shared" si="71"/>
        <v>0</v>
      </c>
      <c r="AO29" s="325">
        <f t="shared" si="71"/>
        <v>0</v>
      </c>
      <c r="AP29" s="325">
        <f t="shared" si="71"/>
        <v>0</v>
      </c>
      <c r="AQ29" s="325">
        <f t="shared" si="71"/>
        <v>0</v>
      </c>
      <c r="AR29" s="325">
        <f>AR14+AR23</f>
        <v>5852979</v>
      </c>
      <c r="AS29" s="325">
        <f aca="true" t="shared" si="72" ref="AS29:AY29">AS14+AS23</f>
        <v>5852979</v>
      </c>
      <c r="AT29" s="325">
        <f t="shared" si="72"/>
        <v>0</v>
      </c>
      <c r="AU29" s="325">
        <f t="shared" si="72"/>
        <v>0</v>
      </c>
      <c r="AV29" s="325">
        <f t="shared" si="72"/>
        <v>0</v>
      </c>
      <c r="AW29" s="325">
        <f t="shared" si="72"/>
        <v>0</v>
      </c>
      <c r="AX29" s="325">
        <f t="shared" si="72"/>
        <v>0</v>
      </c>
      <c r="AY29" s="325">
        <f t="shared" si="72"/>
        <v>0</v>
      </c>
      <c r="AZ29" s="325">
        <f>AZ14+AZ23</f>
        <v>0</v>
      </c>
      <c r="BA29" s="325">
        <f aca="true" t="shared" si="73" ref="BA29:BG29">BA14+BA23</f>
        <v>0</v>
      </c>
      <c r="BB29" s="325">
        <f t="shared" si="73"/>
        <v>0</v>
      </c>
      <c r="BC29" s="325">
        <f t="shared" si="73"/>
        <v>0</v>
      </c>
      <c r="BD29" s="325">
        <f t="shared" si="73"/>
        <v>0</v>
      </c>
      <c r="BE29" s="325">
        <f t="shared" si="73"/>
        <v>0</v>
      </c>
      <c r="BF29" s="325">
        <f t="shared" si="73"/>
        <v>0</v>
      </c>
      <c r="BG29" s="325">
        <f t="shared" si="73"/>
        <v>0</v>
      </c>
      <c r="BH29" s="325">
        <f>BH14+BH23</f>
        <v>5852979</v>
      </c>
      <c r="BI29" s="325">
        <f aca="true" t="shared" si="74" ref="BI29:BO29">BI14+BI23</f>
        <v>5852979</v>
      </c>
      <c r="BJ29" s="325">
        <f t="shared" si="74"/>
        <v>0</v>
      </c>
      <c r="BK29" s="325">
        <f t="shared" si="74"/>
        <v>0</v>
      </c>
      <c r="BL29" s="325">
        <f t="shared" si="74"/>
        <v>0</v>
      </c>
      <c r="BM29" s="325">
        <f t="shared" si="74"/>
        <v>0</v>
      </c>
      <c r="BN29" s="325">
        <f t="shared" si="74"/>
        <v>0</v>
      </c>
      <c r="BO29" s="325">
        <f t="shared" si="74"/>
        <v>0</v>
      </c>
      <c r="BP29" s="293">
        <f t="shared" si="2"/>
        <v>0</v>
      </c>
      <c r="BQ29" s="293">
        <f t="shared" si="3"/>
        <v>0</v>
      </c>
      <c r="BR29" s="293">
        <f t="shared" si="4"/>
        <v>0</v>
      </c>
      <c r="BS29" s="293">
        <f t="shared" si="5"/>
        <v>0</v>
      </c>
      <c r="BT29" s="293">
        <f t="shared" si="6"/>
        <v>0</v>
      </c>
      <c r="BV29" s="293">
        <f t="shared" si="7"/>
        <v>0</v>
      </c>
      <c r="BW29" s="293">
        <f t="shared" si="8"/>
        <v>-5839</v>
      </c>
      <c r="BX29" s="293">
        <f t="shared" si="9"/>
        <v>0</v>
      </c>
      <c r="BY29" s="293">
        <f t="shared" si="10"/>
        <v>-5839</v>
      </c>
      <c r="BZ29" s="293">
        <f t="shared" si="11"/>
        <v>0</v>
      </c>
    </row>
    <row r="30" spans="1:78" s="11" customFormat="1" ht="15.75">
      <c r="A30" s="1">
        <v>26</v>
      </c>
      <c r="B30" s="97" t="s">
        <v>136</v>
      </c>
      <c r="C30" s="5">
        <f>C15+C24</f>
        <v>0</v>
      </c>
      <c r="D30" s="5">
        <f aca="true" t="shared" si="75" ref="D30:J30">D15+D24</f>
        <v>0</v>
      </c>
      <c r="E30" s="5">
        <f t="shared" si="75"/>
        <v>0</v>
      </c>
      <c r="F30" s="5">
        <f t="shared" si="75"/>
        <v>0</v>
      </c>
      <c r="G30" s="5">
        <f t="shared" si="75"/>
        <v>0</v>
      </c>
      <c r="H30" s="5">
        <f t="shared" si="75"/>
        <v>0</v>
      </c>
      <c r="I30" s="5">
        <f t="shared" si="75"/>
        <v>0</v>
      </c>
      <c r="J30" s="5">
        <f t="shared" si="75"/>
        <v>0</v>
      </c>
      <c r="K30" s="5">
        <f>K15+K24</f>
        <v>37239396</v>
      </c>
      <c r="L30" s="5">
        <f aca="true" t="shared" si="76" ref="L30:R30">L15+L24</f>
        <v>37245235</v>
      </c>
      <c r="M30" s="5">
        <f t="shared" si="76"/>
        <v>0</v>
      </c>
      <c r="N30" s="5">
        <f t="shared" si="76"/>
        <v>0</v>
      </c>
      <c r="O30" s="5">
        <f t="shared" si="76"/>
        <v>0</v>
      </c>
      <c r="P30" s="5">
        <f t="shared" si="76"/>
        <v>0</v>
      </c>
      <c r="Q30" s="5">
        <f t="shared" si="76"/>
        <v>0</v>
      </c>
      <c r="R30" s="5">
        <f t="shared" si="76"/>
        <v>0</v>
      </c>
      <c r="S30" s="5">
        <f>S15+S24</f>
        <v>0</v>
      </c>
      <c r="T30" s="5">
        <f aca="true" t="shared" si="77" ref="T30:Z30">T15+T24</f>
        <v>0</v>
      </c>
      <c r="U30" s="5">
        <f t="shared" si="77"/>
        <v>0</v>
      </c>
      <c r="V30" s="5">
        <f t="shared" si="77"/>
        <v>0</v>
      </c>
      <c r="W30" s="5">
        <f t="shared" si="77"/>
        <v>0</v>
      </c>
      <c r="X30" s="5">
        <f t="shared" si="77"/>
        <v>0</v>
      </c>
      <c r="Y30" s="5">
        <f t="shared" si="77"/>
        <v>0</v>
      </c>
      <c r="Z30" s="5">
        <f t="shared" si="77"/>
        <v>0</v>
      </c>
      <c r="AA30" s="5">
        <f>AA15+AA24</f>
        <v>37239396</v>
      </c>
      <c r="AB30" s="5">
        <f>AB15+AB24</f>
        <v>37245235</v>
      </c>
      <c r="AC30" s="5">
        <f aca="true" t="shared" si="78" ref="AC30:AH30">AC15+AC24</f>
        <v>0</v>
      </c>
      <c r="AD30" s="5">
        <f t="shared" si="78"/>
        <v>0</v>
      </c>
      <c r="AE30" s="5">
        <f t="shared" si="78"/>
        <v>0</v>
      </c>
      <c r="AF30" s="5">
        <f t="shared" si="78"/>
        <v>0</v>
      </c>
      <c r="AG30" s="5">
        <f t="shared" si="78"/>
        <v>0</v>
      </c>
      <c r="AH30" s="5">
        <f t="shared" si="78"/>
        <v>0</v>
      </c>
      <c r="AI30" s="333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293">
        <f t="shared" si="2"/>
        <v>0</v>
      </c>
      <c r="BQ30" s="293">
        <f t="shared" si="3"/>
        <v>0</v>
      </c>
      <c r="BR30" s="293">
        <f t="shared" si="4"/>
        <v>0</v>
      </c>
      <c r="BS30" s="293">
        <f t="shared" si="5"/>
        <v>0</v>
      </c>
      <c r="BT30" s="293">
        <f t="shared" si="6"/>
        <v>0</v>
      </c>
      <c r="BV30" s="293">
        <f t="shared" si="7"/>
        <v>0</v>
      </c>
      <c r="BW30" s="293">
        <f t="shared" si="8"/>
        <v>5839</v>
      </c>
      <c r="BX30" s="293">
        <f t="shared" si="9"/>
        <v>0</v>
      </c>
      <c r="BY30" s="293">
        <f t="shared" si="10"/>
        <v>5839</v>
      </c>
      <c r="BZ30" s="293">
        <f t="shared" si="11"/>
        <v>0</v>
      </c>
    </row>
    <row r="31" spans="1:78" s="11" customFormat="1" ht="15.75">
      <c r="A31" s="1">
        <v>27</v>
      </c>
      <c r="B31" s="97" t="s">
        <v>137</v>
      </c>
      <c r="C31" s="5">
        <f>C16+C25</f>
        <v>0</v>
      </c>
      <c r="D31" s="5">
        <f aca="true" t="shared" si="79" ref="D31:J31">D16+D25</f>
        <v>0</v>
      </c>
      <c r="E31" s="5">
        <f t="shared" si="79"/>
        <v>0</v>
      </c>
      <c r="F31" s="5">
        <f t="shared" si="79"/>
        <v>0</v>
      </c>
      <c r="G31" s="5">
        <f t="shared" si="79"/>
        <v>0</v>
      </c>
      <c r="H31" s="5">
        <f t="shared" si="79"/>
        <v>0</v>
      </c>
      <c r="I31" s="5">
        <f t="shared" si="79"/>
        <v>0</v>
      </c>
      <c r="J31" s="5">
        <f t="shared" si="79"/>
        <v>0</v>
      </c>
      <c r="K31" s="5">
        <f>K16+K25</f>
        <v>0</v>
      </c>
      <c r="L31" s="5">
        <f aca="true" t="shared" si="80" ref="L31:R31">L16+L25</f>
        <v>0</v>
      </c>
      <c r="M31" s="5">
        <f t="shared" si="80"/>
        <v>0</v>
      </c>
      <c r="N31" s="5">
        <f t="shared" si="80"/>
        <v>0</v>
      </c>
      <c r="O31" s="5">
        <f t="shared" si="80"/>
        <v>0</v>
      </c>
      <c r="P31" s="5">
        <f t="shared" si="80"/>
        <v>0</v>
      </c>
      <c r="Q31" s="5">
        <f t="shared" si="80"/>
        <v>0</v>
      </c>
      <c r="R31" s="5">
        <f t="shared" si="80"/>
        <v>0</v>
      </c>
      <c r="S31" s="5">
        <f>S16+S25</f>
        <v>0</v>
      </c>
      <c r="T31" s="5">
        <f aca="true" t="shared" si="81" ref="T31:Z31">T16+T25</f>
        <v>0</v>
      </c>
      <c r="U31" s="5">
        <f t="shared" si="81"/>
        <v>0</v>
      </c>
      <c r="V31" s="5">
        <f t="shared" si="81"/>
        <v>0</v>
      </c>
      <c r="W31" s="5">
        <f t="shared" si="81"/>
        <v>0</v>
      </c>
      <c r="X31" s="5">
        <f t="shared" si="81"/>
        <v>0</v>
      </c>
      <c r="Y31" s="5">
        <f t="shared" si="81"/>
        <v>0</v>
      </c>
      <c r="Z31" s="5">
        <f t="shared" si="81"/>
        <v>0</v>
      </c>
      <c r="AA31" s="5">
        <f>AA16+AA25</f>
        <v>0</v>
      </c>
      <c r="AB31" s="5">
        <f>AB16+AB25</f>
        <v>0</v>
      </c>
      <c r="AC31" s="5">
        <f aca="true" t="shared" si="82" ref="AC31:AH31">AC16+AC25</f>
        <v>0</v>
      </c>
      <c r="AD31" s="5">
        <f t="shared" si="82"/>
        <v>0</v>
      </c>
      <c r="AE31" s="5">
        <f t="shared" si="82"/>
        <v>0</v>
      </c>
      <c r="AF31" s="5">
        <f t="shared" si="82"/>
        <v>0</v>
      </c>
      <c r="AG31" s="5">
        <f t="shared" si="82"/>
        <v>0</v>
      </c>
      <c r="AH31" s="5">
        <f t="shared" si="82"/>
        <v>0</v>
      </c>
      <c r="AI31" s="333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293">
        <f t="shared" si="2"/>
        <v>0</v>
      </c>
      <c r="BQ31" s="293">
        <f t="shared" si="3"/>
        <v>0</v>
      </c>
      <c r="BR31" s="293">
        <f t="shared" si="4"/>
        <v>0</v>
      </c>
      <c r="BS31" s="293">
        <f t="shared" si="5"/>
        <v>0</v>
      </c>
      <c r="BT31" s="293">
        <f t="shared" si="6"/>
        <v>0</v>
      </c>
      <c r="BV31" s="293">
        <f t="shared" si="7"/>
        <v>0</v>
      </c>
      <c r="BW31" s="293">
        <f t="shared" si="8"/>
        <v>0</v>
      </c>
      <c r="BX31" s="293">
        <f t="shared" si="9"/>
        <v>0</v>
      </c>
      <c r="BY31" s="293">
        <f t="shared" si="10"/>
        <v>0</v>
      </c>
      <c r="BZ31" s="293">
        <f t="shared" si="11"/>
        <v>0</v>
      </c>
    </row>
    <row r="32" spans="1:78" s="11" customFormat="1" ht="15.75">
      <c r="A32" s="1">
        <v>28</v>
      </c>
      <c r="B32" s="93" t="s">
        <v>7</v>
      </c>
      <c r="C32" s="14">
        <f>C28+C30+C31</f>
        <v>0</v>
      </c>
      <c r="D32" s="14">
        <f aca="true" t="shared" si="83" ref="D32:J32">D28+D30+D31</f>
        <v>0</v>
      </c>
      <c r="E32" s="14">
        <f t="shared" si="83"/>
        <v>0</v>
      </c>
      <c r="F32" s="14">
        <f t="shared" si="83"/>
        <v>0</v>
      </c>
      <c r="G32" s="14">
        <f t="shared" si="83"/>
        <v>0</v>
      </c>
      <c r="H32" s="14">
        <f t="shared" si="83"/>
        <v>0</v>
      </c>
      <c r="I32" s="14">
        <f t="shared" si="83"/>
        <v>0</v>
      </c>
      <c r="J32" s="14">
        <f t="shared" si="83"/>
        <v>0</v>
      </c>
      <c r="K32" s="14">
        <f>K28+K30+K31</f>
        <v>486411015</v>
      </c>
      <c r="L32" s="14">
        <f aca="true" t="shared" si="84" ref="L32:R32">L28+L30+L31</f>
        <v>493475169</v>
      </c>
      <c r="M32" s="14">
        <f t="shared" si="84"/>
        <v>0</v>
      </c>
      <c r="N32" s="14">
        <f t="shared" si="84"/>
        <v>0</v>
      </c>
      <c r="O32" s="14">
        <f t="shared" si="84"/>
        <v>0</v>
      </c>
      <c r="P32" s="14">
        <f t="shared" si="84"/>
        <v>0</v>
      </c>
      <c r="Q32" s="14">
        <f t="shared" si="84"/>
        <v>0</v>
      </c>
      <c r="R32" s="14">
        <f t="shared" si="84"/>
        <v>0</v>
      </c>
      <c r="S32" s="14">
        <f>S28+S30+S31</f>
        <v>1880000</v>
      </c>
      <c r="T32" s="14">
        <f aca="true" t="shared" si="85" ref="T32:Z32">T28+T30+T31</f>
        <v>1880000</v>
      </c>
      <c r="U32" s="14">
        <f t="shared" si="85"/>
        <v>0</v>
      </c>
      <c r="V32" s="14">
        <f t="shared" si="85"/>
        <v>0</v>
      </c>
      <c r="W32" s="14">
        <f t="shared" si="85"/>
        <v>0</v>
      </c>
      <c r="X32" s="14">
        <f t="shared" si="85"/>
        <v>0</v>
      </c>
      <c r="Y32" s="14">
        <f t="shared" si="85"/>
        <v>0</v>
      </c>
      <c r="Z32" s="14">
        <f t="shared" si="85"/>
        <v>0</v>
      </c>
      <c r="AA32" s="14">
        <f>AA28+AA30+AA31</f>
        <v>488291015</v>
      </c>
      <c r="AB32" s="14">
        <f>AB28+AB30+AB31</f>
        <v>495355169</v>
      </c>
      <c r="AC32" s="14">
        <f aca="true" t="shared" si="86" ref="AC32:AH32">AC28+AC30+AC31</f>
        <v>0</v>
      </c>
      <c r="AD32" s="14">
        <f t="shared" si="86"/>
        <v>0</v>
      </c>
      <c r="AE32" s="14">
        <f t="shared" si="86"/>
        <v>0</v>
      </c>
      <c r="AF32" s="14">
        <f t="shared" si="86"/>
        <v>0</v>
      </c>
      <c r="AG32" s="14">
        <f t="shared" si="86"/>
        <v>0</v>
      </c>
      <c r="AH32" s="14">
        <f t="shared" si="86"/>
        <v>0</v>
      </c>
      <c r="AI32" s="93" t="s">
        <v>8</v>
      </c>
      <c r="AJ32" s="14">
        <f>SUM(AJ28:AJ31)</f>
        <v>0</v>
      </c>
      <c r="AK32" s="14">
        <f aca="true" t="shared" si="87" ref="AK32:AQ32">SUM(AK28:AK31)</f>
        <v>0</v>
      </c>
      <c r="AL32" s="14">
        <f t="shared" si="87"/>
        <v>0</v>
      </c>
      <c r="AM32" s="14">
        <f t="shared" si="87"/>
        <v>0</v>
      </c>
      <c r="AN32" s="14">
        <f t="shared" si="87"/>
        <v>0</v>
      </c>
      <c r="AO32" s="14">
        <f t="shared" si="87"/>
        <v>0</v>
      </c>
      <c r="AP32" s="14">
        <f t="shared" si="87"/>
        <v>0</v>
      </c>
      <c r="AQ32" s="14">
        <f t="shared" si="87"/>
        <v>0</v>
      </c>
      <c r="AR32" s="14">
        <f>SUM(AR28:AR31)</f>
        <v>485079599</v>
      </c>
      <c r="AS32" s="14">
        <f aca="true" t="shared" si="88" ref="AS32:AY32">SUM(AS28:AS31)</f>
        <v>492143753</v>
      </c>
      <c r="AT32" s="14">
        <f t="shared" si="88"/>
        <v>0</v>
      </c>
      <c r="AU32" s="14">
        <f t="shared" si="88"/>
        <v>0</v>
      </c>
      <c r="AV32" s="14">
        <f t="shared" si="88"/>
        <v>0</v>
      </c>
      <c r="AW32" s="14">
        <f t="shared" si="88"/>
        <v>0</v>
      </c>
      <c r="AX32" s="14">
        <f t="shared" si="88"/>
        <v>0</v>
      </c>
      <c r="AY32" s="14">
        <f t="shared" si="88"/>
        <v>0</v>
      </c>
      <c r="AZ32" s="14">
        <f>SUM(AZ28:AZ31)</f>
        <v>3211416</v>
      </c>
      <c r="BA32" s="14">
        <f aca="true" t="shared" si="89" ref="BA32:BG32">SUM(BA28:BA31)</f>
        <v>3211416</v>
      </c>
      <c r="BB32" s="14">
        <f t="shared" si="89"/>
        <v>0</v>
      </c>
      <c r="BC32" s="14">
        <f t="shared" si="89"/>
        <v>0</v>
      </c>
      <c r="BD32" s="14">
        <f t="shared" si="89"/>
        <v>0</v>
      </c>
      <c r="BE32" s="14">
        <f t="shared" si="89"/>
        <v>0</v>
      </c>
      <c r="BF32" s="14">
        <f t="shared" si="89"/>
        <v>0</v>
      </c>
      <c r="BG32" s="14">
        <f t="shared" si="89"/>
        <v>0</v>
      </c>
      <c r="BH32" s="14">
        <f>SUM(BH28:BH31)</f>
        <v>488291015</v>
      </c>
      <c r="BI32" s="14">
        <f aca="true" t="shared" si="90" ref="BI32:BO32">SUM(BI28:BI31)</f>
        <v>495355169</v>
      </c>
      <c r="BJ32" s="14">
        <f t="shared" si="90"/>
        <v>0</v>
      </c>
      <c r="BK32" s="14">
        <f t="shared" si="90"/>
        <v>0</v>
      </c>
      <c r="BL32" s="14">
        <f t="shared" si="90"/>
        <v>0</v>
      </c>
      <c r="BM32" s="14">
        <f t="shared" si="90"/>
        <v>0</v>
      </c>
      <c r="BN32" s="14">
        <f t="shared" si="90"/>
        <v>0</v>
      </c>
      <c r="BO32" s="14">
        <f t="shared" si="90"/>
        <v>0</v>
      </c>
      <c r="BP32" s="293">
        <f t="shared" si="2"/>
        <v>0</v>
      </c>
      <c r="BQ32" s="293">
        <f t="shared" si="3"/>
        <v>7064154</v>
      </c>
      <c r="BR32" s="293">
        <f t="shared" si="4"/>
        <v>0</v>
      </c>
      <c r="BS32" s="293">
        <f t="shared" si="5"/>
        <v>7064154</v>
      </c>
      <c r="BT32" s="293">
        <f t="shared" si="6"/>
        <v>0</v>
      </c>
      <c r="BV32" s="293">
        <f t="shared" si="7"/>
        <v>0</v>
      </c>
      <c r="BW32" s="293">
        <f t="shared" si="8"/>
        <v>7064154</v>
      </c>
      <c r="BX32" s="293">
        <f t="shared" si="9"/>
        <v>0</v>
      </c>
      <c r="BY32" s="293">
        <f t="shared" si="10"/>
        <v>7064154</v>
      </c>
      <c r="BZ32" s="293">
        <f t="shared" si="11"/>
        <v>0</v>
      </c>
    </row>
  </sheetData>
  <sheetProtection/>
  <mergeCells count="141">
    <mergeCell ref="AK29:AK31"/>
    <mergeCell ref="AP23:AP25"/>
    <mergeCell ref="AX23:AX25"/>
    <mergeCell ref="BF23:BF25"/>
    <mergeCell ref="AJ23:AJ25"/>
    <mergeCell ref="BF14:BF16"/>
    <mergeCell ref="AP29:AP31"/>
    <mergeCell ref="AX29:AX31"/>
    <mergeCell ref="BN29:BN31"/>
    <mergeCell ref="AZ29:AZ31"/>
    <mergeCell ref="BH23:BH25"/>
    <mergeCell ref="BN23:BN25"/>
    <mergeCell ref="BA29:BA31"/>
    <mergeCell ref="BH29:BH31"/>
    <mergeCell ref="BG29:BG31"/>
    <mergeCell ref="BI23:BI25"/>
    <mergeCell ref="BI29:BI31"/>
    <mergeCell ref="BB29:BB31"/>
    <mergeCell ref="BA14:BA16"/>
    <mergeCell ref="AI14:AI16"/>
    <mergeCell ref="AR14:AR16"/>
    <mergeCell ref="BH14:BH16"/>
    <mergeCell ref="BN14:BN16"/>
    <mergeCell ref="AS14:AS16"/>
    <mergeCell ref="AQ14:AQ16"/>
    <mergeCell ref="BL14:BL16"/>
    <mergeCell ref="BM14:BM16"/>
    <mergeCell ref="AZ14:AZ16"/>
    <mergeCell ref="AI29:AI31"/>
    <mergeCell ref="AR29:AR31"/>
    <mergeCell ref="AJ29:AJ31"/>
    <mergeCell ref="AS29:AS31"/>
    <mergeCell ref="AZ23:AZ25"/>
    <mergeCell ref="C11:C12"/>
    <mergeCell ref="K11:K12"/>
    <mergeCell ref="S11:S12"/>
    <mergeCell ref="AA11:AA12"/>
    <mergeCell ref="AJ14:AJ16"/>
    <mergeCell ref="A1:BN1"/>
    <mergeCell ref="BI14:BI16"/>
    <mergeCell ref="AK23:AK25"/>
    <mergeCell ref="AS23:AS25"/>
    <mergeCell ref="BA23:BA25"/>
    <mergeCell ref="B11:B12"/>
    <mergeCell ref="I11:I12"/>
    <mergeCell ref="L11:L12"/>
    <mergeCell ref="T11:T12"/>
    <mergeCell ref="AB11:AB12"/>
    <mergeCell ref="AX14:AX16"/>
    <mergeCell ref="AI23:AI25"/>
    <mergeCell ref="Q11:Q12"/>
    <mergeCell ref="J11:J12"/>
    <mergeCell ref="R11:R12"/>
    <mergeCell ref="Z11:Z12"/>
    <mergeCell ref="AV23:AV25"/>
    <mergeCell ref="AW23:AW25"/>
    <mergeCell ref="B5:B6"/>
    <mergeCell ref="AI5:AI6"/>
    <mergeCell ref="AR23:AR25"/>
    <mergeCell ref="AP14:AP16"/>
    <mergeCell ref="D11:D12"/>
    <mergeCell ref="BO29:BO31"/>
    <mergeCell ref="BG23:BG25"/>
    <mergeCell ref="BO23:BO25"/>
    <mergeCell ref="BG14:BG16"/>
    <mergeCell ref="BO14:BO16"/>
    <mergeCell ref="AQ29:AQ31"/>
    <mergeCell ref="AY29:AY31"/>
    <mergeCell ref="AY14:AY16"/>
    <mergeCell ref="AQ23:AQ25"/>
    <mergeCell ref="AY23:AY25"/>
    <mergeCell ref="B7:AH7"/>
    <mergeCell ref="B27:AH27"/>
    <mergeCell ref="B18:AH18"/>
    <mergeCell ref="AN23:AN25"/>
    <mergeCell ref="AO23:AO25"/>
    <mergeCell ref="AV14:AV16"/>
    <mergeCell ref="AH11:AH12"/>
    <mergeCell ref="Y11:Y12"/>
    <mergeCell ref="AG11:AG12"/>
    <mergeCell ref="AK14:AK16"/>
    <mergeCell ref="AI7:BI7"/>
    <mergeCell ref="AI18:BI18"/>
    <mergeCell ref="AI27:BI27"/>
    <mergeCell ref="AL14:AL16"/>
    <mergeCell ref="AM14:AM16"/>
    <mergeCell ref="AN14:AN16"/>
    <mergeCell ref="AO14:AO16"/>
    <mergeCell ref="AL23:AL25"/>
    <mergeCell ref="AM23:AM25"/>
    <mergeCell ref="AW14:AW16"/>
    <mergeCell ref="AL29:AL31"/>
    <mergeCell ref="AM29:AM31"/>
    <mergeCell ref="AN29:AN31"/>
    <mergeCell ref="AO29:AO31"/>
    <mergeCell ref="AT14:AT16"/>
    <mergeCell ref="AU14:AU16"/>
    <mergeCell ref="AT23:AT25"/>
    <mergeCell ref="AU23:AU25"/>
    <mergeCell ref="AT29:AT31"/>
    <mergeCell ref="AU29:AU31"/>
    <mergeCell ref="AV29:AV31"/>
    <mergeCell ref="AW29:AW31"/>
    <mergeCell ref="BB14:BB16"/>
    <mergeCell ref="BC14:BC16"/>
    <mergeCell ref="BD14:BD16"/>
    <mergeCell ref="BE14:BE16"/>
    <mergeCell ref="BB23:BB25"/>
    <mergeCell ref="BC23:BC25"/>
    <mergeCell ref="BD23:BD25"/>
    <mergeCell ref="BE23:BE25"/>
    <mergeCell ref="BC29:BC31"/>
    <mergeCell ref="BD29:BD31"/>
    <mergeCell ref="BE29:BE31"/>
    <mergeCell ref="BJ14:BJ16"/>
    <mergeCell ref="BK14:BK16"/>
    <mergeCell ref="BJ23:BJ25"/>
    <mergeCell ref="BK23:BK25"/>
    <mergeCell ref="BF29:BF31"/>
    <mergeCell ref="BL23:BL25"/>
    <mergeCell ref="BM23:BM25"/>
    <mergeCell ref="BJ29:BJ31"/>
    <mergeCell ref="BK29:BK31"/>
    <mergeCell ref="BL29:BL31"/>
    <mergeCell ref="BM29:BM31"/>
    <mergeCell ref="E11:E12"/>
    <mergeCell ref="F11:F12"/>
    <mergeCell ref="G11:G12"/>
    <mergeCell ref="H11:H12"/>
    <mergeCell ref="M11:M12"/>
    <mergeCell ref="N11:N12"/>
    <mergeCell ref="AC11:AC12"/>
    <mergeCell ref="AD11:AD12"/>
    <mergeCell ref="AE11:AE12"/>
    <mergeCell ref="AF11:AF12"/>
    <mergeCell ref="O11:O12"/>
    <mergeCell ref="P11:P12"/>
    <mergeCell ref="U11:U12"/>
    <mergeCell ref="V11:V12"/>
    <mergeCell ref="W11:W12"/>
    <mergeCell ref="X11:X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&amp;R&amp;"Arial,Normál"&amp;10 1. melléklet a 8/2019.(V.17.) önkormányzati rendelethez
"&amp;"Arial,Dőlt"1. melléklet a 4/2019.(III.14.) önkormányzati rendelethez&amp;"Arial,Normál"
</oddHeader>
    <oddFooter>&amp;C1. oldal, összesen: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BZ32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hidden="1" customWidth="1"/>
    <col min="4" max="4" width="14.28125" style="0" customWidth="1"/>
    <col min="5" max="11" width="14.28125" style="0" hidden="1" customWidth="1"/>
    <col min="12" max="12" width="14.28125" style="0" customWidth="1"/>
    <col min="13" max="19" width="14.28125" style="0" hidden="1" customWidth="1"/>
    <col min="20" max="20" width="14.28125" style="0" customWidth="1"/>
    <col min="21" max="27" width="14.28125" style="0" hidden="1" customWidth="1"/>
    <col min="28" max="28" width="14.28125" style="0" customWidth="1"/>
    <col min="29" max="34" width="14.28125" style="0" hidden="1" customWidth="1"/>
    <col min="35" max="35" width="25.7109375" style="0" customWidth="1"/>
    <col min="36" max="36" width="14.28125" style="0" hidden="1" customWidth="1"/>
    <col min="37" max="37" width="14.28125" style="0" customWidth="1"/>
    <col min="38" max="44" width="14.28125" style="0" hidden="1" customWidth="1"/>
    <col min="45" max="45" width="14.28125" style="0" customWidth="1"/>
    <col min="46" max="52" width="14.28125" style="0" hidden="1" customWidth="1"/>
    <col min="53" max="53" width="14.28125" style="0" customWidth="1"/>
    <col min="54" max="60" width="14.28125" style="0" hidden="1" customWidth="1"/>
    <col min="61" max="61" width="14.28125" style="0" customWidth="1"/>
    <col min="62" max="67" width="14.28125" style="0" hidden="1" customWidth="1"/>
    <col min="68" max="68" width="0" style="0" hidden="1" customWidth="1"/>
    <col min="69" max="69" width="10.421875" style="0" hidden="1" customWidth="1"/>
    <col min="70" max="70" width="0" style="0" hidden="1" customWidth="1"/>
    <col min="71" max="71" width="10.7109375" style="0" hidden="1" customWidth="1"/>
    <col min="72" max="74" width="0" style="0" hidden="1" customWidth="1"/>
    <col min="75" max="75" width="10.7109375" style="0" hidden="1" customWidth="1"/>
    <col min="76" max="76" width="0" style="0" hidden="1" customWidth="1"/>
    <col min="77" max="77" width="10.8515625" style="0" hidden="1" customWidth="1"/>
    <col min="78" max="78" width="0" style="0" hidden="1" customWidth="1"/>
  </cols>
  <sheetData>
    <row r="1" spans="1:66" s="2" customFormat="1" ht="15.75">
      <c r="A1" s="334" t="s">
        <v>868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</row>
    <row r="2" spans="1:66" s="2" customFormat="1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</row>
    <row r="3" spans="2:67" s="2" customFormat="1" ht="15" customHeight="1" hidden="1">
      <c r="B3" s="115"/>
      <c r="C3" s="298" t="s">
        <v>861</v>
      </c>
      <c r="D3" s="298" t="s">
        <v>945</v>
      </c>
      <c r="E3" s="298"/>
      <c r="F3" s="298"/>
      <c r="G3" s="298"/>
      <c r="H3" s="298"/>
      <c r="I3" s="298"/>
      <c r="J3" s="298"/>
      <c r="K3" s="298" t="s">
        <v>861</v>
      </c>
      <c r="L3" s="298" t="s">
        <v>945</v>
      </c>
      <c r="M3" s="298"/>
      <c r="N3" s="298"/>
      <c r="O3" s="298"/>
      <c r="P3" s="298"/>
      <c r="Q3" s="298"/>
      <c r="R3" s="298"/>
      <c r="S3" s="298" t="s">
        <v>861</v>
      </c>
      <c r="T3" s="298" t="s">
        <v>945</v>
      </c>
      <c r="U3" s="298"/>
      <c r="V3" s="298"/>
      <c r="W3" s="298"/>
      <c r="X3" s="298"/>
      <c r="Y3" s="298"/>
      <c r="Z3" s="298"/>
      <c r="AA3" s="298" t="s">
        <v>861</v>
      </c>
      <c r="AB3" s="298" t="s">
        <v>945</v>
      </c>
      <c r="AC3" s="298"/>
      <c r="AD3" s="298"/>
      <c r="AE3" s="298"/>
      <c r="AF3" s="298"/>
      <c r="AG3" s="298"/>
      <c r="AH3" s="298"/>
      <c r="AI3" s="298"/>
      <c r="AJ3" s="298" t="s">
        <v>861</v>
      </c>
      <c r="AK3" s="298" t="s">
        <v>945</v>
      </c>
      <c r="AL3" s="298"/>
      <c r="AM3" s="298"/>
      <c r="AN3" s="298"/>
      <c r="AO3" s="298"/>
      <c r="AP3" s="298"/>
      <c r="AQ3" s="298"/>
      <c r="AR3" s="298" t="s">
        <v>861</v>
      </c>
      <c r="AS3" s="298" t="s">
        <v>945</v>
      </c>
      <c r="AT3" s="298"/>
      <c r="AU3" s="298"/>
      <c r="AV3" s="298"/>
      <c r="AW3" s="298"/>
      <c r="AX3" s="298"/>
      <c r="AY3" s="298"/>
      <c r="AZ3" s="298" t="s">
        <v>861</v>
      </c>
      <c r="BA3" s="298" t="s">
        <v>945</v>
      </c>
      <c r="BB3" s="298"/>
      <c r="BC3" s="298"/>
      <c r="BD3" s="298"/>
      <c r="BE3" s="298"/>
      <c r="BF3" s="298"/>
      <c r="BG3" s="298"/>
      <c r="BH3" s="298" t="s">
        <v>861</v>
      </c>
      <c r="BI3" s="298" t="s">
        <v>945</v>
      </c>
      <c r="BJ3" s="298"/>
      <c r="BK3" s="298"/>
      <c r="BL3" s="298"/>
      <c r="BM3" s="298"/>
      <c r="BN3" s="298"/>
      <c r="BO3" s="298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49</v>
      </c>
      <c r="AJ4" s="1" t="s">
        <v>50</v>
      </c>
      <c r="AK4" s="1" t="s">
        <v>50</v>
      </c>
      <c r="AL4" s="1" t="s">
        <v>50</v>
      </c>
      <c r="AM4" s="1" t="s">
        <v>50</v>
      </c>
      <c r="AN4" s="1" t="s">
        <v>50</v>
      </c>
      <c r="AO4" s="1" t="s">
        <v>50</v>
      </c>
      <c r="AP4" s="1" t="s">
        <v>50</v>
      </c>
      <c r="AQ4" s="1" t="s">
        <v>50</v>
      </c>
      <c r="AR4" s="1" t="s">
        <v>51</v>
      </c>
      <c r="AS4" s="1" t="s">
        <v>51</v>
      </c>
      <c r="AT4" s="1" t="s">
        <v>51</v>
      </c>
      <c r="AU4" s="1" t="s">
        <v>51</v>
      </c>
      <c r="AV4" s="1" t="s">
        <v>51</v>
      </c>
      <c r="AW4" s="1" t="s">
        <v>51</v>
      </c>
      <c r="AX4" s="1" t="s">
        <v>51</v>
      </c>
      <c r="AY4" s="1" t="s">
        <v>51</v>
      </c>
      <c r="AZ4" s="1" t="s">
        <v>95</v>
      </c>
      <c r="BA4" s="1" t="s">
        <v>95</v>
      </c>
      <c r="BB4" s="1" t="s">
        <v>95</v>
      </c>
      <c r="BC4" s="1" t="s">
        <v>95</v>
      </c>
      <c r="BD4" s="1" t="s">
        <v>95</v>
      </c>
      <c r="BE4" s="1" t="s">
        <v>95</v>
      </c>
      <c r="BF4" s="1" t="s">
        <v>95</v>
      </c>
      <c r="BG4" s="1" t="s">
        <v>95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96</v>
      </c>
      <c r="BN4" s="1" t="s">
        <v>96</v>
      </c>
      <c r="BO4" s="1" t="s">
        <v>96</v>
      </c>
    </row>
    <row r="5" spans="1:67" s="11" customFormat="1" ht="15.75">
      <c r="A5" s="1">
        <v>1</v>
      </c>
      <c r="B5" s="332" t="s">
        <v>9</v>
      </c>
      <c r="C5" s="92" t="s">
        <v>420</v>
      </c>
      <c r="D5" s="92" t="s">
        <v>420</v>
      </c>
      <c r="E5" s="92" t="s">
        <v>420</v>
      </c>
      <c r="F5" s="92" t="s">
        <v>420</v>
      </c>
      <c r="G5" s="92" t="s">
        <v>420</v>
      </c>
      <c r="H5" s="92" t="s">
        <v>420</v>
      </c>
      <c r="I5" s="92" t="s">
        <v>420</v>
      </c>
      <c r="J5" s="92" t="s">
        <v>420</v>
      </c>
      <c r="K5" s="92" t="s">
        <v>128</v>
      </c>
      <c r="L5" s="92" t="s">
        <v>128</v>
      </c>
      <c r="M5" s="92" t="s">
        <v>128</v>
      </c>
      <c r="N5" s="92" t="s">
        <v>128</v>
      </c>
      <c r="O5" s="92" t="s">
        <v>128</v>
      </c>
      <c r="P5" s="92" t="s">
        <v>128</v>
      </c>
      <c r="Q5" s="92" t="s">
        <v>128</v>
      </c>
      <c r="R5" s="92" t="s">
        <v>128</v>
      </c>
      <c r="S5" s="92" t="s">
        <v>129</v>
      </c>
      <c r="T5" s="92" t="s">
        <v>129</v>
      </c>
      <c r="U5" s="92" t="s">
        <v>129</v>
      </c>
      <c r="V5" s="92" t="s">
        <v>129</v>
      </c>
      <c r="W5" s="92" t="s">
        <v>129</v>
      </c>
      <c r="X5" s="92" t="s">
        <v>129</v>
      </c>
      <c r="Y5" s="92" t="s">
        <v>129</v>
      </c>
      <c r="Z5" s="92" t="s">
        <v>129</v>
      </c>
      <c r="AA5" s="92" t="s">
        <v>5</v>
      </c>
      <c r="AB5" s="92" t="s">
        <v>5</v>
      </c>
      <c r="AC5" s="92" t="s">
        <v>5</v>
      </c>
      <c r="AD5" s="92" t="s">
        <v>5</v>
      </c>
      <c r="AE5" s="92" t="s">
        <v>5</v>
      </c>
      <c r="AF5" s="92" t="s">
        <v>5</v>
      </c>
      <c r="AG5" s="92" t="s">
        <v>5</v>
      </c>
      <c r="AH5" s="92" t="s">
        <v>5</v>
      </c>
      <c r="AI5" s="332" t="s">
        <v>9</v>
      </c>
      <c r="AJ5" s="92" t="s">
        <v>420</v>
      </c>
      <c r="AK5" s="92" t="s">
        <v>420</v>
      </c>
      <c r="AL5" s="92" t="s">
        <v>420</v>
      </c>
      <c r="AM5" s="92" t="s">
        <v>420</v>
      </c>
      <c r="AN5" s="92" t="s">
        <v>420</v>
      </c>
      <c r="AO5" s="92" t="s">
        <v>420</v>
      </c>
      <c r="AP5" s="92" t="s">
        <v>420</v>
      </c>
      <c r="AQ5" s="92" t="s">
        <v>420</v>
      </c>
      <c r="AR5" s="92" t="s">
        <v>128</v>
      </c>
      <c r="AS5" s="92" t="s">
        <v>128</v>
      </c>
      <c r="AT5" s="92" t="s">
        <v>128</v>
      </c>
      <c r="AU5" s="92" t="s">
        <v>128</v>
      </c>
      <c r="AV5" s="92" t="s">
        <v>128</v>
      </c>
      <c r="AW5" s="92" t="s">
        <v>128</v>
      </c>
      <c r="AX5" s="92" t="s">
        <v>128</v>
      </c>
      <c r="AY5" s="92" t="s">
        <v>128</v>
      </c>
      <c r="AZ5" s="92" t="s">
        <v>129</v>
      </c>
      <c r="BA5" s="92" t="s">
        <v>129</v>
      </c>
      <c r="BB5" s="92" t="s">
        <v>129</v>
      </c>
      <c r="BC5" s="92" t="s">
        <v>129</v>
      </c>
      <c r="BD5" s="92" t="s">
        <v>129</v>
      </c>
      <c r="BE5" s="92" t="s">
        <v>129</v>
      </c>
      <c r="BF5" s="92" t="s">
        <v>129</v>
      </c>
      <c r="BG5" s="92" t="s">
        <v>129</v>
      </c>
      <c r="BH5" s="92" t="s">
        <v>5</v>
      </c>
      <c r="BI5" s="92" t="s">
        <v>5</v>
      </c>
      <c r="BJ5" s="92" t="s">
        <v>5</v>
      </c>
      <c r="BK5" s="92" t="s">
        <v>5</v>
      </c>
      <c r="BL5" s="92" t="s">
        <v>5</v>
      </c>
      <c r="BM5" s="92" t="s">
        <v>5</v>
      </c>
      <c r="BN5" s="92" t="s">
        <v>5</v>
      </c>
      <c r="BO5" s="92" t="s">
        <v>5</v>
      </c>
    </row>
    <row r="6" spans="1:67" s="11" customFormat="1" ht="15.75">
      <c r="A6" s="1">
        <v>2</v>
      </c>
      <c r="B6" s="332"/>
      <c r="C6" s="92" t="s">
        <v>862</v>
      </c>
      <c r="D6" s="92" t="s">
        <v>862</v>
      </c>
      <c r="E6" s="92" t="s">
        <v>862</v>
      </c>
      <c r="F6" s="92" t="s">
        <v>862</v>
      </c>
      <c r="G6" s="92" t="s">
        <v>862</v>
      </c>
      <c r="H6" s="92" t="s">
        <v>862</v>
      </c>
      <c r="I6" s="92" t="s">
        <v>862</v>
      </c>
      <c r="J6" s="92" t="s">
        <v>862</v>
      </c>
      <c r="K6" s="92" t="s">
        <v>862</v>
      </c>
      <c r="L6" s="92" t="s">
        <v>862</v>
      </c>
      <c r="M6" s="92" t="s">
        <v>862</v>
      </c>
      <c r="N6" s="92" t="s">
        <v>862</v>
      </c>
      <c r="O6" s="92" t="s">
        <v>862</v>
      </c>
      <c r="P6" s="92" t="s">
        <v>862</v>
      </c>
      <c r="Q6" s="92" t="s">
        <v>862</v>
      </c>
      <c r="R6" s="92" t="s">
        <v>862</v>
      </c>
      <c r="S6" s="92" t="s">
        <v>862</v>
      </c>
      <c r="T6" s="92" t="s">
        <v>862</v>
      </c>
      <c r="U6" s="92" t="s">
        <v>862</v>
      </c>
      <c r="V6" s="92" t="s">
        <v>862</v>
      </c>
      <c r="W6" s="92" t="s">
        <v>862</v>
      </c>
      <c r="X6" s="92" t="s">
        <v>862</v>
      </c>
      <c r="Y6" s="92" t="s">
        <v>862</v>
      </c>
      <c r="Z6" s="92" t="s">
        <v>862</v>
      </c>
      <c r="AA6" s="92" t="s">
        <v>862</v>
      </c>
      <c r="AB6" s="92" t="s">
        <v>862</v>
      </c>
      <c r="AC6" s="92" t="s">
        <v>862</v>
      </c>
      <c r="AD6" s="92" t="s">
        <v>862</v>
      </c>
      <c r="AE6" s="92" t="s">
        <v>862</v>
      </c>
      <c r="AF6" s="92" t="s">
        <v>862</v>
      </c>
      <c r="AG6" s="92" t="s">
        <v>862</v>
      </c>
      <c r="AH6" s="92" t="s">
        <v>862</v>
      </c>
      <c r="AI6" s="332"/>
      <c r="AJ6" s="92" t="s">
        <v>862</v>
      </c>
      <c r="AK6" s="92" t="s">
        <v>862</v>
      </c>
      <c r="AL6" s="92" t="s">
        <v>862</v>
      </c>
      <c r="AM6" s="92" t="s">
        <v>862</v>
      </c>
      <c r="AN6" s="92" t="s">
        <v>862</v>
      </c>
      <c r="AO6" s="92" t="s">
        <v>862</v>
      </c>
      <c r="AP6" s="92" t="s">
        <v>862</v>
      </c>
      <c r="AQ6" s="92" t="s">
        <v>862</v>
      </c>
      <c r="AR6" s="92" t="s">
        <v>862</v>
      </c>
      <c r="AS6" s="92" t="s">
        <v>862</v>
      </c>
      <c r="AT6" s="92" t="s">
        <v>862</v>
      </c>
      <c r="AU6" s="92" t="s">
        <v>862</v>
      </c>
      <c r="AV6" s="92" t="s">
        <v>862</v>
      </c>
      <c r="AW6" s="92" t="s">
        <v>862</v>
      </c>
      <c r="AX6" s="92" t="s">
        <v>862</v>
      </c>
      <c r="AY6" s="92" t="s">
        <v>862</v>
      </c>
      <c r="AZ6" s="92" t="s">
        <v>862</v>
      </c>
      <c r="BA6" s="92" t="s">
        <v>862</v>
      </c>
      <c r="BB6" s="92" t="s">
        <v>862</v>
      </c>
      <c r="BC6" s="92" t="s">
        <v>862</v>
      </c>
      <c r="BD6" s="92" t="s">
        <v>862</v>
      </c>
      <c r="BE6" s="92" t="s">
        <v>862</v>
      </c>
      <c r="BF6" s="92" t="s">
        <v>862</v>
      </c>
      <c r="BG6" s="92" t="s">
        <v>862</v>
      </c>
      <c r="BH6" s="92" t="s">
        <v>862</v>
      </c>
      <c r="BI6" s="92" t="s">
        <v>862</v>
      </c>
      <c r="BJ6" s="92" t="s">
        <v>862</v>
      </c>
      <c r="BK6" s="92" t="s">
        <v>862</v>
      </c>
      <c r="BL6" s="92" t="s">
        <v>862</v>
      </c>
      <c r="BM6" s="92" t="s">
        <v>862</v>
      </c>
      <c r="BN6" s="92" t="s">
        <v>862</v>
      </c>
      <c r="BO6" s="92" t="s">
        <v>862</v>
      </c>
    </row>
    <row r="7" spans="1:67" s="99" customFormat="1" ht="16.5">
      <c r="A7" s="1">
        <v>3</v>
      </c>
      <c r="B7" s="326" t="s">
        <v>46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8"/>
      <c r="AI7" s="326" t="s">
        <v>140</v>
      </c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8"/>
      <c r="BJ7" s="124"/>
      <c r="BK7" s="124"/>
      <c r="BL7" s="124"/>
      <c r="BM7" s="124"/>
      <c r="BN7" s="124"/>
      <c r="BO7" s="299"/>
    </row>
    <row r="8" spans="1:78" s="11" customFormat="1" ht="47.25">
      <c r="A8" s="1">
        <v>4</v>
      </c>
      <c r="B8" s="94" t="s">
        <v>301</v>
      </c>
      <c r="C8" s="5">
        <f>'Bevétel Önk.'!C119</f>
        <v>0</v>
      </c>
      <c r="D8" s="5">
        <f>'Bevétel Önk.'!D119</f>
        <v>0</v>
      </c>
      <c r="E8" s="5">
        <f>'Bevétel Önk.'!E119</f>
        <v>0</v>
      </c>
      <c r="F8" s="5">
        <f>'Bevétel Önk.'!F119</f>
        <v>0</v>
      </c>
      <c r="G8" s="5">
        <f>'Bevétel Önk.'!G119</f>
        <v>0</v>
      </c>
      <c r="H8" s="5">
        <f>'Bevétel Önk.'!H119</f>
        <v>0</v>
      </c>
      <c r="I8" s="5">
        <f>'Bevétel Önk.'!I119</f>
        <v>0</v>
      </c>
      <c r="J8" s="5">
        <f>'Bevétel Önk.'!J119</f>
        <v>0</v>
      </c>
      <c r="K8" s="5">
        <f>'Bevétel Önk.'!C120</f>
        <v>184980343</v>
      </c>
      <c r="L8" s="5">
        <f>'Bevétel Önk.'!D120</f>
        <v>187088980</v>
      </c>
      <c r="M8" s="5">
        <f>'Bevétel Önk.'!E120</f>
        <v>0</v>
      </c>
      <c r="N8" s="5">
        <f>'Bevétel Önk.'!F120</f>
        <v>0</v>
      </c>
      <c r="O8" s="5">
        <f>'Bevétel Önk.'!G120</f>
        <v>0</v>
      </c>
      <c r="P8" s="5">
        <f>'Bevétel Önk.'!H120</f>
        <v>0</v>
      </c>
      <c r="Q8" s="5">
        <f>'Bevétel Önk.'!I120</f>
        <v>0</v>
      </c>
      <c r="R8" s="5">
        <f>'Bevétel Önk.'!J120</f>
        <v>0</v>
      </c>
      <c r="S8" s="5">
        <f>'Bevétel Önk.'!C121</f>
        <v>0</v>
      </c>
      <c r="T8" s="5">
        <f>'Bevétel Önk.'!D121</f>
        <v>0</v>
      </c>
      <c r="U8" s="5">
        <f>'Bevétel Önk.'!E121</f>
        <v>0</v>
      </c>
      <c r="V8" s="5">
        <f>'Bevétel Önk.'!F121</f>
        <v>0</v>
      </c>
      <c r="W8" s="5">
        <f>'Bevétel Önk.'!G121</f>
        <v>0</v>
      </c>
      <c r="X8" s="5">
        <f>'Bevétel Önk.'!H121</f>
        <v>0</v>
      </c>
      <c r="Y8" s="5">
        <f>'Bevétel Önk.'!I121</f>
        <v>0</v>
      </c>
      <c r="Z8" s="5">
        <f>'Bevétel Önk.'!J121</f>
        <v>0</v>
      </c>
      <c r="AA8" s="5">
        <f>C8+K8+S8</f>
        <v>184980343</v>
      </c>
      <c r="AB8" s="5">
        <f aca="true" t="shared" si="0" ref="AB8:AH11">D8+L8+T8</f>
        <v>187088980</v>
      </c>
      <c r="AC8" s="5">
        <f t="shared" si="0"/>
        <v>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6" t="s">
        <v>40</v>
      </c>
      <c r="AJ8" s="5">
        <f>'Kiadás Önk.'!C9</f>
        <v>0</v>
      </c>
      <c r="AK8" s="5">
        <f>'Kiadás Önk.'!D9</f>
        <v>0</v>
      </c>
      <c r="AL8" s="5">
        <f>'Kiadás Önk.'!E9</f>
        <v>0</v>
      </c>
      <c r="AM8" s="5">
        <f>'Kiadás Önk.'!F9</f>
        <v>0</v>
      </c>
      <c r="AN8" s="5">
        <f>'Kiadás Önk.'!G9</f>
        <v>0</v>
      </c>
      <c r="AO8" s="5">
        <f>'Kiadás Önk.'!H9</f>
        <v>0</v>
      </c>
      <c r="AP8" s="5">
        <f>'Kiadás Önk.'!I9</f>
        <v>0</v>
      </c>
      <c r="AQ8" s="5">
        <f>'Kiadás Önk.'!J9</f>
        <v>0</v>
      </c>
      <c r="AR8" s="5">
        <f>'Kiadás Önk.'!C10</f>
        <v>34151935</v>
      </c>
      <c r="AS8" s="5">
        <f>'Kiadás Önk.'!D10</f>
        <v>35502554</v>
      </c>
      <c r="AT8" s="5">
        <f>'Kiadás Önk.'!E10</f>
        <v>0</v>
      </c>
      <c r="AU8" s="5">
        <f>'Kiadás Önk.'!F10</f>
        <v>0</v>
      </c>
      <c r="AV8" s="5">
        <f>'Kiadás Önk.'!G10</f>
        <v>0</v>
      </c>
      <c r="AW8" s="5">
        <f>'Kiadás Önk.'!H10</f>
        <v>0</v>
      </c>
      <c r="AX8" s="5">
        <f>'Kiadás Önk.'!I10</f>
        <v>0</v>
      </c>
      <c r="AY8" s="5">
        <f>'Kiadás Önk.'!J10</f>
        <v>0</v>
      </c>
      <c r="AZ8" s="5">
        <f>'Kiadás Önk.'!C11</f>
        <v>1655000</v>
      </c>
      <c r="BA8" s="5">
        <f>'Kiadás Önk.'!D11</f>
        <v>1655000</v>
      </c>
      <c r="BB8" s="5">
        <f>'Kiadás Önk.'!E11</f>
        <v>0</v>
      </c>
      <c r="BC8" s="5">
        <f>'Kiadás Önk.'!F11</f>
        <v>0</v>
      </c>
      <c r="BD8" s="5">
        <f>'Kiadás Önk.'!G11</f>
        <v>0</v>
      </c>
      <c r="BE8" s="5">
        <f>'Kiadás Önk.'!H11</f>
        <v>0</v>
      </c>
      <c r="BF8" s="5">
        <f>'Kiadás Önk.'!I11</f>
        <v>0</v>
      </c>
      <c r="BG8" s="5">
        <f>'Kiadás Önk.'!J11</f>
        <v>0</v>
      </c>
      <c r="BH8" s="5">
        <f>AJ8+AR8+AZ8</f>
        <v>35806935</v>
      </c>
      <c r="BI8" s="5">
        <f aca="true" t="shared" si="1" ref="BI8:BO12">AK8+AS8+BA8</f>
        <v>37157554</v>
      </c>
      <c r="BJ8" s="5">
        <f t="shared" si="1"/>
        <v>0</v>
      </c>
      <c r="BK8" s="5">
        <f t="shared" si="1"/>
        <v>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93">
        <f aca="true" t="shared" si="2" ref="BP8:BP32">AK8-AJ8</f>
        <v>0</v>
      </c>
      <c r="BQ8" s="293">
        <f aca="true" t="shared" si="3" ref="BQ8:BQ32">AS8-AR8</f>
        <v>1350619</v>
      </c>
      <c r="BR8" s="293">
        <f aca="true" t="shared" si="4" ref="BR8:BR32">BA8-AZ8</f>
        <v>0</v>
      </c>
      <c r="BS8" s="293">
        <f aca="true" t="shared" si="5" ref="BS8:BS32">BI8-BH8</f>
        <v>1350619</v>
      </c>
      <c r="BT8" s="293">
        <f aca="true" t="shared" si="6" ref="BT8:BT32">BS8-BR8-BQ8-BP8</f>
        <v>0</v>
      </c>
      <c r="BV8" s="293">
        <f aca="true" t="shared" si="7" ref="BV8:BV32">D8-C8</f>
        <v>0</v>
      </c>
      <c r="BW8" s="293">
        <f aca="true" t="shared" si="8" ref="BW8:BW32">L8-K8</f>
        <v>2108637</v>
      </c>
      <c r="BX8" s="293">
        <f aca="true" t="shared" si="9" ref="BX8:BX32">T8-S8</f>
        <v>0</v>
      </c>
      <c r="BY8" s="293">
        <f aca="true" t="shared" si="10" ref="BY8:BY32">AB8-AA8</f>
        <v>2108637</v>
      </c>
      <c r="BZ8" s="293">
        <f aca="true" t="shared" si="11" ref="BZ8:BZ32">BY8-BX8-BW8-BV8</f>
        <v>0</v>
      </c>
    </row>
    <row r="9" spans="1:78" s="11" customFormat="1" ht="45">
      <c r="A9" s="1">
        <v>5</v>
      </c>
      <c r="B9" s="94" t="s">
        <v>324</v>
      </c>
      <c r="C9" s="5">
        <f>'Bevétel Önk.'!C194</f>
        <v>0</v>
      </c>
      <c r="D9" s="5">
        <f>'Bevétel Önk.'!D194</f>
        <v>0</v>
      </c>
      <c r="E9" s="5">
        <f>'Bevétel Önk.'!E194</f>
        <v>0</v>
      </c>
      <c r="F9" s="5">
        <f>'Bevétel Önk.'!F194</f>
        <v>0</v>
      </c>
      <c r="G9" s="5">
        <f>'Bevétel Önk.'!G194</f>
        <v>0</v>
      </c>
      <c r="H9" s="5">
        <f>'Bevétel Önk.'!H194</f>
        <v>0</v>
      </c>
      <c r="I9" s="5">
        <f>'Bevétel Önk.'!I194</f>
        <v>0</v>
      </c>
      <c r="J9" s="5">
        <f>'Bevétel Önk.'!J194</f>
        <v>0</v>
      </c>
      <c r="K9" s="5">
        <f>'Bevétel Önk.'!C195</f>
        <v>2300000</v>
      </c>
      <c r="L9" s="5">
        <f>'Bevétel Önk.'!D195</f>
        <v>2300000</v>
      </c>
      <c r="M9" s="5">
        <f>'Bevétel Önk.'!E195</f>
        <v>0</v>
      </c>
      <c r="N9" s="5">
        <f>'Bevétel Önk.'!F195</f>
        <v>0</v>
      </c>
      <c r="O9" s="5">
        <f>'Bevétel Önk.'!G195</f>
        <v>0</v>
      </c>
      <c r="P9" s="5">
        <f>'Bevétel Önk.'!H195</f>
        <v>0</v>
      </c>
      <c r="Q9" s="5">
        <f>'Bevétel Önk.'!I195</f>
        <v>0</v>
      </c>
      <c r="R9" s="5">
        <f>'Bevétel Önk.'!J195</f>
        <v>0</v>
      </c>
      <c r="S9" s="5">
        <f>'Bevétel Önk.'!C196</f>
        <v>1880000</v>
      </c>
      <c r="T9" s="5">
        <f>'Bevétel Önk.'!D196</f>
        <v>1880000</v>
      </c>
      <c r="U9" s="5">
        <f>'Bevétel Önk.'!E196</f>
        <v>0</v>
      </c>
      <c r="V9" s="5">
        <f>'Bevétel Önk.'!F196</f>
        <v>0</v>
      </c>
      <c r="W9" s="5">
        <f>'Bevétel Önk.'!G196</f>
        <v>0</v>
      </c>
      <c r="X9" s="5">
        <f>'Bevétel Önk.'!H196</f>
        <v>0</v>
      </c>
      <c r="Y9" s="5">
        <f>'Bevétel Önk.'!I196</f>
        <v>0</v>
      </c>
      <c r="Z9" s="5">
        <f>'Bevétel Önk.'!J196</f>
        <v>0</v>
      </c>
      <c r="AA9" s="5">
        <f>C9+K9+S9</f>
        <v>4180000</v>
      </c>
      <c r="AB9" s="5">
        <f t="shared" si="0"/>
        <v>4180000</v>
      </c>
      <c r="AC9" s="5">
        <f t="shared" si="0"/>
        <v>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6" t="s">
        <v>82</v>
      </c>
      <c r="AJ9" s="5">
        <f>'Kiadás Önk.'!C13</f>
        <v>0</v>
      </c>
      <c r="AK9" s="5">
        <f>'Kiadás Önk.'!D13</f>
        <v>0</v>
      </c>
      <c r="AL9" s="5">
        <f>'Kiadás Önk.'!E13</f>
        <v>0</v>
      </c>
      <c r="AM9" s="5">
        <f>'Kiadás Önk.'!F13</f>
        <v>0</v>
      </c>
      <c r="AN9" s="5">
        <f>'Kiadás Önk.'!G13</f>
        <v>0</v>
      </c>
      <c r="AO9" s="5">
        <f>'Kiadás Önk.'!H13</f>
        <v>0</v>
      </c>
      <c r="AP9" s="5">
        <f>'Kiadás Önk.'!I13</f>
        <v>0</v>
      </c>
      <c r="AQ9" s="5">
        <f>'Kiadás Önk.'!J13</f>
        <v>0</v>
      </c>
      <c r="AR9" s="5">
        <f>'Kiadás Önk.'!C14</f>
        <v>5457107</v>
      </c>
      <c r="AS9" s="5">
        <f>'Kiadás Önk.'!D14</f>
        <v>5596904</v>
      </c>
      <c r="AT9" s="5">
        <f>'Kiadás Önk.'!E14</f>
        <v>0</v>
      </c>
      <c r="AU9" s="5">
        <f>'Kiadás Önk.'!F14</f>
        <v>0</v>
      </c>
      <c r="AV9" s="5">
        <f>'Kiadás Önk.'!G14</f>
        <v>0</v>
      </c>
      <c r="AW9" s="5">
        <f>'Kiadás Önk.'!H14</f>
        <v>0</v>
      </c>
      <c r="AX9" s="5">
        <f>'Kiadás Önk.'!I14</f>
        <v>0</v>
      </c>
      <c r="AY9" s="5">
        <f>'Kiadás Önk.'!J14</f>
        <v>0</v>
      </c>
      <c r="AZ9" s="5">
        <f>'Kiadás Önk.'!C15</f>
        <v>334475</v>
      </c>
      <c r="BA9" s="5">
        <f>'Kiadás Önk.'!D15</f>
        <v>334475</v>
      </c>
      <c r="BB9" s="5">
        <f>'Kiadás Önk.'!E15</f>
        <v>0</v>
      </c>
      <c r="BC9" s="5">
        <f>'Kiadás Önk.'!F15</f>
        <v>0</v>
      </c>
      <c r="BD9" s="5">
        <f>'Kiadás Önk.'!G15</f>
        <v>0</v>
      </c>
      <c r="BE9" s="5">
        <f>'Kiadás Önk.'!H15</f>
        <v>0</v>
      </c>
      <c r="BF9" s="5">
        <f>'Kiadás Önk.'!I15</f>
        <v>0</v>
      </c>
      <c r="BG9" s="5">
        <f>'Kiadás Önk.'!J15</f>
        <v>0</v>
      </c>
      <c r="BH9" s="5">
        <f>AJ9+AR9+AZ9</f>
        <v>5791582</v>
      </c>
      <c r="BI9" s="5">
        <f t="shared" si="1"/>
        <v>5931379</v>
      </c>
      <c r="BJ9" s="5">
        <f t="shared" si="1"/>
        <v>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93">
        <f t="shared" si="2"/>
        <v>0</v>
      </c>
      <c r="BQ9" s="293">
        <f t="shared" si="3"/>
        <v>139797</v>
      </c>
      <c r="BR9" s="293">
        <f t="shared" si="4"/>
        <v>0</v>
      </c>
      <c r="BS9" s="293">
        <f t="shared" si="5"/>
        <v>139797</v>
      </c>
      <c r="BT9" s="293">
        <f t="shared" si="6"/>
        <v>0</v>
      </c>
      <c r="BV9" s="293">
        <f t="shared" si="7"/>
        <v>0</v>
      </c>
      <c r="BW9" s="293">
        <f t="shared" si="8"/>
        <v>0</v>
      </c>
      <c r="BX9" s="293">
        <f t="shared" si="9"/>
        <v>0</v>
      </c>
      <c r="BY9" s="293">
        <f t="shared" si="10"/>
        <v>0</v>
      </c>
      <c r="BZ9" s="293">
        <f t="shared" si="11"/>
        <v>0</v>
      </c>
    </row>
    <row r="10" spans="1:78" s="11" customFormat="1" ht="15.75">
      <c r="A10" s="1">
        <v>6</v>
      </c>
      <c r="B10" s="94" t="s">
        <v>46</v>
      </c>
      <c r="C10" s="5">
        <f>'Bevétel Önk.'!C257</f>
        <v>0</v>
      </c>
      <c r="D10" s="5">
        <f>'Bevétel Önk.'!D257</f>
        <v>0</v>
      </c>
      <c r="E10" s="5">
        <f>'Bevétel Önk.'!E257</f>
        <v>0</v>
      </c>
      <c r="F10" s="5">
        <f>'Bevétel Önk.'!F257</f>
        <v>0</v>
      </c>
      <c r="G10" s="5">
        <f>'Bevétel Önk.'!G257</f>
        <v>0</v>
      </c>
      <c r="H10" s="5">
        <f>'Bevétel Önk.'!H257</f>
        <v>0</v>
      </c>
      <c r="I10" s="5">
        <f>'Bevétel Önk.'!I257</f>
        <v>0</v>
      </c>
      <c r="J10" s="5">
        <f>'Bevétel Önk.'!J257</f>
        <v>0</v>
      </c>
      <c r="K10" s="5">
        <f>'Bevétel Önk.'!C258</f>
        <v>8526581</v>
      </c>
      <c r="L10" s="5">
        <f>'Bevétel Önk.'!D258</f>
        <v>8966326</v>
      </c>
      <c r="M10" s="5">
        <f>'Bevétel Önk.'!E258</f>
        <v>0</v>
      </c>
      <c r="N10" s="5">
        <f>'Bevétel Önk.'!F258</f>
        <v>0</v>
      </c>
      <c r="O10" s="5">
        <f>'Bevétel Önk.'!G258</f>
        <v>0</v>
      </c>
      <c r="P10" s="5">
        <f>'Bevétel Önk.'!H258</f>
        <v>0</v>
      </c>
      <c r="Q10" s="5">
        <f>'Bevétel Önk.'!I258</f>
        <v>0</v>
      </c>
      <c r="R10" s="5">
        <f>'Bevétel Önk.'!J258</f>
        <v>0</v>
      </c>
      <c r="S10" s="5">
        <f>'Bevétel Önk.'!C259</f>
        <v>0</v>
      </c>
      <c r="T10" s="5">
        <f>'Bevétel Önk.'!D259</f>
        <v>0</v>
      </c>
      <c r="U10" s="5">
        <f>'Bevétel Önk.'!E259</f>
        <v>0</v>
      </c>
      <c r="V10" s="5">
        <f>'Bevétel Önk.'!F259</f>
        <v>0</v>
      </c>
      <c r="W10" s="5">
        <f>'Bevétel Önk.'!G259</f>
        <v>0</v>
      </c>
      <c r="X10" s="5">
        <f>'Bevétel Önk.'!H259</f>
        <v>0</v>
      </c>
      <c r="Y10" s="5">
        <f>'Bevétel Önk.'!I259</f>
        <v>0</v>
      </c>
      <c r="Z10" s="5">
        <f>'Bevétel Önk.'!J259</f>
        <v>0</v>
      </c>
      <c r="AA10" s="5">
        <f>C10+K10+S10</f>
        <v>8526581</v>
      </c>
      <c r="AB10" s="5">
        <f t="shared" si="0"/>
        <v>8966326</v>
      </c>
      <c r="AC10" s="5">
        <f t="shared" si="0"/>
        <v>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6" t="s">
        <v>83</v>
      </c>
      <c r="AJ10" s="5">
        <f>'Kiadás Önk.'!C17</f>
        <v>0</v>
      </c>
      <c r="AK10" s="5">
        <f>'Kiadás Önk.'!D17</f>
        <v>0</v>
      </c>
      <c r="AL10" s="5">
        <f>'Kiadás Önk.'!E17</f>
        <v>0</v>
      </c>
      <c r="AM10" s="5">
        <f>'Kiadás Önk.'!F17</f>
        <v>0</v>
      </c>
      <c r="AN10" s="5">
        <f>'Kiadás Önk.'!G17</f>
        <v>0</v>
      </c>
      <c r="AO10" s="5">
        <f>'Kiadás Önk.'!H17</f>
        <v>0</v>
      </c>
      <c r="AP10" s="5">
        <f>'Kiadás Önk.'!I17</f>
        <v>0</v>
      </c>
      <c r="AQ10" s="5">
        <f>'Kiadás Önk.'!J17</f>
        <v>0</v>
      </c>
      <c r="AR10" s="5">
        <f>'Kiadás Önk.'!C18</f>
        <v>89836565</v>
      </c>
      <c r="AS10" s="5">
        <f>'Kiadás Önk.'!D18</f>
        <v>90628137</v>
      </c>
      <c r="AT10" s="5">
        <f>'Kiadás Önk.'!E18</f>
        <v>0</v>
      </c>
      <c r="AU10" s="5">
        <f>'Kiadás Önk.'!F18</f>
        <v>0</v>
      </c>
      <c r="AV10" s="5">
        <f>'Kiadás Önk.'!G18</f>
        <v>0</v>
      </c>
      <c r="AW10" s="5">
        <f>'Kiadás Önk.'!H18</f>
        <v>0</v>
      </c>
      <c r="AX10" s="5">
        <f>'Kiadás Önk.'!I18</f>
        <v>0</v>
      </c>
      <c r="AY10" s="5">
        <f>'Kiadás Önk.'!J18</f>
        <v>0</v>
      </c>
      <c r="AZ10" s="5">
        <f>'Kiadás Önk.'!C19</f>
        <v>0</v>
      </c>
      <c r="BA10" s="5">
        <f>'Kiadás Önk.'!D19</f>
        <v>0</v>
      </c>
      <c r="BB10" s="5">
        <f>'Kiadás Önk.'!E19</f>
        <v>0</v>
      </c>
      <c r="BC10" s="5">
        <f>'Kiadás Önk.'!F19</f>
        <v>0</v>
      </c>
      <c r="BD10" s="5">
        <f>'Kiadás Önk.'!G19</f>
        <v>0</v>
      </c>
      <c r="BE10" s="5">
        <f>'Kiadás Önk.'!H19</f>
        <v>0</v>
      </c>
      <c r="BF10" s="5">
        <f>'Kiadás Önk.'!I19</f>
        <v>0</v>
      </c>
      <c r="BG10" s="5">
        <f>'Kiadás Önk.'!J19</f>
        <v>0</v>
      </c>
      <c r="BH10" s="5">
        <f>AJ10+AR10+AZ10</f>
        <v>89836565</v>
      </c>
      <c r="BI10" s="5">
        <f t="shared" si="1"/>
        <v>90628137</v>
      </c>
      <c r="BJ10" s="5">
        <f t="shared" si="1"/>
        <v>0</v>
      </c>
      <c r="BK10" s="5">
        <f t="shared" si="1"/>
        <v>0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93">
        <f t="shared" si="2"/>
        <v>0</v>
      </c>
      <c r="BQ10" s="293">
        <f t="shared" si="3"/>
        <v>791572</v>
      </c>
      <c r="BR10" s="293">
        <f t="shared" si="4"/>
        <v>0</v>
      </c>
      <c r="BS10" s="293">
        <f t="shared" si="5"/>
        <v>791572</v>
      </c>
      <c r="BT10" s="293">
        <f t="shared" si="6"/>
        <v>0</v>
      </c>
      <c r="BV10" s="293">
        <f t="shared" si="7"/>
        <v>0</v>
      </c>
      <c r="BW10" s="293">
        <f t="shared" si="8"/>
        <v>439745</v>
      </c>
      <c r="BX10" s="293">
        <f t="shared" si="9"/>
        <v>0</v>
      </c>
      <c r="BY10" s="293">
        <f t="shared" si="10"/>
        <v>439745</v>
      </c>
      <c r="BZ10" s="293">
        <f t="shared" si="11"/>
        <v>0</v>
      </c>
    </row>
    <row r="11" spans="1:78" s="11" customFormat="1" ht="15.75">
      <c r="A11" s="1">
        <v>7</v>
      </c>
      <c r="B11" s="335" t="s">
        <v>382</v>
      </c>
      <c r="C11" s="324">
        <f>'Bevétel Önk.'!C290</f>
        <v>0</v>
      </c>
      <c r="D11" s="324">
        <f>'Bevétel Önk.'!D290</f>
        <v>0</v>
      </c>
      <c r="E11" s="324">
        <f>'Bevétel Önk.'!E290</f>
        <v>0</v>
      </c>
      <c r="F11" s="324">
        <f>'Bevétel Önk.'!F290</f>
        <v>0</v>
      </c>
      <c r="G11" s="324">
        <f>'Bevétel Önk.'!G290</f>
        <v>0</v>
      </c>
      <c r="H11" s="324">
        <f>'Bevétel Önk.'!H290</f>
        <v>0</v>
      </c>
      <c r="I11" s="324">
        <f>'Bevétel Önk.'!I290</f>
        <v>0</v>
      </c>
      <c r="J11" s="324">
        <f>'Bevétel Önk.'!J290</f>
        <v>0</v>
      </c>
      <c r="K11" s="324">
        <f>'Bevétel Önk.'!C291</f>
        <v>124852</v>
      </c>
      <c r="L11" s="324">
        <f>'Bevétel Önk.'!D291</f>
        <v>142652</v>
      </c>
      <c r="M11" s="324">
        <f>'Bevétel Önk.'!E291</f>
        <v>0</v>
      </c>
      <c r="N11" s="324">
        <f>'Bevétel Önk.'!F291</f>
        <v>0</v>
      </c>
      <c r="O11" s="324">
        <f>'Bevétel Önk.'!G291</f>
        <v>0</v>
      </c>
      <c r="P11" s="324">
        <f>'Bevétel Önk.'!H291</f>
        <v>0</v>
      </c>
      <c r="Q11" s="324">
        <f>'Bevétel Önk.'!I291</f>
        <v>0</v>
      </c>
      <c r="R11" s="324">
        <f>'Bevétel Önk.'!J291</f>
        <v>0</v>
      </c>
      <c r="S11" s="324">
        <f>'Bevétel Önk.'!C292</f>
        <v>0</v>
      </c>
      <c r="T11" s="324">
        <f>'Bevétel Önk.'!D292</f>
        <v>0</v>
      </c>
      <c r="U11" s="324">
        <f>'Bevétel Önk.'!E292</f>
        <v>0</v>
      </c>
      <c r="V11" s="324">
        <f>'Bevétel Önk.'!F292</f>
        <v>0</v>
      </c>
      <c r="W11" s="324">
        <f>'Bevétel Önk.'!G292</f>
        <v>0</v>
      </c>
      <c r="X11" s="324">
        <f>'Bevétel Önk.'!H292</f>
        <v>0</v>
      </c>
      <c r="Y11" s="324">
        <f>'Bevétel Önk.'!I292</f>
        <v>0</v>
      </c>
      <c r="Z11" s="324">
        <f>'Bevétel Önk.'!J292</f>
        <v>0</v>
      </c>
      <c r="AA11" s="324">
        <f>C11+K11+S11</f>
        <v>124852</v>
      </c>
      <c r="AB11" s="324">
        <f t="shared" si="0"/>
        <v>142652</v>
      </c>
      <c r="AC11" s="324">
        <f t="shared" si="0"/>
        <v>0</v>
      </c>
      <c r="AD11" s="324">
        <f t="shared" si="0"/>
        <v>0</v>
      </c>
      <c r="AE11" s="324">
        <f t="shared" si="0"/>
        <v>0</v>
      </c>
      <c r="AF11" s="324">
        <f t="shared" si="0"/>
        <v>0</v>
      </c>
      <c r="AG11" s="324">
        <f t="shared" si="0"/>
        <v>0</v>
      </c>
      <c r="AH11" s="324">
        <f t="shared" si="0"/>
        <v>0</v>
      </c>
      <c r="AI11" s="96" t="s">
        <v>84</v>
      </c>
      <c r="AJ11" s="5">
        <f>'Kiadás Önk.'!C63</f>
        <v>0</v>
      </c>
      <c r="AK11" s="5">
        <f>'Kiadás Önk.'!D63</f>
        <v>0</v>
      </c>
      <c r="AL11" s="5">
        <f>'Kiadás Önk.'!E63</f>
        <v>0</v>
      </c>
      <c r="AM11" s="5">
        <f>'Kiadás Önk.'!F63</f>
        <v>0</v>
      </c>
      <c r="AN11" s="5">
        <f>'Kiadás Önk.'!G63</f>
        <v>0</v>
      </c>
      <c r="AO11" s="5">
        <f>'Kiadás Önk.'!H63</f>
        <v>0</v>
      </c>
      <c r="AP11" s="5">
        <f>'Kiadás Önk.'!I63</f>
        <v>0</v>
      </c>
      <c r="AQ11" s="5">
        <f>'Kiadás Önk.'!J63</f>
        <v>0</v>
      </c>
      <c r="AR11" s="5">
        <f>'Kiadás Önk.'!C64</f>
        <v>6238800</v>
      </c>
      <c r="AS11" s="5">
        <f>'Kiadás Önk.'!D64</f>
        <v>6238800</v>
      </c>
      <c r="AT11" s="5">
        <f>'Kiadás Önk.'!E64</f>
        <v>0</v>
      </c>
      <c r="AU11" s="5">
        <f>'Kiadás Önk.'!F64</f>
        <v>0</v>
      </c>
      <c r="AV11" s="5">
        <f>'Kiadás Önk.'!G64</f>
        <v>0</v>
      </c>
      <c r="AW11" s="5">
        <f>'Kiadás Önk.'!H64</f>
        <v>0</v>
      </c>
      <c r="AX11" s="5">
        <f>'Kiadás Önk.'!I64</f>
        <v>0</v>
      </c>
      <c r="AY11" s="5">
        <f>'Kiadás Önk.'!J64</f>
        <v>0</v>
      </c>
      <c r="AZ11" s="5">
        <f>'Kiadás Önk.'!C65</f>
        <v>0</v>
      </c>
      <c r="BA11" s="5">
        <f>'Kiadás Önk.'!D65</f>
        <v>0</v>
      </c>
      <c r="BB11" s="5">
        <f>'Kiadás Önk.'!E65</f>
        <v>0</v>
      </c>
      <c r="BC11" s="5">
        <f>'Kiadás Önk.'!F65</f>
        <v>0</v>
      </c>
      <c r="BD11" s="5">
        <f>'Kiadás Önk.'!G65</f>
        <v>0</v>
      </c>
      <c r="BE11" s="5">
        <f>'Kiadás Önk.'!H65</f>
        <v>0</v>
      </c>
      <c r="BF11" s="5">
        <f>'Kiadás Önk.'!I65</f>
        <v>0</v>
      </c>
      <c r="BG11" s="5">
        <f>'Kiadás Önk.'!J65</f>
        <v>0</v>
      </c>
      <c r="BH11" s="5">
        <f>AJ11+AR11+AZ11</f>
        <v>6238800</v>
      </c>
      <c r="BI11" s="5">
        <f t="shared" si="1"/>
        <v>6238800</v>
      </c>
      <c r="BJ11" s="5">
        <f t="shared" si="1"/>
        <v>0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93">
        <f t="shared" si="2"/>
        <v>0</v>
      </c>
      <c r="BQ11" s="293">
        <f t="shared" si="3"/>
        <v>0</v>
      </c>
      <c r="BR11" s="293">
        <f t="shared" si="4"/>
        <v>0</v>
      </c>
      <c r="BS11" s="293">
        <f t="shared" si="5"/>
        <v>0</v>
      </c>
      <c r="BT11" s="293">
        <f t="shared" si="6"/>
        <v>0</v>
      </c>
      <c r="BV11" s="293">
        <f t="shared" si="7"/>
        <v>0</v>
      </c>
      <c r="BW11" s="293">
        <f t="shared" si="8"/>
        <v>17800</v>
      </c>
      <c r="BX11" s="293">
        <f t="shared" si="9"/>
        <v>0</v>
      </c>
      <c r="BY11" s="293">
        <f t="shared" si="10"/>
        <v>17800</v>
      </c>
      <c r="BZ11" s="293">
        <f t="shared" si="11"/>
        <v>0</v>
      </c>
    </row>
    <row r="12" spans="1:78" s="11" customFormat="1" ht="30">
      <c r="A12" s="1">
        <v>8</v>
      </c>
      <c r="B12" s="335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96" t="s">
        <v>85</v>
      </c>
      <c r="AJ12" s="5">
        <f>'Kiadás Önk.'!C144</f>
        <v>0</v>
      </c>
      <c r="AK12" s="5">
        <f>'Kiadás Önk.'!D144</f>
        <v>0</v>
      </c>
      <c r="AL12" s="5">
        <f>'Kiadás Önk.'!E144</f>
        <v>0</v>
      </c>
      <c r="AM12" s="5">
        <f>'Kiadás Önk.'!F144</f>
        <v>0</v>
      </c>
      <c r="AN12" s="5">
        <f>'Kiadás Önk.'!G144</f>
        <v>0</v>
      </c>
      <c r="AO12" s="5">
        <f>'Kiadás Önk.'!H144</f>
        <v>0</v>
      </c>
      <c r="AP12" s="5">
        <f>'Kiadás Önk.'!I144</f>
        <v>0</v>
      </c>
      <c r="AQ12" s="5">
        <f>'Kiadás Önk.'!J144</f>
        <v>0</v>
      </c>
      <c r="AR12" s="5">
        <f>'Kiadás Önk.'!C145</f>
        <v>48611249</v>
      </c>
      <c r="AS12" s="5">
        <f>'Kiadás Önk.'!D145</f>
        <v>48853378</v>
      </c>
      <c r="AT12" s="5">
        <f>'Kiadás Önk.'!E145</f>
        <v>0</v>
      </c>
      <c r="AU12" s="5">
        <f>'Kiadás Önk.'!F145</f>
        <v>0</v>
      </c>
      <c r="AV12" s="5">
        <f>'Kiadás Önk.'!G145</f>
        <v>0</v>
      </c>
      <c r="AW12" s="5">
        <f>'Kiadás Önk.'!H145</f>
        <v>0</v>
      </c>
      <c r="AX12" s="5">
        <f>'Kiadás Önk.'!I145</f>
        <v>0</v>
      </c>
      <c r="AY12" s="5">
        <f>'Kiadás Önk.'!J145</f>
        <v>0</v>
      </c>
      <c r="AZ12" s="5">
        <f>'Kiadás Önk.'!C146</f>
        <v>1206941</v>
      </c>
      <c r="BA12" s="5">
        <f>'Kiadás Önk.'!D146</f>
        <v>1206941</v>
      </c>
      <c r="BB12" s="5">
        <f>'Kiadás Önk.'!E146</f>
        <v>0</v>
      </c>
      <c r="BC12" s="5">
        <f>'Kiadás Önk.'!F146</f>
        <v>0</v>
      </c>
      <c r="BD12" s="5">
        <f>'Kiadás Önk.'!G146</f>
        <v>0</v>
      </c>
      <c r="BE12" s="5">
        <f>'Kiadás Önk.'!H146</f>
        <v>0</v>
      </c>
      <c r="BF12" s="5">
        <f>'Kiadás Önk.'!I146</f>
        <v>0</v>
      </c>
      <c r="BG12" s="5">
        <f>'Kiadás Önk.'!J146</f>
        <v>0</v>
      </c>
      <c r="BH12" s="5">
        <f>AJ12+AR12+AZ12</f>
        <v>49818190</v>
      </c>
      <c r="BI12" s="5">
        <f t="shared" si="1"/>
        <v>50060319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93">
        <f t="shared" si="2"/>
        <v>0</v>
      </c>
      <c r="BQ12" s="293">
        <f t="shared" si="3"/>
        <v>242129</v>
      </c>
      <c r="BR12" s="293">
        <f t="shared" si="4"/>
        <v>0</v>
      </c>
      <c r="BS12" s="293">
        <f t="shared" si="5"/>
        <v>242129</v>
      </c>
      <c r="BT12" s="293">
        <f t="shared" si="6"/>
        <v>0</v>
      </c>
      <c r="BV12" s="293">
        <f t="shared" si="7"/>
        <v>0</v>
      </c>
      <c r="BW12" s="293">
        <f t="shared" si="8"/>
        <v>0</v>
      </c>
      <c r="BX12" s="293">
        <f t="shared" si="9"/>
        <v>0</v>
      </c>
      <c r="BY12" s="293">
        <f t="shared" si="10"/>
        <v>0</v>
      </c>
      <c r="BZ12" s="293">
        <f t="shared" si="11"/>
        <v>0</v>
      </c>
    </row>
    <row r="13" spans="1:78" s="11" customFormat="1" ht="15.75">
      <c r="A13" s="1">
        <v>9</v>
      </c>
      <c r="B13" s="95" t="s">
        <v>87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195931776</v>
      </c>
      <c r="L13" s="13">
        <f aca="true" t="shared" si="13" ref="L13:R13">SUM(L8:L12)</f>
        <v>198497958</v>
      </c>
      <c r="M13" s="13">
        <f t="shared" si="13"/>
        <v>0</v>
      </c>
      <c r="N13" s="13">
        <f t="shared" si="13"/>
        <v>0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1880000</v>
      </c>
      <c r="T13" s="13">
        <f aca="true" t="shared" si="14" ref="T13:Z13">SUM(T8:T12)</f>
        <v>1880000</v>
      </c>
      <c r="U13" s="13">
        <f t="shared" si="14"/>
        <v>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197811776</v>
      </c>
      <c r="AB13" s="13">
        <f aca="true" t="shared" si="15" ref="AB13:AH13">SUM(AB8:AB12)</f>
        <v>200377958</v>
      </c>
      <c r="AC13" s="13">
        <f t="shared" si="15"/>
        <v>0</v>
      </c>
      <c r="AD13" s="13">
        <f t="shared" si="15"/>
        <v>0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95" t="s">
        <v>88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184295656</v>
      </c>
      <c r="AS13" s="13">
        <f aca="true" t="shared" si="17" ref="AS13:AY13">SUM(AS8:AS12)</f>
        <v>186819773</v>
      </c>
      <c r="AT13" s="13">
        <f t="shared" si="17"/>
        <v>0</v>
      </c>
      <c r="AU13" s="13">
        <f t="shared" si="17"/>
        <v>0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3196416</v>
      </c>
      <c r="BA13" s="13">
        <f aca="true" t="shared" si="18" ref="BA13:BG13">SUM(BA8:BA12)</f>
        <v>3196416</v>
      </c>
      <c r="BB13" s="13">
        <f t="shared" si="18"/>
        <v>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187492072</v>
      </c>
      <c r="BI13" s="13">
        <f aca="true" t="shared" si="19" ref="BI13:BO13">SUM(BI8:BI12)</f>
        <v>190016189</v>
      </c>
      <c r="BJ13" s="13">
        <f t="shared" si="19"/>
        <v>0</v>
      </c>
      <c r="BK13" s="13">
        <f t="shared" si="19"/>
        <v>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93">
        <f t="shared" si="2"/>
        <v>0</v>
      </c>
      <c r="BQ13" s="293">
        <f t="shared" si="3"/>
        <v>2524117</v>
      </c>
      <c r="BR13" s="293">
        <f t="shared" si="4"/>
        <v>0</v>
      </c>
      <c r="BS13" s="293">
        <f t="shared" si="5"/>
        <v>2524117</v>
      </c>
      <c r="BT13" s="293">
        <f t="shared" si="6"/>
        <v>0</v>
      </c>
      <c r="BV13" s="293">
        <f t="shared" si="7"/>
        <v>0</v>
      </c>
      <c r="BW13" s="293">
        <f t="shared" si="8"/>
        <v>2566182</v>
      </c>
      <c r="BX13" s="293">
        <f t="shared" si="9"/>
        <v>0</v>
      </c>
      <c r="BY13" s="293">
        <f t="shared" si="10"/>
        <v>2566182</v>
      </c>
      <c r="BZ13" s="293">
        <f t="shared" si="11"/>
        <v>0</v>
      </c>
    </row>
    <row r="14" spans="1:78" s="11" customFormat="1" ht="15.75">
      <c r="A14" s="1">
        <v>10</v>
      </c>
      <c r="B14" s="97" t="s">
        <v>145</v>
      </c>
      <c r="C14" s="98">
        <f>C13-AJ13</f>
        <v>0</v>
      </c>
      <c r="D14" s="98">
        <f aca="true" t="shared" si="20" ref="D14:J14">D13-AK13</f>
        <v>0</v>
      </c>
      <c r="E14" s="98">
        <f t="shared" si="20"/>
        <v>0</v>
      </c>
      <c r="F14" s="98">
        <f t="shared" si="20"/>
        <v>0</v>
      </c>
      <c r="G14" s="98">
        <f t="shared" si="20"/>
        <v>0</v>
      </c>
      <c r="H14" s="98">
        <f t="shared" si="20"/>
        <v>0</v>
      </c>
      <c r="I14" s="98">
        <f t="shared" si="20"/>
        <v>0</v>
      </c>
      <c r="J14" s="98">
        <f t="shared" si="20"/>
        <v>0</v>
      </c>
      <c r="K14" s="98">
        <f>K13-AR13</f>
        <v>11636120</v>
      </c>
      <c r="L14" s="98">
        <f aca="true" t="shared" si="21" ref="L14:R14">L13-AS13</f>
        <v>11678185</v>
      </c>
      <c r="M14" s="98">
        <f t="shared" si="21"/>
        <v>0</v>
      </c>
      <c r="N14" s="98">
        <f t="shared" si="21"/>
        <v>0</v>
      </c>
      <c r="O14" s="98">
        <f t="shared" si="21"/>
        <v>0</v>
      </c>
      <c r="P14" s="98">
        <f t="shared" si="21"/>
        <v>0</v>
      </c>
      <c r="Q14" s="98">
        <f t="shared" si="21"/>
        <v>0</v>
      </c>
      <c r="R14" s="98">
        <f t="shared" si="21"/>
        <v>0</v>
      </c>
      <c r="S14" s="98">
        <f>S13-AZ13</f>
        <v>-1316416</v>
      </c>
      <c r="T14" s="98">
        <f aca="true" t="shared" si="22" ref="T14:Z14">T13-BA13</f>
        <v>-1316416</v>
      </c>
      <c r="U14" s="98">
        <f t="shared" si="22"/>
        <v>0</v>
      </c>
      <c r="V14" s="98">
        <f t="shared" si="22"/>
        <v>0</v>
      </c>
      <c r="W14" s="98">
        <f t="shared" si="22"/>
        <v>0</v>
      </c>
      <c r="X14" s="98">
        <f t="shared" si="22"/>
        <v>0</v>
      </c>
      <c r="Y14" s="98">
        <f t="shared" si="22"/>
        <v>0</v>
      </c>
      <c r="Z14" s="98">
        <f t="shared" si="22"/>
        <v>0</v>
      </c>
      <c r="AA14" s="98">
        <f>AA13-BH13</f>
        <v>10319704</v>
      </c>
      <c r="AB14" s="98">
        <f aca="true" t="shared" si="23" ref="AB14:AH14">AB13-BI13</f>
        <v>10361769</v>
      </c>
      <c r="AC14" s="98">
        <f t="shared" si="23"/>
        <v>0</v>
      </c>
      <c r="AD14" s="98">
        <f t="shared" si="23"/>
        <v>0</v>
      </c>
      <c r="AE14" s="98">
        <f t="shared" si="23"/>
        <v>0</v>
      </c>
      <c r="AF14" s="98">
        <f t="shared" si="23"/>
        <v>0</v>
      </c>
      <c r="AG14" s="98">
        <f t="shared" si="23"/>
        <v>0</v>
      </c>
      <c r="AH14" s="98">
        <f t="shared" si="23"/>
        <v>0</v>
      </c>
      <c r="AI14" s="333" t="s">
        <v>131</v>
      </c>
      <c r="AJ14" s="325">
        <f>'Kiadás Önk.'!C182</f>
        <v>0</v>
      </c>
      <c r="AK14" s="325">
        <f>'Kiadás Önk.'!D182</f>
        <v>0</v>
      </c>
      <c r="AL14" s="325">
        <f>'Kiadás Önk.'!E182</f>
        <v>0</v>
      </c>
      <c r="AM14" s="325">
        <f>'Kiadás Önk.'!F182</f>
        <v>0</v>
      </c>
      <c r="AN14" s="325">
        <f>'Kiadás Önk.'!G182</f>
        <v>0</v>
      </c>
      <c r="AO14" s="325">
        <f>'Kiadás Önk.'!H182</f>
        <v>0</v>
      </c>
      <c r="AP14" s="325">
        <f>'Kiadás Önk.'!I182</f>
        <v>0</v>
      </c>
      <c r="AQ14" s="325">
        <f>'Kiadás Önk.'!J182</f>
        <v>0</v>
      </c>
      <c r="AR14" s="325">
        <f>'Kiadás Önk.'!C183</f>
        <v>76546179</v>
      </c>
      <c r="AS14" s="325">
        <f>'Kiadás Önk.'!D183</f>
        <v>76588244</v>
      </c>
      <c r="AT14" s="325">
        <f>'Kiadás Önk.'!E183</f>
        <v>0</v>
      </c>
      <c r="AU14" s="325">
        <f>'Kiadás Önk.'!F183</f>
        <v>0</v>
      </c>
      <c r="AV14" s="325">
        <f>'Kiadás Önk.'!G183</f>
        <v>0</v>
      </c>
      <c r="AW14" s="325">
        <f>'Kiadás Önk.'!H183</f>
        <v>0</v>
      </c>
      <c r="AX14" s="325">
        <f>'Kiadás Önk.'!I183</f>
        <v>0</v>
      </c>
      <c r="AY14" s="325">
        <f>'Kiadás Önk.'!J183</f>
        <v>0</v>
      </c>
      <c r="AZ14" s="325">
        <f>'Kiadás Önk.'!C184</f>
        <v>0</v>
      </c>
      <c r="BA14" s="325">
        <f>'Kiadás Önk.'!D184</f>
        <v>0</v>
      </c>
      <c r="BB14" s="325">
        <f>'Kiadás Önk.'!E184</f>
        <v>0</v>
      </c>
      <c r="BC14" s="325">
        <f>'Kiadás Önk.'!F184</f>
        <v>0</v>
      </c>
      <c r="BD14" s="325">
        <f>'Kiadás Önk.'!G184</f>
        <v>0</v>
      </c>
      <c r="BE14" s="325">
        <f>'Kiadás Önk.'!H184</f>
        <v>0</v>
      </c>
      <c r="BF14" s="325">
        <f>'Kiadás Önk.'!I184</f>
        <v>0</v>
      </c>
      <c r="BG14" s="325">
        <f>'Kiadás Önk.'!J184</f>
        <v>0</v>
      </c>
      <c r="BH14" s="325">
        <f>AJ14+AR14+AZ14</f>
        <v>76546179</v>
      </c>
      <c r="BI14" s="325">
        <f aca="true" t="shared" si="24" ref="BI14:BO14">AK14+AS14+BA14</f>
        <v>76588244</v>
      </c>
      <c r="BJ14" s="325">
        <f t="shared" si="24"/>
        <v>0</v>
      </c>
      <c r="BK14" s="325">
        <f t="shared" si="24"/>
        <v>0</v>
      </c>
      <c r="BL14" s="325">
        <f t="shared" si="24"/>
        <v>0</v>
      </c>
      <c r="BM14" s="325">
        <f t="shared" si="24"/>
        <v>0</v>
      </c>
      <c r="BN14" s="325">
        <f t="shared" si="24"/>
        <v>0</v>
      </c>
      <c r="BO14" s="325">
        <f t="shared" si="24"/>
        <v>0</v>
      </c>
      <c r="BP14" s="293">
        <f t="shared" si="2"/>
        <v>0</v>
      </c>
      <c r="BQ14" s="293">
        <f t="shared" si="3"/>
        <v>42065</v>
      </c>
      <c r="BR14" s="293">
        <f t="shared" si="4"/>
        <v>0</v>
      </c>
      <c r="BS14" s="293">
        <f t="shared" si="5"/>
        <v>42065</v>
      </c>
      <c r="BT14" s="293">
        <f t="shared" si="6"/>
        <v>0</v>
      </c>
      <c r="BV14" s="293">
        <f t="shared" si="7"/>
        <v>0</v>
      </c>
      <c r="BW14" s="293">
        <f t="shared" si="8"/>
        <v>42065</v>
      </c>
      <c r="BX14" s="293">
        <f t="shared" si="9"/>
        <v>0</v>
      </c>
      <c r="BY14" s="293">
        <f t="shared" si="10"/>
        <v>42065</v>
      </c>
      <c r="BZ14" s="293">
        <f t="shared" si="11"/>
        <v>0</v>
      </c>
    </row>
    <row r="15" spans="1:78" s="11" customFormat="1" ht="15.75">
      <c r="A15" s="1">
        <v>11</v>
      </c>
      <c r="B15" s="97" t="s">
        <v>136</v>
      </c>
      <c r="C15" s="5">
        <f>'Bevétel Önk.'!C313</f>
        <v>0</v>
      </c>
      <c r="D15" s="5">
        <f>'Bevétel Önk.'!D313</f>
        <v>0</v>
      </c>
      <c r="E15" s="5">
        <f>'Bevétel Önk.'!E313</f>
        <v>0</v>
      </c>
      <c r="F15" s="5">
        <f>'Bevétel Önk.'!F313</f>
        <v>0</v>
      </c>
      <c r="G15" s="5">
        <f>'Bevétel Önk.'!G313</f>
        <v>0</v>
      </c>
      <c r="H15" s="5">
        <f>'Bevétel Önk.'!H313</f>
        <v>0</v>
      </c>
      <c r="I15" s="5">
        <f>'Bevétel Önk.'!I313</f>
        <v>0</v>
      </c>
      <c r="J15" s="5">
        <f>'Bevétel Önk.'!J313</f>
        <v>0</v>
      </c>
      <c r="K15" s="5">
        <f>'Bevétel Önk.'!C314</f>
        <v>32939396</v>
      </c>
      <c r="L15" s="5">
        <f>'Bevétel Önk.'!D314</f>
        <v>32939396</v>
      </c>
      <c r="M15" s="5">
        <f>'Bevétel Önk.'!E314</f>
        <v>0</v>
      </c>
      <c r="N15" s="5">
        <f>'Bevétel Önk.'!F314</f>
        <v>0</v>
      </c>
      <c r="O15" s="5">
        <f>'Bevétel Önk.'!G314</f>
        <v>0</v>
      </c>
      <c r="P15" s="5">
        <f>'Bevétel Önk.'!H314</f>
        <v>0</v>
      </c>
      <c r="Q15" s="5">
        <f>'Bevétel Önk.'!I314</f>
        <v>0</v>
      </c>
      <c r="R15" s="5">
        <f>'Bevétel Önk.'!J314</f>
        <v>0</v>
      </c>
      <c r="S15" s="5">
        <f>'Bevétel Önk.'!C315</f>
        <v>0</v>
      </c>
      <c r="T15" s="5">
        <f>'Bevétel Önk.'!D315</f>
        <v>0</v>
      </c>
      <c r="U15" s="5">
        <f>'Bevétel Önk.'!E315</f>
        <v>0</v>
      </c>
      <c r="V15" s="5">
        <f>'Bevétel Önk.'!F315</f>
        <v>0</v>
      </c>
      <c r="W15" s="5">
        <f>'Bevétel Önk.'!G315</f>
        <v>0</v>
      </c>
      <c r="X15" s="5">
        <f>'Bevétel Önk.'!H315</f>
        <v>0</v>
      </c>
      <c r="Y15" s="5">
        <f>'Bevétel Önk.'!I315</f>
        <v>0</v>
      </c>
      <c r="Z15" s="5">
        <f>'Bevétel Önk.'!J315</f>
        <v>0</v>
      </c>
      <c r="AA15" s="5">
        <f>C15+K15+S15</f>
        <v>32939396</v>
      </c>
      <c r="AB15" s="5">
        <f aca="true" t="shared" si="25" ref="AB15:AH16">D15+L15+T15</f>
        <v>32939396</v>
      </c>
      <c r="AC15" s="5">
        <f t="shared" si="25"/>
        <v>0</v>
      </c>
      <c r="AD15" s="5">
        <f t="shared" si="25"/>
        <v>0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33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293">
        <f t="shared" si="2"/>
        <v>0</v>
      </c>
      <c r="BQ15" s="293">
        <f t="shared" si="3"/>
        <v>0</v>
      </c>
      <c r="BR15" s="293">
        <f t="shared" si="4"/>
        <v>0</v>
      </c>
      <c r="BS15" s="293">
        <f t="shared" si="5"/>
        <v>0</v>
      </c>
      <c r="BT15" s="293">
        <f t="shared" si="6"/>
        <v>0</v>
      </c>
      <c r="BV15" s="293">
        <f t="shared" si="7"/>
        <v>0</v>
      </c>
      <c r="BW15" s="293">
        <f t="shared" si="8"/>
        <v>0</v>
      </c>
      <c r="BX15" s="293">
        <f t="shared" si="9"/>
        <v>0</v>
      </c>
      <c r="BY15" s="293">
        <f t="shared" si="10"/>
        <v>0</v>
      </c>
      <c r="BZ15" s="293">
        <f t="shared" si="11"/>
        <v>0</v>
      </c>
    </row>
    <row r="16" spans="1:78" s="11" customFormat="1" ht="15.75">
      <c r="A16" s="1">
        <v>12</v>
      </c>
      <c r="B16" s="97" t="s">
        <v>137</v>
      </c>
      <c r="C16" s="5">
        <f>'Bevétel Önk.'!C334</f>
        <v>0</v>
      </c>
      <c r="D16" s="5">
        <f>'Bevétel Önk.'!D334</f>
        <v>0</v>
      </c>
      <c r="E16" s="5">
        <f>'Bevétel Önk.'!E334</f>
        <v>0</v>
      </c>
      <c r="F16" s="5">
        <f>'Bevétel Önk.'!F334</f>
        <v>0</v>
      </c>
      <c r="G16" s="5">
        <f>'Bevétel Önk.'!G334</f>
        <v>0</v>
      </c>
      <c r="H16" s="5">
        <f>'Bevétel Önk.'!H334</f>
        <v>0</v>
      </c>
      <c r="I16" s="5">
        <f>'Bevétel Önk.'!I334</f>
        <v>0</v>
      </c>
      <c r="J16" s="5">
        <f>'Bevétel Önk.'!J334</f>
        <v>0</v>
      </c>
      <c r="K16" s="5">
        <f>'Bevétel Önk.'!C335</f>
        <v>0</v>
      </c>
      <c r="L16" s="5">
        <f>'Bevétel Önk.'!D335</f>
        <v>0</v>
      </c>
      <c r="M16" s="5">
        <f>'Bevétel Önk.'!E335</f>
        <v>0</v>
      </c>
      <c r="N16" s="5">
        <f>'Bevétel Önk.'!F335</f>
        <v>0</v>
      </c>
      <c r="O16" s="5">
        <f>'Bevétel Önk.'!G335</f>
        <v>0</v>
      </c>
      <c r="P16" s="5">
        <f>'Bevétel Önk.'!H335</f>
        <v>0</v>
      </c>
      <c r="Q16" s="5">
        <f>'Bevétel Önk.'!I335</f>
        <v>0</v>
      </c>
      <c r="R16" s="5">
        <f>'Bevétel Önk.'!J335</f>
        <v>0</v>
      </c>
      <c r="S16" s="5">
        <f>'Bevétel Önk.'!C336</f>
        <v>0</v>
      </c>
      <c r="T16" s="5">
        <f>'Bevétel Önk.'!D336</f>
        <v>0</v>
      </c>
      <c r="U16" s="5">
        <f>'Bevétel Önk.'!E336</f>
        <v>0</v>
      </c>
      <c r="V16" s="5">
        <f>'Bevétel Önk.'!F336</f>
        <v>0</v>
      </c>
      <c r="W16" s="5">
        <f>'Bevétel Önk.'!G336</f>
        <v>0</v>
      </c>
      <c r="X16" s="5">
        <f>'Bevétel Önk.'!H336</f>
        <v>0</v>
      </c>
      <c r="Y16" s="5">
        <f>'Bevétel Önk.'!I336</f>
        <v>0</v>
      </c>
      <c r="Z16" s="5">
        <f>'Bevétel Önk.'!J336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33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293">
        <f t="shared" si="2"/>
        <v>0</v>
      </c>
      <c r="BQ16" s="293">
        <f t="shared" si="3"/>
        <v>0</v>
      </c>
      <c r="BR16" s="293">
        <f t="shared" si="4"/>
        <v>0</v>
      </c>
      <c r="BS16" s="293">
        <f t="shared" si="5"/>
        <v>0</v>
      </c>
      <c r="BT16" s="293">
        <f t="shared" si="6"/>
        <v>0</v>
      </c>
      <c r="BV16" s="293">
        <f t="shared" si="7"/>
        <v>0</v>
      </c>
      <c r="BW16" s="293">
        <f t="shared" si="8"/>
        <v>0</v>
      </c>
      <c r="BX16" s="293">
        <f t="shared" si="9"/>
        <v>0</v>
      </c>
      <c r="BY16" s="293">
        <f t="shared" si="10"/>
        <v>0</v>
      </c>
      <c r="BZ16" s="293">
        <f t="shared" si="11"/>
        <v>0</v>
      </c>
    </row>
    <row r="17" spans="1:78" s="11" customFormat="1" ht="31.5">
      <c r="A17" s="1">
        <v>13</v>
      </c>
      <c r="B17" s="95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228871172</v>
      </c>
      <c r="L17" s="14">
        <f aca="true" t="shared" si="27" ref="L17:R17">L13+L15+L16</f>
        <v>231437354</v>
      </c>
      <c r="M17" s="14">
        <f t="shared" si="27"/>
        <v>0</v>
      </c>
      <c r="N17" s="14">
        <f t="shared" si="27"/>
        <v>0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1880000</v>
      </c>
      <c r="T17" s="14">
        <f aca="true" t="shared" si="28" ref="T17:Z17">T13+T15+T16</f>
        <v>1880000</v>
      </c>
      <c r="U17" s="14">
        <f t="shared" si="28"/>
        <v>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230751172</v>
      </c>
      <c r="AB17" s="14">
        <f aca="true" t="shared" si="29" ref="AB17:AH17">AB13+AB15+AB16</f>
        <v>233317354</v>
      </c>
      <c r="AC17" s="14">
        <f t="shared" si="29"/>
        <v>0</v>
      </c>
      <c r="AD17" s="14">
        <f t="shared" si="29"/>
        <v>0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95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260841835</v>
      </c>
      <c r="AS17" s="14">
        <f aca="true" t="shared" si="31" ref="AS17:AY17">AS13+AS14</f>
        <v>263408017</v>
      </c>
      <c r="AT17" s="14">
        <f t="shared" si="31"/>
        <v>0</v>
      </c>
      <c r="AU17" s="14">
        <f t="shared" si="31"/>
        <v>0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3196416</v>
      </c>
      <c r="BA17" s="14">
        <f aca="true" t="shared" si="32" ref="BA17:BG17">BA13+BA14</f>
        <v>3196416</v>
      </c>
      <c r="BB17" s="14">
        <f t="shared" si="32"/>
        <v>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264038251</v>
      </c>
      <c r="BI17" s="14">
        <f aca="true" t="shared" si="33" ref="BI17:BO17">BI13+BI14</f>
        <v>266604433</v>
      </c>
      <c r="BJ17" s="14">
        <f t="shared" si="33"/>
        <v>0</v>
      </c>
      <c r="BK17" s="14">
        <f t="shared" si="33"/>
        <v>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93">
        <f t="shared" si="2"/>
        <v>0</v>
      </c>
      <c r="BQ17" s="293">
        <f t="shared" si="3"/>
        <v>2566182</v>
      </c>
      <c r="BR17" s="293">
        <f t="shared" si="4"/>
        <v>0</v>
      </c>
      <c r="BS17" s="293">
        <f t="shared" si="5"/>
        <v>2566182</v>
      </c>
      <c r="BT17" s="293">
        <f t="shared" si="6"/>
        <v>0</v>
      </c>
      <c r="BV17" s="293">
        <f t="shared" si="7"/>
        <v>0</v>
      </c>
      <c r="BW17" s="293">
        <f t="shared" si="8"/>
        <v>2566182</v>
      </c>
      <c r="BX17" s="293">
        <f t="shared" si="9"/>
        <v>0</v>
      </c>
      <c r="BY17" s="293">
        <f t="shared" si="10"/>
        <v>2566182</v>
      </c>
      <c r="BZ17" s="293">
        <f t="shared" si="11"/>
        <v>0</v>
      </c>
    </row>
    <row r="18" spans="1:78" s="99" customFormat="1" ht="16.5">
      <c r="A18" s="1">
        <v>14</v>
      </c>
      <c r="B18" s="329" t="s">
        <v>139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1"/>
      <c r="AI18" s="326" t="s">
        <v>114</v>
      </c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8"/>
      <c r="BJ18" s="124"/>
      <c r="BK18" s="124"/>
      <c r="BL18" s="124"/>
      <c r="BM18" s="124"/>
      <c r="BN18" s="124"/>
      <c r="BO18" s="299"/>
      <c r="BP18" s="293">
        <f t="shared" si="2"/>
        <v>0</v>
      </c>
      <c r="BQ18" s="293">
        <f t="shared" si="3"/>
        <v>0</v>
      </c>
      <c r="BR18" s="293">
        <f t="shared" si="4"/>
        <v>0</v>
      </c>
      <c r="BS18" s="293">
        <f t="shared" si="5"/>
        <v>0</v>
      </c>
      <c r="BT18" s="293">
        <f t="shared" si="6"/>
        <v>0</v>
      </c>
      <c r="BU18" s="11"/>
      <c r="BV18" s="293">
        <f t="shared" si="7"/>
        <v>0</v>
      </c>
      <c r="BW18" s="293">
        <f t="shared" si="8"/>
        <v>0</v>
      </c>
      <c r="BX18" s="293">
        <f t="shared" si="9"/>
        <v>0</v>
      </c>
      <c r="BY18" s="293">
        <f t="shared" si="10"/>
        <v>0</v>
      </c>
      <c r="BZ18" s="293">
        <f t="shared" si="11"/>
        <v>0</v>
      </c>
    </row>
    <row r="19" spans="1:78" s="11" customFormat="1" ht="47.25">
      <c r="A19" s="1">
        <v>15</v>
      </c>
      <c r="B19" s="94" t="s">
        <v>310</v>
      </c>
      <c r="C19" s="5">
        <f>'Bevétel Önk.'!C163</f>
        <v>0</v>
      </c>
      <c r="D19" s="5">
        <f>'Bevétel Önk.'!D163</f>
        <v>0</v>
      </c>
      <c r="E19" s="5">
        <f>'Bevétel Önk.'!E163</f>
        <v>0</v>
      </c>
      <c r="F19" s="5">
        <f>'Bevétel Önk.'!F163</f>
        <v>0</v>
      </c>
      <c r="G19" s="5">
        <f>'Bevétel Önk.'!G163</f>
        <v>0</v>
      </c>
      <c r="H19" s="5">
        <f>'Bevétel Önk.'!H163</f>
        <v>0</v>
      </c>
      <c r="I19" s="5">
        <f>'Bevétel Önk.'!I163</f>
        <v>0</v>
      </c>
      <c r="J19" s="5">
        <f>'Bevétel Önk.'!J163</f>
        <v>0</v>
      </c>
      <c r="K19" s="5">
        <f>'Bevétel Önk.'!C164</f>
        <v>252991643</v>
      </c>
      <c r="L19" s="5">
        <f>'Bevétel Önk.'!D164</f>
        <v>252991643</v>
      </c>
      <c r="M19" s="5">
        <f>'Bevétel Önk.'!E164</f>
        <v>0</v>
      </c>
      <c r="N19" s="5">
        <f>'Bevétel Önk.'!F164</f>
        <v>0</v>
      </c>
      <c r="O19" s="5">
        <f>'Bevétel Önk.'!G164</f>
        <v>0</v>
      </c>
      <c r="P19" s="5">
        <f>'Bevétel Önk.'!H164</f>
        <v>0</v>
      </c>
      <c r="Q19" s="5">
        <f>'Bevétel Önk.'!I164</f>
        <v>0</v>
      </c>
      <c r="R19" s="5">
        <f>'Bevétel Önk.'!J164</f>
        <v>0</v>
      </c>
      <c r="S19" s="5">
        <f>'Bevétel Önk.'!C165</f>
        <v>0</v>
      </c>
      <c r="T19" s="5">
        <f>'Bevétel Önk.'!D165</f>
        <v>0</v>
      </c>
      <c r="U19" s="5">
        <f>'Bevétel Önk.'!E165</f>
        <v>0</v>
      </c>
      <c r="V19" s="5">
        <f>'Bevétel Önk.'!F165</f>
        <v>0</v>
      </c>
      <c r="W19" s="5">
        <f>'Bevétel Önk.'!G165</f>
        <v>0</v>
      </c>
      <c r="X19" s="5">
        <f>'Bevétel Önk.'!H165</f>
        <v>0</v>
      </c>
      <c r="Y19" s="5">
        <f>'Bevétel Önk.'!I165</f>
        <v>0</v>
      </c>
      <c r="Z19" s="5">
        <f>'Bevétel Önk.'!J165</f>
        <v>0</v>
      </c>
      <c r="AA19" s="5">
        <f>C19+K19+S19</f>
        <v>252991643</v>
      </c>
      <c r="AB19" s="5">
        <f aca="true" t="shared" si="34" ref="AB19:AH21">D19+L19+T19</f>
        <v>252991643</v>
      </c>
      <c r="AC19" s="5">
        <f t="shared" si="34"/>
        <v>0</v>
      </c>
      <c r="AD19" s="5">
        <f t="shared" si="34"/>
        <v>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94" t="s">
        <v>112</v>
      </c>
      <c r="AJ19" s="5">
        <f>'Kiadás Önk.'!C149</f>
        <v>0</v>
      </c>
      <c r="AK19" s="5">
        <f>'Kiadás Önk.'!D149</f>
        <v>0</v>
      </c>
      <c r="AL19" s="5">
        <f>'Kiadás Önk.'!E149</f>
        <v>0</v>
      </c>
      <c r="AM19" s="5">
        <f>'Kiadás Önk.'!F149</f>
        <v>0</v>
      </c>
      <c r="AN19" s="5">
        <f>'Kiadás Önk.'!G149</f>
        <v>0</v>
      </c>
      <c r="AO19" s="5">
        <f>'Kiadás Önk.'!H149</f>
        <v>0</v>
      </c>
      <c r="AP19" s="5">
        <f>'Kiadás Önk.'!I149</f>
        <v>0</v>
      </c>
      <c r="AQ19" s="5">
        <f>'Kiadás Önk.'!J149</f>
        <v>0</v>
      </c>
      <c r="AR19" s="5">
        <f>'Kiadás Önk.'!C150</f>
        <v>201249626</v>
      </c>
      <c r="AS19" s="5">
        <f>'Kiadás Önk.'!D150</f>
        <v>201311676</v>
      </c>
      <c r="AT19" s="5">
        <f>'Kiadás Önk.'!E150</f>
        <v>0</v>
      </c>
      <c r="AU19" s="5">
        <f>'Kiadás Önk.'!F150</f>
        <v>0</v>
      </c>
      <c r="AV19" s="5">
        <f>'Kiadás Önk.'!G150</f>
        <v>0</v>
      </c>
      <c r="AW19" s="5">
        <f>'Kiadás Önk.'!H150</f>
        <v>0</v>
      </c>
      <c r="AX19" s="5">
        <f>'Kiadás Önk.'!I150</f>
        <v>0</v>
      </c>
      <c r="AY19" s="5">
        <f>'Kiadás Önk.'!J150</f>
        <v>0</v>
      </c>
      <c r="AZ19" s="5">
        <f>'Kiadás Önk.'!C151</f>
        <v>0</v>
      </c>
      <c r="BA19" s="5">
        <f>'Kiadás Önk.'!D151</f>
        <v>0</v>
      </c>
      <c r="BB19" s="5">
        <f>'Kiadás Önk.'!E151</f>
        <v>0</v>
      </c>
      <c r="BC19" s="5">
        <f>'Kiadás Önk.'!F151</f>
        <v>0</v>
      </c>
      <c r="BD19" s="5">
        <f>'Kiadás Önk.'!G151</f>
        <v>0</v>
      </c>
      <c r="BE19" s="5">
        <f>'Kiadás Önk.'!H151</f>
        <v>0</v>
      </c>
      <c r="BF19" s="5">
        <f>'Kiadás Önk.'!I151</f>
        <v>0</v>
      </c>
      <c r="BG19" s="5">
        <f>'Kiadás Önk.'!J151</f>
        <v>0</v>
      </c>
      <c r="BH19" s="5">
        <f>AJ19+AR19+AZ19</f>
        <v>201249626</v>
      </c>
      <c r="BI19" s="5">
        <f aca="true" t="shared" si="35" ref="BI19:BO21">AK19+AS19+BA19</f>
        <v>201311676</v>
      </c>
      <c r="BJ19" s="5">
        <f t="shared" si="35"/>
        <v>0</v>
      </c>
      <c r="BK19" s="5">
        <f t="shared" si="35"/>
        <v>0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293">
        <f t="shared" si="2"/>
        <v>0</v>
      </c>
      <c r="BQ19" s="293">
        <f t="shared" si="3"/>
        <v>62050</v>
      </c>
      <c r="BR19" s="293">
        <f t="shared" si="4"/>
        <v>0</v>
      </c>
      <c r="BS19" s="293">
        <f t="shared" si="5"/>
        <v>62050</v>
      </c>
      <c r="BT19" s="293">
        <f t="shared" si="6"/>
        <v>0</v>
      </c>
      <c r="BV19" s="293">
        <f t="shared" si="7"/>
        <v>0</v>
      </c>
      <c r="BW19" s="293">
        <f t="shared" si="8"/>
        <v>0</v>
      </c>
      <c r="BX19" s="293">
        <f t="shared" si="9"/>
        <v>0</v>
      </c>
      <c r="BY19" s="293">
        <f t="shared" si="10"/>
        <v>0</v>
      </c>
      <c r="BZ19" s="293">
        <f t="shared" si="11"/>
        <v>0</v>
      </c>
    </row>
    <row r="20" spans="1:78" s="11" customFormat="1" ht="15.75">
      <c r="A20" s="1">
        <v>16</v>
      </c>
      <c r="B20" s="94" t="s">
        <v>139</v>
      </c>
      <c r="C20" s="5">
        <f>'Bevétel Önk.'!C277</f>
        <v>0</v>
      </c>
      <c r="D20" s="5">
        <f>'Bevétel Önk.'!D277</f>
        <v>0</v>
      </c>
      <c r="E20" s="5">
        <f>'Bevétel Önk.'!E277</f>
        <v>0</v>
      </c>
      <c r="F20" s="5">
        <f>'Bevétel Önk.'!F277</f>
        <v>0</v>
      </c>
      <c r="G20" s="5">
        <f>'Bevétel Önk.'!G277</f>
        <v>0</v>
      </c>
      <c r="H20" s="5">
        <f>'Bevétel Önk.'!H277</f>
        <v>0</v>
      </c>
      <c r="I20" s="5">
        <f>'Bevétel Önk.'!I277</f>
        <v>0</v>
      </c>
      <c r="J20" s="5">
        <f>'Bevétel Önk.'!J277</f>
        <v>0</v>
      </c>
      <c r="K20" s="5">
        <f>'Bevétel Önk.'!C278</f>
        <v>0</v>
      </c>
      <c r="L20" s="5">
        <f>'Bevétel Önk.'!D278</f>
        <v>0</v>
      </c>
      <c r="M20" s="5">
        <f>'Bevétel Önk.'!E278</f>
        <v>0</v>
      </c>
      <c r="N20" s="5">
        <f>'Bevétel Önk.'!F278</f>
        <v>0</v>
      </c>
      <c r="O20" s="5">
        <f>'Bevétel Önk.'!G278</f>
        <v>0</v>
      </c>
      <c r="P20" s="5">
        <f>'Bevétel Önk.'!H278</f>
        <v>0</v>
      </c>
      <c r="Q20" s="5">
        <f>'Bevétel Önk.'!I278</f>
        <v>0</v>
      </c>
      <c r="R20" s="5">
        <f>'Bevétel Önk.'!J278</f>
        <v>0</v>
      </c>
      <c r="S20" s="5">
        <f>'Bevétel Önk.'!C279</f>
        <v>0</v>
      </c>
      <c r="T20" s="5">
        <f>'Bevétel Önk.'!D279</f>
        <v>0</v>
      </c>
      <c r="U20" s="5">
        <f>'Bevétel Önk.'!E279</f>
        <v>0</v>
      </c>
      <c r="V20" s="5">
        <f>'Bevétel Önk.'!F279</f>
        <v>0</v>
      </c>
      <c r="W20" s="5">
        <f>'Bevétel Önk.'!G279</f>
        <v>0</v>
      </c>
      <c r="X20" s="5">
        <f>'Bevétel Önk.'!H279</f>
        <v>0</v>
      </c>
      <c r="Y20" s="5">
        <f>'Bevétel Önk.'!I279</f>
        <v>0</v>
      </c>
      <c r="Z20" s="5">
        <f>'Bevétel Önk.'!J279</f>
        <v>0</v>
      </c>
      <c r="AA20" s="5">
        <f>C20+K20+S20</f>
        <v>0</v>
      </c>
      <c r="AB20" s="5">
        <f t="shared" si="34"/>
        <v>0</v>
      </c>
      <c r="AC20" s="5">
        <f t="shared" si="34"/>
        <v>0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94" t="s">
        <v>47</v>
      </c>
      <c r="AJ20" s="5">
        <f>'Kiadás Önk.'!C153</f>
        <v>0</v>
      </c>
      <c r="AK20" s="5">
        <f>'Kiadás Önk.'!D153</f>
        <v>0</v>
      </c>
      <c r="AL20" s="5">
        <f>'Kiadás Önk.'!E153</f>
        <v>0</v>
      </c>
      <c r="AM20" s="5">
        <f>'Kiadás Önk.'!F153</f>
        <v>0</v>
      </c>
      <c r="AN20" s="5">
        <f>'Kiadás Önk.'!G153</f>
        <v>0</v>
      </c>
      <c r="AO20" s="5">
        <f>'Kiadás Önk.'!H153</f>
        <v>0</v>
      </c>
      <c r="AP20" s="5">
        <f>'Kiadás Önk.'!I153</f>
        <v>0</v>
      </c>
      <c r="AQ20" s="5">
        <f>'Kiadás Önk.'!J153</f>
        <v>0</v>
      </c>
      <c r="AR20" s="5">
        <f>'Kiadás Önk.'!C154</f>
        <v>18628138</v>
      </c>
      <c r="AS20" s="5">
        <f>'Kiadás Önk.'!D154</f>
        <v>18566088</v>
      </c>
      <c r="AT20" s="5">
        <f>'Kiadás Önk.'!E154</f>
        <v>0</v>
      </c>
      <c r="AU20" s="5">
        <f>'Kiadás Önk.'!F154</f>
        <v>0</v>
      </c>
      <c r="AV20" s="5">
        <f>'Kiadás Önk.'!G154</f>
        <v>0</v>
      </c>
      <c r="AW20" s="5">
        <f>'Kiadás Önk.'!H154</f>
        <v>0</v>
      </c>
      <c r="AX20" s="5">
        <f>'Kiadás Önk.'!I154</f>
        <v>0</v>
      </c>
      <c r="AY20" s="5">
        <f>'Kiadás Önk.'!J154</f>
        <v>0</v>
      </c>
      <c r="AZ20" s="5">
        <f>'Kiadás Önk.'!C155</f>
        <v>0</v>
      </c>
      <c r="BA20" s="5">
        <f>'Kiadás Önk.'!D155</f>
        <v>0</v>
      </c>
      <c r="BB20" s="5">
        <f>'Kiadás Önk.'!E155</f>
        <v>0</v>
      </c>
      <c r="BC20" s="5">
        <f>'Kiadás Önk.'!F155</f>
        <v>0</v>
      </c>
      <c r="BD20" s="5">
        <f>'Kiadás Önk.'!G155</f>
        <v>0</v>
      </c>
      <c r="BE20" s="5">
        <f>'Kiadás Önk.'!H155</f>
        <v>0</v>
      </c>
      <c r="BF20" s="5">
        <f>'Kiadás Önk.'!I155</f>
        <v>0</v>
      </c>
      <c r="BG20" s="5">
        <f>'Kiadás Önk.'!J155</f>
        <v>0</v>
      </c>
      <c r="BH20" s="5">
        <f>AJ20+AR20+AZ20</f>
        <v>18628138</v>
      </c>
      <c r="BI20" s="5">
        <f t="shared" si="35"/>
        <v>18566088</v>
      </c>
      <c r="BJ20" s="5">
        <f t="shared" si="35"/>
        <v>0</v>
      </c>
      <c r="BK20" s="5">
        <f t="shared" si="35"/>
        <v>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293">
        <f t="shared" si="2"/>
        <v>0</v>
      </c>
      <c r="BQ20" s="293">
        <f t="shared" si="3"/>
        <v>-62050</v>
      </c>
      <c r="BR20" s="293">
        <f t="shared" si="4"/>
        <v>0</v>
      </c>
      <c r="BS20" s="293">
        <f t="shared" si="5"/>
        <v>-62050</v>
      </c>
      <c r="BT20" s="293">
        <f t="shared" si="6"/>
        <v>0</v>
      </c>
      <c r="BV20" s="293">
        <f t="shared" si="7"/>
        <v>0</v>
      </c>
      <c r="BW20" s="293">
        <f t="shared" si="8"/>
        <v>0</v>
      </c>
      <c r="BX20" s="293">
        <f t="shared" si="9"/>
        <v>0</v>
      </c>
      <c r="BY20" s="293">
        <f t="shared" si="10"/>
        <v>0</v>
      </c>
      <c r="BZ20" s="293">
        <f t="shared" si="11"/>
        <v>0</v>
      </c>
    </row>
    <row r="21" spans="1:78" s="11" customFormat="1" ht="31.5">
      <c r="A21" s="1">
        <v>17</v>
      </c>
      <c r="B21" s="94" t="s">
        <v>383</v>
      </c>
      <c r="C21" s="5">
        <f>'Bevétel Önk.'!C305</f>
        <v>0</v>
      </c>
      <c r="D21" s="5">
        <f>'Bevétel Önk.'!D305</f>
        <v>0</v>
      </c>
      <c r="E21" s="5">
        <f>'Bevétel Önk.'!E305</f>
        <v>0</v>
      </c>
      <c r="F21" s="5">
        <f>'Bevétel Önk.'!F305</f>
        <v>0</v>
      </c>
      <c r="G21" s="5">
        <f>'Bevétel Önk.'!G305</f>
        <v>0</v>
      </c>
      <c r="H21" s="5">
        <f>'Bevétel Önk.'!H305</f>
        <v>0</v>
      </c>
      <c r="I21" s="5">
        <f>'Bevétel Önk.'!I305</f>
        <v>0</v>
      </c>
      <c r="J21" s="5">
        <f>'Bevétel Önk.'!J305</f>
        <v>0</v>
      </c>
      <c r="K21" s="5">
        <f>'Bevétel Önk.'!C306</f>
        <v>188200</v>
      </c>
      <c r="L21" s="5">
        <f>'Bevétel Önk.'!D306</f>
        <v>188200</v>
      </c>
      <c r="M21" s="5">
        <f>'Bevétel Önk.'!E306</f>
        <v>0</v>
      </c>
      <c r="N21" s="5">
        <f>'Bevétel Önk.'!F306</f>
        <v>0</v>
      </c>
      <c r="O21" s="5">
        <f>'Bevétel Önk.'!G306</f>
        <v>0</v>
      </c>
      <c r="P21" s="5">
        <f>'Bevétel Önk.'!H306</f>
        <v>0</v>
      </c>
      <c r="Q21" s="5">
        <f>'Bevétel Önk.'!I306</f>
        <v>0</v>
      </c>
      <c r="R21" s="5">
        <f>'Bevétel Önk.'!J306</f>
        <v>0</v>
      </c>
      <c r="S21" s="5">
        <f>'Bevétel Önk.'!C307</f>
        <v>0</v>
      </c>
      <c r="T21" s="5">
        <f>'Bevétel Önk.'!D307</f>
        <v>0</v>
      </c>
      <c r="U21" s="5">
        <f>'Bevétel Önk.'!E307</f>
        <v>0</v>
      </c>
      <c r="V21" s="5">
        <f>'Bevétel Önk.'!F307</f>
        <v>0</v>
      </c>
      <c r="W21" s="5">
        <f>'Bevétel Önk.'!G307</f>
        <v>0</v>
      </c>
      <c r="X21" s="5">
        <f>'Bevétel Önk.'!H307</f>
        <v>0</v>
      </c>
      <c r="Y21" s="5">
        <f>'Bevétel Önk.'!I307</f>
        <v>0</v>
      </c>
      <c r="Z21" s="5">
        <f>'Bevétel Önk.'!J307</f>
        <v>0</v>
      </c>
      <c r="AA21" s="5">
        <f>C21+K21+S21</f>
        <v>188200</v>
      </c>
      <c r="AB21" s="5">
        <f t="shared" si="34"/>
        <v>188200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94" t="s">
        <v>223</v>
      </c>
      <c r="AJ21" s="5">
        <f>'Kiadás Önk.'!C157</f>
        <v>0</v>
      </c>
      <c r="AK21" s="5">
        <f>'Kiadás Önk.'!D157</f>
        <v>0</v>
      </c>
      <c r="AL21" s="5">
        <f>'Kiadás Önk.'!E157</f>
        <v>0</v>
      </c>
      <c r="AM21" s="5">
        <f>'Kiadás Önk.'!F157</f>
        <v>0</v>
      </c>
      <c r="AN21" s="5">
        <f>'Kiadás Önk.'!G157</f>
        <v>0</v>
      </c>
      <c r="AO21" s="5">
        <f>'Kiadás Önk.'!H157</f>
        <v>0</v>
      </c>
      <c r="AP21" s="5">
        <f>'Kiadás Önk.'!I157</f>
        <v>0</v>
      </c>
      <c r="AQ21" s="5">
        <f>'Kiadás Önk.'!J157</f>
        <v>0</v>
      </c>
      <c r="AR21" s="5">
        <f>'Kiadás Önk.'!C158</f>
        <v>0</v>
      </c>
      <c r="AS21" s="5">
        <f>'Kiadás Önk.'!D158</f>
        <v>0</v>
      </c>
      <c r="AT21" s="5">
        <f>'Kiadás Önk.'!E158</f>
        <v>0</v>
      </c>
      <c r="AU21" s="5">
        <f>'Kiadás Önk.'!F158</f>
        <v>0</v>
      </c>
      <c r="AV21" s="5">
        <f>'Kiadás Önk.'!G158</f>
        <v>0</v>
      </c>
      <c r="AW21" s="5">
        <f>'Kiadás Önk.'!H158</f>
        <v>0</v>
      </c>
      <c r="AX21" s="5">
        <f>'Kiadás Önk.'!I158</f>
        <v>0</v>
      </c>
      <c r="AY21" s="5">
        <f>'Kiadás Önk.'!J158</f>
        <v>0</v>
      </c>
      <c r="AZ21" s="5">
        <f>'Kiadás Önk.'!C159</f>
        <v>15000</v>
      </c>
      <c r="BA21" s="5">
        <f>'Kiadás Önk.'!D159</f>
        <v>15000</v>
      </c>
      <c r="BB21" s="5">
        <f>'Kiadás Önk.'!E159</f>
        <v>0</v>
      </c>
      <c r="BC21" s="5">
        <f>'Kiadás Önk.'!F159</f>
        <v>0</v>
      </c>
      <c r="BD21" s="5">
        <f>'Kiadás Önk.'!G159</f>
        <v>0</v>
      </c>
      <c r="BE21" s="5">
        <f>'Kiadás Önk.'!H159</f>
        <v>0</v>
      </c>
      <c r="BF21" s="5">
        <f>'Kiadás Önk.'!I159</f>
        <v>0</v>
      </c>
      <c r="BG21" s="5">
        <f>'Kiadás Önk.'!J159</f>
        <v>0</v>
      </c>
      <c r="BH21" s="5">
        <f>AJ21+AR21+AZ21</f>
        <v>15000</v>
      </c>
      <c r="BI21" s="5">
        <f t="shared" si="35"/>
        <v>15000</v>
      </c>
      <c r="BJ21" s="5">
        <f t="shared" si="35"/>
        <v>0</v>
      </c>
      <c r="BK21" s="5">
        <f t="shared" si="35"/>
        <v>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293">
        <f t="shared" si="2"/>
        <v>0</v>
      </c>
      <c r="BQ21" s="293">
        <f t="shared" si="3"/>
        <v>0</v>
      </c>
      <c r="BR21" s="293">
        <f t="shared" si="4"/>
        <v>0</v>
      </c>
      <c r="BS21" s="293">
        <f t="shared" si="5"/>
        <v>0</v>
      </c>
      <c r="BT21" s="293">
        <f t="shared" si="6"/>
        <v>0</v>
      </c>
      <c r="BV21" s="293">
        <f t="shared" si="7"/>
        <v>0</v>
      </c>
      <c r="BW21" s="293">
        <f t="shared" si="8"/>
        <v>0</v>
      </c>
      <c r="BX21" s="293">
        <f t="shared" si="9"/>
        <v>0</v>
      </c>
      <c r="BY21" s="293">
        <f t="shared" si="10"/>
        <v>0</v>
      </c>
      <c r="BZ21" s="293">
        <f t="shared" si="11"/>
        <v>0</v>
      </c>
    </row>
    <row r="22" spans="1:78" s="11" customFormat="1" ht="15.75">
      <c r="A22" s="1">
        <v>18</v>
      </c>
      <c r="B22" s="95" t="s">
        <v>87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253179843</v>
      </c>
      <c r="L22" s="13">
        <f aca="true" t="shared" si="37" ref="L22:R22">SUM(L19:L21)</f>
        <v>253179843</v>
      </c>
      <c r="M22" s="13">
        <f t="shared" si="37"/>
        <v>0</v>
      </c>
      <c r="N22" s="13">
        <f t="shared" si="37"/>
        <v>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253179843</v>
      </c>
      <c r="AB22" s="13">
        <f aca="true" t="shared" si="39" ref="AB22:AH22">SUM(AB19:AB21)</f>
        <v>253179843</v>
      </c>
      <c r="AC22" s="13">
        <f t="shared" si="39"/>
        <v>0</v>
      </c>
      <c r="AD22" s="13">
        <f t="shared" si="39"/>
        <v>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95" t="s">
        <v>88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219877764</v>
      </c>
      <c r="AS22" s="13">
        <f aca="true" t="shared" si="41" ref="AS22:AY22">SUM(AS19:AS21)</f>
        <v>219877764</v>
      </c>
      <c r="AT22" s="13">
        <f t="shared" si="41"/>
        <v>0</v>
      </c>
      <c r="AU22" s="13">
        <f t="shared" si="41"/>
        <v>0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15000</v>
      </c>
      <c r="BA22" s="13">
        <f aca="true" t="shared" si="42" ref="BA22:BG22">SUM(BA19:BA21)</f>
        <v>15000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219892764</v>
      </c>
      <c r="BI22" s="13">
        <f aca="true" t="shared" si="43" ref="BI22:BO22">SUM(BI19:BI21)</f>
        <v>219892764</v>
      </c>
      <c r="BJ22" s="13">
        <f t="shared" si="43"/>
        <v>0</v>
      </c>
      <c r="BK22" s="13">
        <f t="shared" si="43"/>
        <v>0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293">
        <f t="shared" si="2"/>
        <v>0</v>
      </c>
      <c r="BQ22" s="293">
        <f t="shared" si="3"/>
        <v>0</v>
      </c>
      <c r="BR22" s="293">
        <f t="shared" si="4"/>
        <v>0</v>
      </c>
      <c r="BS22" s="293">
        <f t="shared" si="5"/>
        <v>0</v>
      </c>
      <c r="BT22" s="293">
        <f t="shared" si="6"/>
        <v>0</v>
      </c>
      <c r="BV22" s="293">
        <f t="shared" si="7"/>
        <v>0</v>
      </c>
      <c r="BW22" s="293">
        <f t="shared" si="8"/>
        <v>0</v>
      </c>
      <c r="BX22" s="293">
        <f t="shared" si="9"/>
        <v>0</v>
      </c>
      <c r="BY22" s="293">
        <f t="shared" si="10"/>
        <v>0</v>
      </c>
      <c r="BZ22" s="293">
        <f t="shared" si="11"/>
        <v>0</v>
      </c>
    </row>
    <row r="23" spans="1:78" s="11" customFormat="1" ht="15.75">
      <c r="A23" s="1">
        <v>19</v>
      </c>
      <c r="B23" s="97" t="s">
        <v>145</v>
      </c>
      <c r="C23" s="98">
        <f>C22-AJ22</f>
        <v>0</v>
      </c>
      <c r="D23" s="98">
        <f aca="true" t="shared" si="44" ref="D23:J23">D22-AK22</f>
        <v>0</v>
      </c>
      <c r="E23" s="98">
        <f t="shared" si="44"/>
        <v>0</v>
      </c>
      <c r="F23" s="98">
        <f t="shared" si="44"/>
        <v>0</v>
      </c>
      <c r="G23" s="98">
        <f t="shared" si="44"/>
        <v>0</v>
      </c>
      <c r="H23" s="98">
        <f t="shared" si="44"/>
        <v>0</v>
      </c>
      <c r="I23" s="98">
        <f t="shared" si="44"/>
        <v>0</v>
      </c>
      <c r="J23" s="98">
        <f t="shared" si="44"/>
        <v>0</v>
      </c>
      <c r="K23" s="98">
        <f>K22-AR22</f>
        <v>33302079</v>
      </c>
      <c r="L23" s="98">
        <f aca="true" t="shared" si="45" ref="L23:R23">L22-AS22</f>
        <v>33302079</v>
      </c>
      <c r="M23" s="98">
        <f t="shared" si="45"/>
        <v>0</v>
      </c>
      <c r="N23" s="98">
        <f t="shared" si="45"/>
        <v>0</v>
      </c>
      <c r="O23" s="98">
        <f t="shared" si="45"/>
        <v>0</v>
      </c>
      <c r="P23" s="98">
        <f t="shared" si="45"/>
        <v>0</v>
      </c>
      <c r="Q23" s="98">
        <f t="shared" si="45"/>
        <v>0</v>
      </c>
      <c r="R23" s="98">
        <f t="shared" si="45"/>
        <v>0</v>
      </c>
      <c r="S23" s="98">
        <f>S22-AZ22</f>
        <v>-15000</v>
      </c>
      <c r="T23" s="98">
        <f aca="true" t="shared" si="46" ref="T23:Z23">T22-BA22</f>
        <v>-15000</v>
      </c>
      <c r="U23" s="98">
        <f t="shared" si="46"/>
        <v>0</v>
      </c>
      <c r="V23" s="98">
        <f t="shared" si="46"/>
        <v>0</v>
      </c>
      <c r="W23" s="98">
        <f t="shared" si="46"/>
        <v>0</v>
      </c>
      <c r="X23" s="98">
        <f t="shared" si="46"/>
        <v>0</v>
      </c>
      <c r="Y23" s="98">
        <f t="shared" si="46"/>
        <v>0</v>
      </c>
      <c r="Z23" s="98">
        <f t="shared" si="46"/>
        <v>0</v>
      </c>
      <c r="AA23" s="98">
        <f>AA22-BH22</f>
        <v>33287079</v>
      </c>
      <c r="AB23" s="98">
        <f aca="true" t="shared" si="47" ref="AB23:AH23">AB22-BI22</f>
        <v>33287079</v>
      </c>
      <c r="AC23" s="98">
        <f t="shared" si="47"/>
        <v>0</v>
      </c>
      <c r="AD23" s="98">
        <f t="shared" si="47"/>
        <v>0</v>
      </c>
      <c r="AE23" s="98">
        <f t="shared" si="47"/>
        <v>0</v>
      </c>
      <c r="AF23" s="98">
        <f t="shared" si="47"/>
        <v>0</v>
      </c>
      <c r="AG23" s="98">
        <f t="shared" si="47"/>
        <v>0</v>
      </c>
      <c r="AH23" s="98">
        <f t="shared" si="47"/>
        <v>0</v>
      </c>
      <c r="AI23" s="333" t="s">
        <v>131</v>
      </c>
      <c r="AJ23" s="325">
        <f>'Kiadás Önk.'!C197</f>
        <v>0</v>
      </c>
      <c r="AK23" s="325">
        <f>'Kiadás Önk.'!D197</f>
        <v>0</v>
      </c>
      <c r="AL23" s="325">
        <f>'Kiadás Önk.'!E197</f>
        <v>0</v>
      </c>
      <c r="AM23" s="325">
        <f>'Kiadás Önk.'!F197</f>
        <v>0</v>
      </c>
      <c r="AN23" s="325">
        <f>'Kiadás Önk.'!G197</f>
        <v>0</v>
      </c>
      <c r="AO23" s="325">
        <f>'Kiadás Önk.'!H197</f>
        <v>0</v>
      </c>
      <c r="AP23" s="325">
        <f>'Kiadás Önk.'!I197</f>
        <v>0</v>
      </c>
      <c r="AQ23" s="325">
        <f>'Kiadás Önk.'!J197</f>
        <v>0</v>
      </c>
      <c r="AR23" s="325">
        <f>'Kiadás Önk.'!C198</f>
        <v>0</v>
      </c>
      <c r="AS23" s="325">
        <f>'Kiadás Önk.'!D198</f>
        <v>0</v>
      </c>
      <c r="AT23" s="325">
        <f>'Kiadás Önk.'!E198</f>
        <v>0</v>
      </c>
      <c r="AU23" s="325">
        <f>'Kiadás Önk.'!F198</f>
        <v>0</v>
      </c>
      <c r="AV23" s="325">
        <f>'Kiadás Önk.'!G198</f>
        <v>0</v>
      </c>
      <c r="AW23" s="325">
        <f>'Kiadás Önk.'!H198</f>
        <v>0</v>
      </c>
      <c r="AX23" s="325">
        <f>'Kiadás Önk.'!I198</f>
        <v>0</v>
      </c>
      <c r="AY23" s="325">
        <f>'Kiadás Önk.'!J198</f>
        <v>0</v>
      </c>
      <c r="AZ23" s="325">
        <f>'Kiadás Önk.'!C199</f>
        <v>0</v>
      </c>
      <c r="BA23" s="325">
        <f>'Kiadás Önk.'!D199</f>
        <v>0</v>
      </c>
      <c r="BB23" s="325">
        <f>'Kiadás Önk.'!E199</f>
        <v>0</v>
      </c>
      <c r="BC23" s="325">
        <f>'Kiadás Önk.'!F199</f>
        <v>0</v>
      </c>
      <c r="BD23" s="325">
        <f>'Kiadás Önk.'!G199</f>
        <v>0</v>
      </c>
      <c r="BE23" s="325">
        <f>'Kiadás Önk.'!H199</f>
        <v>0</v>
      </c>
      <c r="BF23" s="325">
        <f>'Kiadás Önk.'!I199</f>
        <v>0</v>
      </c>
      <c r="BG23" s="325">
        <f>'Kiadás Önk.'!J199</f>
        <v>0</v>
      </c>
      <c r="BH23" s="325">
        <f>AJ23+AR23+AZ23</f>
        <v>0</v>
      </c>
      <c r="BI23" s="325">
        <f aca="true" t="shared" si="48" ref="BI23:BO23">AK23+AS23+BA23</f>
        <v>0</v>
      </c>
      <c r="BJ23" s="325">
        <f t="shared" si="48"/>
        <v>0</v>
      </c>
      <c r="BK23" s="325">
        <f t="shared" si="48"/>
        <v>0</v>
      </c>
      <c r="BL23" s="325">
        <f t="shared" si="48"/>
        <v>0</v>
      </c>
      <c r="BM23" s="325">
        <f t="shared" si="48"/>
        <v>0</v>
      </c>
      <c r="BN23" s="325">
        <f t="shared" si="48"/>
        <v>0</v>
      </c>
      <c r="BO23" s="325">
        <f t="shared" si="48"/>
        <v>0</v>
      </c>
      <c r="BP23" s="293">
        <f t="shared" si="2"/>
        <v>0</v>
      </c>
      <c r="BQ23" s="293">
        <f t="shared" si="3"/>
        <v>0</v>
      </c>
      <c r="BR23" s="293">
        <f t="shared" si="4"/>
        <v>0</v>
      </c>
      <c r="BS23" s="293">
        <f t="shared" si="5"/>
        <v>0</v>
      </c>
      <c r="BT23" s="293">
        <f t="shared" si="6"/>
        <v>0</v>
      </c>
      <c r="BV23" s="293">
        <f t="shared" si="7"/>
        <v>0</v>
      </c>
      <c r="BW23" s="293">
        <f t="shared" si="8"/>
        <v>0</v>
      </c>
      <c r="BX23" s="293">
        <f t="shared" si="9"/>
        <v>0</v>
      </c>
      <c r="BY23" s="293">
        <f t="shared" si="10"/>
        <v>0</v>
      </c>
      <c r="BZ23" s="293">
        <f t="shared" si="11"/>
        <v>0</v>
      </c>
    </row>
    <row r="24" spans="1:78" s="11" customFormat="1" ht="15.75">
      <c r="A24" s="1">
        <v>20</v>
      </c>
      <c r="B24" s="97" t="s">
        <v>136</v>
      </c>
      <c r="C24" s="5">
        <f>'Bevétel Önk.'!C320</f>
        <v>0</v>
      </c>
      <c r="D24" s="5">
        <f>'Bevétel Önk.'!D320</f>
        <v>0</v>
      </c>
      <c r="E24" s="5">
        <f>'Bevétel Önk.'!E320</f>
        <v>0</v>
      </c>
      <c r="F24" s="5">
        <f>'Bevétel Önk.'!F320</f>
        <v>0</v>
      </c>
      <c r="G24" s="5">
        <f>'Bevétel Önk.'!G320</f>
        <v>0</v>
      </c>
      <c r="H24" s="5">
        <f>'Bevétel Önk.'!H320</f>
        <v>0</v>
      </c>
      <c r="I24" s="5">
        <f>'Bevétel Önk.'!I320</f>
        <v>0</v>
      </c>
      <c r="J24" s="5">
        <f>'Bevétel Önk.'!J320</f>
        <v>0</v>
      </c>
      <c r="K24" s="5">
        <f>'Bevétel Önk.'!C321</f>
        <v>0</v>
      </c>
      <c r="L24" s="5">
        <f>'Bevétel Önk.'!D321</f>
        <v>0</v>
      </c>
      <c r="M24" s="5">
        <f>'Bevétel Önk.'!E321</f>
        <v>0</v>
      </c>
      <c r="N24" s="5">
        <f>'Bevétel Önk.'!F321</f>
        <v>0</v>
      </c>
      <c r="O24" s="5">
        <f>'Bevétel Önk.'!G321</f>
        <v>0</v>
      </c>
      <c r="P24" s="5">
        <f>'Bevétel Önk.'!H321</f>
        <v>0</v>
      </c>
      <c r="Q24" s="5">
        <f>'Bevétel Önk.'!I321</f>
        <v>0</v>
      </c>
      <c r="R24" s="5">
        <f>'Bevétel Önk.'!J321</f>
        <v>0</v>
      </c>
      <c r="S24" s="5">
        <f>'Bevétel Önk.'!C322</f>
        <v>0</v>
      </c>
      <c r="T24" s="5">
        <f>'Bevétel Önk.'!D322</f>
        <v>0</v>
      </c>
      <c r="U24" s="5">
        <f>'Bevétel Önk.'!E322</f>
        <v>0</v>
      </c>
      <c r="V24" s="5">
        <f>'Bevétel Önk.'!F322</f>
        <v>0</v>
      </c>
      <c r="W24" s="5">
        <f>'Bevétel Önk.'!G322</f>
        <v>0</v>
      </c>
      <c r="X24" s="5">
        <f>'Bevétel Önk.'!H322</f>
        <v>0</v>
      </c>
      <c r="Y24" s="5">
        <f>'Bevétel Önk.'!I322</f>
        <v>0</v>
      </c>
      <c r="Z24" s="5">
        <f>'Bevétel Önk.'!J322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333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293">
        <f t="shared" si="2"/>
        <v>0</v>
      </c>
      <c r="BQ24" s="293">
        <f t="shared" si="3"/>
        <v>0</v>
      </c>
      <c r="BR24" s="293">
        <f t="shared" si="4"/>
        <v>0</v>
      </c>
      <c r="BS24" s="293">
        <f t="shared" si="5"/>
        <v>0</v>
      </c>
      <c r="BT24" s="293">
        <f t="shared" si="6"/>
        <v>0</v>
      </c>
      <c r="BV24" s="293">
        <f t="shared" si="7"/>
        <v>0</v>
      </c>
      <c r="BW24" s="293">
        <f t="shared" si="8"/>
        <v>0</v>
      </c>
      <c r="BX24" s="293">
        <f t="shared" si="9"/>
        <v>0</v>
      </c>
      <c r="BY24" s="293">
        <f t="shared" si="10"/>
        <v>0</v>
      </c>
      <c r="BZ24" s="293">
        <f t="shared" si="11"/>
        <v>0</v>
      </c>
    </row>
    <row r="25" spans="1:78" s="11" customFormat="1" ht="15.75">
      <c r="A25" s="1">
        <v>21</v>
      </c>
      <c r="B25" s="97" t="s">
        <v>137</v>
      </c>
      <c r="C25" s="5">
        <f>'Bevétel Önk.'!C347</f>
        <v>0</v>
      </c>
      <c r="D25" s="5">
        <f>'Bevétel Önk.'!D347</f>
        <v>0</v>
      </c>
      <c r="E25" s="5">
        <f>'Bevétel Önk.'!E347</f>
        <v>0</v>
      </c>
      <c r="F25" s="5">
        <f>'Bevétel Önk.'!F347</f>
        <v>0</v>
      </c>
      <c r="G25" s="5">
        <f>'Bevétel Önk.'!G347</f>
        <v>0</v>
      </c>
      <c r="H25" s="5">
        <f>'Bevétel Önk.'!H347</f>
        <v>0</v>
      </c>
      <c r="I25" s="5">
        <f>'Bevétel Önk.'!I347</f>
        <v>0</v>
      </c>
      <c r="J25" s="5">
        <f>'Bevétel Önk.'!J347</f>
        <v>0</v>
      </c>
      <c r="K25" s="5">
        <f>'Bevétel Önk.'!C348</f>
        <v>0</v>
      </c>
      <c r="L25" s="5">
        <f>'Bevétel Önk.'!D348</f>
        <v>0</v>
      </c>
      <c r="M25" s="5">
        <f>'Bevétel Önk.'!E348</f>
        <v>0</v>
      </c>
      <c r="N25" s="5">
        <f>'Bevétel Önk.'!F348</f>
        <v>0</v>
      </c>
      <c r="O25" s="5">
        <f>'Bevétel Önk.'!G348</f>
        <v>0</v>
      </c>
      <c r="P25" s="5">
        <f>'Bevétel Önk.'!H348</f>
        <v>0</v>
      </c>
      <c r="Q25" s="5">
        <f>'Bevétel Önk.'!I348</f>
        <v>0</v>
      </c>
      <c r="R25" s="5">
        <f>'Bevétel Önk.'!J348</f>
        <v>0</v>
      </c>
      <c r="S25" s="5">
        <f>'Bevétel Önk.'!C349</f>
        <v>0</v>
      </c>
      <c r="T25" s="5">
        <f>'Bevétel Önk.'!D349</f>
        <v>0</v>
      </c>
      <c r="U25" s="5">
        <f>'Bevétel Önk.'!E349</f>
        <v>0</v>
      </c>
      <c r="V25" s="5">
        <f>'Bevétel Önk.'!F349</f>
        <v>0</v>
      </c>
      <c r="W25" s="5">
        <f>'Bevétel Önk.'!G349</f>
        <v>0</v>
      </c>
      <c r="X25" s="5">
        <f>'Bevétel Önk.'!H349</f>
        <v>0</v>
      </c>
      <c r="Y25" s="5">
        <f>'Bevétel Önk.'!I349</f>
        <v>0</v>
      </c>
      <c r="Z25" s="5">
        <f>'Bevétel Önk.'!J349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333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293">
        <f t="shared" si="2"/>
        <v>0</v>
      </c>
      <c r="BQ25" s="293">
        <f t="shared" si="3"/>
        <v>0</v>
      </c>
      <c r="BR25" s="293">
        <f t="shared" si="4"/>
        <v>0</v>
      </c>
      <c r="BS25" s="293">
        <f t="shared" si="5"/>
        <v>0</v>
      </c>
      <c r="BT25" s="293">
        <f t="shared" si="6"/>
        <v>0</v>
      </c>
      <c r="BV25" s="293">
        <f t="shared" si="7"/>
        <v>0</v>
      </c>
      <c r="BW25" s="293">
        <f t="shared" si="8"/>
        <v>0</v>
      </c>
      <c r="BX25" s="293">
        <f t="shared" si="9"/>
        <v>0</v>
      </c>
      <c r="BY25" s="293">
        <f t="shared" si="10"/>
        <v>0</v>
      </c>
      <c r="BZ25" s="293">
        <f t="shared" si="11"/>
        <v>0</v>
      </c>
    </row>
    <row r="26" spans="1:78" s="11" customFormat="1" ht="31.5">
      <c r="A26" s="1">
        <v>22</v>
      </c>
      <c r="B26" s="95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253179843</v>
      </c>
      <c r="L26" s="14">
        <f aca="true" t="shared" si="51" ref="L26:R26">L22+L24+L25</f>
        <v>253179843</v>
      </c>
      <c r="M26" s="14">
        <f t="shared" si="51"/>
        <v>0</v>
      </c>
      <c r="N26" s="14">
        <f t="shared" si="51"/>
        <v>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253179843</v>
      </c>
      <c r="AB26" s="14">
        <f aca="true" t="shared" si="53" ref="AB26:AH26">AB22+AB24+AB25</f>
        <v>253179843</v>
      </c>
      <c r="AC26" s="14">
        <f t="shared" si="53"/>
        <v>0</v>
      </c>
      <c r="AD26" s="14">
        <f t="shared" si="53"/>
        <v>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95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219877764</v>
      </c>
      <c r="AS26" s="14">
        <f aca="true" t="shared" si="55" ref="AS26:AY26">AS22+AS23</f>
        <v>219877764</v>
      </c>
      <c r="AT26" s="14">
        <f t="shared" si="55"/>
        <v>0</v>
      </c>
      <c r="AU26" s="14">
        <f t="shared" si="55"/>
        <v>0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15000</v>
      </c>
      <c r="BA26" s="14">
        <f aca="true" t="shared" si="56" ref="BA26:BG26">BA22+BA23</f>
        <v>15000</v>
      </c>
      <c r="BB26" s="14">
        <f t="shared" si="56"/>
        <v>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219892764</v>
      </c>
      <c r="BI26" s="14">
        <f aca="true" t="shared" si="57" ref="BI26:BO26">BI22+BI23</f>
        <v>219892764</v>
      </c>
      <c r="BJ26" s="14">
        <f t="shared" si="57"/>
        <v>0</v>
      </c>
      <c r="BK26" s="14">
        <f t="shared" si="57"/>
        <v>0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293">
        <f t="shared" si="2"/>
        <v>0</v>
      </c>
      <c r="BQ26" s="293">
        <f t="shared" si="3"/>
        <v>0</v>
      </c>
      <c r="BR26" s="293">
        <f t="shared" si="4"/>
        <v>0</v>
      </c>
      <c r="BS26" s="293">
        <f t="shared" si="5"/>
        <v>0</v>
      </c>
      <c r="BT26" s="293">
        <f t="shared" si="6"/>
        <v>0</v>
      </c>
      <c r="BV26" s="293">
        <f t="shared" si="7"/>
        <v>0</v>
      </c>
      <c r="BW26" s="293">
        <f t="shared" si="8"/>
        <v>0</v>
      </c>
      <c r="BX26" s="293">
        <f t="shared" si="9"/>
        <v>0</v>
      </c>
      <c r="BY26" s="293">
        <f t="shared" si="10"/>
        <v>0</v>
      </c>
      <c r="BZ26" s="293">
        <f t="shared" si="11"/>
        <v>0</v>
      </c>
    </row>
    <row r="27" spans="1:78" s="99" customFormat="1" ht="16.5">
      <c r="A27" s="1">
        <v>23</v>
      </c>
      <c r="B27" s="326" t="s">
        <v>141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8"/>
      <c r="AI27" s="326" t="s">
        <v>142</v>
      </c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8"/>
      <c r="BJ27" s="124"/>
      <c r="BK27" s="124"/>
      <c r="BL27" s="124"/>
      <c r="BM27" s="124"/>
      <c r="BN27" s="124"/>
      <c r="BO27" s="299"/>
      <c r="BP27" s="293">
        <f t="shared" si="2"/>
        <v>0</v>
      </c>
      <c r="BQ27" s="293">
        <f t="shared" si="3"/>
        <v>0</v>
      </c>
      <c r="BR27" s="293">
        <f t="shared" si="4"/>
        <v>0</v>
      </c>
      <c r="BS27" s="293">
        <f t="shared" si="5"/>
        <v>0</v>
      </c>
      <c r="BT27" s="293">
        <f t="shared" si="6"/>
        <v>0</v>
      </c>
      <c r="BU27" s="11"/>
      <c r="BV27" s="293">
        <f t="shared" si="7"/>
        <v>0</v>
      </c>
      <c r="BW27" s="293">
        <f t="shared" si="8"/>
        <v>0</v>
      </c>
      <c r="BX27" s="293">
        <f t="shared" si="9"/>
        <v>0</v>
      </c>
      <c r="BY27" s="293">
        <f t="shared" si="10"/>
        <v>0</v>
      </c>
      <c r="BZ27" s="293">
        <f t="shared" si="11"/>
        <v>0</v>
      </c>
    </row>
    <row r="28" spans="1:78" s="11" customFormat="1" ht="15.75">
      <c r="A28" s="1">
        <v>24</v>
      </c>
      <c r="B28" s="94" t="s">
        <v>143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449111619</v>
      </c>
      <c r="L28" s="5">
        <f aca="true" t="shared" si="59" ref="L28:R28">L13+L22</f>
        <v>451677801</v>
      </c>
      <c r="M28" s="5">
        <f t="shared" si="59"/>
        <v>0</v>
      </c>
      <c r="N28" s="5">
        <f t="shared" si="59"/>
        <v>0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1880000</v>
      </c>
      <c r="T28" s="5">
        <f aca="true" t="shared" si="60" ref="T28:Z28">T13+T22</f>
        <v>1880000</v>
      </c>
      <c r="U28" s="5">
        <f t="shared" si="60"/>
        <v>0</v>
      </c>
      <c r="V28" s="5">
        <f t="shared" si="60"/>
        <v>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450991619</v>
      </c>
      <c r="AB28" s="5">
        <f aca="true" t="shared" si="61" ref="AB28:AH28">AB13+AB22</f>
        <v>453557801</v>
      </c>
      <c r="AC28" s="5">
        <f t="shared" si="61"/>
        <v>0</v>
      </c>
      <c r="AD28" s="5">
        <f t="shared" si="61"/>
        <v>0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94" t="s">
        <v>144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404173420</v>
      </c>
      <c r="AS28" s="5">
        <f aca="true" t="shared" si="63" ref="AS28:AY28">AS13+AS22</f>
        <v>406697537</v>
      </c>
      <c r="AT28" s="5">
        <f t="shared" si="63"/>
        <v>0</v>
      </c>
      <c r="AU28" s="5">
        <f t="shared" si="63"/>
        <v>0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3211416</v>
      </c>
      <c r="BA28" s="5">
        <f aca="true" t="shared" si="64" ref="BA28:BG28">BA13+BA22</f>
        <v>3211416</v>
      </c>
      <c r="BB28" s="5">
        <f t="shared" si="64"/>
        <v>0</v>
      </c>
      <c r="BC28" s="5">
        <f t="shared" si="64"/>
        <v>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407384836</v>
      </c>
      <c r="BI28" s="5">
        <f aca="true" t="shared" si="65" ref="BI28:BO28">BI13+BI22</f>
        <v>409908953</v>
      </c>
      <c r="BJ28" s="5">
        <f t="shared" si="65"/>
        <v>0</v>
      </c>
      <c r="BK28" s="5">
        <f t="shared" si="65"/>
        <v>0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293">
        <f t="shared" si="2"/>
        <v>0</v>
      </c>
      <c r="BQ28" s="293">
        <f t="shared" si="3"/>
        <v>2524117</v>
      </c>
      <c r="BR28" s="293">
        <f t="shared" si="4"/>
        <v>0</v>
      </c>
      <c r="BS28" s="293">
        <f t="shared" si="5"/>
        <v>2524117</v>
      </c>
      <c r="BT28" s="293">
        <f t="shared" si="6"/>
        <v>0</v>
      </c>
      <c r="BV28" s="293">
        <f t="shared" si="7"/>
        <v>0</v>
      </c>
      <c r="BW28" s="293">
        <f t="shared" si="8"/>
        <v>2566182</v>
      </c>
      <c r="BX28" s="293">
        <f t="shared" si="9"/>
        <v>0</v>
      </c>
      <c r="BY28" s="293">
        <f t="shared" si="10"/>
        <v>2566182</v>
      </c>
      <c r="BZ28" s="293">
        <f t="shared" si="11"/>
        <v>0</v>
      </c>
    </row>
    <row r="29" spans="1:78" s="11" customFormat="1" ht="15.75">
      <c r="A29" s="1">
        <v>25</v>
      </c>
      <c r="B29" s="97" t="s">
        <v>145</v>
      </c>
      <c r="C29" s="98">
        <f>C28-AJ28</f>
        <v>0</v>
      </c>
      <c r="D29" s="98">
        <f aca="true" t="shared" si="66" ref="D29:J29">D28-AK28</f>
        <v>0</v>
      </c>
      <c r="E29" s="98">
        <f t="shared" si="66"/>
        <v>0</v>
      </c>
      <c r="F29" s="98">
        <f t="shared" si="66"/>
        <v>0</v>
      </c>
      <c r="G29" s="98">
        <f t="shared" si="66"/>
        <v>0</v>
      </c>
      <c r="H29" s="98">
        <f t="shared" si="66"/>
        <v>0</v>
      </c>
      <c r="I29" s="98">
        <f t="shared" si="66"/>
        <v>0</v>
      </c>
      <c r="J29" s="98">
        <f t="shared" si="66"/>
        <v>0</v>
      </c>
      <c r="K29" s="98">
        <f>K28-AR28</f>
        <v>44938199</v>
      </c>
      <c r="L29" s="98">
        <f aca="true" t="shared" si="67" ref="L29:R29">L28-AS28</f>
        <v>44980264</v>
      </c>
      <c r="M29" s="98">
        <f t="shared" si="67"/>
        <v>0</v>
      </c>
      <c r="N29" s="98">
        <f t="shared" si="67"/>
        <v>0</v>
      </c>
      <c r="O29" s="98">
        <f t="shared" si="67"/>
        <v>0</v>
      </c>
      <c r="P29" s="98">
        <f t="shared" si="67"/>
        <v>0</v>
      </c>
      <c r="Q29" s="98">
        <f t="shared" si="67"/>
        <v>0</v>
      </c>
      <c r="R29" s="98">
        <f t="shared" si="67"/>
        <v>0</v>
      </c>
      <c r="S29" s="98">
        <f>S28-AZ28</f>
        <v>-1331416</v>
      </c>
      <c r="T29" s="98">
        <f aca="true" t="shared" si="68" ref="T29:Z29">T28-BA28</f>
        <v>-1331416</v>
      </c>
      <c r="U29" s="98">
        <f t="shared" si="68"/>
        <v>0</v>
      </c>
      <c r="V29" s="98">
        <f t="shared" si="68"/>
        <v>0</v>
      </c>
      <c r="W29" s="98">
        <f t="shared" si="68"/>
        <v>0</v>
      </c>
      <c r="X29" s="98">
        <f t="shared" si="68"/>
        <v>0</v>
      </c>
      <c r="Y29" s="98">
        <f t="shared" si="68"/>
        <v>0</v>
      </c>
      <c r="Z29" s="98">
        <f t="shared" si="68"/>
        <v>0</v>
      </c>
      <c r="AA29" s="98">
        <f>AA28-BH28</f>
        <v>43606783</v>
      </c>
      <c r="AB29" s="98">
        <f aca="true" t="shared" si="69" ref="AB29:AH29">AB28-BI28</f>
        <v>43648848</v>
      </c>
      <c r="AC29" s="98">
        <f t="shared" si="69"/>
        <v>0</v>
      </c>
      <c r="AD29" s="98">
        <f t="shared" si="69"/>
        <v>0</v>
      </c>
      <c r="AE29" s="98">
        <f t="shared" si="69"/>
        <v>0</v>
      </c>
      <c r="AF29" s="98">
        <f t="shared" si="69"/>
        <v>0</v>
      </c>
      <c r="AG29" s="98">
        <f t="shared" si="69"/>
        <v>0</v>
      </c>
      <c r="AH29" s="98">
        <f t="shared" si="69"/>
        <v>0</v>
      </c>
      <c r="AI29" s="333" t="s">
        <v>138</v>
      </c>
      <c r="AJ29" s="325">
        <f>AJ14+AJ23</f>
        <v>0</v>
      </c>
      <c r="AK29" s="325">
        <f aca="true" t="shared" si="70" ref="AK29:AQ29">AK14+AK23</f>
        <v>0</v>
      </c>
      <c r="AL29" s="325">
        <f t="shared" si="70"/>
        <v>0</v>
      </c>
      <c r="AM29" s="325">
        <f t="shared" si="70"/>
        <v>0</v>
      </c>
      <c r="AN29" s="325">
        <f t="shared" si="70"/>
        <v>0</v>
      </c>
      <c r="AO29" s="325">
        <f t="shared" si="70"/>
        <v>0</v>
      </c>
      <c r="AP29" s="325">
        <f t="shared" si="70"/>
        <v>0</v>
      </c>
      <c r="AQ29" s="325">
        <f t="shared" si="70"/>
        <v>0</v>
      </c>
      <c r="AR29" s="325">
        <f>AR14+AR23</f>
        <v>76546179</v>
      </c>
      <c r="AS29" s="325">
        <f aca="true" t="shared" si="71" ref="AS29:AY29">AS14+AS23</f>
        <v>76588244</v>
      </c>
      <c r="AT29" s="325">
        <f t="shared" si="71"/>
        <v>0</v>
      </c>
      <c r="AU29" s="325">
        <f t="shared" si="71"/>
        <v>0</v>
      </c>
      <c r="AV29" s="325">
        <f t="shared" si="71"/>
        <v>0</v>
      </c>
      <c r="AW29" s="325">
        <f t="shared" si="71"/>
        <v>0</v>
      </c>
      <c r="AX29" s="325">
        <f t="shared" si="71"/>
        <v>0</v>
      </c>
      <c r="AY29" s="325">
        <f t="shared" si="71"/>
        <v>0</v>
      </c>
      <c r="AZ29" s="325">
        <f>AZ14+AZ23</f>
        <v>0</v>
      </c>
      <c r="BA29" s="325">
        <f aca="true" t="shared" si="72" ref="BA29:BG29">BA14+BA23</f>
        <v>0</v>
      </c>
      <c r="BB29" s="325">
        <f t="shared" si="72"/>
        <v>0</v>
      </c>
      <c r="BC29" s="325">
        <f t="shared" si="72"/>
        <v>0</v>
      </c>
      <c r="BD29" s="325">
        <f t="shared" si="72"/>
        <v>0</v>
      </c>
      <c r="BE29" s="325">
        <f t="shared" si="72"/>
        <v>0</v>
      </c>
      <c r="BF29" s="325">
        <f t="shared" si="72"/>
        <v>0</v>
      </c>
      <c r="BG29" s="325">
        <f t="shared" si="72"/>
        <v>0</v>
      </c>
      <c r="BH29" s="325">
        <f>BH14+BH23</f>
        <v>76546179</v>
      </c>
      <c r="BI29" s="325">
        <f aca="true" t="shared" si="73" ref="BI29:BO29">BI14+BI23</f>
        <v>76588244</v>
      </c>
      <c r="BJ29" s="325">
        <f t="shared" si="73"/>
        <v>0</v>
      </c>
      <c r="BK29" s="325">
        <f t="shared" si="73"/>
        <v>0</v>
      </c>
      <c r="BL29" s="325">
        <f t="shared" si="73"/>
        <v>0</v>
      </c>
      <c r="BM29" s="325">
        <f t="shared" si="73"/>
        <v>0</v>
      </c>
      <c r="BN29" s="325">
        <f t="shared" si="73"/>
        <v>0</v>
      </c>
      <c r="BO29" s="325">
        <f t="shared" si="73"/>
        <v>0</v>
      </c>
      <c r="BP29" s="293">
        <f t="shared" si="2"/>
        <v>0</v>
      </c>
      <c r="BQ29" s="293">
        <f t="shared" si="3"/>
        <v>42065</v>
      </c>
      <c r="BR29" s="293">
        <f t="shared" si="4"/>
        <v>0</v>
      </c>
      <c r="BS29" s="293">
        <f t="shared" si="5"/>
        <v>42065</v>
      </c>
      <c r="BT29" s="293">
        <f t="shared" si="6"/>
        <v>0</v>
      </c>
      <c r="BV29" s="293">
        <f t="shared" si="7"/>
        <v>0</v>
      </c>
      <c r="BW29" s="293">
        <f t="shared" si="8"/>
        <v>42065</v>
      </c>
      <c r="BX29" s="293">
        <f t="shared" si="9"/>
        <v>0</v>
      </c>
      <c r="BY29" s="293">
        <f t="shared" si="10"/>
        <v>42065</v>
      </c>
      <c r="BZ29" s="293">
        <f t="shared" si="11"/>
        <v>0</v>
      </c>
    </row>
    <row r="30" spans="1:78" s="11" customFormat="1" ht="15.75">
      <c r="A30" s="1">
        <v>26</v>
      </c>
      <c r="B30" s="97" t="s">
        <v>136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32939396</v>
      </c>
      <c r="L30" s="5">
        <f aca="true" t="shared" si="75" ref="L30:R30">L15+L24</f>
        <v>32939396</v>
      </c>
      <c r="M30" s="5">
        <f t="shared" si="75"/>
        <v>0</v>
      </c>
      <c r="N30" s="5">
        <f t="shared" si="75"/>
        <v>0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32939396</v>
      </c>
      <c r="AB30" s="5">
        <f aca="true" t="shared" si="77" ref="AB30:AH30">AB15+AB24</f>
        <v>32939396</v>
      </c>
      <c r="AC30" s="5">
        <f t="shared" si="77"/>
        <v>0</v>
      </c>
      <c r="AD30" s="5">
        <f t="shared" si="77"/>
        <v>0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333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293">
        <f t="shared" si="2"/>
        <v>0</v>
      </c>
      <c r="BQ30" s="293">
        <f t="shared" si="3"/>
        <v>0</v>
      </c>
      <c r="BR30" s="293">
        <f t="shared" si="4"/>
        <v>0</v>
      </c>
      <c r="BS30" s="293">
        <f t="shared" si="5"/>
        <v>0</v>
      </c>
      <c r="BT30" s="293">
        <f t="shared" si="6"/>
        <v>0</v>
      </c>
      <c r="BV30" s="293">
        <f t="shared" si="7"/>
        <v>0</v>
      </c>
      <c r="BW30" s="293">
        <f t="shared" si="8"/>
        <v>0</v>
      </c>
      <c r="BX30" s="293">
        <f t="shared" si="9"/>
        <v>0</v>
      </c>
      <c r="BY30" s="293">
        <f t="shared" si="10"/>
        <v>0</v>
      </c>
      <c r="BZ30" s="293">
        <f t="shared" si="11"/>
        <v>0</v>
      </c>
    </row>
    <row r="31" spans="1:78" s="11" customFormat="1" ht="15.75">
      <c r="A31" s="1">
        <v>27</v>
      </c>
      <c r="B31" s="97" t="s">
        <v>137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0</v>
      </c>
      <c r="L31" s="5">
        <f aca="true" t="shared" si="79" ref="L31:R31">L16+L25</f>
        <v>0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0</v>
      </c>
      <c r="AB31" s="5">
        <f aca="true" t="shared" si="81" ref="AB31:AH31">AB16+AB25</f>
        <v>0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333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293">
        <f t="shared" si="2"/>
        <v>0</v>
      </c>
      <c r="BQ31" s="293">
        <f t="shared" si="3"/>
        <v>0</v>
      </c>
      <c r="BR31" s="293">
        <f t="shared" si="4"/>
        <v>0</v>
      </c>
      <c r="BS31" s="293">
        <f t="shared" si="5"/>
        <v>0</v>
      </c>
      <c r="BT31" s="293">
        <f t="shared" si="6"/>
        <v>0</v>
      </c>
      <c r="BV31" s="293">
        <f t="shared" si="7"/>
        <v>0</v>
      </c>
      <c r="BW31" s="293">
        <f t="shared" si="8"/>
        <v>0</v>
      </c>
      <c r="BX31" s="293">
        <f t="shared" si="9"/>
        <v>0</v>
      </c>
      <c r="BY31" s="293">
        <f t="shared" si="10"/>
        <v>0</v>
      </c>
      <c r="BZ31" s="293">
        <f t="shared" si="11"/>
        <v>0</v>
      </c>
    </row>
    <row r="32" spans="1:78" s="11" customFormat="1" ht="15.75">
      <c r="A32" s="1">
        <v>28</v>
      </c>
      <c r="B32" s="93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482051015</v>
      </c>
      <c r="L32" s="14">
        <f aca="true" t="shared" si="83" ref="L32:R32">L28+L30+L31</f>
        <v>484617197</v>
      </c>
      <c r="M32" s="14">
        <f t="shared" si="83"/>
        <v>0</v>
      </c>
      <c r="N32" s="14">
        <f t="shared" si="83"/>
        <v>0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1880000</v>
      </c>
      <c r="T32" s="14">
        <f aca="true" t="shared" si="84" ref="T32:Z32">T28+T30+T31</f>
        <v>1880000</v>
      </c>
      <c r="U32" s="14">
        <f t="shared" si="84"/>
        <v>0</v>
      </c>
      <c r="V32" s="14">
        <f t="shared" si="84"/>
        <v>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483931015</v>
      </c>
      <c r="AB32" s="14">
        <f aca="true" t="shared" si="85" ref="AB32:AH32">AB28+AB30+AB31</f>
        <v>486497197</v>
      </c>
      <c r="AC32" s="14">
        <f t="shared" si="85"/>
        <v>0</v>
      </c>
      <c r="AD32" s="14">
        <f t="shared" si="85"/>
        <v>0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93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480719599</v>
      </c>
      <c r="AS32" s="14">
        <f aca="true" t="shared" si="87" ref="AS32:AY32">SUM(AS28:AS31)</f>
        <v>483285781</v>
      </c>
      <c r="AT32" s="14">
        <f t="shared" si="87"/>
        <v>0</v>
      </c>
      <c r="AU32" s="14">
        <f t="shared" si="87"/>
        <v>0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3211416</v>
      </c>
      <c r="BA32" s="14">
        <f aca="true" t="shared" si="88" ref="BA32:BG32">SUM(BA28:BA31)</f>
        <v>3211416</v>
      </c>
      <c r="BB32" s="14">
        <f t="shared" si="88"/>
        <v>0</v>
      </c>
      <c r="BC32" s="14">
        <f t="shared" si="88"/>
        <v>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483931015</v>
      </c>
      <c r="BI32" s="14">
        <f aca="true" t="shared" si="89" ref="BI32:BO32">SUM(BI28:BI31)</f>
        <v>486497197</v>
      </c>
      <c r="BJ32" s="14">
        <f t="shared" si="89"/>
        <v>0</v>
      </c>
      <c r="BK32" s="14">
        <f t="shared" si="89"/>
        <v>0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293">
        <f t="shared" si="2"/>
        <v>0</v>
      </c>
      <c r="BQ32" s="293">
        <f t="shared" si="3"/>
        <v>2566182</v>
      </c>
      <c r="BR32" s="293">
        <f t="shared" si="4"/>
        <v>0</v>
      </c>
      <c r="BS32" s="293">
        <f t="shared" si="5"/>
        <v>2566182</v>
      </c>
      <c r="BT32" s="293">
        <f t="shared" si="6"/>
        <v>0</v>
      </c>
      <c r="BV32" s="293">
        <f t="shared" si="7"/>
        <v>0</v>
      </c>
      <c r="BW32" s="293">
        <f t="shared" si="8"/>
        <v>2566182</v>
      </c>
      <c r="BX32" s="293">
        <f t="shared" si="9"/>
        <v>0</v>
      </c>
      <c r="BY32" s="293">
        <f t="shared" si="10"/>
        <v>2566182</v>
      </c>
      <c r="BZ32" s="293">
        <f t="shared" si="11"/>
        <v>0</v>
      </c>
    </row>
  </sheetData>
  <sheetProtection/>
  <mergeCells count="141">
    <mergeCell ref="AK23:AK25"/>
    <mergeCell ref="Y11:Y12"/>
    <mergeCell ref="B7:AH7"/>
    <mergeCell ref="B11:B12"/>
    <mergeCell ref="S11:S12"/>
    <mergeCell ref="R11:R12"/>
    <mergeCell ref="AJ23:AJ25"/>
    <mergeCell ref="AG11:AG12"/>
    <mergeCell ref="AB11:AB12"/>
    <mergeCell ref="AI23:AI25"/>
    <mergeCell ref="BI29:BI31"/>
    <mergeCell ref="AI14:AI16"/>
    <mergeCell ref="L11:L12"/>
    <mergeCell ref="D11:D12"/>
    <mergeCell ref="I11:I12"/>
    <mergeCell ref="J11:J12"/>
    <mergeCell ref="Q11:Q12"/>
    <mergeCell ref="U11:U12"/>
    <mergeCell ref="V11:V12"/>
    <mergeCell ref="W11:W12"/>
    <mergeCell ref="AX23:AX25"/>
    <mergeCell ref="C11:C12"/>
    <mergeCell ref="K11:K12"/>
    <mergeCell ref="A1:BN1"/>
    <mergeCell ref="AJ14:AJ16"/>
    <mergeCell ref="BF29:BF31"/>
    <mergeCell ref="BI23:BI25"/>
    <mergeCell ref="AK29:AK31"/>
    <mergeCell ref="AS29:AS31"/>
    <mergeCell ref="BA29:BA31"/>
    <mergeCell ref="BI14:BI16"/>
    <mergeCell ref="AP14:AP16"/>
    <mergeCell ref="BA23:BA25"/>
    <mergeCell ref="B5:B6"/>
    <mergeCell ref="AP29:AP31"/>
    <mergeCell ref="AY23:AY25"/>
    <mergeCell ref="AR23:AR25"/>
    <mergeCell ref="AP23:AP25"/>
    <mergeCell ref="AQ29:AQ31"/>
    <mergeCell ref="AY29:AY31"/>
    <mergeCell ref="AX29:AX31"/>
    <mergeCell ref="BF14:BF16"/>
    <mergeCell ref="BA14:BA16"/>
    <mergeCell ref="BH29:BH31"/>
    <mergeCell ref="AZ29:AZ31"/>
    <mergeCell ref="BF23:BF25"/>
    <mergeCell ref="BG29:BG31"/>
    <mergeCell ref="AZ23:AZ25"/>
    <mergeCell ref="BB14:BB16"/>
    <mergeCell ref="BC14:BC16"/>
    <mergeCell ref="Z11:Z12"/>
    <mergeCell ref="AH11:AH12"/>
    <mergeCell ref="T11:T12"/>
    <mergeCell ref="AX14:AX16"/>
    <mergeCell ref="AA11:AA12"/>
    <mergeCell ref="AV14:AV16"/>
    <mergeCell ref="AR14:AR16"/>
    <mergeCell ref="AK14:AK16"/>
    <mergeCell ref="X11:X12"/>
    <mergeCell ref="BO14:BO16"/>
    <mergeCell ref="AQ14:AQ16"/>
    <mergeCell ref="AQ23:AQ25"/>
    <mergeCell ref="AI5:AI6"/>
    <mergeCell ref="BG14:BG16"/>
    <mergeCell ref="AS14:AS16"/>
    <mergeCell ref="AY14:AY16"/>
    <mergeCell ref="BN14:BN16"/>
    <mergeCell ref="BN23:BN25"/>
    <mergeCell ref="BG23:BG25"/>
    <mergeCell ref="B27:AH27"/>
    <mergeCell ref="B18:AH18"/>
    <mergeCell ref="BO29:BO31"/>
    <mergeCell ref="BO23:BO25"/>
    <mergeCell ref="AI29:AI31"/>
    <mergeCell ref="AR29:AR31"/>
    <mergeCell ref="AJ29:AJ31"/>
    <mergeCell ref="BN29:BN31"/>
    <mergeCell ref="AN23:AN25"/>
    <mergeCell ref="AO23:AO25"/>
    <mergeCell ref="AI7:BI7"/>
    <mergeCell ref="AI18:BI18"/>
    <mergeCell ref="AI27:BI27"/>
    <mergeCell ref="AL14:AL16"/>
    <mergeCell ref="AM14:AM16"/>
    <mergeCell ref="AN14:AN16"/>
    <mergeCell ref="AO14:AO16"/>
    <mergeCell ref="AL23:AL25"/>
    <mergeCell ref="AM23:AM25"/>
    <mergeCell ref="AZ14:AZ16"/>
    <mergeCell ref="AL29:AL31"/>
    <mergeCell ref="AM29:AM31"/>
    <mergeCell ref="AN29:AN31"/>
    <mergeCell ref="AO29:AO31"/>
    <mergeCell ref="AT14:AT16"/>
    <mergeCell ref="AU14:AU16"/>
    <mergeCell ref="AS23:AS25"/>
    <mergeCell ref="AW14:AW16"/>
    <mergeCell ref="AT23:AT25"/>
    <mergeCell ref="AU23:AU25"/>
    <mergeCell ref="AV23:AV25"/>
    <mergeCell ref="AW23:AW25"/>
    <mergeCell ref="AT29:AT31"/>
    <mergeCell ref="AU29:AU31"/>
    <mergeCell ref="AV29:AV31"/>
    <mergeCell ref="AW29:AW31"/>
    <mergeCell ref="BJ29:BJ31"/>
    <mergeCell ref="BK29:BK31"/>
    <mergeCell ref="BD14:BD16"/>
    <mergeCell ref="BE14:BE16"/>
    <mergeCell ref="BB23:BB25"/>
    <mergeCell ref="BC23:BC25"/>
    <mergeCell ref="BD23:BD25"/>
    <mergeCell ref="BE23:BE25"/>
    <mergeCell ref="BH14:BH16"/>
    <mergeCell ref="BH23:BH25"/>
    <mergeCell ref="O11:O12"/>
    <mergeCell ref="P11:P12"/>
    <mergeCell ref="BL14:BL16"/>
    <mergeCell ref="BM14:BM16"/>
    <mergeCell ref="BJ23:BJ25"/>
    <mergeCell ref="BK23:BK25"/>
    <mergeCell ref="BL23:BL25"/>
    <mergeCell ref="BM23:BM25"/>
    <mergeCell ref="BJ14:BJ16"/>
    <mergeCell ref="BK14:BK16"/>
    <mergeCell ref="E11:E12"/>
    <mergeCell ref="F11:F12"/>
    <mergeCell ref="G11:G12"/>
    <mergeCell ref="H11:H12"/>
    <mergeCell ref="M11:M12"/>
    <mergeCell ref="N11:N12"/>
    <mergeCell ref="AC11:AC12"/>
    <mergeCell ref="AD11:AD12"/>
    <mergeCell ref="AE11:AE12"/>
    <mergeCell ref="AF11:AF12"/>
    <mergeCell ref="BL29:BL31"/>
    <mergeCell ref="BM29:BM31"/>
    <mergeCell ref="BB29:BB31"/>
    <mergeCell ref="BC29:BC31"/>
    <mergeCell ref="BD29:BD31"/>
    <mergeCell ref="BE29:BE3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6" r:id="rId1"/>
  <headerFooter>
    <oddHeader>&amp;R&amp;"Arial,Normál"&amp;10 1. melléklet a 8/2019.(V.17.) önkormányzati rendelethez
&amp;"Arial,Dőlt"1. melléklet a 4/2019.(III.14.) önkormányzati rendelethez
</oddHeader>
    <oddFooter>&amp;C2. oldal, összesen: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2019-05-13T09:32:41Z</cp:lastPrinted>
  <dcterms:created xsi:type="dcterms:W3CDTF">2011-02-02T09:24:37Z</dcterms:created>
  <dcterms:modified xsi:type="dcterms:W3CDTF">2019-05-13T09:33:55Z</dcterms:modified>
  <cp:category/>
  <cp:version/>
  <cp:contentType/>
  <cp:contentStatus/>
</cp:coreProperties>
</file>