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7" activeTab="7"/>
  </bookViews>
  <sheets>
    <sheet name="Mód.12.31." sheetId="1" state="hidden" r:id="rId1"/>
    <sheet name="Mód.nov." sheetId="2" state="hidden" r:id="rId2"/>
    <sheet name="Mód.okt." sheetId="3" state="hidden" r:id="rId3"/>
    <sheet name="Mód.08." sheetId="4" state="hidden" r:id="rId4"/>
    <sheet name="Mód. 2018. 06." sheetId="5" state="hidden" r:id="rId5"/>
    <sheet name="Mód. 2018.  05." sheetId="6" state="hidden" r:id="rId6"/>
    <sheet name="PM. Mód. 03.31." sheetId="7" state="hidden" r:id="rId7"/>
    <sheet name="Összesen" sheetId="8" r:id="rId8"/>
    <sheet name="Felh" sheetId="9" r:id="rId9"/>
    <sheet name="Adósságot kel.köt." sheetId="10" r:id="rId10"/>
    <sheet name="EU" sheetId="11" r:id="rId11"/>
    <sheet name="Egyensúly3éves " sheetId="12" r:id="rId12"/>
    <sheet name="utem" sheetId="13" r:id="rId13"/>
    <sheet name="tobbeves" sheetId="14" r:id="rId14"/>
    <sheet name="közvetett támog" sheetId="15" r:id="rId15"/>
    <sheet name="Adósságot kel.köt. (2)" sheetId="16" r:id="rId16"/>
    <sheet name="Bevételek" sheetId="17" r:id="rId17"/>
    <sheet name="Kiadás" sheetId="18" r:id="rId18"/>
    <sheet name="COFOG" sheetId="19" r:id="rId19"/>
    <sheet name="Határozat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aa" localSheetId="5">'[1]vagyon'!#REF!</definedName>
    <definedName name="aa">'[1]vagyon'!#REF!</definedName>
    <definedName name="aaa" localSheetId="5">'[1]vagyon'!#REF!</definedName>
    <definedName name="aaa">'[1]vagyon'!#REF!</definedName>
    <definedName name="bb" localSheetId="5">'[1]vagyon'!#REF!</definedName>
    <definedName name="bb">'[1]vagyon'!#REF!</definedName>
    <definedName name="bbb" localSheetId="5">'[1]vagyon'!#REF!</definedName>
    <definedName name="bbb">'[1]vagyon'!#REF!</definedName>
    <definedName name="ber" localSheetId="5">'[1]vagyon'!#REF!</definedName>
    <definedName name="ber">'[1]vagyon'!#REF!</definedName>
    <definedName name="bháza" localSheetId="5">'[1]vagyon'!#REF!</definedName>
    <definedName name="bháza">'[1]vagyon'!#REF!</definedName>
    <definedName name="CC" localSheetId="5">'[1]vagyon'!#REF!</definedName>
    <definedName name="CC">'[1]vagyon'!#REF!</definedName>
    <definedName name="ccc" localSheetId="5">'[1]vagyon'!#REF!</definedName>
    <definedName name="ccc">'[1]vagyon'!#REF!</definedName>
    <definedName name="cccc" localSheetId="5">'[2]vagyon'!#REF!</definedName>
    <definedName name="cccc">'[2]vagyon'!#REF!</definedName>
    <definedName name="cccccc" localSheetId="5">'[1]vagyon'!#REF!</definedName>
    <definedName name="cccccc">'[1]vagyon'!#REF!</definedName>
    <definedName name="ee" localSheetId="5">'[2]vagyon'!#REF!</definedName>
    <definedName name="ee">'[2]vagyon'!#REF!</definedName>
    <definedName name="éé" localSheetId="5">'[1]vagyon'!#REF!</definedName>
    <definedName name="éé">'[1]vagyon'!#REF!</definedName>
    <definedName name="ééééé" localSheetId="5">'[1]vagyon'!#REF!</definedName>
    <definedName name="ééééé">'[1]vagyon'!#REF!</definedName>
    <definedName name="ff" localSheetId="5">'[2]vagyon'!#REF!</definedName>
    <definedName name="ff">'[2]vagyon'!#REF!</definedName>
    <definedName name="fff" localSheetId="5">'[1]vagyon'!#REF!</definedName>
    <definedName name="fff">'[1]vagyon'!#REF!</definedName>
    <definedName name="ffff" localSheetId="5">'[1]vagyon'!#REF!</definedName>
    <definedName name="ffff">'[1]vagyon'!#REF!</definedName>
    <definedName name="ffffffff" localSheetId="5">'[1]vagyon'!#REF!</definedName>
    <definedName name="ffffffff">'[1]vagyon'!#REF!</definedName>
    <definedName name="HHH" localSheetId="5">'[1]vagyon'!#REF!</definedName>
    <definedName name="HHH">'[1]vagyon'!#REF!</definedName>
    <definedName name="HHHH" localSheetId="5">'[1]vagyon'!#REF!</definedName>
    <definedName name="HHHH">'[1]vagyon'!#REF!</definedName>
    <definedName name="iiii" localSheetId="5">'[1]vagyon'!#REF!</definedName>
    <definedName name="iiii">'[1]vagyon'!#REF!</definedName>
    <definedName name="kkk" localSheetId="5">'[1]vagyon'!#REF!</definedName>
    <definedName name="kkk">'[1]vagyon'!#REF!</definedName>
    <definedName name="kkkkk" localSheetId="5">'[1]vagyon'!#REF!</definedName>
    <definedName name="kkkkk">'[1]vagyon'!#REF!</definedName>
    <definedName name="lll" localSheetId="5">'[1]vagyon'!#REF!</definedName>
    <definedName name="lll">'[1]vagyon'!#REF!</definedName>
    <definedName name="mm" localSheetId="5">'[1]vagyon'!#REF!</definedName>
    <definedName name="mm">'[1]vagyon'!#REF!</definedName>
    <definedName name="mmm" localSheetId="5">'[1]vagyon'!#REF!</definedName>
    <definedName name="mmm">'[1]vagyon'!#REF!</definedName>
    <definedName name="_xlnm.Print_Titles" localSheetId="15">'Adósságot kel.köt. (2)'!$1:$9</definedName>
    <definedName name="_xlnm.Print_Titles" localSheetId="16">'Bevételek'!$1:$5</definedName>
    <definedName name="_xlnm.Print_Titles" localSheetId="18">'COFOG'!$1:$6</definedName>
    <definedName name="_xlnm.Print_Titles" localSheetId="11">'Egyensúly3éves '!$1:$2</definedName>
    <definedName name="_xlnm.Print_Titles" localSheetId="8">'Felh'!$1:$7</definedName>
    <definedName name="_xlnm.Print_Titles" localSheetId="17">'Kiadás'!$1:$5</definedName>
    <definedName name="_xlnm.Print_Titles" localSheetId="14">'közvetett támog'!$1:$3</definedName>
    <definedName name="_xlnm.Print_Titles" localSheetId="7">'Összesen'!$1:$5</definedName>
    <definedName name="Nyomtatási_ter" localSheetId="5">'[3]vagyon'!#REF!</definedName>
    <definedName name="Nyomtatási_ter">'[3]vagyon'!#REF!</definedName>
    <definedName name="Nyomtatási_ter2" localSheetId="5">'[1]vagyon'!#REF!</definedName>
    <definedName name="Nyomtatási_ter2">'[1]vagyon'!#REF!</definedName>
    <definedName name="OOO" localSheetId="5">'[2]vagyon'!#REF!</definedName>
    <definedName name="OOO">'[2]vagyon'!#REF!</definedName>
    <definedName name="OOOO" localSheetId="5">'[1]vagyon'!#REF!</definedName>
    <definedName name="OOOO">'[1]vagyon'!#REF!</definedName>
    <definedName name="OOOOOO" localSheetId="5">'[1]vagyon'!#REF!</definedName>
    <definedName name="OOOOOO">'[1]vagyon'!#REF!</definedName>
    <definedName name="OOÚÚÚÚ" localSheetId="5">'[1]vagyon'!#REF!</definedName>
    <definedName name="OOÚÚÚÚ">'[1]vagyon'!#REF!</definedName>
    <definedName name="OŐŐ" localSheetId="5">'[1]vagyon'!#REF!</definedName>
    <definedName name="OŐŐ">'[1]vagyon'!#REF!</definedName>
    <definedName name="ŐŐŐ" localSheetId="5">'[1]vagyon'!#REF!</definedName>
    <definedName name="ŐŐŐ">'[1]vagyon'!#REF!</definedName>
    <definedName name="Pénzmaradvány." localSheetId="5">'[2]vagyon'!#REF!</definedName>
    <definedName name="Pénzmaradvány.">'[2]vagyon'!#REF!</definedName>
    <definedName name="pénzmaradvány1" localSheetId="5">'[1]vagyon'!#REF!</definedName>
    <definedName name="pénzmaradvány1">'[1]vagyon'!#REF!</definedName>
    <definedName name="pmar" localSheetId="5">'[4]vagyon'!#REF!</definedName>
    <definedName name="pmar">'[4]vagyon'!#REF!</definedName>
    <definedName name="pp" localSheetId="5">'[1]vagyon'!#REF!</definedName>
    <definedName name="pp">'[1]vagyon'!#REF!</definedName>
    <definedName name="uu" localSheetId="5">'[1]vagyon'!#REF!</definedName>
    <definedName name="uu">'[1]vagyon'!#REF!</definedName>
    <definedName name="uuuuu" localSheetId="5">'[1]vagyon'!#REF!</definedName>
    <definedName name="uuuuu">'[1]vagyon'!#REF!</definedName>
    <definedName name="ŰŰ" localSheetId="5">'[2]vagyon'!#REF!</definedName>
    <definedName name="ŰŰ">'[2]vagyon'!#REF!</definedName>
    <definedName name="vagy" localSheetId="5">'[5]vagyon'!#REF!</definedName>
    <definedName name="vagy">'[5]vagyon'!#REF!</definedName>
    <definedName name="ww" localSheetId="5">'[1]vagyon'!#REF!</definedName>
    <definedName name="ww">'[1]vagyon'!#REF!</definedName>
    <definedName name="XXXX" localSheetId="5">'[1]vagyon'!#REF!</definedName>
    <definedName name="XXXX">'[1]vagyon'!#REF!</definedName>
    <definedName name="xxxxx" localSheetId="5">'[1]vagyon'!#REF!</definedName>
    <definedName name="xxxxx">'[1]vagyon'!#REF!</definedName>
    <definedName name="ZZZZZ" localSheetId="5">'[1]vagyon'!#REF!</definedName>
    <definedName name="ZZZZZ">'[1]vagyon'!#REF!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8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9.xml><?xml version="1.0" encoding="utf-8"?>
<comments xmlns="http://schemas.openxmlformats.org/spreadsheetml/2006/main">
  <authors>
    <author>Livi</author>
  </authors>
  <commentList>
    <comment ref="B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<sst xmlns="http://schemas.openxmlformats.org/spreadsheetml/2006/main" count="1306" uniqueCount="663">
  <si>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</si>
  <si>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</si>
  <si>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</si>
  <si>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</si>
  <si>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</si>
  <si>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</si>
  <si>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</si>
  <si>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</si>
  <si>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</si>
  <si>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</si>
  <si>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</si>
  <si>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</si>
  <si>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</si>
  <si>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</si>
  <si>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</si>
  <si>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</si>
  <si>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</si>
  <si>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</si>
  <si>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</si>
  <si>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</si>
  <si>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</si>
  <si>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</si>
  <si>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</si>
  <si>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</si>
  <si>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</si>
  <si>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</si>
  <si>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</si>
  <si>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</si>
  <si>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</si>
  <si>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</si>
  <si>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</si>
  <si>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</si>
  <si>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</si>
  <si>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</si>
  <si>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</si>
  <si>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</si>
  <si>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</si>
  <si>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</si>
  <si>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</si>
  <si>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</si>
  <si>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</si>
  <si>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</si>
  <si>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</si>
  <si>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</si>
  <si>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</si>
  <si>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</si>
  <si>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</si>
  <si>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</si>
  <si>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</si>
  <si>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</si>
  <si>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</si>
  <si>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</si>
  <si>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</si>
  <si>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</si>
  <si>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</si>
  <si>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</si>
  <si>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</si>
  <si>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</si>
  <si>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</si>
  <si>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</si>
  <si>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</si>
  <si>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</si>
  <si>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</si>
  <si>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</si>
  <si>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</si>
  <si>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</si>
  <si>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</si>
  <si>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</si>
  <si>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</si>
  <si>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</si>
  <si>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</si>
  <si>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</si>
  <si>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</si>
  <si>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</si>
  <si>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</si>
  <si>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</si>
  <si>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</si>
  <si>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</si>
  <si>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</si>
  <si>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</si>
  <si>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</si>
  <si>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</si>
  <si>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</si>
  <si>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</si>
  <si>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</si>
  <si>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</si>
  <si>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</si>
  <si>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</si>
  <si>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</si>
  <si>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</si>
  <si>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</si>
  <si>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</si>
  <si>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</si>
  <si>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</si>
  <si>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</si>
  <si>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</si>
  <si>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</si>
  <si>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</si>
  <si>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</si>
  <si>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</si>
  <si>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</si>
  <si>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</si>
  <si>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</si>
  <si>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</si>
  <si>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</si>
  <si>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</si>
  <si>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</si>
  <si>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</si>
  <si>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</si>
  <si>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</si>
  <si>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</si>
  <si>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</si>
  <si>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</si>
  <si>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</si>
  <si>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</si>
  <si>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</si>
  <si>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</si>
  <si>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</si>
  <si>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</si>
  <si>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</si>
  <si>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</si>
  <si>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</si>
  <si>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</si>
  <si>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</si>
  <si>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</si>
  <si>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</si>
  <si>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</si>
  <si>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</si>
  <si>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</si>
  <si>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</si>
  <si>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</si>
  <si>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</si>
  <si>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</si>
  <si>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</si>
  <si>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</si>
  <si>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</si>
  <si>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</si>
  <si>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</si>
  <si>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</si>
  <si>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</si>
  <si>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</si>
  <si>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</si>
  <si>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</si>
  <si>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</si>
  <si>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</si>
  <si>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</si>
  <si>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</si>
  <si>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</si>
  <si>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</si>
  <si>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</si>
  <si>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</si>
  <si>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</si>
  <si>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</si>
  <si>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</si>
  <si>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</si>
  <si>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Munkaerőpiaci Alap (közfoglalkoztatás)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</si>
  <si>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</si>
  <si>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</si>
  <si>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</si>
  <si>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</si>
  <si>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</si>
  <si>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</si>
  <si>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</si>
  <si>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</si>
  <si>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</si>
  <si>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</si>
  <si>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</si>
  <si>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</si>
  <si>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</si>
  <si>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</si>
  <si>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</si>
  <si>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</si>
  <si>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</si>
  <si>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</si>
  <si>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</si>
  <si>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</si>
  <si>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</si>
  <si>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</si>
  <si>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</si>
  <si>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</si>
  <si>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</si>
  <si>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</si>
  <si>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</si>
  <si>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</si>
  <si>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</si>
  <si>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</si>
  <si>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</si>
  <si>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</si>
  <si>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</si>
  <si>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</si>
  <si>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</si>
  <si>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</si>
  <si>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</si>
  <si>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</si>
  <si>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</si>
  <si>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</si>
  <si>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</si>
  <si>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</si>
  <si>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</si>
  <si>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</si>
  <si>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</si>
  <si>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</si>
  <si>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</si>
  <si>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</si>
  <si>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</si>
  <si>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</si>
  <si>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</si>
  <si>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</si>
  <si>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</si>
  <si>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</si>
  <si>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</si>
  <si>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</si>
  <si>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</si>
  <si>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</si>
  <si>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</si>
  <si>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</si>
  <si>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</si>
  <si>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</si>
  <si>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</si>
  <si>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</si>
  <si>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</si>
  <si>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</si>
  <si>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</si>
  <si>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</si>
  <si>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</si>
  <si>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</si>
  <si>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</si>
  <si>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</si>
  <si>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</si>
  <si>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</si>
  <si>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</si>
  <si>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</si>
  <si>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</si>
  <si>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</si>
  <si>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</si>
  <si>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</si>
  <si>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</si>
  <si>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</si>
  <si>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</si>
  <si>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</si>
  <si>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</si>
  <si>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</si>
  <si>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</si>
  <si>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</si>
  <si>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041233 Hosszabb időtartamú közfoglalkoztatás</t>
  </si>
  <si>
    <t>041236 Országos közfoglalkoztatási program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</si>
  <si>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</si>
  <si>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</si>
  <si>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</si>
  <si>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</si>
  <si>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</si>
  <si>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</si>
  <si>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</si>
  <si>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</si>
  <si>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</si>
  <si>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</si>
  <si>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</si>
  <si>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</si>
  <si>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</si>
  <si>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</si>
  <si>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</si>
  <si>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</si>
  <si>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</si>
  <si>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</si>
  <si>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</si>
  <si>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</si>
  <si>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</si>
  <si>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</si>
  <si>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</si>
  <si>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</si>
  <si>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</si>
  <si>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</si>
  <si>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</si>
  <si>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</si>
  <si>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</si>
  <si>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</si>
  <si>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</si>
  <si>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</si>
  <si>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</si>
  <si>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</si>
  <si>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</si>
  <si>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</si>
  <si>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</si>
  <si>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</si>
  <si>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</si>
  <si>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</si>
  <si>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</si>
  <si>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</si>
  <si>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</si>
  <si>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</si>
  <si>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</si>
  <si>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</si>
  <si>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</si>
  <si>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</si>
  <si>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</si>
  <si>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</si>
  <si>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</si>
  <si>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</si>
  <si>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</si>
  <si>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</si>
  <si>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</si>
  <si>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</si>
  <si>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</si>
  <si>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</si>
  <si>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</si>
  <si>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</si>
  <si>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</si>
  <si>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</si>
  <si>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</si>
  <si>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</si>
  <si>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</si>
  <si>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</si>
  <si>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</si>
  <si>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</si>
  <si>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</si>
  <si>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</si>
  <si>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</si>
  <si>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</si>
  <si>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</si>
  <si>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</si>
  <si>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</si>
  <si>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</si>
  <si>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</si>
  <si>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</si>
  <si>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</si>
  <si>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</si>
  <si>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</si>
  <si>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</si>
  <si>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</si>
  <si>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</si>
  <si>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</si>
  <si>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</si>
  <si>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</si>
  <si>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</si>
  <si>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</si>
  <si>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</si>
  <si>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</si>
  <si>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</si>
  <si>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</si>
  <si>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</si>
  <si>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</si>
  <si>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</si>
  <si>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</si>
  <si>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</si>
  <si>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</si>
  <si>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</si>
  <si>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</si>
  <si>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</si>
  <si>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</si>
  <si>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</si>
  <si>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</si>
  <si>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</si>
  <si>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</si>
  <si>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</si>
  <si>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</si>
  <si>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</si>
  <si>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</si>
  <si>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</si>
  <si>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</si>
  <si>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</si>
  <si>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</si>
  <si>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</si>
  <si>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</si>
  <si>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</si>
  <si>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</si>
  <si>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</si>
  <si>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</si>
  <si>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</si>
  <si>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</si>
  <si>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</si>
  <si>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</si>
  <si>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</si>
  <si>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</si>
  <si>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</si>
  <si>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</si>
  <si>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</si>
  <si>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</si>
  <si>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</si>
  <si>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</si>
  <si>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</si>
  <si>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</si>
  <si>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</si>
  <si>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</si>
  <si>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</si>
  <si>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</si>
  <si>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</si>
  <si>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</si>
  <si>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</si>
  <si>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</si>
  <si>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</si>
  <si>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</si>
  <si>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</si>
  <si>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</si>
  <si>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</si>
  <si>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</si>
  <si>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</si>
  <si>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</si>
  <si>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</si>
  <si>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</si>
  <si>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</si>
  <si>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</si>
  <si>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</si>
  <si>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</si>
  <si>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</si>
  <si>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</si>
  <si>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</si>
  <si>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</si>
  <si>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</si>
  <si>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</si>
  <si>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</si>
  <si>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</si>
  <si>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</si>
  <si>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</si>
  <si>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</si>
  <si>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</si>
  <si>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</si>
  <si>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</si>
  <si>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</si>
  <si>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</si>
  <si>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</si>
  <si>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</si>
  <si>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</si>
  <si>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</si>
  <si>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</si>
  <si>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</si>
  <si>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</si>
  <si>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</si>
  <si>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</si>
  <si>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</si>
  <si>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</si>
  <si>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(: Szabadi Tamás :)</t>
  </si>
  <si>
    <t xml:space="preserve">   - Út és tó helyreállítás (vis maior)</t>
  </si>
  <si>
    <t xml:space="preserve"> - Gosztola</t>
  </si>
  <si>
    <t xml:space="preserve"> - Rédics</t>
  </si>
  <si>
    <t xml:space="preserve"> - Lenti</t>
  </si>
  <si>
    <t>- Tóbüfé bérleti díj</t>
  </si>
  <si>
    <t>- Tenke Horgászegylet</t>
  </si>
  <si>
    <t>- Sírhely</t>
  </si>
  <si>
    <t>- Zalavíz ZRT. bérleti díj</t>
  </si>
  <si>
    <t xml:space="preserve">   - Áram használat (Vízmű)</t>
  </si>
  <si>
    <t xml:space="preserve"> - lakosságnak visszatérítendő kölcsön</t>
  </si>
  <si>
    <t xml:space="preserve"> - Teke Klub Resznek</t>
  </si>
  <si>
    <t xml:space="preserve">  reprezentáció</t>
  </si>
  <si>
    <t>066020 Város és községgazdálkodás</t>
  </si>
  <si>
    <t>081061 Szabadidős park, fürdő és strandszolgáltatás (Tóval kapcs. kiad.)</t>
  </si>
  <si>
    <t xml:space="preserve"> - személyhez nem köthető repr.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</si>
  <si>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</si>
  <si>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</si>
  <si>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</si>
  <si>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</si>
  <si>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</si>
  <si>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</si>
  <si>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t xml:space="preserve">LENDVADEDES KÖZSÉG ÖNKORMÁNYZATA </t>
  </si>
  <si>
    <t>LENDVADEDES KÖZSÉG ÖNKORMÁNYZATA ÁLTAL VAGY HOZZÁJÁRULÁSÁVAL</t>
  </si>
  <si>
    <t>011130 Önkormányzatok és önkormányzati hivatalok jogalkotó és általános igazgatási tevékenysége Képviselői t.díj</t>
  </si>
  <si>
    <r>
      <t xml:space="preserve">081061 Szabadidős park, fürdő és strandszolgáltatás (Tóval kapcs. </t>
    </r>
    <r>
      <rPr>
        <b/>
        <sz val="12"/>
        <rFont val="Times New Roman"/>
        <family val="1"/>
      </rPr>
      <t>vis maior</t>
    </r>
    <r>
      <rPr>
        <sz val="12"/>
        <rFont val="Times New Roman"/>
        <family val="1"/>
      </rPr>
      <t xml:space="preserve"> kiad. Szakértői díj</t>
    </r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</si>
  <si>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</si>
  <si>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</si>
  <si>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</si>
  <si>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</si>
  <si>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</si>
  <si>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</si>
  <si>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</si>
  <si>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</si>
  <si>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</si>
  <si>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</si>
  <si>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</si>
  <si>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</si>
  <si>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</si>
  <si>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</si>
  <si>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</si>
  <si>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</si>
  <si>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</si>
  <si>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</si>
  <si>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</si>
  <si>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</si>
  <si>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</si>
  <si>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</si>
  <si>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</si>
  <si>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</si>
  <si>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</si>
  <si>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</si>
  <si>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</si>
  <si>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</si>
  <si>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</si>
  <si>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</si>
  <si>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</si>
  <si>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Szabadi Tamás polgármester</t>
    </r>
  </si>
  <si>
    <t xml:space="preserve"> - lakosságtól visszatérítendő kölcsön</t>
  </si>
  <si>
    <r>
      <t xml:space="preserve">LENDVADEDES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</si>
  <si>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adatok Ft-ban</t>
  </si>
  <si>
    <t xml:space="preserve">    - Erzsébet utalvány</t>
  </si>
  <si>
    <r>
      <t xml:space="preserve">BEVÉTELEI </t>
    </r>
    <r>
      <rPr>
        <i/>
        <sz val="12"/>
        <rFont val="Times New Roman"/>
        <family val="1"/>
      </rPr>
      <t>(adatok Ft-ban)</t>
    </r>
  </si>
  <si>
    <t>Tény 06.30.</t>
  </si>
  <si>
    <t xml:space="preserve">      - Hálózatfejlesztési hozz. </t>
  </si>
  <si>
    <t xml:space="preserve">   - Dr. Hetés Ferenc Rendelőintézet Lenti</t>
  </si>
  <si>
    <t>Tény 09.30.</t>
  </si>
  <si>
    <t xml:space="preserve">      - szociális célú tűzifa 2016. évi</t>
  </si>
  <si>
    <t>2020.</t>
  </si>
  <si>
    <t>(: Balláné Kulcsár Mária :)</t>
  </si>
  <si>
    <t>jegyző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</si>
  <si>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</si>
  <si>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</si>
  <si>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>Bevétel:</t>
  </si>
  <si>
    <t>Összesen:</t>
  </si>
  <si>
    <t>Kiadás:</t>
  </si>
  <si>
    <t>Belső átcsoportosítás:</t>
  </si>
  <si>
    <t>Terhelendő</t>
  </si>
  <si>
    <t>Jóváirandó</t>
  </si>
  <si>
    <t>Tartalék</t>
  </si>
  <si>
    <t>(:Szabadi Tamás:)</t>
  </si>
  <si>
    <t>adatok  Ft-ban</t>
  </si>
  <si>
    <t xml:space="preserve"> - VIZMŰ Zrt-től fel nem haszn. 2016.évi vizh. Díj támog. </t>
  </si>
  <si>
    <t xml:space="preserve"> - Medicopter Alapítvány támogatása</t>
  </si>
  <si>
    <t xml:space="preserve">      - vis maior támog.átvétel Hegyi út</t>
  </si>
  <si>
    <t>B115. Működési célú költségvetési támogatások és kiegészítő támogatások</t>
  </si>
  <si>
    <t>- Minimálbér emelk. bérkompenzáció támogatása</t>
  </si>
  <si>
    <t xml:space="preserve"> - lakosságtól visszatérítendő lakásfelújítási kölcsön</t>
  </si>
  <si>
    <t xml:space="preserve">   - áramdíj visszatérítés</t>
  </si>
  <si>
    <t xml:space="preserve">  -  Rédics Önk. Gyermeknapi rend.</t>
  </si>
  <si>
    <t>Rendkívűli szociális tüzifa</t>
  </si>
  <si>
    <t>Polgármesteri hatáskörben történt módosítás</t>
  </si>
  <si>
    <t>Lendvadedes Község Önkormányzata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</si>
  <si>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</si>
  <si>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</si>
  <si>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</si>
  <si>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</si>
  <si>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</si>
  <si>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A 2015. évről áthúzódó bérkompenzáció támogatása</t>
  </si>
  <si>
    <t>- Üdülőhelyi feladatok támogatása</t>
  </si>
  <si>
    <t>- Önkormányzati fejezeti tartalék</t>
  </si>
  <si>
    <t xml:space="preserve">- Rendkív. Szoc. Tám. </t>
  </si>
  <si>
    <t>- Szociális célú tüzifa</t>
  </si>
  <si>
    <t xml:space="preserve">      - szociális célú tűzifa </t>
  </si>
  <si>
    <t>- Polgármesteri illetmény támogatás</t>
  </si>
  <si>
    <t>- Szünidei gyermekétkeztetés támogatása</t>
  </si>
  <si>
    <t>-Telenor bérleti díj</t>
  </si>
  <si>
    <t xml:space="preserve"> - Harangláb előtti térburkolat felújítása</t>
  </si>
  <si>
    <t>2021.</t>
  </si>
  <si>
    <t xml:space="preserve"> - Fűnyíró traktor beszerzés</t>
  </si>
  <si>
    <t>2018. évi határozat</t>
  </si>
  <si>
    <t>2018. évi rendelet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</si>
  <si>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</si>
  <si>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Müködési célú költségvetési tám.és kieg.támog.</t>
  </si>
  <si>
    <t>Ellátottak p.ell. Lakásfenntart., lakhatással összefűggő kiadások</t>
  </si>
  <si>
    <t>dologi kiadás</t>
  </si>
  <si>
    <t>dologi kiadás áfa</t>
  </si>
  <si>
    <t xml:space="preserve">Személyi juttatás </t>
  </si>
  <si>
    <t>Közműv.- közösségi és társ.részvétel fejlesztése</t>
  </si>
  <si>
    <t>2018. március 31.</t>
  </si>
  <si>
    <t>Rédics, 2018. március 31.</t>
  </si>
  <si>
    <t>Rédics, 2018. május  14.</t>
  </si>
  <si>
    <t>Zöldterület-kezelés</t>
  </si>
  <si>
    <t>106020 Lakásfenntarással, lakhatással összefűggő kiadások</t>
  </si>
  <si>
    <t>- Rendkívüli szociális célú tüzifa</t>
  </si>
  <si>
    <t>B116. Elszámolásból származó bevételek</t>
  </si>
  <si>
    <t>- szünidei gyermekétkeztetés előző évi pótlólagos támogatás</t>
  </si>
  <si>
    <t>Elszámolásból származó bevételek (szünidei gyermekétk.)</t>
  </si>
  <si>
    <t>"</t>
  </si>
  <si>
    <t>Lendvadedes Község Önkormányzata 2018. évi költségvetésének módosítása 2018. május 26-tól</t>
  </si>
  <si>
    <t>Egyéb műk.célú tám.államháztartáson belülre</t>
  </si>
  <si>
    <t>Önk-nak átadás gyermeknapi rendezv.</t>
  </si>
  <si>
    <t>Egyéb felh.célú tám.államházt.kívülre összesen</t>
  </si>
  <si>
    <t>Medicopter Alapítvány támogatása</t>
  </si>
  <si>
    <t>Lendvadedes Község Önkormányzata 2018. évi költségvetésének módosítása 2018. június 26-tól</t>
  </si>
  <si>
    <t>Rédics, 2018. június 8.</t>
  </si>
  <si>
    <t>Bérleti díj - Telenor</t>
  </si>
  <si>
    <t>Ingatlan eladás (termőföld)</t>
  </si>
  <si>
    <t>Felújítás</t>
  </si>
  <si>
    <t>Zártkerti út felújítás nettó</t>
  </si>
  <si>
    <t>Zártkerti út felújítás áfa</t>
  </si>
  <si>
    <t>Faluház felújítás nettó</t>
  </si>
  <si>
    <t>2018. június</t>
  </si>
  <si>
    <t>Rédics, 2018. július 20.</t>
  </si>
  <si>
    <t xml:space="preserve"> - Zártkerti út felújítása</t>
  </si>
  <si>
    <t>Lendvadedes Község Önkormányzata 2018. évi költségvetésének módosítása 2018. augusztus 3-tól</t>
  </si>
  <si>
    <t>Szociális tüzifa</t>
  </si>
  <si>
    <t>Müködési célú átvett pénzeszköz</t>
  </si>
  <si>
    <t>Rédicsi Iskolakörzet Gyerm. Al. el nem számolt tám.visszafiz.</t>
  </si>
  <si>
    <t>Önkorm. igazg. tev.</t>
  </si>
  <si>
    <t>Ellátottak p.ell.lakásfennt., lakh.összefűg.kiad.</t>
  </si>
  <si>
    <t>Dologi nettó kiadás</t>
  </si>
  <si>
    <t>dologi kiadás nettó</t>
  </si>
  <si>
    <t>Dologi ÁFA</t>
  </si>
  <si>
    <t>Város és községgazd.egyéb szolgáltatások</t>
  </si>
  <si>
    <t>dologi kiadás (szállítás) nettó</t>
  </si>
  <si>
    <t>Pénzeszk.átad.helyi önkormányzatnak</t>
  </si>
  <si>
    <t>közös önk.hivatal működt.</t>
  </si>
  <si>
    <t>Közműv. - közösségi és társ.részvétel fejl.</t>
  </si>
  <si>
    <t>Közműv.- közösségi és társ.részvétel fejl.</t>
  </si>
  <si>
    <t>Személyi jutt.</t>
  </si>
  <si>
    <t>Munkáltatót terhelő jár.</t>
  </si>
  <si>
    <t>Könyvtári szolg.</t>
  </si>
  <si>
    <t>Zöldterület kezelés</t>
  </si>
  <si>
    <t>Köztemető fenntartás</t>
  </si>
  <si>
    <t>Város és községgazd.</t>
  </si>
  <si>
    <t>Szabadidős park,f. tóval kapcs kiad</t>
  </si>
  <si>
    <t>Ár-és belvíz véd.</t>
  </si>
  <si>
    <t>Intézményen kívüli gyermekétk.</t>
  </si>
  <si>
    <t>2018. szeptember</t>
  </si>
  <si>
    <t xml:space="preserve">adatok Ft-ban </t>
  </si>
  <si>
    <t xml:space="preserve">Bevétel: </t>
  </si>
  <si>
    <t xml:space="preserve">Lakossági víz-és csatorna szolg. </t>
  </si>
  <si>
    <t xml:space="preserve">Kiadás: </t>
  </si>
  <si>
    <t>Működési célú pénzeszköz átadás ÁHT kívűlre :</t>
  </si>
  <si>
    <t xml:space="preserve">VÍZMŰ Zrt vízdíj támog. </t>
  </si>
  <si>
    <t>Önk. és önk.hiv. jogalkotó és ált.ig.tev.</t>
  </si>
  <si>
    <t>háziorvosi hozzáj</t>
  </si>
  <si>
    <t>2018. augusztus   .</t>
  </si>
  <si>
    <t>Egyéb mük.célú tám. ÁHT belül</t>
  </si>
  <si>
    <t>Fejezettől Erzsébet utalvány</t>
  </si>
  <si>
    <t xml:space="preserve">Ellátottak pénzbeni jutt. </t>
  </si>
  <si>
    <t>Rsz. Gyermekvéd. Kedv. Részesülők természetbeni jutt.</t>
  </si>
  <si>
    <t>Lendvadedes Község Önkormányzata 2018. évi költségvetésének módosítása 2018. november 6-tól</t>
  </si>
  <si>
    <t>Rédics, 2018. október 18.</t>
  </si>
  <si>
    <t>- Rédicsi Iskolakörzet Gyermekeiért Alapítvány fel nem használt támogatás visszafizetése</t>
  </si>
  <si>
    <t xml:space="preserve">   - ZALAVÍZ Zrt. vizdíj támogatás 2018. évi</t>
  </si>
  <si>
    <t>Önkorm. igazg. tev. pm. jutalom</t>
  </si>
  <si>
    <t>Önkorm. igazg. tev. képv. jut. (önk. vállalt)</t>
  </si>
  <si>
    <t>Telep. Önk.szoc., gyermekjóléti és gyermekétk.felad.tám.</t>
  </si>
  <si>
    <t>Szünidei gyermekétkeztetés támogatása</t>
  </si>
  <si>
    <t>Rendkívüli szociális támogatás</t>
  </si>
  <si>
    <t>Közhatalmi bev.</t>
  </si>
  <si>
    <t>Iparűzési adó</t>
  </si>
  <si>
    <t>Szociális étkeztetés</t>
  </si>
  <si>
    <t>temetéshez nyújt.tám.</t>
  </si>
  <si>
    <t xml:space="preserve">karácsonyi támogatás </t>
  </si>
  <si>
    <t xml:space="preserve">Lendvadedes Község Önkormányzata 2018. évi költségvetésének módosítása 2018. december 1-től </t>
  </si>
  <si>
    <t>Rédics, 2018. november 15.</t>
  </si>
  <si>
    <t>Mód. 12.01.</t>
  </si>
  <si>
    <t>Mód. 12.31.</t>
  </si>
  <si>
    <t>Tény 12.31.</t>
  </si>
  <si>
    <t xml:space="preserve">   - Kerekítési különbözet</t>
  </si>
  <si>
    <t>-Téli rezsicsökk.korábban nem részesült házt.tám.</t>
  </si>
  <si>
    <t>LENDVADEDES KÖZSÉG ÖNKORMÁNYZATA 2019. ÉVI KÖLTSÉGVETÉSÉNEK</t>
  </si>
  <si>
    <t xml:space="preserve">   - fogorvosi hozzájárulás </t>
  </si>
  <si>
    <t xml:space="preserve">   - háziorvosi hozzájárulás </t>
  </si>
  <si>
    <t xml:space="preserve">   - védőnői hozzájárulás </t>
  </si>
  <si>
    <t>107051 Szociális étkeztetés szociális konyhán</t>
  </si>
  <si>
    <t>107060 Egyéb szociális pénzb.és term.ellátások,támogatások</t>
  </si>
  <si>
    <t xml:space="preserve">   - óvodai hozzájárulás </t>
  </si>
  <si>
    <t xml:space="preserve">   - konyha müköd.étkeztetéshez hozzájárulás </t>
  </si>
  <si>
    <t xml:space="preserve">   - Kistérségi Többcélú Társulás tagdíj</t>
  </si>
  <si>
    <t xml:space="preserve">   - falugondnok </t>
  </si>
  <si>
    <t xml:space="preserve">   - fogorvosi rendelő akadályment.bírság</t>
  </si>
  <si>
    <t>051030 Nem veszélyes (települési) hulladék vegyes (ömlesztett) begyűjtése, szállítása, átrakása</t>
  </si>
  <si>
    <t xml:space="preserve"> - Könyvtár felújítás </t>
  </si>
  <si>
    <r>
      <t>Lendvadedes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2019. költségvetési évet követő három évre várható összegét az alábbiak szerint állapítja meg: </t>
    </r>
  </si>
  <si>
    <t>2022.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</si>
  <si>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2019. december 31.</t>
    </r>
  </si>
  <si>
    <t>Előirányzat</t>
  </si>
  <si>
    <t>eredeti</t>
  </si>
  <si>
    <r>
      <t>LENDVADEDES KÖZSÉG ÖNKORMÁNYZATA 2019.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</si>
  <si>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2019. ÉVI SAJÁT BEVÉTELEI, TOVÁBBÁ ADÓSSÁGOT KELETKEZTETŐ </t>
  </si>
  <si>
    <t>2019. évi határozat</t>
  </si>
  <si>
    <t>2019. évi rendelet</t>
  </si>
  <si>
    <r>
      <t xml:space="preserve">Lendvadedes Község Önkormányzata 2019. évi közvetett támogatásai </t>
    </r>
    <r>
      <rPr>
        <i/>
        <sz val="12"/>
        <rFont val="Times New Roman"/>
        <family val="1"/>
      </rPr>
      <t>(adatok Ft-ban)</t>
    </r>
  </si>
  <si>
    <r>
      <t xml:space="preserve">LENDVADEDES KÖZSÉG ÖNKORMÁNYZATA 2019. ÉVI ELŐIRÁNYZAT-FELHASZNÁLÁSI TERVE </t>
    </r>
    <r>
      <rPr>
        <i/>
        <sz val="11"/>
        <rFont val="Times New Roman"/>
        <family val="1"/>
      </rPr>
      <t>(adatok Ft-ban)</t>
    </r>
  </si>
  <si>
    <t>LENDVADEDES KÖZSÉG ÖNKORMÁNYZATA 2017-2019. ÉVI MŰKÖDÉSI ÉS FELHALMOZÁSI</t>
  </si>
  <si>
    <t xml:space="preserve">2017. Tény </t>
  </si>
  <si>
    <t>2018. várható tény</t>
  </si>
  <si>
    <t>2019. terv</t>
  </si>
  <si>
    <t>Lendvadedes Község Önkormányzata Képviselő-testületének 4/2019.(II.11.) határozata az önkormányzat saját bevételeinek és adósságot keletkeztető ügyleteiből eredő fizetési kötelezettségeinek a költségvetési évet követő három évre várható összegének megállapításáról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</si>
</sst>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_-* #,##0.0\ _F_t_-;\-* #,##0.0\ _F_t_-;_-* &quot;-&quot;??\ _F_t_-;_-@_-"/>
    <numFmt numFmtId="170" formatCode="_-* #,##0\ _F_t_-;\-* #,##0\ _F_t_-;_-* &quot;-&quot;??\ _F_t_-;_-@_-"/>
    <numFmt numFmtId="171" formatCode="#,##0_ ;\-#,##0\ 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8" borderId="7" applyNumberFormat="0" applyFont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1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5" applyFont="1" applyFill="1" applyBorder="1" applyAlignment="1">
      <alignment horizontal="center" vertical="center" wrapText="1"/>
      <protection/>
    </xf>
    <xf numFmtId="3" fontId="4" fillId="33" borderId="10" xfId="75" applyNumberFormat="1" applyFont="1" applyFill="1" applyBorder="1" applyAlignment="1">
      <alignment horizontal="right" vertical="center" wrapText="1"/>
      <protection/>
    </xf>
    <xf numFmtId="3" fontId="4" fillId="33" borderId="10" xfId="75" applyNumberFormat="1" applyFont="1" applyFill="1" applyBorder="1" applyAlignment="1">
      <alignment horizontal="center" vertical="center" wrapText="1"/>
      <protection/>
    </xf>
    <xf numFmtId="0" fontId="4" fillId="33" borderId="10" xfId="75" applyFont="1" applyFill="1" applyBorder="1" applyAlignment="1">
      <alignment horizontal="left" vertical="center" wrapText="1"/>
      <protection/>
    </xf>
    <xf numFmtId="0" fontId="3" fillId="33" borderId="10" xfId="75" applyFont="1" applyFill="1" applyBorder="1" applyAlignment="1">
      <alignment horizontal="left" vertical="center" wrapText="1"/>
      <protection/>
    </xf>
    <xf numFmtId="0" fontId="5" fillId="33" borderId="10" xfId="75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5" applyNumberFormat="1" applyFont="1" applyFill="1" applyBorder="1" applyAlignment="1">
      <alignment horizontal="right" vertical="center" wrapText="1"/>
      <protection/>
    </xf>
    <xf numFmtId="3" fontId="3" fillId="33" borderId="10" xfId="75" applyNumberFormat="1" applyFont="1" applyFill="1" applyBorder="1" applyAlignment="1">
      <alignment horizontal="right" vertical="center" wrapText="1"/>
      <protection/>
    </xf>
    <xf numFmtId="3" fontId="4" fillId="0" borderId="10" xfId="75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5" applyFont="1" applyFill="1" applyBorder="1" applyAlignment="1">
      <alignment horizontal="center"/>
      <protection/>
    </xf>
    <xf numFmtId="3" fontId="3" fillId="0" borderId="10" xfId="75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3" fillId="0" borderId="0" xfId="69" applyFont="1" applyAlignment="1">
      <alignment wrapText="1"/>
      <protection/>
    </xf>
    <xf numFmtId="0" fontId="84" fillId="0" borderId="0" xfId="69" applyFont="1">
      <alignment/>
      <protection/>
    </xf>
    <xf numFmtId="0" fontId="85" fillId="0" borderId="0" xfId="69" applyFont="1">
      <alignment/>
      <protection/>
    </xf>
    <xf numFmtId="3" fontId="86" fillId="0" borderId="0" xfId="69" applyNumberFormat="1" applyFont="1" applyAlignment="1">
      <alignment vertical="center"/>
      <protection/>
    </xf>
    <xf numFmtId="3" fontId="87" fillId="0" borderId="11" xfId="69" applyNumberFormat="1" applyFont="1" applyBorder="1" applyAlignment="1">
      <alignment horizontal="left" vertical="center" wrapText="1"/>
      <protection/>
    </xf>
    <xf numFmtId="3" fontId="88" fillId="0" borderId="10" xfId="69" applyNumberFormat="1" applyFont="1" applyBorder="1" applyAlignment="1">
      <alignment horizontal="center" vertical="center" wrapText="1"/>
      <protection/>
    </xf>
    <xf numFmtId="3" fontId="83" fillId="0" borderId="0" xfId="69" applyNumberFormat="1" applyFont="1" applyAlignment="1">
      <alignment wrapText="1"/>
      <protection/>
    </xf>
    <xf numFmtId="3" fontId="83" fillId="0" borderId="0" xfId="69" applyNumberFormat="1" applyFont="1">
      <alignment/>
      <protection/>
    </xf>
    <xf numFmtId="3" fontId="83" fillId="0" borderId="10" xfId="69" applyNumberFormat="1" applyFont="1" applyBorder="1" applyAlignment="1">
      <alignment wrapText="1"/>
      <protection/>
    </xf>
    <xf numFmtId="3" fontId="84" fillId="0" borderId="10" xfId="69" applyNumberFormat="1" applyFont="1" applyBorder="1">
      <alignment/>
      <protection/>
    </xf>
    <xf numFmtId="3" fontId="84" fillId="0" borderId="0" xfId="69" applyNumberFormat="1" applyFont="1">
      <alignment/>
      <protection/>
    </xf>
    <xf numFmtId="3" fontId="83" fillId="0" borderId="10" xfId="69" applyNumberFormat="1" applyFont="1" applyBorder="1" applyAlignment="1">
      <alignment vertical="center" wrapText="1"/>
      <protection/>
    </xf>
    <xf numFmtId="3" fontId="88" fillId="0" borderId="10" xfId="69" applyNumberFormat="1" applyFont="1" applyBorder="1" applyAlignment="1">
      <alignment wrapText="1"/>
      <protection/>
    </xf>
    <xf numFmtId="3" fontId="85" fillId="0" borderId="10" xfId="69" applyNumberFormat="1" applyFont="1" applyBorder="1">
      <alignment/>
      <protection/>
    </xf>
    <xf numFmtId="3" fontId="85" fillId="0" borderId="0" xfId="69" applyNumberFormat="1" applyFont="1">
      <alignment/>
      <protection/>
    </xf>
    <xf numFmtId="3" fontId="88" fillId="0" borderId="10" xfId="69" applyNumberFormat="1" applyFont="1" applyBorder="1" applyAlignment="1">
      <alignment vertical="center" wrapText="1"/>
      <protection/>
    </xf>
    <xf numFmtId="3" fontId="88" fillId="0" borderId="10" xfId="69" applyNumberFormat="1" applyFont="1" applyBorder="1" applyAlignment="1">
      <alignment vertical="top" wrapText="1"/>
      <protection/>
    </xf>
    <xf numFmtId="3" fontId="17" fillId="0" borderId="0" xfId="69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5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5" applyFont="1" applyFill="1" applyBorder="1" applyAlignment="1">
      <alignment horizontal="center" vertical="center"/>
      <protection/>
    </xf>
    <xf numFmtId="0" fontId="84" fillId="0" borderId="10" xfId="69" applyFont="1" applyBorder="1" applyAlignment="1">
      <alignment wrapText="1"/>
      <protection/>
    </xf>
    <xf numFmtId="3" fontId="4" fillId="0" borderId="13" xfId="75" applyNumberFormat="1" applyFont="1" applyFill="1" applyBorder="1" applyAlignment="1">
      <alignment horizontal="right" wrapText="1"/>
      <protection/>
    </xf>
    <xf numFmtId="0" fontId="85" fillId="0" borderId="10" xfId="69" applyFont="1" applyBorder="1" applyAlignment="1">
      <alignment wrapText="1"/>
      <protection/>
    </xf>
    <xf numFmtId="0" fontId="85" fillId="0" borderId="10" xfId="69" applyFont="1" applyBorder="1" applyAlignment="1">
      <alignment vertical="top" wrapText="1"/>
      <protection/>
    </xf>
    <xf numFmtId="0" fontId="13" fillId="0" borderId="0" xfId="72" applyFill="1">
      <alignment/>
      <protection/>
    </xf>
    <xf numFmtId="0" fontId="3" fillId="0" borderId="0" xfId="73" applyFont="1" applyFill="1" applyAlignment="1">
      <alignment horizontal="center"/>
      <protection/>
    </xf>
    <xf numFmtId="0" fontId="4" fillId="0" borderId="0" xfId="73" applyFont="1" applyFill="1">
      <alignment/>
      <protection/>
    </xf>
    <xf numFmtId="0" fontId="4" fillId="0" borderId="11" xfId="73" applyFont="1" applyFill="1" applyBorder="1" applyAlignment="1">
      <alignment horizontal="center"/>
      <protection/>
    </xf>
    <xf numFmtId="0" fontId="13" fillId="0" borderId="0" xfId="72">
      <alignment/>
      <protection/>
    </xf>
    <xf numFmtId="0" fontId="4" fillId="0" borderId="0" xfId="73" applyFont="1">
      <alignment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8" fillId="0" borderId="0" xfId="73" applyFont="1">
      <alignment/>
      <protection/>
    </xf>
    <xf numFmtId="0" fontId="4" fillId="0" borderId="10" xfId="73" applyFont="1" applyFill="1" applyBorder="1" applyAlignment="1">
      <alignment/>
      <protection/>
    </xf>
    <xf numFmtId="3" fontId="4" fillId="0" borderId="10" xfId="73" applyNumberFormat="1" applyFont="1" applyBorder="1" applyAlignment="1">
      <alignment/>
      <protection/>
    </xf>
    <xf numFmtId="3" fontId="10" fillId="0" borderId="10" xfId="73" applyNumberFormat="1" applyFont="1" applyBorder="1" applyAlignment="1">
      <alignment/>
      <protection/>
    </xf>
    <xf numFmtId="3" fontId="8" fillId="0" borderId="10" xfId="73" applyNumberFormat="1" applyFont="1" applyBorder="1" applyAlignment="1">
      <alignment/>
      <protection/>
    </xf>
    <xf numFmtId="3" fontId="5" fillId="33" borderId="10" xfId="75" applyNumberFormat="1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wrapText="1"/>
      <protection/>
    </xf>
    <xf numFmtId="3" fontId="84" fillId="0" borderId="0" xfId="69" applyNumberFormat="1" applyFont="1" applyAlignment="1">
      <alignment horizontal="center"/>
      <protection/>
    </xf>
    <xf numFmtId="0" fontId="5" fillId="0" borderId="10" xfId="75" applyFont="1" applyFill="1" applyBorder="1" applyAlignment="1">
      <alignment/>
      <protection/>
    </xf>
    <xf numFmtId="0" fontId="16" fillId="0" borderId="10" xfId="75" applyFont="1" applyFill="1" applyBorder="1" applyAlignment="1">
      <alignment/>
      <protection/>
    </xf>
    <xf numFmtId="0" fontId="16" fillId="0" borderId="10" xfId="75" applyFont="1" applyFill="1" applyBorder="1" applyAlignment="1">
      <alignment wrapText="1"/>
      <protection/>
    </xf>
    <xf numFmtId="0" fontId="21" fillId="0" borderId="10" xfId="75" applyFont="1" applyFill="1" applyBorder="1" applyAlignment="1">
      <alignment wrapText="1"/>
      <protection/>
    </xf>
    <xf numFmtId="0" fontId="23" fillId="0" borderId="10" xfId="75" applyFont="1" applyFill="1" applyBorder="1" applyAlignment="1">
      <alignment wrapText="1"/>
      <protection/>
    </xf>
    <xf numFmtId="3" fontId="11" fillId="33" borderId="10" xfId="75" applyNumberFormat="1" applyFont="1" applyFill="1" applyBorder="1" applyAlignment="1">
      <alignment horizontal="center" vertical="center" wrapText="1"/>
      <protection/>
    </xf>
    <xf numFmtId="0" fontId="8" fillId="33" borderId="10" xfId="75" applyFont="1" applyFill="1" applyBorder="1" applyAlignment="1">
      <alignment horizontal="left" vertical="center" wrapText="1"/>
      <protection/>
    </xf>
    <xf numFmtId="0" fontId="7" fillId="33" borderId="10" xfId="75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3" fillId="0" borderId="10" xfId="73" applyFont="1" applyFill="1" applyBorder="1" applyAlignment="1">
      <alignment horizontal="center" vertical="center"/>
      <protection/>
    </xf>
    <xf numFmtId="0" fontId="4" fillId="0" borderId="10" xfId="73" applyFont="1" applyFill="1" applyBorder="1" applyAlignment="1">
      <alignment horizontal="left" wrapText="1"/>
      <protection/>
    </xf>
    <xf numFmtId="0" fontId="4" fillId="0" borderId="10" xfId="73" applyFont="1" applyFill="1" applyBorder="1" applyAlignment="1">
      <alignment horizontal="left"/>
      <protection/>
    </xf>
    <xf numFmtId="0" fontId="4" fillId="0" borderId="10" xfId="73" applyFont="1" applyBorder="1" applyAlignment="1">
      <alignment vertical="top" wrapText="1"/>
      <protection/>
    </xf>
    <xf numFmtId="0" fontId="10" fillId="0" borderId="10" xfId="73" applyFont="1" applyBorder="1" applyAlignment="1" quotePrefix="1">
      <alignment vertical="top" wrapText="1"/>
      <protection/>
    </xf>
    <xf numFmtId="0" fontId="8" fillId="0" borderId="10" xfId="73" applyFont="1" applyBorder="1" applyAlignment="1" quotePrefix="1">
      <alignment vertical="top" wrapText="1"/>
      <protection/>
    </xf>
    <xf numFmtId="0" fontId="3" fillId="0" borderId="10" xfId="73" applyFont="1" applyBorder="1" applyAlignment="1">
      <alignment vertical="top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/>
      <protection/>
    </xf>
    <xf numFmtId="0" fontId="4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5" fillId="0" borderId="10" xfId="75" applyFont="1" applyFill="1" applyBorder="1" applyAlignment="1">
      <alignment vertical="center" wrapText="1"/>
      <protection/>
    </xf>
    <xf numFmtId="0" fontId="10" fillId="0" borderId="10" xfId="75" applyFont="1" applyFill="1" applyBorder="1" applyAlignment="1">
      <alignment horizontal="left" vertical="center" wrapText="1"/>
      <protection/>
    </xf>
    <xf numFmtId="0" fontId="4" fillId="0" borderId="10" xfId="75" applyFont="1" applyFill="1" applyBorder="1" applyAlignment="1">
      <alignment vertical="center"/>
      <protection/>
    </xf>
    <xf numFmtId="3" fontId="16" fillId="33" borderId="10" xfId="75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8" fillId="0" borderId="0" xfId="69" applyNumberFormat="1" applyFont="1" applyBorder="1" applyAlignment="1">
      <alignment vertical="center" wrapText="1"/>
      <protection/>
    </xf>
    <xf numFmtId="3" fontId="85" fillId="0" borderId="0" xfId="69" applyNumberFormat="1" applyFont="1" applyBorder="1">
      <alignment/>
      <protection/>
    </xf>
    <xf numFmtId="3" fontId="20" fillId="0" borderId="0" xfId="69" applyNumberFormat="1" applyFont="1" applyAlignment="1">
      <alignment wrapText="1"/>
      <protection/>
    </xf>
    <xf numFmtId="0" fontId="4" fillId="33" borderId="10" xfId="75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5" applyFont="1" applyFill="1" applyBorder="1" applyAlignment="1">
      <alignment horizontal="center" wrapText="1"/>
      <protection/>
    </xf>
    <xf numFmtId="0" fontId="22" fillId="0" borderId="10" xfId="75" applyFont="1" applyFill="1" applyBorder="1" applyAlignment="1">
      <alignment horizontal="center" wrapText="1"/>
      <protection/>
    </xf>
    <xf numFmtId="0" fontId="16" fillId="33" borderId="10" xfId="75" applyFont="1" applyFill="1" applyBorder="1" applyAlignment="1">
      <alignment horizontal="left" vertical="center" wrapText="1"/>
      <protection/>
    </xf>
    <xf numFmtId="0" fontId="22" fillId="0" borderId="10" xfId="75" applyFont="1" applyFill="1" applyBorder="1" applyAlignment="1">
      <alignment horizontal="center"/>
      <protection/>
    </xf>
    <xf numFmtId="0" fontId="4" fillId="0" borderId="10" xfId="75" applyFont="1" applyFill="1" applyBorder="1" applyAlignment="1" quotePrefix="1">
      <alignment horizontal="center"/>
      <protection/>
    </xf>
    <xf numFmtId="3" fontId="3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 horizontal="left" wrapText="1"/>
      <protection/>
    </xf>
    <xf numFmtId="0" fontId="89" fillId="0" borderId="10" xfId="75" applyFont="1" applyFill="1" applyBorder="1" applyAlignment="1" quotePrefix="1">
      <alignment wrapText="1"/>
      <protection/>
    </xf>
    <xf numFmtId="0" fontId="89" fillId="0" borderId="10" xfId="75" applyFont="1" applyFill="1" applyBorder="1" applyAlignment="1">
      <alignment wrapText="1"/>
      <protection/>
    </xf>
    <xf numFmtId="0" fontId="89" fillId="0" borderId="10" xfId="75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0" fillId="0" borderId="10" xfId="75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5" applyNumberFormat="1" applyFont="1" applyFill="1" applyBorder="1" applyAlignment="1">
      <alignment horizontal="right" vertical="center" wrapText="1"/>
      <protection/>
    </xf>
    <xf numFmtId="3" fontId="88" fillId="0" borderId="14" xfId="69" applyNumberFormat="1" applyFont="1" applyBorder="1" applyAlignment="1">
      <alignment horizontal="center" vertical="center" wrapText="1"/>
      <protection/>
    </xf>
    <xf numFmtId="0" fontId="90" fillId="0" borderId="0" xfId="0" applyFont="1" applyAlignment="1">
      <alignment/>
    </xf>
    <xf numFmtId="0" fontId="8" fillId="0" borderId="10" xfId="75" applyFont="1" applyFill="1" applyBorder="1" applyAlignment="1">
      <alignment vertical="center" wrapText="1"/>
      <protection/>
    </xf>
    <xf numFmtId="3" fontId="87" fillId="0" borderId="0" xfId="69" applyNumberFormat="1" applyFont="1" applyBorder="1" applyAlignment="1">
      <alignment horizontal="left" vertical="center" wrapText="1"/>
      <protection/>
    </xf>
    <xf numFmtId="3" fontId="87" fillId="0" borderId="0" xfId="69" applyNumberFormat="1" applyFont="1" applyBorder="1" applyAlignment="1">
      <alignment vertical="center" wrapText="1"/>
      <protection/>
    </xf>
    <xf numFmtId="0" fontId="4" fillId="33" borderId="10" xfId="75" applyFont="1" applyFill="1" applyBorder="1" applyAlignment="1" quotePrefix="1">
      <alignment horizontal="left" vertical="center" wrapText="1"/>
      <protection/>
    </xf>
    <xf numFmtId="0" fontId="16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 quotePrefix="1">
      <alignment horizontal="left" wrapText="1" indent="2"/>
      <protection/>
    </xf>
    <xf numFmtId="0" fontId="4" fillId="0" borderId="10" xfId="75" applyFont="1" applyFill="1" applyBorder="1" applyAlignment="1" quotePrefix="1">
      <alignment horizontal="left" wrapText="1" indent="3"/>
      <protection/>
    </xf>
    <xf numFmtId="3" fontId="91" fillId="0" borderId="11" xfId="69" applyNumberFormat="1" applyFont="1" applyBorder="1" applyAlignment="1">
      <alignment horizontal="right" vertical="center"/>
      <protection/>
    </xf>
    <xf numFmtId="0" fontId="4" fillId="0" borderId="10" xfId="75" applyFont="1" applyFill="1" applyBorder="1" applyAlignment="1">
      <alignment/>
      <protection/>
    </xf>
    <xf numFmtId="0" fontId="84" fillId="0" borderId="0" xfId="69" applyFont="1" applyAlignment="1">
      <alignment horizontal="right"/>
      <protection/>
    </xf>
    <xf numFmtId="0" fontId="28" fillId="0" borderId="0" xfId="74" applyFont="1">
      <alignment/>
      <protection/>
    </xf>
    <xf numFmtId="0" fontId="30" fillId="0" borderId="0" xfId="74" applyFont="1">
      <alignment/>
      <protection/>
    </xf>
    <xf numFmtId="0" fontId="29" fillId="0" borderId="0" xfId="74" applyFont="1">
      <alignment/>
      <protection/>
    </xf>
    <xf numFmtId="3" fontId="9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7" fillId="0" borderId="0" xfId="0" applyFont="1" applyAlignment="1">
      <alignment/>
    </xf>
    <xf numFmtId="0" fontId="86" fillId="0" borderId="0" xfId="0" applyFont="1" applyAlignment="1">
      <alignment/>
    </xf>
    <xf numFmtId="3" fontId="86" fillId="0" borderId="0" xfId="0" applyNumberFormat="1" applyFont="1" applyAlignment="1">
      <alignment/>
    </xf>
    <xf numFmtId="0" fontId="82" fillId="0" borderId="0" xfId="0" applyFont="1" applyBorder="1" applyAlignment="1">
      <alignment/>
    </xf>
    <xf numFmtId="3" fontId="82" fillId="0" borderId="0" xfId="0" applyNumberFormat="1" applyFont="1" applyBorder="1" applyAlignment="1">
      <alignment/>
    </xf>
    <xf numFmtId="0" fontId="82" fillId="0" borderId="11" xfId="0" applyFont="1" applyBorder="1" applyAlignment="1">
      <alignment/>
    </xf>
    <xf numFmtId="3" fontId="82" fillId="0" borderId="11" xfId="0" applyNumberFormat="1" applyFont="1" applyBorder="1" applyAlignment="1">
      <alignment/>
    </xf>
    <xf numFmtId="0" fontId="93" fillId="0" borderId="11" xfId="0" applyFont="1" applyBorder="1" applyAlignment="1">
      <alignment/>
    </xf>
    <xf numFmtId="0" fontId="93" fillId="0" borderId="0" xfId="0" applyFont="1" applyBorder="1" applyAlignment="1">
      <alignment/>
    </xf>
    <xf numFmtId="3" fontId="93" fillId="0" borderId="0" xfId="0" applyNumberFormat="1" applyFont="1" applyBorder="1" applyAlignment="1">
      <alignment/>
    </xf>
    <xf numFmtId="3" fontId="93" fillId="0" borderId="11" xfId="0" applyNumberFormat="1" applyFont="1" applyBorder="1" applyAlignment="1">
      <alignment/>
    </xf>
    <xf numFmtId="0" fontId="86" fillId="0" borderId="0" xfId="0" applyFont="1" applyBorder="1" applyAlignment="1">
      <alignment/>
    </xf>
    <xf numFmtId="3" fontId="86" fillId="0" borderId="0" xfId="0" applyNumberFormat="1" applyFont="1" applyBorder="1" applyAlignment="1">
      <alignment/>
    </xf>
    <xf numFmtId="0" fontId="82" fillId="0" borderId="15" xfId="0" applyFont="1" applyBorder="1" applyAlignment="1">
      <alignment/>
    </xf>
    <xf numFmtId="3" fontId="82" fillId="0" borderId="15" xfId="0" applyNumberFormat="1" applyFont="1" applyBorder="1" applyAlignment="1">
      <alignment/>
    </xf>
    <xf numFmtId="0" fontId="22" fillId="0" borderId="0" xfId="74" applyFont="1">
      <alignment/>
      <protection/>
    </xf>
    <xf numFmtId="3" fontId="4" fillId="0" borderId="0" xfId="74" applyNumberFormat="1" applyFont="1" applyFill="1" applyBorder="1">
      <alignment/>
      <protection/>
    </xf>
    <xf numFmtId="0" fontId="4" fillId="0" borderId="0" xfId="74" applyFont="1" applyFill="1" applyBorder="1" applyAlignment="1">
      <alignment/>
      <protection/>
    </xf>
    <xf numFmtId="3" fontId="4" fillId="0" borderId="0" xfId="0" applyNumberFormat="1" applyFont="1" applyAlignment="1">
      <alignment/>
    </xf>
    <xf numFmtId="0" fontId="94" fillId="0" borderId="0" xfId="0" applyFont="1" applyAlignment="1">
      <alignment/>
    </xf>
    <xf numFmtId="3" fontId="94" fillId="0" borderId="0" xfId="0" applyNumberFormat="1" applyFont="1" applyAlignment="1">
      <alignment/>
    </xf>
    <xf numFmtId="0" fontId="4" fillId="0" borderId="0" xfId="74" applyFont="1">
      <alignment/>
      <protection/>
    </xf>
    <xf numFmtId="0" fontId="4" fillId="0" borderId="0" xfId="74" applyFont="1" applyFill="1" applyBorder="1">
      <alignment/>
      <protection/>
    </xf>
    <xf numFmtId="0" fontId="82" fillId="0" borderId="0" xfId="0" applyFont="1" applyFill="1" applyBorder="1" applyAlignment="1">
      <alignment/>
    </xf>
    <xf numFmtId="3" fontId="4" fillId="0" borderId="0" xfId="74" applyNumberFormat="1" applyFont="1" applyFill="1" applyBorder="1" applyAlignment="1">
      <alignment horizontal="right" wrapText="1"/>
      <protection/>
    </xf>
    <xf numFmtId="3" fontId="4" fillId="0" borderId="15" xfId="74" applyNumberFormat="1" applyFont="1" applyFill="1" applyBorder="1">
      <alignment/>
      <protection/>
    </xf>
    <xf numFmtId="3" fontId="4" fillId="0" borderId="15" xfId="74" applyNumberFormat="1" applyFont="1" applyFill="1" applyBorder="1" applyAlignment="1">
      <alignment horizontal="right" wrapText="1"/>
      <protection/>
    </xf>
    <xf numFmtId="0" fontId="95" fillId="0" borderId="0" xfId="0" applyFont="1" applyAlignment="1">
      <alignment/>
    </xf>
    <xf numFmtId="3" fontId="84" fillId="0" borderId="11" xfId="0" applyNumberFormat="1" applyFont="1" applyBorder="1" applyAlignment="1">
      <alignment/>
    </xf>
    <xf numFmtId="0" fontId="95" fillId="0" borderId="0" xfId="0" applyFont="1" applyBorder="1" applyAlignment="1">
      <alignment/>
    </xf>
    <xf numFmtId="0" fontId="4" fillId="0" borderId="11" xfId="74" applyFont="1" applyFill="1" applyBorder="1">
      <alignment/>
      <protection/>
    </xf>
    <xf numFmtId="0" fontId="95" fillId="0" borderId="11" xfId="0" applyFont="1" applyBorder="1" applyAlignment="1">
      <alignment/>
    </xf>
    <xf numFmtId="3" fontId="4" fillId="0" borderId="11" xfId="74" applyNumberFormat="1" applyFont="1" applyFill="1" applyBorder="1">
      <alignment/>
      <protection/>
    </xf>
    <xf numFmtId="0" fontId="10" fillId="0" borderId="0" xfId="74" applyFont="1" applyFill="1" applyBorder="1" applyAlignment="1">
      <alignment horizontal="left" wrapText="1"/>
      <protection/>
    </xf>
    <xf numFmtId="3" fontId="84" fillId="0" borderId="0" xfId="0" applyNumberFormat="1" applyFont="1" applyBorder="1" applyAlignment="1">
      <alignment/>
    </xf>
    <xf numFmtId="3" fontId="4" fillId="0" borderId="11" xfId="74" applyNumberFormat="1" applyFont="1" applyFill="1" applyBorder="1" applyAlignment="1">
      <alignment horizontal="right" wrapText="1"/>
      <protection/>
    </xf>
    <xf numFmtId="0" fontId="21" fillId="0" borderId="0" xfId="74" applyFont="1" applyBorder="1" applyAlignment="1">
      <alignment/>
      <protection/>
    </xf>
    <xf numFmtId="0" fontId="96" fillId="0" borderId="0" xfId="0" applyFont="1" applyAlignment="1">
      <alignment/>
    </xf>
    <xf numFmtId="3" fontId="4" fillId="0" borderId="0" xfId="74" applyNumberFormat="1" applyFont="1">
      <alignment/>
      <protection/>
    </xf>
    <xf numFmtId="0" fontId="10" fillId="0" borderId="11" xfId="74" applyFont="1" applyFill="1" applyBorder="1" applyAlignment="1">
      <alignment horizontal="left" wrapText="1"/>
      <protection/>
    </xf>
    <xf numFmtId="0" fontId="84" fillId="0" borderId="11" xfId="0" applyFont="1" applyFill="1" applyBorder="1" applyAlignment="1">
      <alignment horizontal="left"/>
    </xf>
    <xf numFmtId="0" fontId="82" fillId="0" borderId="0" xfId="0" applyFont="1" applyAlignment="1">
      <alignment/>
    </xf>
    <xf numFmtId="0" fontId="4" fillId="0" borderId="11" xfId="74" applyNumberFormat="1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4" fillId="0" borderId="15" xfId="74" applyFont="1" applyBorder="1">
      <alignment/>
      <protection/>
    </xf>
    <xf numFmtId="0" fontId="10" fillId="0" borderId="0" xfId="74" applyFont="1" applyFill="1" applyBorder="1" applyAlignment="1">
      <alignment/>
      <protection/>
    </xf>
    <xf numFmtId="0" fontId="10" fillId="0" borderId="11" xfId="74" applyFont="1" applyFill="1" applyBorder="1" applyAlignment="1">
      <alignment horizontal="left"/>
      <protection/>
    </xf>
    <xf numFmtId="0" fontId="84" fillId="0" borderId="0" xfId="0" applyFont="1" applyAlignment="1">
      <alignment/>
    </xf>
    <xf numFmtId="0" fontId="28" fillId="0" borderId="0" xfId="74" applyFont="1" applyAlignment="1">
      <alignment horizontal="right"/>
      <protection/>
    </xf>
    <xf numFmtId="3" fontId="5" fillId="0" borderId="10" xfId="75" applyNumberFormat="1" applyFont="1" applyFill="1" applyBorder="1" applyAlignment="1">
      <alignment wrapText="1"/>
      <protection/>
    </xf>
    <xf numFmtId="0" fontId="0" fillId="0" borderId="0" xfId="0" applyAlignment="1">
      <alignment horizontal="right"/>
    </xf>
    <xf numFmtId="0" fontId="94" fillId="0" borderId="0" xfId="0" applyFont="1" applyBorder="1" applyAlignment="1">
      <alignment/>
    </xf>
    <xf numFmtId="0" fontId="4" fillId="0" borderId="11" xfId="74" applyFont="1" applyBorder="1">
      <alignment/>
      <protection/>
    </xf>
    <xf numFmtId="0" fontId="4" fillId="0" borderId="11" xfId="74" applyFont="1" applyFill="1" applyBorder="1" applyAlignment="1">
      <alignment horizontal="left" wrapText="1"/>
      <protection/>
    </xf>
    <xf numFmtId="0" fontId="4" fillId="0" borderId="0" xfId="74" applyFont="1" applyFill="1" applyBorder="1" applyAlignment="1">
      <alignment horizontal="left" wrapText="1"/>
      <protection/>
    </xf>
    <xf numFmtId="0" fontId="4" fillId="0" borderId="0" xfId="74" applyFont="1" applyBorder="1">
      <alignment/>
      <protection/>
    </xf>
    <xf numFmtId="0" fontId="4" fillId="0" borderId="0" xfId="74" applyFont="1" applyFill="1" applyBorder="1" applyAlignment="1">
      <alignment horizontal="left"/>
      <protection/>
    </xf>
    <xf numFmtId="3" fontId="4" fillId="0" borderId="0" xfId="74" applyNumberFormat="1" applyFont="1" applyFill="1" applyBorder="1" applyAlignment="1">
      <alignment vertical="center"/>
      <protection/>
    </xf>
    <xf numFmtId="0" fontId="21" fillId="0" borderId="0" xfId="74" applyFont="1" applyBorder="1" applyAlignment="1">
      <alignment horizontal="center"/>
      <protection/>
    </xf>
    <xf numFmtId="0" fontId="82" fillId="0" borderId="0" xfId="0" applyFont="1" applyBorder="1" applyAlignment="1">
      <alignment horizontal="left"/>
    </xf>
    <xf numFmtId="0" fontId="82" fillId="0" borderId="0" xfId="0" applyFont="1" applyAlignment="1">
      <alignment horizontal="right"/>
    </xf>
    <xf numFmtId="0" fontId="84" fillId="0" borderId="0" xfId="0" applyFont="1" applyBorder="1" applyAlignment="1">
      <alignment/>
    </xf>
    <xf numFmtId="0" fontId="95" fillId="0" borderId="15" xfId="0" applyFont="1" applyBorder="1" applyAlignment="1">
      <alignment/>
    </xf>
    <xf numFmtId="0" fontId="82" fillId="0" borderId="11" xfId="0" applyFont="1" applyFill="1" applyBorder="1" applyAlignment="1">
      <alignment horizontal="left"/>
    </xf>
    <xf numFmtId="0" fontId="5" fillId="0" borderId="0" xfId="74" applyFont="1" applyFill="1" applyBorder="1">
      <alignment/>
      <protection/>
    </xf>
    <xf numFmtId="0" fontId="97" fillId="0" borderId="0" xfId="0" applyFont="1" applyBorder="1" applyAlignment="1">
      <alignment/>
    </xf>
    <xf numFmtId="3" fontId="5" fillId="0" borderId="0" xfId="74" applyNumberFormat="1" applyFont="1" applyFill="1" applyBorder="1">
      <alignment/>
      <protection/>
    </xf>
    <xf numFmtId="0" fontId="5" fillId="0" borderId="0" xfId="74" applyFont="1" applyFill="1" applyBorder="1" applyAlignment="1">
      <alignment horizontal="left" wrapText="1"/>
      <protection/>
    </xf>
    <xf numFmtId="3" fontId="5" fillId="0" borderId="0" xfId="74" applyNumberFormat="1" applyFont="1" applyFill="1" applyBorder="1" applyAlignment="1">
      <alignment horizontal="left" wrapText="1"/>
      <protection/>
    </xf>
    <xf numFmtId="3" fontId="94" fillId="0" borderId="0" xfId="0" applyNumberFormat="1" applyFont="1" applyBorder="1" applyAlignment="1">
      <alignment/>
    </xf>
    <xf numFmtId="0" fontId="82" fillId="0" borderId="0" xfId="0" applyFont="1" applyFill="1" applyBorder="1" applyAlignment="1">
      <alignment horizontal="left"/>
    </xf>
    <xf numFmtId="0" fontId="4" fillId="0" borderId="0" xfId="74" applyFont="1" applyAlignment="1">
      <alignment horizontal="right"/>
      <protection/>
    </xf>
    <xf numFmtId="0" fontId="98" fillId="0" borderId="0" xfId="0" applyFont="1" applyAlignment="1">
      <alignment/>
    </xf>
    <xf numFmtId="3" fontId="4" fillId="0" borderId="0" xfId="74" applyNumberFormat="1" applyFont="1" applyBorder="1">
      <alignment/>
      <protection/>
    </xf>
    <xf numFmtId="3" fontId="4" fillId="0" borderId="0" xfId="74" applyNumberFormat="1" applyFont="1" applyBorder="1" applyAlignment="1">
      <alignment/>
      <protection/>
    </xf>
    <xf numFmtId="0" fontId="4" fillId="0" borderId="11" xfId="74" applyFont="1" applyBorder="1" applyAlignment="1">
      <alignment/>
      <protection/>
    </xf>
    <xf numFmtId="0" fontId="82" fillId="0" borderId="11" xfId="0" applyFont="1" applyBorder="1" applyAlignment="1">
      <alignment/>
    </xf>
    <xf numFmtId="3" fontId="4" fillId="0" borderId="11" xfId="74" applyNumberFormat="1" applyFont="1" applyBorder="1">
      <alignment/>
      <protection/>
    </xf>
    <xf numFmtId="3" fontId="4" fillId="0" borderId="11" xfId="74" applyNumberFormat="1" applyFont="1" applyBorder="1" applyAlignment="1">
      <alignment/>
      <protection/>
    </xf>
    <xf numFmtId="0" fontId="4" fillId="0" borderId="15" xfId="74" applyFont="1" applyBorder="1" applyAlignment="1">
      <alignment/>
      <protection/>
    </xf>
    <xf numFmtId="3" fontId="4" fillId="0" borderId="15" xfId="74" applyNumberFormat="1" applyFont="1" applyBorder="1" applyAlignment="1">
      <alignment/>
      <protection/>
    </xf>
    <xf numFmtId="3" fontId="4" fillId="0" borderId="16" xfId="74" applyNumberFormat="1" applyFont="1" applyBorder="1" applyAlignment="1">
      <alignment/>
      <protection/>
    </xf>
    <xf numFmtId="3" fontId="82" fillId="0" borderId="16" xfId="0" applyNumberFormat="1" applyFont="1" applyBorder="1" applyAlignment="1">
      <alignment/>
    </xf>
    <xf numFmtId="0" fontId="4" fillId="0" borderId="0" xfId="74" applyFont="1" applyBorder="1" applyAlignment="1">
      <alignment/>
      <protection/>
    </xf>
    <xf numFmtId="0" fontId="4" fillId="0" borderId="0" xfId="74" applyFont="1" applyBorder="1" applyAlignment="1">
      <alignment horizontal="right"/>
      <protection/>
    </xf>
    <xf numFmtId="0" fontId="4" fillId="0" borderId="11" xfId="74" applyFont="1" applyBorder="1" applyAlignment="1">
      <alignment horizontal="right"/>
      <protection/>
    </xf>
    <xf numFmtId="0" fontId="4" fillId="0" borderId="15" xfId="74" applyFont="1" applyBorder="1" applyAlignment="1">
      <alignment horizontal="right"/>
      <protection/>
    </xf>
    <xf numFmtId="3" fontId="4" fillId="0" borderId="15" xfId="74" applyNumberFormat="1" applyFont="1" applyBorder="1">
      <alignment/>
      <protection/>
    </xf>
    <xf numFmtId="0" fontId="77" fillId="0" borderId="0" xfId="0" applyFont="1" applyFill="1" applyAlignment="1">
      <alignment/>
    </xf>
    <xf numFmtId="3" fontId="77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0" fontId="99" fillId="0" borderId="0" xfId="0" applyFont="1" applyAlignment="1">
      <alignment/>
    </xf>
    <xf numFmtId="3" fontId="99" fillId="0" borderId="0" xfId="0" applyNumberFormat="1" applyFont="1" applyAlignment="1">
      <alignment/>
    </xf>
    <xf numFmtId="0" fontId="21" fillId="0" borderId="0" xfId="74" applyFont="1">
      <alignment/>
      <protection/>
    </xf>
    <xf numFmtId="0" fontId="100" fillId="0" borderId="0" xfId="0" applyFont="1" applyFill="1" applyBorder="1" applyAlignment="1">
      <alignment horizontal="left"/>
    </xf>
    <xf numFmtId="0" fontId="100" fillId="0" borderId="0" xfId="0" applyFont="1" applyBorder="1" applyAlignment="1">
      <alignment/>
    </xf>
    <xf numFmtId="3" fontId="100" fillId="0" borderId="0" xfId="0" applyNumberFormat="1" applyFont="1" applyBorder="1" applyAlignment="1">
      <alignment/>
    </xf>
    <xf numFmtId="0" fontId="98" fillId="0" borderId="0" xfId="0" applyFont="1" applyBorder="1" applyAlignment="1">
      <alignment/>
    </xf>
    <xf numFmtId="0" fontId="100" fillId="0" borderId="11" xfId="0" applyFont="1" applyBorder="1" applyAlignment="1">
      <alignment/>
    </xf>
    <xf numFmtId="3" fontId="100" fillId="0" borderId="11" xfId="0" applyNumberFormat="1" applyFont="1" applyBorder="1" applyAlignment="1">
      <alignment/>
    </xf>
    <xf numFmtId="3" fontId="86" fillId="0" borderId="11" xfId="0" applyNumberFormat="1" applyFont="1" applyBorder="1" applyAlignment="1">
      <alignment/>
    </xf>
    <xf numFmtId="3" fontId="99" fillId="0" borderId="0" xfId="0" applyNumberFormat="1" applyFont="1" applyBorder="1" applyAlignment="1">
      <alignment/>
    </xf>
    <xf numFmtId="3" fontId="22" fillId="0" borderId="0" xfId="74" applyNumberFormat="1" applyFont="1">
      <alignment/>
      <protection/>
    </xf>
    <xf numFmtId="0" fontId="82" fillId="0" borderId="0" xfId="0" applyFont="1" applyBorder="1" applyAlignment="1">
      <alignment wrapText="1"/>
    </xf>
    <xf numFmtId="0" fontId="22" fillId="0" borderId="0" xfId="74" applyFont="1" applyBorder="1">
      <alignment/>
      <protection/>
    </xf>
    <xf numFmtId="3" fontId="22" fillId="0" borderId="0" xfId="74" applyNumberFormat="1" applyFont="1" applyBorder="1" applyAlignment="1">
      <alignment/>
      <protection/>
    </xf>
    <xf numFmtId="3" fontId="22" fillId="0" borderId="0" xfId="74" applyNumberFormat="1" applyFont="1" applyFill="1" applyBorder="1" applyAlignment="1">
      <alignment horizontal="right"/>
      <protection/>
    </xf>
    <xf numFmtId="0" fontId="82" fillId="0" borderId="0" xfId="0" applyFont="1" applyFill="1" applyAlignment="1">
      <alignment horizontal="center"/>
    </xf>
    <xf numFmtId="0" fontId="22" fillId="0" borderId="11" xfId="74" applyFont="1" applyBorder="1">
      <alignment/>
      <protection/>
    </xf>
    <xf numFmtId="3" fontId="22" fillId="0" borderId="11" xfId="74" applyNumberFormat="1" applyFont="1" applyBorder="1" applyAlignment="1">
      <alignment/>
      <protection/>
    </xf>
    <xf numFmtId="0" fontId="82" fillId="0" borderId="0" xfId="0" applyFont="1" applyFill="1" applyAlignment="1">
      <alignment horizontal="right"/>
    </xf>
    <xf numFmtId="0" fontId="22" fillId="0" borderId="0" xfId="74" applyFont="1" applyFill="1">
      <alignment/>
      <protection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 quotePrefix="1">
      <alignment vertical="center" wrapText="1"/>
    </xf>
    <xf numFmtId="0" fontId="82" fillId="0" borderId="0" xfId="0" applyFont="1" applyBorder="1" applyAlignment="1">
      <alignment vertical="center" wrapText="1"/>
    </xf>
    <xf numFmtId="0" fontId="4" fillId="0" borderId="0" xfId="74" applyFont="1" applyFill="1" applyBorder="1" applyAlignment="1">
      <alignment vertical="center" wrapText="1"/>
      <protection/>
    </xf>
    <xf numFmtId="3" fontId="4" fillId="0" borderId="0" xfId="74" applyNumberFormat="1" applyFont="1" applyFill="1" applyBorder="1" applyAlignment="1">
      <alignment vertical="center" wrapText="1"/>
      <protection/>
    </xf>
    <xf numFmtId="3" fontId="94" fillId="0" borderId="11" xfId="0" applyNumberFormat="1" applyFont="1" applyBorder="1" applyAlignment="1">
      <alignment/>
    </xf>
    <xf numFmtId="0" fontId="94" fillId="0" borderId="11" xfId="0" applyFont="1" applyBorder="1" applyAlignment="1">
      <alignment/>
    </xf>
    <xf numFmtId="0" fontId="82" fillId="0" borderId="11" xfId="0" applyFont="1" applyBorder="1" applyAlignment="1">
      <alignment horizontal="left"/>
    </xf>
    <xf numFmtId="0" fontId="84" fillId="0" borderId="0" xfId="0" applyFont="1" applyFill="1" applyBorder="1" applyAlignment="1">
      <alignment horizontal="left"/>
    </xf>
    <xf numFmtId="0" fontId="22" fillId="0" borderId="15" xfId="74" applyFont="1" applyBorder="1">
      <alignment/>
      <protection/>
    </xf>
    <xf numFmtId="3" fontId="22" fillId="0" borderId="15" xfId="74" applyNumberFormat="1" applyFont="1" applyBorder="1" applyAlignment="1">
      <alignment/>
      <protection/>
    </xf>
    <xf numFmtId="3" fontId="86" fillId="0" borderId="15" xfId="0" applyNumberFormat="1" applyFont="1" applyBorder="1" applyAlignment="1">
      <alignment/>
    </xf>
    <xf numFmtId="0" fontId="4" fillId="0" borderId="0" xfId="74" applyFont="1" applyBorder="1" applyAlignment="1">
      <alignment horizontal="left"/>
      <protection/>
    </xf>
    <xf numFmtId="0" fontId="84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28" fillId="0" borderId="0" xfId="74" applyFont="1" applyBorder="1">
      <alignment/>
      <protection/>
    </xf>
    <xf numFmtId="0" fontId="4" fillId="0" borderId="0" xfId="74" applyNumberFormat="1" applyFont="1" applyFill="1" applyBorder="1" applyAlignment="1">
      <alignment horizontal="left"/>
      <protection/>
    </xf>
    <xf numFmtId="0" fontId="4" fillId="0" borderId="0" xfId="0" applyFont="1" applyFill="1" applyAlignment="1">
      <alignment horizontal="center"/>
    </xf>
    <xf numFmtId="0" fontId="86" fillId="0" borderId="0" xfId="0" applyFont="1" applyAlignment="1">
      <alignment horizontal="center"/>
    </xf>
    <xf numFmtId="0" fontId="21" fillId="0" borderId="10" xfId="75" applyFont="1" applyFill="1" applyBorder="1" applyAlignment="1">
      <alignment vertical="center" wrapText="1"/>
      <protection/>
    </xf>
    <xf numFmtId="0" fontId="9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9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7" fillId="0" borderId="0" xfId="74" applyFont="1" applyAlignment="1">
      <alignment horizontal="center" vertical="center" wrapText="1"/>
      <protection/>
    </xf>
    <xf numFmtId="0" fontId="28" fillId="0" borderId="0" xfId="74" applyFont="1" applyAlignment="1">
      <alignment horizontal="right"/>
      <protection/>
    </xf>
    <xf numFmtId="0" fontId="21" fillId="0" borderId="0" xfId="74" applyFont="1" applyBorder="1" applyAlignment="1">
      <alignment horizontal="center"/>
      <protection/>
    </xf>
    <xf numFmtId="0" fontId="99" fillId="0" borderId="0" xfId="0" applyFont="1" applyFill="1" applyAlignment="1">
      <alignment horizontal="center"/>
    </xf>
    <xf numFmtId="0" fontId="98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10" fillId="0" borderId="0" xfId="74" applyFont="1" applyAlignment="1">
      <alignment horizontal="right"/>
      <protection/>
    </xf>
    <xf numFmtId="0" fontId="82" fillId="0" borderId="0" xfId="0" applyFont="1" applyBorder="1" applyAlignment="1">
      <alignment horizontal="left" vertical="center" wrapText="1"/>
    </xf>
    <xf numFmtId="0" fontId="4" fillId="0" borderId="17" xfId="75" applyFont="1" applyFill="1" applyBorder="1" applyAlignment="1">
      <alignment horizontal="center" vertical="center"/>
      <protection/>
    </xf>
    <xf numFmtId="0" fontId="4" fillId="0" borderId="15" xfId="75" applyFont="1" applyFill="1" applyBorder="1" applyAlignment="1">
      <alignment horizontal="center" vertical="center"/>
      <protection/>
    </xf>
    <xf numFmtId="0" fontId="4" fillId="0" borderId="18" xfId="75" applyFont="1" applyFill="1" applyBorder="1" applyAlignment="1">
      <alignment horizontal="center" vertical="center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21" fillId="0" borderId="17" xfId="75" applyFont="1" applyFill="1" applyBorder="1" applyAlignment="1">
      <alignment vertical="center" wrapText="1"/>
      <protection/>
    </xf>
    <xf numFmtId="0" fontId="21" fillId="0" borderId="15" xfId="75" applyFont="1" applyFill="1" applyBorder="1" applyAlignment="1">
      <alignment vertical="center" wrapText="1"/>
      <protection/>
    </xf>
    <xf numFmtId="0" fontId="21" fillId="0" borderId="18" xfId="75" applyFont="1" applyFill="1" applyBorder="1" applyAlignment="1">
      <alignment vertical="center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0" fontId="21" fillId="0" borderId="17" xfId="75" applyFont="1" applyFill="1" applyBorder="1" applyAlignment="1">
      <alignment vertical="center"/>
      <protection/>
    </xf>
    <xf numFmtId="0" fontId="21" fillId="0" borderId="15" xfId="75" applyFont="1" applyFill="1" applyBorder="1" applyAlignment="1">
      <alignment vertical="center"/>
      <protection/>
    </xf>
    <xf numFmtId="0" fontId="21" fillId="0" borderId="18" xfId="75" applyFont="1" applyFill="1" applyBorder="1" applyAlignment="1">
      <alignment vertical="center"/>
      <protection/>
    </xf>
    <xf numFmtId="0" fontId="21" fillId="0" borderId="10" xfId="75" applyFont="1" applyFill="1" applyBorder="1" applyAlignment="1">
      <alignment vertical="center" wrapText="1"/>
      <protection/>
    </xf>
    <xf numFmtId="3" fontId="4" fillId="33" borderId="10" xfId="75" applyNumberFormat="1" applyFont="1" applyFill="1" applyBorder="1" applyAlignment="1">
      <alignment vertical="center" wrapText="1"/>
      <protection/>
    </xf>
    <xf numFmtId="0" fontId="10" fillId="0" borderId="10" xfId="75" applyFont="1" applyFill="1" applyBorder="1" applyAlignment="1">
      <alignment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86" fillId="0" borderId="0" xfId="0" applyFont="1" applyAlignment="1">
      <alignment horizontal="center"/>
    </xf>
    <xf numFmtId="0" fontId="4" fillId="0" borderId="12" xfId="75" applyFont="1" applyFill="1" applyBorder="1" applyAlignment="1">
      <alignment horizontal="center" vertical="center"/>
      <protection/>
    </xf>
    <xf numFmtId="0" fontId="4" fillId="0" borderId="14" xfId="75" applyFont="1" applyFill="1" applyBorder="1" applyAlignment="1">
      <alignment horizontal="center" vertical="center"/>
      <protection/>
    </xf>
    <xf numFmtId="0" fontId="86" fillId="0" borderId="0" xfId="0" applyFont="1" applyAlignment="1">
      <alignment horizontal="center" vertical="center" wrapText="1"/>
    </xf>
    <xf numFmtId="0" fontId="4" fillId="0" borderId="17" xfId="75" applyFont="1" applyFill="1" applyBorder="1" applyAlignment="1">
      <alignment horizontal="center" vertical="center" wrapText="1"/>
      <protection/>
    </xf>
    <xf numFmtId="0" fontId="4" fillId="0" borderId="15" xfId="75" applyFont="1" applyFill="1" applyBorder="1" applyAlignment="1">
      <alignment horizontal="center" vertical="center" wrapText="1"/>
      <protection/>
    </xf>
    <xf numFmtId="0" fontId="4" fillId="0" borderId="18" xfId="7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2" xfId="75" applyNumberFormat="1" applyFont="1" applyFill="1" applyBorder="1" applyAlignment="1">
      <alignment horizontal="center" vertical="center" wrapText="1"/>
      <protection/>
    </xf>
    <xf numFmtId="3" fontId="4" fillId="33" borderId="14" xfId="75" applyNumberFormat="1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center" wrapText="1"/>
    </xf>
    <xf numFmtId="0" fontId="21" fillId="0" borderId="10" xfId="75" applyFont="1" applyFill="1" applyBorder="1" applyAlignment="1">
      <alignment vertical="center"/>
      <protection/>
    </xf>
    <xf numFmtId="0" fontId="9" fillId="0" borderId="0" xfId="0" applyFont="1" applyAlignment="1">
      <alignment horizontal="center"/>
    </xf>
    <xf numFmtId="0" fontId="5" fillId="0" borderId="0" xfId="73" applyFont="1" applyFill="1" applyAlignment="1">
      <alignment horizontal="center" vertical="center" wrapText="1"/>
      <protection/>
    </xf>
    <xf numFmtId="0" fontId="4" fillId="0" borderId="19" xfId="7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5" applyFont="1" applyFill="1" applyBorder="1" applyAlignment="1">
      <alignment horizontal="center" vertical="center" wrapText="1"/>
      <protection/>
    </xf>
    <xf numFmtId="0" fontId="4" fillId="0" borderId="14" xfId="75" applyFont="1" applyFill="1" applyBorder="1" applyAlignment="1">
      <alignment horizontal="center" vertical="center" wrapText="1"/>
      <protection/>
    </xf>
    <xf numFmtId="3" fontId="87" fillId="0" borderId="11" xfId="69" applyNumberFormat="1" applyFont="1" applyBorder="1" applyAlignment="1">
      <alignment horizontal="justify" vertical="center" wrapText="1"/>
      <protection/>
    </xf>
    <xf numFmtId="3" fontId="87" fillId="0" borderId="0" xfId="69" applyNumberFormat="1" applyFont="1" applyBorder="1" applyAlignment="1">
      <alignment horizontal="justify" vertical="center" wrapText="1"/>
      <protection/>
    </xf>
    <xf numFmtId="3" fontId="101" fillId="0" borderId="0" xfId="69" applyNumberFormat="1" applyFont="1" applyBorder="1" applyAlignment="1">
      <alignment vertical="center" wrapText="1"/>
      <protection/>
    </xf>
  </cellXfs>
  <cellStyles count="7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3 3" xfId="62"/>
    <cellStyle name="Normál 2 4" xfId="63"/>
    <cellStyle name="Normál 2 5" xfId="64"/>
    <cellStyle name="Normál 3" xfId="65"/>
    <cellStyle name="Normál 3 2" xfId="66"/>
    <cellStyle name="Normál 4" xfId="67"/>
    <cellStyle name="Normál 4 2" xfId="68"/>
    <cellStyle name="Normál 5" xfId="69"/>
    <cellStyle name="Normál 5 2" xfId="70"/>
    <cellStyle name="Normál 6" xfId="71"/>
    <cellStyle name="Normál_Baglad 2007. költségvetés 2" xfId="72"/>
    <cellStyle name="Normál_ktgv2004" xfId="73"/>
    <cellStyle name="Normál_Ljakabfa 2008(1). év költségvetés mód 04.17." xfId="74"/>
    <cellStyle name="Normál_Munka1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  <cellStyle name="Százalék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2.140625" style="21" customWidth="1"/>
    <col min="4" max="6" width="12.140625" style="21" hidden="1" customWidth="1"/>
    <col min="7" max="10" width="12.140625" style="21" customWidth="1"/>
    <col min="11" max="16384" width="9.140625" style="21" customWidth="1"/>
  </cols>
  <sheetData>
    <row r="1" spans="1:10" s="16" customFormat="1" ht="15.75">
      <c r="A1" s="298" t="s">
        <v>452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0" s="16" customFormat="1" ht="15.75">
      <c r="A2" s="299" t="s">
        <v>653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s="16" customFormat="1" ht="15.75">
      <c r="A3" s="299" t="s">
        <v>166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ht="15.75">
      <c r="A4" s="299" t="s">
        <v>485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5.7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5.75" hidden="1">
      <c r="A6" s="41"/>
      <c r="B6" s="41"/>
      <c r="C6" s="263" t="s">
        <v>4</v>
      </c>
      <c r="D6" s="41"/>
      <c r="E6" s="41"/>
      <c r="F6" s="41"/>
      <c r="G6" s="263" t="s">
        <v>4</v>
      </c>
      <c r="H6" s="263" t="s">
        <v>4</v>
      </c>
      <c r="I6" s="263" t="s">
        <v>4</v>
      </c>
      <c r="J6" s="263" t="s">
        <v>4</v>
      </c>
    </row>
    <row r="7" spans="1:10" s="3" customFormat="1" ht="15.75">
      <c r="A7" s="1"/>
      <c r="B7" s="1" t="s">
        <v>0</v>
      </c>
      <c r="C7" s="43" t="s">
        <v>1</v>
      </c>
      <c r="D7" s="43" t="s">
        <v>1</v>
      </c>
      <c r="E7" s="43" t="s">
        <v>1</v>
      </c>
      <c r="F7" s="43" t="s">
        <v>1</v>
      </c>
      <c r="G7" s="43" t="s">
        <v>2</v>
      </c>
      <c r="H7" s="43" t="s">
        <v>3</v>
      </c>
      <c r="I7" s="43" t="s">
        <v>6</v>
      </c>
      <c r="J7" s="43" t="s">
        <v>47</v>
      </c>
    </row>
    <row r="8" spans="1:10" s="3" customFormat="1" ht="15.75">
      <c r="A8" s="1">
        <v>1</v>
      </c>
      <c r="B8" s="292" t="s">
        <v>9</v>
      </c>
      <c r="C8" s="295" t="s">
        <v>486</v>
      </c>
      <c r="D8" s="296"/>
      <c r="E8" s="296"/>
      <c r="F8" s="297"/>
      <c r="G8" s="4" t="s">
        <v>498</v>
      </c>
      <c r="H8" s="4" t="s">
        <v>538</v>
      </c>
      <c r="I8" s="4" t="s">
        <v>648</v>
      </c>
      <c r="J8" s="4" t="s">
        <v>5</v>
      </c>
    </row>
    <row r="9" spans="1:10" s="3" customFormat="1" ht="15.75">
      <c r="A9" s="1">
        <v>2</v>
      </c>
      <c r="B9" s="293"/>
      <c r="C9" s="6" t="s">
        <v>650</v>
      </c>
      <c r="D9" s="6" t="s">
        <v>650</v>
      </c>
      <c r="E9" s="6" t="s">
        <v>650</v>
      </c>
      <c r="F9" s="6" t="s">
        <v>650</v>
      </c>
      <c r="G9" s="6" t="s">
        <v>650</v>
      </c>
      <c r="H9" s="6" t="s">
        <v>650</v>
      </c>
      <c r="I9" s="6" t="s">
        <v>650</v>
      </c>
      <c r="J9" s="6" t="s">
        <v>650</v>
      </c>
    </row>
    <row r="10" spans="1:10" ht="15.75">
      <c r="A10" s="1">
        <v>3</v>
      </c>
      <c r="B10" s="44" t="s">
        <v>383</v>
      </c>
      <c r="C10" s="15">
        <f>Bevételek!C128+Bevételek!C129+Bevételek!C131+Bevételek!C132+Bevételek!C137</f>
        <v>670000</v>
      </c>
      <c r="D10" s="15">
        <f>Bevételek!D128+Bevételek!D129+Bevételek!D131+Bevételek!D132+Bevételek!D137</f>
        <v>0</v>
      </c>
      <c r="E10" s="15">
        <f>Bevételek!E128+Bevételek!E129+Bevételek!E131+Bevételek!E132+Bevételek!E137</f>
        <v>0</v>
      </c>
      <c r="F10" s="15">
        <f>Bevételek!F128+Bevételek!F129+Bevételek!F131+Bevételek!F132+Bevételek!F137</f>
        <v>0</v>
      </c>
      <c r="G10" s="45"/>
      <c r="H10" s="45"/>
      <c r="I10" s="45"/>
      <c r="J10" s="45"/>
    </row>
    <row r="11" spans="1:10" ht="30">
      <c r="A11" s="1">
        <v>4</v>
      </c>
      <c r="B11" s="44" t="s">
        <v>384</v>
      </c>
      <c r="C11" s="15">
        <f>Bevételek!C177+Bevételek!C178+Bevételek!C179</f>
        <v>0</v>
      </c>
      <c r="D11" s="15">
        <f>Bevételek!D177+Bevételek!D178+Bevételek!D179</f>
        <v>0</v>
      </c>
      <c r="E11" s="15">
        <f>Bevételek!E177+Bevételek!E178+Bevételek!E179</f>
        <v>0</v>
      </c>
      <c r="F11" s="15">
        <f>Bevételek!F177+Bevételek!F178+Bevételek!F179</f>
        <v>0</v>
      </c>
      <c r="G11" s="45"/>
      <c r="H11" s="45"/>
      <c r="I11" s="45"/>
      <c r="J11" s="45"/>
    </row>
    <row r="12" spans="1:10" ht="15.75">
      <c r="A12" s="1">
        <v>5</v>
      </c>
      <c r="B12" s="44" t="s">
        <v>29</v>
      </c>
      <c r="C12" s="15">
        <f>Bevételek!C135+Bevételek!C149+Bevételek!C165</f>
        <v>0</v>
      </c>
      <c r="D12" s="15">
        <f>Bevételek!D135+Bevételek!D149+Bevételek!D165</f>
        <v>0</v>
      </c>
      <c r="E12" s="15">
        <f>Bevételek!E135+Bevételek!E149+Bevételek!E165</f>
        <v>0</v>
      </c>
      <c r="F12" s="15">
        <f>Bevételek!F135+Bevételek!F149+Bevételek!F165</f>
        <v>0</v>
      </c>
      <c r="G12" s="45"/>
      <c r="H12" s="45"/>
      <c r="I12" s="45"/>
      <c r="J12" s="45"/>
    </row>
    <row r="13" spans="1:10" ht="45">
      <c r="A13" s="1">
        <v>6</v>
      </c>
      <c r="B13" s="44" t="s">
        <v>30</v>
      </c>
      <c r="C13" s="15">
        <f>Bevételek!C158+Bevételek!C174+Bevételek!C175+Bevételek!C176+Bevételek!C213+Bevételek!C218+Bevételek!C222</f>
        <v>745000</v>
      </c>
      <c r="D13" s="15">
        <f>Bevételek!D158+Bevételek!D174+Bevételek!D175+Bevételek!D176+Bevételek!D213+Bevételek!D218+Bevételek!D222</f>
        <v>0</v>
      </c>
      <c r="E13" s="15">
        <f>Bevételek!E158+Bevételek!E174+Bevételek!E175+Bevételek!E176+Bevételek!E213+Bevételek!E218+Bevételek!E222</f>
        <v>0</v>
      </c>
      <c r="F13" s="15">
        <f>Bevételek!F158+Bevételek!F174+Bevételek!F175+Bevételek!F176+Bevételek!F213+Bevételek!F218+Bevételek!F222</f>
        <v>0</v>
      </c>
      <c r="G13" s="45"/>
      <c r="H13" s="45"/>
      <c r="I13" s="45"/>
      <c r="J13" s="45"/>
    </row>
    <row r="14" spans="1:10" ht="15.75">
      <c r="A14" s="1">
        <v>7</v>
      </c>
      <c r="B14" s="44" t="s">
        <v>31</v>
      </c>
      <c r="C14" s="15">
        <f>Bevételek!C224</f>
        <v>0</v>
      </c>
      <c r="D14" s="15">
        <f>Bevételek!D224</f>
        <v>0</v>
      </c>
      <c r="E14" s="15">
        <f>Bevételek!E224</f>
        <v>0</v>
      </c>
      <c r="F14" s="15">
        <f>Bevételek!F224</f>
        <v>0</v>
      </c>
      <c r="G14" s="45"/>
      <c r="H14" s="45"/>
      <c r="I14" s="45"/>
      <c r="J14" s="45"/>
    </row>
    <row r="15" spans="1:10" ht="30">
      <c r="A15" s="1">
        <v>8</v>
      </c>
      <c r="B15" s="44" t="s">
        <v>32</v>
      </c>
      <c r="C15" s="15">
        <f>Bevételek!C223</f>
        <v>0</v>
      </c>
      <c r="D15" s="15">
        <f>Bevételek!D223</f>
        <v>0</v>
      </c>
      <c r="E15" s="15">
        <f>Bevételek!E223</f>
        <v>0</v>
      </c>
      <c r="F15" s="15">
        <f>Bevételek!F223</f>
        <v>0</v>
      </c>
      <c r="G15" s="45"/>
      <c r="H15" s="45"/>
      <c r="I15" s="45"/>
      <c r="J15" s="45"/>
    </row>
    <row r="16" spans="1:10" ht="30">
      <c r="A16" s="1">
        <v>9</v>
      </c>
      <c r="B16" s="44" t="s">
        <v>385</v>
      </c>
      <c r="C16" s="15">
        <f>Bevételek!C53+Bevételek!C108+Bevételek!C233+Bevételek!C247</f>
        <v>0</v>
      </c>
      <c r="D16" s="15">
        <f>Bevételek!D53+Bevételek!D108+Bevételek!D233+Bevételek!D247</f>
        <v>0</v>
      </c>
      <c r="E16" s="15">
        <f>Bevételek!E53+Bevételek!E108+Bevételek!E233+Bevételek!E247</f>
        <v>0</v>
      </c>
      <c r="F16" s="15">
        <f>Bevételek!F53+Bevételek!F108+Bevételek!F233+Bevételek!F247</f>
        <v>0</v>
      </c>
      <c r="G16" s="45"/>
      <c r="H16" s="45"/>
      <c r="I16" s="45"/>
      <c r="J16" s="45"/>
    </row>
    <row r="17" spans="1:10" s="22" customFormat="1" ht="15.75">
      <c r="A17" s="1">
        <v>10</v>
      </c>
      <c r="B17" s="46" t="s">
        <v>51</v>
      </c>
      <c r="C17" s="18">
        <f>SUM(C10:C16)</f>
        <v>1415000</v>
      </c>
      <c r="D17" s="18">
        <f>SUM(D10:D16)</f>
        <v>0</v>
      </c>
      <c r="E17" s="18">
        <f>SUM(E10:E16)</f>
        <v>0</v>
      </c>
      <c r="F17" s="18">
        <f>SUM(F10:F16)</f>
        <v>0</v>
      </c>
      <c r="G17" s="45"/>
      <c r="H17" s="45"/>
      <c r="I17" s="45"/>
      <c r="J17" s="45"/>
    </row>
    <row r="18" spans="1:10" ht="15.75">
      <c r="A18" s="1">
        <v>11</v>
      </c>
      <c r="B18" s="46" t="s">
        <v>52</v>
      </c>
      <c r="C18" s="18">
        <f>ROUNDDOWN(C17*0.5,0)</f>
        <v>707500</v>
      </c>
      <c r="D18" s="18">
        <f>ROUNDDOWN(D17*0.5,0)</f>
        <v>0</v>
      </c>
      <c r="E18" s="18">
        <f>ROUNDDOWN(E17*0.5,0)</f>
        <v>0</v>
      </c>
      <c r="F18" s="18">
        <f>ROUNDDOWN(F17*0.5,0)</f>
        <v>0</v>
      </c>
      <c r="G18" s="45"/>
      <c r="H18" s="45"/>
      <c r="I18" s="45"/>
      <c r="J18" s="45"/>
    </row>
    <row r="19" spans="1:10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 aca="true" t="shared" si="0" ref="J19:J26">C19+G19+H19+I19</f>
        <v>0</v>
      </c>
    </row>
    <row r="20" spans="1:10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 t="shared" si="0"/>
        <v>0</v>
      </c>
    </row>
    <row r="21" spans="1:10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0"/>
        <v>0</v>
      </c>
    </row>
    <row r="22" spans="1:10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 t="shared" si="0"/>
        <v>0</v>
      </c>
    </row>
    <row r="23" spans="1:10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0"/>
        <v>0</v>
      </c>
    </row>
    <row r="24" spans="1:10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 t="shared" si="0"/>
        <v>0</v>
      </c>
    </row>
    <row r="25" spans="1:10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f t="shared" si="0"/>
        <v>0</v>
      </c>
    </row>
    <row r="26" spans="1:10" s="22" customFormat="1" ht="15.75">
      <c r="A26" s="1">
        <v>19</v>
      </c>
      <c r="B26" s="46" t="s">
        <v>53</v>
      </c>
      <c r="C26" s="18">
        <f aca="true" t="shared" si="1" ref="C26:I26">SUM(C19:C25)</f>
        <v>0</v>
      </c>
      <c r="D26" s="18">
        <f t="shared" si="1"/>
        <v>0</v>
      </c>
      <c r="E26" s="18">
        <f t="shared" si="1"/>
        <v>0</v>
      </c>
      <c r="F26" s="18">
        <f>SUM(F19:F25)</f>
        <v>0</v>
      </c>
      <c r="G26" s="18">
        <f t="shared" si="1"/>
        <v>0</v>
      </c>
      <c r="H26" s="18">
        <f t="shared" si="1"/>
        <v>0</v>
      </c>
      <c r="I26" s="18">
        <f t="shared" si="1"/>
        <v>0</v>
      </c>
      <c r="J26" s="18">
        <f t="shared" si="0"/>
        <v>0</v>
      </c>
    </row>
    <row r="27" spans="1:10" s="22" customFormat="1" ht="29.25">
      <c r="A27" s="1">
        <v>20</v>
      </c>
      <c r="B27" s="46" t="s">
        <v>54</v>
      </c>
      <c r="C27" s="18">
        <f>C18-C26</f>
        <v>707500</v>
      </c>
      <c r="D27" s="18">
        <f>D18-D26</f>
        <v>0</v>
      </c>
      <c r="E27" s="18">
        <f>E18-E26</f>
        <v>0</v>
      </c>
      <c r="F27" s="18">
        <f>F18-F26</f>
        <v>0</v>
      </c>
      <c r="G27" s="45"/>
      <c r="H27" s="45"/>
      <c r="I27" s="45"/>
      <c r="J27" s="45"/>
    </row>
    <row r="28" spans="1:10" s="22" customFormat="1" ht="42.75">
      <c r="A28" s="1">
        <v>21</v>
      </c>
      <c r="B28" s="47" t="s">
        <v>380</v>
      </c>
      <c r="C28" s="18">
        <f aca="true" t="shared" si="2" ref="C28:I28">SUM(C29:C33)</f>
        <v>0</v>
      </c>
      <c r="D28" s="18">
        <f t="shared" si="2"/>
        <v>0</v>
      </c>
      <c r="E28" s="18">
        <f t="shared" si="2"/>
        <v>0</v>
      </c>
      <c r="F28" s="18">
        <f>SUM(F29:F33)</f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aca="true" t="shared" si="3" ref="J28:J33">C28+G28+H28+I28</f>
        <v>0</v>
      </c>
    </row>
    <row r="29" spans="1:10" ht="30">
      <c r="A29" s="1">
        <v>22</v>
      </c>
      <c r="B29" s="44" t="s">
        <v>387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f t="shared" si="3"/>
        <v>0</v>
      </c>
    </row>
    <row r="30" spans="1:10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 t="shared" si="3"/>
        <v>0</v>
      </c>
    </row>
    <row r="31" spans="1:10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 t="shared" si="3"/>
        <v>0</v>
      </c>
    </row>
    <row r="32" spans="1:10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f t="shared" si="3"/>
        <v>0</v>
      </c>
    </row>
    <row r="33" spans="1:10" ht="45">
      <c r="A33" s="1">
        <v>26</v>
      </c>
      <c r="B33" s="44" t="s">
        <v>379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f t="shared" si="3"/>
        <v>0</v>
      </c>
    </row>
    <row r="34" ht="15">
      <c r="J34" s="125"/>
    </row>
  </sheetData>
  <sheetProtection/>
  <mergeCells count="6">
    <mergeCell ref="A1:J1"/>
    <mergeCell ref="A3:J3"/>
    <mergeCell ref="A4:J4"/>
    <mergeCell ref="B8:B9"/>
    <mergeCell ref="A2:J2"/>
    <mergeCell ref="C8:F8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1" r:id="rId1"/>
  <headerFooter>
    <oddHeader>&amp;R&amp;"Arial,Normál"&amp;10 
3. melléklet a 4/2019.(III.14.) önkormányzati rendelethez
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13.7109375" style="0" customWidth="1"/>
  </cols>
  <sheetData>
    <row r="1" spans="1:6" s="2" customFormat="1" ht="15.75">
      <c r="A1" s="291" t="s">
        <v>453</v>
      </c>
      <c r="B1" s="291"/>
      <c r="C1" s="291"/>
      <c r="D1" s="291"/>
      <c r="E1" s="291"/>
      <c r="F1" s="291"/>
    </row>
    <row r="2" spans="1:6" s="2" customFormat="1" ht="15.75">
      <c r="A2" s="291" t="s">
        <v>484</v>
      </c>
      <c r="B2" s="291"/>
      <c r="C2" s="291"/>
      <c r="D2" s="291"/>
      <c r="E2" s="291"/>
      <c r="F2" s="291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300" t="s">
        <v>9</v>
      </c>
      <c r="C5" s="6" t="s">
        <v>486</v>
      </c>
      <c r="D5" s="6" t="s">
        <v>498</v>
      </c>
      <c r="E5" s="6" t="s">
        <v>538</v>
      </c>
      <c r="F5" s="6" t="s">
        <v>5</v>
      </c>
    </row>
    <row r="6" spans="1:7" s="10" customFormat="1" ht="15.75">
      <c r="A6" s="1">
        <v>2</v>
      </c>
      <c r="B6" s="301"/>
      <c r="C6" s="6" t="s">
        <v>650</v>
      </c>
      <c r="D6" s="6" t="s">
        <v>650</v>
      </c>
      <c r="E6" s="6" t="s">
        <v>650</v>
      </c>
      <c r="F6" s="6" t="s">
        <v>650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A1:F1"/>
    <mergeCell ref="A2:F2"/>
    <mergeCell ref="B5:B6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4/2019.(III.14.) önkormányzati rendelethez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2"/>
  <sheetViews>
    <sheetView zoomScalePageLayoutView="0" workbookViewId="0" topLeftCell="A2">
      <selection activeCell="C32" sqref="C32"/>
    </sheetView>
  </sheetViews>
  <sheetFormatPr defaultColWidth="9.140625" defaultRowHeight="15"/>
  <cols>
    <col min="1" max="1" width="36.7109375" style="0" customWidth="1"/>
    <col min="2" max="2" width="12.7109375" style="0" customWidth="1"/>
    <col min="3" max="3" width="16.140625" style="0" customWidth="1"/>
    <col min="4" max="4" width="15.140625" style="0" customWidth="1"/>
    <col min="5" max="5" width="36.7109375" style="0" customWidth="1"/>
    <col min="6" max="7" width="13.7109375" style="0" customWidth="1"/>
    <col min="8" max="8" width="14.8515625" style="0" customWidth="1"/>
  </cols>
  <sheetData>
    <row r="1" spans="1:8" s="2" customFormat="1" ht="15.75" customHeight="1">
      <c r="A1" s="302" t="s">
        <v>658</v>
      </c>
      <c r="B1" s="302"/>
      <c r="C1" s="302"/>
      <c r="D1" s="302"/>
      <c r="E1" s="302"/>
      <c r="F1" s="302"/>
      <c r="G1" s="302"/>
      <c r="H1" s="302"/>
    </row>
    <row r="2" spans="1:8" s="2" customFormat="1" ht="15.75">
      <c r="A2" s="291" t="s">
        <v>542</v>
      </c>
      <c r="B2" s="291"/>
      <c r="C2" s="291"/>
      <c r="D2" s="291"/>
      <c r="E2" s="291"/>
      <c r="F2" s="291"/>
      <c r="G2" s="291"/>
      <c r="H2" s="291"/>
    </row>
    <row r="3" spans="2:4" ht="15">
      <c r="B3" s="39"/>
      <c r="C3" s="39"/>
      <c r="D3" s="39"/>
    </row>
    <row r="4" spans="1:8" s="11" customFormat="1" ht="31.5">
      <c r="A4" s="86" t="s">
        <v>9</v>
      </c>
      <c r="B4" s="4" t="s">
        <v>659</v>
      </c>
      <c r="C4" s="4" t="s">
        <v>660</v>
      </c>
      <c r="D4" s="4" t="s">
        <v>661</v>
      </c>
      <c r="E4" s="86" t="s">
        <v>9</v>
      </c>
      <c r="F4" s="4" t="s">
        <v>659</v>
      </c>
      <c r="G4" s="4" t="s">
        <v>660</v>
      </c>
      <c r="H4" s="4" t="s">
        <v>661</v>
      </c>
    </row>
    <row r="5" spans="1:8" s="93" customFormat="1" ht="16.5">
      <c r="A5" s="287" t="s">
        <v>44</v>
      </c>
      <c r="B5" s="287"/>
      <c r="C5" s="287"/>
      <c r="D5" s="287"/>
      <c r="E5" s="280" t="s">
        <v>134</v>
      </c>
      <c r="F5" s="281"/>
      <c r="G5" s="281"/>
      <c r="H5" s="282"/>
    </row>
    <row r="6" spans="1:8" s="11" customFormat="1" ht="31.5">
      <c r="A6" s="88" t="s">
        <v>283</v>
      </c>
      <c r="B6" s="5">
        <v>14203404</v>
      </c>
      <c r="C6" s="5">
        <v>14560295</v>
      </c>
      <c r="D6" s="5">
        <f>Összesen!O8</f>
        <v>14194956</v>
      </c>
      <c r="E6" s="90" t="s">
        <v>39</v>
      </c>
      <c r="F6" s="5">
        <v>5818869</v>
      </c>
      <c r="G6" s="5">
        <v>6276051</v>
      </c>
      <c r="H6" s="5">
        <f>Összesen!AF8</f>
        <v>6615700</v>
      </c>
    </row>
    <row r="7" spans="1:8" s="11" customFormat="1" ht="30">
      <c r="A7" s="88" t="s">
        <v>305</v>
      </c>
      <c r="B7" s="5">
        <v>790876</v>
      </c>
      <c r="C7" s="5">
        <v>759049</v>
      </c>
      <c r="D7" s="5">
        <f>Összesen!O9</f>
        <v>740000</v>
      </c>
      <c r="E7" s="90" t="s">
        <v>80</v>
      </c>
      <c r="F7" s="5">
        <v>1179090</v>
      </c>
      <c r="G7" s="5">
        <v>1258868</v>
      </c>
      <c r="H7" s="5">
        <f>Összesen!AF9</f>
        <v>1307437</v>
      </c>
    </row>
    <row r="8" spans="1:8" s="11" customFormat="1" ht="15.75">
      <c r="A8" s="88" t="s">
        <v>44</v>
      </c>
      <c r="B8" s="5">
        <v>330220</v>
      </c>
      <c r="C8" s="5">
        <v>1248305</v>
      </c>
      <c r="D8" s="5">
        <f>Összesen!O10</f>
        <v>889325</v>
      </c>
      <c r="E8" s="90" t="s">
        <v>81</v>
      </c>
      <c r="F8" s="5">
        <v>2538074</v>
      </c>
      <c r="G8" s="5">
        <v>6282050</v>
      </c>
      <c r="H8" s="5">
        <f>Összesen!AF10</f>
        <v>4567870</v>
      </c>
    </row>
    <row r="9" spans="1:8" s="11" customFormat="1" ht="15.75">
      <c r="A9" s="290" t="s">
        <v>363</v>
      </c>
      <c r="B9" s="288">
        <v>303300</v>
      </c>
      <c r="C9" s="288">
        <v>3800</v>
      </c>
      <c r="D9" s="288">
        <f>Összesen!O11</f>
        <v>0</v>
      </c>
      <c r="E9" s="90" t="s">
        <v>82</v>
      </c>
      <c r="F9" s="5">
        <v>569470</v>
      </c>
      <c r="G9" s="5">
        <v>435500</v>
      </c>
      <c r="H9" s="5">
        <f>Összesen!AF11</f>
        <v>960000</v>
      </c>
    </row>
    <row r="10" spans="1:8" s="11" customFormat="1" ht="15.75">
      <c r="A10" s="290"/>
      <c r="B10" s="288"/>
      <c r="C10" s="288"/>
      <c r="D10" s="288"/>
      <c r="E10" s="90" t="s">
        <v>83</v>
      </c>
      <c r="F10" s="5">
        <v>2003530</v>
      </c>
      <c r="G10" s="5">
        <v>2093003</v>
      </c>
      <c r="H10" s="5">
        <f>Összesen!AF12</f>
        <v>525053</v>
      </c>
    </row>
    <row r="11" spans="1:8" s="11" customFormat="1" ht="15.75">
      <c r="A11" s="89" t="s">
        <v>85</v>
      </c>
      <c r="B11" s="13">
        <f>SUM(B6:B10)</f>
        <v>15627800</v>
      </c>
      <c r="C11" s="13">
        <f>SUM(C6:C10)</f>
        <v>16571449</v>
      </c>
      <c r="D11" s="13">
        <f>SUM(D6:D10)</f>
        <v>15824281</v>
      </c>
      <c r="E11" s="89" t="s">
        <v>86</v>
      </c>
      <c r="F11" s="13">
        <f>SUM(F6:F10)</f>
        <v>12109033</v>
      </c>
      <c r="G11" s="13">
        <f>SUM(G6:G10)</f>
        <v>16345472</v>
      </c>
      <c r="H11" s="13">
        <f>SUM(H6:H10)</f>
        <v>13976060</v>
      </c>
    </row>
    <row r="12" spans="1:8" s="11" customFormat="1" ht="15.75">
      <c r="A12" s="91" t="s">
        <v>139</v>
      </c>
      <c r="B12" s="92">
        <f>B11-F11</f>
        <v>3518767</v>
      </c>
      <c r="C12" s="92">
        <f>C11-G11</f>
        <v>225977</v>
      </c>
      <c r="D12" s="92">
        <f>D11-H11</f>
        <v>1848221</v>
      </c>
      <c r="E12" s="289" t="s">
        <v>132</v>
      </c>
      <c r="F12" s="283">
        <v>431120</v>
      </c>
      <c r="G12" s="283">
        <v>521562</v>
      </c>
      <c r="H12" s="283">
        <f>Összesen!AF14</f>
        <v>567159</v>
      </c>
    </row>
    <row r="13" spans="1:8" s="11" customFormat="1" ht="15.75">
      <c r="A13" s="91" t="s">
        <v>130</v>
      </c>
      <c r="B13" s="5">
        <v>10856214</v>
      </c>
      <c r="C13" s="5">
        <v>6947500</v>
      </c>
      <c r="D13" s="5">
        <f>Összesen!O15</f>
        <v>8572194</v>
      </c>
      <c r="E13" s="289"/>
      <c r="F13" s="283"/>
      <c r="G13" s="283"/>
      <c r="H13" s="283"/>
    </row>
    <row r="14" spans="1:8" s="11" customFormat="1" ht="15.75">
      <c r="A14" s="91" t="s">
        <v>131</v>
      </c>
      <c r="B14" s="5">
        <v>521562</v>
      </c>
      <c r="C14" s="5">
        <v>567159</v>
      </c>
      <c r="D14" s="5">
        <f>Összesen!O16</f>
        <v>0</v>
      </c>
      <c r="E14" s="289"/>
      <c r="F14" s="283"/>
      <c r="G14" s="283"/>
      <c r="H14" s="283"/>
    </row>
    <row r="15" spans="1:8" s="11" customFormat="1" ht="15.75" hidden="1">
      <c r="A15" s="61" t="s">
        <v>164</v>
      </c>
      <c r="B15" s="5">
        <v>0</v>
      </c>
      <c r="C15" s="5">
        <v>0</v>
      </c>
      <c r="D15" s="5">
        <v>0</v>
      </c>
      <c r="E15" s="61" t="s">
        <v>165</v>
      </c>
      <c r="F15" s="80">
        <v>0</v>
      </c>
      <c r="G15" s="80">
        <v>0</v>
      </c>
      <c r="H15" s="80">
        <v>0</v>
      </c>
    </row>
    <row r="16" spans="1:8" s="11" customFormat="1" ht="15.75">
      <c r="A16" s="89" t="s">
        <v>10</v>
      </c>
      <c r="B16" s="14">
        <f>B11+B13+B14+B15</f>
        <v>27005576</v>
      </c>
      <c r="C16" s="14">
        <f>C11+C13+C14+C15</f>
        <v>24086108</v>
      </c>
      <c r="D16" s="14">
        <f>D11+D13+D14+D15</f>
        <v>24396475</v>
      </c>
      <c r="E16" s="89" t="s">
        <v>11</v>
      </c>
      <c r="F16" s="14">
        <f>F11+F12+F15</f>
        <v>12540153</v>
      </c>
      <c r="G16" s="14">
        <f>G11+G12+G15</f>
        <v>16867034</v>
      </c>
      <c r="H16" s="14">
        <f>H11+H12+H15</f>
        <v>14543219</v>
      </c>
    </row>
    <row r="17" spans="1:8" s="93" customFormat="1" ht="16.5">
      <c r="A17" s="303" t="s">
        <v>133</v>
      </c>
      <c r="B17" s="303"/>
      <c r="C17" s="303"/>
      <c r="D17" s="303"/>
      <c r="E17" s="280" t="s">
        <v>112</v>
      </c>
      <c r="F17" s="281"/>
      <c r="G17" s="281"/>
      <c r="H17" s="282"/>
    </row>
    <row r="18" spans="1:8" s="11" customFormat="1" ht="31.5">
      <c r="A18" s="88" t="s">
        <v>292</v>
      </c>
      <c r="B18" s="5">
        <v>5098145</v>
      </c>
      <c r="C18" s="5">
        <v>0</v>
      </c>
      <c r="D18" s="5">
        <f>Összesen!O19</f>
        <v>0</v>
      </c>
      <c r="E18" s="88" t="s">
        <v>110</v>
      </c>
      <c r="F18" s="5">
        <v>6062474</v>
      </c>
      <c r="G18" s="5">
        <v>0</v>
      </c>
      <c r="H18" s="5">
        <f>Összesen!AF19</f>
        <v>1000000</v>
      </c>
    </row>
    <row r="19" spans="1:8" s="11" customFormat="1" ht="15.75">
      <c r="A19" s="88" t="s">
        <v>133</v>
      </c>
      <c r="B19" s="5">
        <v>0</v>
      </c>
      <c r="C19" s="5">
        <v>2273400</v>
      </c>
      <c r="D19" s="5">
        <f>Összesen!O20</f>
        <v>0</v>
      </c>
      <c r="E19" s="88" t="s">
        <v>45</v>
      </c>
      <c r="F19" s="5">
        <v>6496604</v>
      </c>
      <c r="G19" s="5">
        <v>919872</v>
      </c>
      <c r="H19" s="5">
        <f>Összesen!AF20</f>
        <v>8838256</v>
      </c>
    </row>
    <row r="20" spans="1:8" s="11" customFormat="1" ht="15.75">
      <c r="A20" s="88" t="s">
        <v>364</v>
      </c>
      <c r="B20" s="5">
        <v>80000</v>
      </c>
      <c r="C20" s="5">
        <v>20000</v>
      </c>
      <c r="D20" s="5">
        <f>Összesen!O21</f>
        <v>0</v>
      </c>
      <c r="E20" s="88" t="s">
        <v>206</v>
      </c>
      <c r="F20" s="5">
        <v>136990</v>
      </c>
      <c r="G20" s="5">
        <v>20408</v>
      </c>
      <c r="H20" s="5">
        <f>Összesen!AF21</f>
        <v>15000</v>
      </c>
    </row>
    <row r="21" spans="1:8" s="11" customFormat="1" ht="15.75">
      <c r="A21" s="89" t="s">
        <v>85</v>
      </c>
      <c r="B21" s="13">
        <f>SUM(B18:B20)</f>
        <v>5178145</v>
      </c>
      <c r="C21" s="13">
        <f>SUM(C18:C20)</f>
        <v>2293400</v>
      </c>
      <c r="D21" s="13">
        <f>SUM(D18:D20)</f>
        <v>0</v>
      </c>
      <c r="E21" s="89" t="s">
        <v>86</v>
      </c>
      <c r="F21" s="13">
        <f>SUM(F18:F20)</f>
        <v>12696068</v>
      </c>
      <c r="G21" s="13">
        <f>SUM(G18:G20)</f>
        <v>940280</v>
      </c>
      <c r="H21" s="13">
        <f>SUM(H18:H20)</f>
        <v>9853256</v>
      </c>
    </row>
    <row r="22" spans="1:8" s="11" customFormat="1" ht="15.75">
      <c r="A22" s="91" t="s">
        <v>139</v>
      </c>
      <c r="B22" s="92">
        <f>B21-F21</f>
        <v>-7517923</v>
      </c>
      <c r="C22" s="92">
        <f>C21-G21</f>
        <v>1353120</v>
      </c>
      <c r="D22" s="92">
        <f>D21-H21</f>
        <v>-9853256</v>
      </c>
      <c r="E22" s="289" t="s">
        <v>132</v>
      </c>
      <c r="F22" s="283">
        <v>0</v>
      </c>
      <c r="G22" s="283">
        <v>0</v>
      </c>
      <c r="H22" s="283">
        <f>Összesen!AF23</f>
        <v>0</v>
      </c>
    </row>
    <row r="23" spans="1:8" s="11" customFormat="1" ht="15.75">
      <c r="A23" s="91" t="s">
        <v>130</v>
      </c>
      <c r="B23" s="5">
        <v>0</v>
      </c>
      <c r="C23" s="5">
        <v>0</v>
      </c>
      <c r="D23" s="5">
        <f>Összesen!O24</f>
        <v>0</v>
      </c>
      <c r="E23" s="289"/>
      <c r="F23" s="283"/>
      <c r="G23" s="283"/>
      <c r="H23" s="283"/>
    </row>
    <row r="24" spans="1:8" s="11" customFormat="1" ht="15.75">
      <c r="A24" s="91" t="s">
        <v>131</v>
      </c>
      <c r="B24" s="5">
        <v>0</v>
      </c>
      <c r="C24" s="5">
        <v>0</v>
      </c>
      <c r="D24" s="5">
        <f>Összesen!O25</f>
        <v>0</v>
      </c>
      <c r="E24" s="289"/>
      <c r="F24" s="283"/>
      <c r="G24" s="283"/>
      <c r="H24" s="283"/>
    </row>
    <row r="25" spans="1:8" s="11" customFormat="1" ht="31.5">
      <c r="A25" s="89" t="s">
        <v>12</v>
      </c>
      <c r="B25" s="14">
        <f>B21+B23+B24</f>
        <v>5178145</v>
      </c>
      <c r="C25" s="14">
        <f>C21+C23+C24</f>
        <v>2293400</v>
      </c>
      <c r="D25" s="14">
        <f>D21+D23+D24</f>
        <v>0</v>
      </c>
      <c r="E25" s="89" t="s">
        <v>13</v>
      </c>
      <c r="F25" s="14">
        <f>F21+F22</f>
        <v>12696068</v>
      </c>
      <c r="G25" s="14">
        <f>G21+G22</f>
        <v>940280</v>
      </c>
      <c r="H25" s="14">
        <f>H21+H22</f>
        <v>9853256</v>
      </c>
    </row>
    <row r="26" spans="1:8" s="93" customFormat="1" ht="16.5">
      <c r="A26" s="287" t="s">
        <v>135</v>
      </c>
      <c r="B26" s="287"/>
      <c r="C26" s="287"/>
      <c r="D26" s="287"/>
      <c r="E26" s="280" t="s">
        <v>136</v>
      </c>
      <c r="F26" s="281"/>
      <c r="G26" s="281"/>
      <c r="H26" s="282"/>
    </row>
    <row r="27" spans="1:8" s="11" customFormat="1" ht="15.75">
      <c r="A27" s="88" t="s">
        <v>137</v>
      </c>
      <c r="B27" s="5">
        <f>B11+B21</f>
        <v>20805945</v>
      </c>
      <c r="C27" s="5">
        <f>C11+C21</f>
        <v>18864849</v>
      </c>
      <c r="D27" s="5">
        <f>D11+D21</f>
        <v>15824281</v>
      </c>
      <c r="E27" s="88" t="s">
        <v>138</v>
      </c>
      <c r="F27" s="5">
        <f aca="true" t="shared" si="0" ref="F27:H28">F11+F21</f>
        <v>24805101</v>
      </c>
      <c r="G27" s="5">
        <f t="shared" si="0"/>
        <v>17285752</v>
      </c>
      <c r="H27" s="5">
        <f t="shared" si="0"/>
        <v>23829316</v>
      </c>
    </row>
    <row r="28" spans="1:8" s="11" customFormat="1" ht="15.75">
      <c r="A28" s="91" t="s">
        <v>139</v>
      </c>
      <c r="B28" s="92">
        <f>B27-F27</f>
        <v>-3999156</v>
      </c>
      <c r="C28" s="92">
        <f>C27-G27</f>
        <v>1579097</v>
      </c>
      <c r="D28" s="92">
        <f>D27-H27</f>
        <v>-8005035</v>
      </c>
      <c r="E28" s="289" t="s">
        <v>132</v>
      </c>
      <c r="F28" s="283">
        <f t="shared" si="0"/>
        <v>431120</v>
      </c>
      <c r="G28" s="283">
        <f t="shared" si="0"/>
        <v>521562</v>
      </c>
      <c r="H28" s="283">
        <f t="shared" si="0"/>
        <v>567159</v>
      </c>
    </row>
    <row r="29" spans="1:8" s="11" customFormat="1" ht="15.75">
      <c r="A29" s="91" t="s">
        <v>130</v>
      </c>
      <c r="B29" s="5">
        <f aca="true" t="shared" si="1" ref="B29:D30">B13+B23</f>
        <v>10856214</v>
      </c>
      <c r="C29" s="5">
        <f t="shared" si="1"/>
        <v>6947500</v>
      </c>
      <c r="D29" s="5">
        <f t="shared" si="1"/>
        <v>8572194</v>
      </c>
      <c r="E29" s="289"/>
      <c r="F29" s="283"/>
      <c r="G29" s="283"/>
      <c r="H29" s="283"/>
    </row>
    <row r="30" spans="1:8" s="11" customFormat="1" ht="15.75">
      <c r="A30" s="91" t="s">
        <v>131</v>
      </c>
      <c r="B30" s="5">
        <f t="shared" si="1"/>
        <v>521562</v>
      </c>
      <c r="C30" s="5">
        <f t="shared" si="1"/>
        <v>567159</v>
      </c>
      <c r="D30" s="5">
        <f t="shared" si="1"/>
        <v>0</v>
      </c>
      <c r="E30" s="289"/>
      <c r="F30" s="283"/>
      <c r="G30" s="283"/>
      <c r="H30" s="283"/>
    </row>
    <row r="31" spans="1:8" s="11" customFormat="1" ht="15.75" hidden="1">
      <c r="A31" s="61" t="s">
        <v>164</v>
      </c>
      <c r="B31" s="5">
        <f>B15</f>
        <v>0</v>
      </c>
      <c r="C31" s="5">
        <f>C15</f>
        <v>0</v>
      </c>
      <c r="D31" s="5">
        <f>D15</f>
        <v>0</v>
      </c>
      <c r="E31" s="61" t="s">
        <v>165</v>
      </c>
      <c r="F31" s="80">
        <f>F15</f>
        <v>0</v>
      </c>
      <c r="G31" s="80">
        <f>G15</f>
        <v>0</v>
      </c>
      <c r="H31" s="80">
        <f>H15</f>
        <v>0</v>
      </c>
    </row>
    <row r="32" spans="1:8" s="11" customFormat="1" ht="15.75">
      <c r="A32" s="87" t="s">
        <v>7</v>
      </c>
      <c r="B32" s="14">
        <f>B27+B29+B30+B31</f>
        <v>32183721</v>
      </c>
      <c r="C32" s="14">
        <f>C27+C29+C30+C31</f>
        <v>26379508</v>
      </c>
      <c r="D32" s="14">
        <f>D27+D29+D30+D31</f>
        <v>24396475</v>
      </c>
      <c r="E32" s="87" t="s">
        <v>8</v>
      </c>
      <c r="F32" s="14">
        <f>SUM(F27:F31)</f>
        <v>25236221</v>
      </c>
      <c r="G32" s="14">
        <f>SUM(G27:G31)</f>
        <v>17807314</v>
      </c>
      <c r="H32" s="14">
        <f>SUM(H27:H31)</f>
        <v>24396475</v>
      </c>
    </row>
  </sheetData>
  <sheetProtection/>
  <mergeCells count="24">
    <mergeCell ref="E28:E30"/>
    <mergeCell ref="F28:F30"/>
    <mergeCell ref="G28:G30"/>
    <mergeCell ref="H22:H24"/>
    <mergeCell ref="H28:H30"/>
    <mergeCell ref="E22:E24"/>
    <mergeCell ref="F22:F24"/>
    <mergeCell ref="A5:D5"/>
    <mergeCell ref="H12:H14"/>
    <mergeCell ref="E17:H17"/>
    <mergeCell ref="E26:H26"/>
    <mergeCell ref="A17:D17"/>
    <mergeCell ref="A26:D26"/>
    <mergeCell ref="G22:G24"/>
    <mergeCell ref="A1:H1"/>
    <mergeCell ref="A2:H2"/>
    <mergeCell ref="E12:E14"/>
    <mergeCell ref="F12:F14"/>
    <mergeCell ref="G12:G14"/>
    <mergeCell ref="A9:A10"/>
    <mergeCell ref="B9:B10"/>
    <mergeCell ref="C9:C10"/>
    <mergeCell ref="E5:H5"/>
    <mergeCell ref="D9:D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G5" activePane="bottomRight" state="frozen"/>
      <selection pane="topLeft" activeCell="A4" sqref="A4:L4"/>
      <selection pane="topRight" activeCell="A4" sqref="A4:L4"/>
      <selection pane="bottomLeft" activeCell="A4" sqref="A4:L4"/>
      <selection pane="bottomRight" activeCell="P1" sqref="P1:Q16384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3" width="10.57421875" style="71" customWidth="1"/>
    <col min="4" max="14" width="10.7109375" style="71" customWidth="1"/>
    <col min="15" max="15" width="11.421875" style="71" customWidth="1"/>
    <col min="16" max="16" width="12.57421875" style="71" hidden="1" customWidth="1"/>
    <col min="17" max="17" width="11.57421875" style="71" hidden="1" customWidth="1"/>
    <col min="18" max="18" width="9.140625" style="71" customWidth="1"/>
    <col min="19" max="16384" width="9.140625" style="71" customWidth="1"/>
  </cols>
  <sheetData>
    <row r="1" spans="1:15" s="16" customFormat="1" ht="15.75">
      <c r="A1" s="304" t="s">
        <v>657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</row>
    <row r="4" spans="1:15" s="10" customFormat="1" ht="15.75">
      <c r="A4" s="1">
        <v>1</v>
      </c>
      <c r="B4" s="6" t="s">
        <v>9</v>
      </c>
      <c r="C4" s="68" t="s">
        <v>98</v>
      </c>
      <c r="D4" s="68" t="s">
        <v>99</v>
      </c>
      <c r="E4" s="68" t="s">
        <v>100</v>
      </c>
      <c r="F4" s="68" t="s">
        <v>101</v>
      </c>
      <c r="G4" s="68" t="s">
        <v>102</v>
      </c>
      <c r="H4" s="68" t="s">
        <v>103</v>
      </c>
      <c r="I4" s="68" t="s">
        <v>104</v>
      </c>
      <c r="J4" s="68" t="s">
        <v>105</v>
      </c>
      <c r="K4" s="68" t="s">
        <v>106</v>
      </c>
      <c r="L4" s="68" t="s">
        <v>107</v>
      </c>
      <c r="M4" s="68" t="s">
        <v>108</v>
      </c>
      <c r="N4" s="68" t="s">
        <v>109</v>
      </c>
      <c r="O4" s="68" t="s">
        <v>5</v>
      </c>
    </row>
    <row r="5" spans="1:17" s="10" customFormat="1" ht="25.5">
      <c r="A5" s="1">
        <v>2</v>
      </c>
      <c r="B5" s="116" t="s">
        <v>283</v>
      </c>
      <c r="C5" s="5">
        <v>961578</v>
      </c>
      <c r="D5" s="5">
        <v>1201583</v>
      </c>
      <c r="E5" s="5">
        <v>1201583</v>
      </c>
      <c r="F5" s="5">
        <v>1217548</v>
      </c>
      <c r="G5" s="5">
        <v>1201583</v>
      </c>
      <c r="H5" s="5">
        <v>1201583</v>
      </c>
      <c r="I5" s="5">
        <v>1201583</v>
      </c>
      <c r="J5" s="5">
        <v>1201583</v>
      </c>
      <c r="K5" s="5">
        <v>1201583</v>
      </c>
      <c r="L5" s="5">
        <v>1201583</v>
      </c>
      <c r="M5" s="5">
        <v>1201583</v>
      </c>
      <c r="N5" s="5">
        <v>1201583</v>
      </c>
      <c r="O5" s="14">
        <f>SUM(C5:N5)</f>
        <v>14194956</v>
      </c>
      <c r="P5" s="12">
        <f>Összesen!O8</f>
        <v>14194956</v>
      </c>
      <c r="Q5" s="12">
        <f aca="true" t="shared" si="0" ref="Q5:Q28">P5-O5</f>
        <v>0</v>
      </c>
    </row>
    <row r="6" spans="1:17" s="10" customFormat="1" ht="25.5">
      <c r="A6" s="1">
        <v>3</v>
      </c>
      <c r="B6" s="116" t="s">
        <v>292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2">
        <f>Összesen!O19</f>
        <v>0</v>
      </c>
      <c r="Q6" s="12">
        <f t="shared" si="0"/>
        <v>0</v>
      </c>
    </row>
    <row r="7" spans="1:17" s="10" customFormat="1" ht="15.75">
      <c r="A7" s="1">
        <v>4</v>
      </c>
      <c r="B7" s="116" t="s">
        <v>305</v>
      </c>
      <c r="C7" s="5">
        <v>0</v>
      </c>
      <c r="D7" s="5">
        <v>0</v>
      </c>
      <c r="E7" s="5">
        <v>235000</v>
      </c>
      <c r="F7" s="5">
        <v>0</v>
      </c>
      <c r="G7" s="5">
        <v>150000</v>
      </c>
      <c r="H7" s="5">
        <v>0</v>
      </c>
      <c r="I7" s="5">
        <v>50000</v>
      </c>
      <c r="J7" s="5">
        <v>0</v>
      </c>
      <c r="K7" s="5">
        <v>235000</v>
      </c>
      <c r="L7" s="5">
        <v>50000</v>
      </c>
      <c r="M7" s="5">
        <v>0</v>
      </c>
      <c r="N7" s="5">
        <v>20000</v>
      </c>
      <c r="O7" s="14">
        <f aca="true" t="shared" si="1" ref="O7:O15">SUM(C7:N7)</f>
        <v>740000</v>
      </c>
      <c r="P7" s="12">
        <f>Összesen!O9</f>
        <v>740000</v>
      </c>
      <c r="Q7" s="12">
        <f t="shared" si="0"/>
        <v>0</v>
      </c>
    </row>
    <row r="8" spans="1:17" s="10" customFormat="1" ht="15.75">
      <c r="A8" s="1">
        <v>5</v>
      </c>
      <c r="B8" s="116" t="s">
        <v>44</v>
      </c>
      <c r="C8" s="5">
        <v>12027</v>
      </c>
      <c r="D8" s="5">
        <v>12027</v>
      </c>
      <c r="E8" s="5">
        <v>12027</v>
      </c>
      <c r="F8" s="5">
        <v>197028</v>
      </c>
      <c r="G8" s="5">
        <v>82027</v>
      </c>
      <c r="H8" s="5">
        <v>52027</v>
      </c>
      <c r="I8" s="5">
        <v>212027</v>
      </c>
      <c r="J8" s="5">
        <v>12027</v>
      </c>
      <c r="K8" s="5">
        <v>262027</v>
      </c>
      <c r="L8" s="5">
        <v>12027</v>
      </c>
      <c r="M8" s="5">
        <v>12027</v>
      </c>
      <c r="N8" s="5">
        <v>12027</v>
      </c>
      <c r="O8" s="14">
        <f t="shared" si="1"/>
        <v>889325</v>
      </c>
      <c r="P8" s="12">
        <f>Összesen!O10</f>
        <v>889325</v>
      </c>
      <c r="Q8" s="12">
        <f t="shared" si="0"/>
        <v>0</v>
      </c>
    </row>
    <row r="9" spans="1:17" s="10" customFormat="1" ht="15.75">
      <c r="A9" s="1">
        <v>6</v>
      </c>
      <c r="B9" s="116" t="s">
        <v>133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Összesen!O20</f>
        <v>0</v>
      </c>
      <c r="Q9" s="12">
        <f t="shared" si="0"/>
        <v>0</v>
      </c>
    </row>
    <row r="10" spans="1:17" s="10" customFormat="1" ht="15.75">
      <c r="A10" s="1">
        <v>7</v>
      </c>
      <c r="B10" s="116" t="s">
        <v>363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1"/>
        <v>0</v>
      </c>
      <c r="P10" s="12">
        <f>Összesen!O11</f>
        <v>0</v>
      </c>
      <c r="Q10" s="12">
        <f t="shared" si="0"/>
        <v>0</v>
      </c>
    </row>
    <row r="11" spans="1:17" s="10" customFormat="1" ht="15.75">
      <c r="A11" s="1">
        <v>8</v>
      </c>
      <c r="B11" s="116" t="s">
        <v>364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2">
        <f>Összesen!O21</f>
        <v>0</v>
      </c>
      <c r="Q11" s="12">
        <f t="shared" si="0"/>
        <v>0</v>
      </c>
    </row>
    <row r="12" spans="1:17" s="10" customFormat="1" ht="15.75">
      <c r="A12" s="1">
        <v>9</v>
      </c>
      <c r="B12" s="116" t="s">
        <v>373</v>
      </c>
      <c r="C12" s="5">
        <v>8572194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1"/>
        <v>8572194</v>
      </c>
      <c r="P12" s="12">
        <f>Összesen!O15</f>
        <v>8572194</v>
      </c>
      <c r="Q12" s="12">
        <f t="shared" si="0"/>
        <v>0</v>
      </c>
    </row>
    <row r="13" spans="1:17" s="10" customFormat="1" ht="15.75">
      <c r="A13" s="1">
        <v>10</v>
      </c>
      <c r="B13" s="116" t="s">
        <v>374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Összesen!O24</f>
        <v>0</v>
      </c>
      <c r="Q13" s="12">
        <f t="shared" si="0"/>
        <v>0</v>
      </c>
    </row>
    <row r="14" spans="1:17" s="10" customFormat="1" ht="15.75">
      <c r="A14" s="1">
        <v>11</v>
      </c>
      <c r="B14" s="116" t="s">
        <v>371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Összesen!O16</f>
        <v>0</v>
      </c>
      <c r="Q14" s="12">
        <f t="shared" si="0"/>
        <v>0</v>
      </c>
    </row>
    <row r="15" spans="1:17" s="10" customFormat="1" ht="15.75">
      <c r="A15" s="1">
        <v>12</v>
      </c>
      <c r="B15" s="116" t="s">
        <v>372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2">
        <f>Összesen!O25</f>
        <v>0</v>
      </c>
      <c r="Q15" s="12">
        <f t="shared" si="0"/>
        <v>0</v>
      </c>
    </row>
    <row r="16" spans="1:17" s="10" customFormat="1" ht="15.75">
      <c r="A16" s="1">
        <v>13</v>
      </c>
      <c r="B16" s="70" t="s">
        <v>7</v>
      </c>
      <c r="C16" s="14">
        <f aca="true" t="shared" si="2" ref="C16:O16">SUM(C5:C15)</f>
        <v>9545799</v>
      </c>
      <c r="D16" s="14">
        <f t="shared" si="2"/>
        <v>1213610</v>
      </c>
      <c r="E16" s="14">
        <f t="shared" si="2"/>
        <v>1448610</v>
      </c>
      <c r="F16" s="14">
        <f t="shared" si="2"/>
        <v>1414576</v>
      </c>
      <c r="G16" s="14">
        <f t="shared" si="2"/>
        <v>1433610</v>
      </c>
      <c r="H16" s="14">
        <f t="shared" si="2"/>
        <v>1253610</v>
      </c>
      <c r="I16" s="14">
        <f t="shared" si="2"/>
        <v>1463610</v>
      </c>
      <c r="J16" s="14">
        <f t="shared" si="2"/>
        <v>1213610</v>
      </c>
      <c r="K16" s="14">
        <f t="shared" si="2"/>
        <v>1698610</v>
      </c>
      <c r="L16" s="14">
        <f t="shared" si="2"/>
        <v>1263610</v>
      </c>
      <c r="M16" s="14">
        <f t="shared" si="2"/>
        <v>1213610</v>
      </c>
      <c r="N16" s="14">
        <f t="shared" si="2"/>
        <v>1233610</v>
      </c>
      <c r="O16" s="14">
        <f t="shared" si="2"/>
        <v>24396475</v>
      </c>
      <c r="P16" s="12">
        <f>Összesen!O32</f>
        <v>24396475</v>
      </c>
      <c r="Q16" s="12">
        <f t="shared" si="0"/>
        <v>0</v>
      </c>
    </row>
    <row r="17" spans="1:17" s="10" customFormat="1" ht="15.75">
      <c r="A17" s="1">
        <v>14</v>
      </c>
      <c r="B17" s="69" t="s">
        <v>39</v>
      </c>
      <c r="C17" s="5">
        <v>526308</v>
      </c>
      <c r="D17" s="5">
        <v>526308</v>
      </c>
      <c r="E17" s="5">
        <v>526308</v>
      </c>
      <c r="F17" s="5">
        <v>526308</v>
      </c>
      <c r="G17" s="5">
        <v>556308</v>
      </c>
      <c r="H17" s="5">
        <v>526308</v>
      </c>
      <c r="I17" s="5">
        <v>526308</v>
      </c>
      <c r="J17" s="5">
        <v>646312</v>
      </c>
      <c r="K17" s="5">
        <v>526308</v>
      </c>
      <c r="L17" s="5">
        <v>526308</v>
      </c>
      <c r="M17" s="5">
        <v>526308</v>
      </c>
      <c r="N17" s="5">
        <v>676308</v>
      </c>
      <c r="O17" s="14">
        <f aca="true" t="shared" si="3" ref="O17:O26">SUM(C17:N17)</f>
        <v>6615700</v>
      </c>
      <c r="P17" s="12">
        <f>Összesen!AF8</f>
        <v>6615700</v>
      </c>
      <c r="Q17" s="12">
        <f t="shared" si="0"/>
        <v>0</v>
      </c>
    </row>
    <row r="18" spans="1:17" s="10" customFormat="1" ht="25.5">
      <c r="A18" s="1">
        <v>15</v>
      </c>
      <c r="B18" s="69" t="s">
        <v>80</v>
      </c>
      <c r="C18" s="5">
        <v>106870</v>
      </c>
      <c r="D18" s="5">
        <v>106870</v>
      </c>
      <c r="E18" s="5">
        <v>106870</v>
      </c>
      <c r="F18" s="5">
        <v>106870</v>
      </c>
      <c r="G18" s="5">
        <v>106869</v>
      </c>
      <c r="H18" s="5">
        <v>106870</v>
      </c>
      <c r="I18" s="5">
        <v>106870</v>
      </c>
      <c r="J18" s="5">
        <v>106869</v>
      </c>
      <c r="K18" s="5">
        <v>106870</v>
      </c>
      <c r="L18" s="5">
        <v>106870</v>
      </c>
      <c r="M18" s="5">
        <v>106869</v>
      </c>
      <c r="N18" s="5">
        <v>131870</v>
      </c>
      <c r="O18" s="14">
        <f t="shared" si="3"/>
        <v>1307437</v>
      </c>
      <c r="P18" s="12">
        <f>Összesen!AF9</f>
        <v>1307437</v>
      </c>
      <c r="Q18" s="12">
        <f t="shared" si="0"/>
        <v>0</v>
      </c>
    </row>
    <row r="19" spans="1:17" s="10" customFormat="1" ht="15.75">
      <c r="A19" s="1">
        <v>16</v>
      </c>
      <c r="B19" s="69" t="s">
        <v>81</v>
      </c>
      <c r="C19" s="5">
        <v>348000</v>
      </c>
      <c r="D19" s="5">
        <v>354000</v>
      </c>
      <c r="E19" s="5">
        <v>390000</v>
      </c>
      <c r="F19" s="5">
        <v>374580</v>
      </c>
      <c r="G19" s="5">
        <v>378000</v>
      </c>
      <c r="H19" s="5">
        <v>401000</v>
      </c>
      <c r="I19" s="5">
        <v>396900</v>
      </c>
      <c r="J19" s="5">
        <v>415000</v>
      </c>
      <c r="K19" s="5">
        <v>382000</v>
      </c>
      <c r="L19" s="5">
        <v>378900</v>
      </c>
      <c r="M19" s="5">
        <v>379690</v>
      </c>
      <c r="N19" s="5">
        <v>369800</v>
      </c>
      <c r="O19" s="14">
        <f t="shared" si="3"/>
        <v>4567870</v>
      </c>
      <c r="P19" s="12">
        <f>Összesen!AF10</f>
        <v>4567870</v>
      </c>
      <c r="Q19" s="12">
        <f t="shared" si="0"/>
        <v>0</v>
      </c>
    </row>
    <row r="20" spans="1:17" s="10" customFormat="1" ht="15.75">
      <c r="A20" s="1">
        <v>17</v>
      </c>
      <c r="B20" s="69" t="s">
        <v>82</v>
      </c>
      <c r="C20" s="5">
        <v>15000</v>
      </c>
      <c r="D20" s="5">
        <v>15000</v>
      </c>
      <c r="E20" s="5">
        <v>15000</v>
      </c>
      <c r="F20" s="5">
        <v>15000</v>
      </c>
      <c r="G20" s="5">
        <v>25000</v>
      </c>
      <c r="H20" s="5">
        <v>65000</v>
      </c>
      <c r="I20" s="5">
        <v>25000</v>
      </c>
      <c r="J20" s="5">
        <v>265000</v>
      </c>
      <c r="K20" s="5">
        <v>65000</v>
      </c>
      <c r="L20" s="5">
        <v>25000</v>
      </c>
      <c r="M20" s="5">
        <v>15000</v>
      </c>
      <c r="N20" s="5">
        <v>415000</v>
      </c>
      <c r="O20" s="14">
        <f t="shared" si="3"/>
        <v>960000</v>
      </c>
      <c r="P20" s="12">
        <f>Összesen!AF11</f>
        <v>960000</v>
      </c>
      <c r="Q20" s="12">
        <f t="shared" si="0"/>
        <v>0</v>
      </c>
    </row>
    <row r="21" spans="1:17" s="10" customFormat="1" ht="15.75">
      <c r="A21" s="1">
        <v>18</v>
      </c>
      <c r="B21" s="69" t="s">
        <v>83</v>
      </c>
      <c r="C21" s="5">
        <v>3100</v>
      </c>
      <c r="D21" s="5">
        <v>3100</v>
      </c>
      <c r="E21" s="5">
        <v>99145</v>
      </c>
      <c r="F21" s="5">
        <v>11015</v>
      </c>
      <c r="G21" s="5">
        <v>3100</v>
      </c>
      <c r="H21" s="5">
        <v>122025</v>
      </c>
      <c r="I21" s="5">
        <v>28100</v>
      </c>
      <c r="J21" s="5">
        <v>3100</v>
      </c>
      <c r="K21" s="5">
        <v>99145</v>
      </c>
      <c r="L21" s="5">
        <v>28098</v>
      </c>
      <c r="M21" s="5">
        <v>122025</v>
      </c>
      <c r="N21" s="5">
        <v>3100</v>
      </c>
      <c r="O21" s="14">
        <f t="shared" si="3"/>
        <v>525053</v>
      </c>
      <c r="P21" s="12">
        <f>Összesen!AF12</f>
        <v>525053</v>
      </c>
      <c r="Q21" s="12">
        <f t="shared" si="0"/>
        <v>0</v>
      </c>
    </row>
    <row r="22" spans="1:17" s="10" customFormat="1" ht="15.75">
      <c r="A22" s="1">
        <v>19</v>
      </c>
      <c r="B22" s="69" t="s">
        <v>110</v>
      </c>
      <c r="C22" s="5">
        <v>0</v>
      </c>
      <c r="D22" s="5">
        <v>0</v>
      </c>
      <c r="E22" s="5">
        <v>0</v>
      </c>
      <c r="F22" s="5">
        <v>0</v>
      </c>
      <c r="G22" s="5">
        <v>1000000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3"/>
        <v>1000000</v>
      </c>
      <c r="P22" s="12">
        <f>Összesen!AF19</f>
        <v>1000000</v>
      </c>
      <c r="Q22" s="12">
        <f t="shared" si="0"/>
        <v>0</v>
      </c>
    </row>
    <row r="23" spans="1:17" s="10" customFormat="1" ht="15.75">
      <c r="A23" s="1">
        <v>20</v>
      </c>
      <c r="B23" s="69" t="s">
        <v>45</v>
      </c>
      <c r="C23" s="5">
        <v>0</v>
      </c>
      <c r="D23" s="5">
        <v>0</v>
      </c>
      <c r="E23" s="5">
        <v>0</v>
      </c>
      <c r="F23" s="5">
        <v>0</v>
      </c>
      <c r="G23" s="5">
        <v>3500000</v>
      </c>
      <c r="H23" s="5">
        <v>0</v>
      </c>
      <c r="I23" s="5">
        <v>2518574</v>
      </c>
      <c r="J23" s="5">
        <v>2300000</v>
      </c>
      <c r="K23" s="5">
        <v>519682</v>
      </c>
      <c r="L23" s="5">
        <v>0</v>
      </c>
      <c r="M23" s="5">
        <v>0</v>
      </c>
      <c r="N23" s="5">
        <v>0</v>
      </c>
      <c r="O23" s="14">
        <f t="shared" si="3"/>
        <v>8838256</v>
      </c>
      <c r="P23" s="12">
        <f>Összesen!AF20</f>
        <v>8838256</v>
      </c>
      <c r="Q23" s="12">
        <f t="shared" si="0"/>
        <v>0</v>
      </c>
    </row>
    <row r="24" spans="1:17" s="10" customFormat="1" ht="15.75">
      <c r="A24" s="1">
        <v>21</v>
      </c>
      <c r="B24" s="69" t="s">
        <v>206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15000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15000</v>
      </c>
      <c r="P24" s="12">
        <f>Összesen!AF21</f>
        <v>15000</v>
      </c>
      <c r="Q24" s="12">
        <f t="shared" si="0"/>
        <v>0</v>
      </c>
    </row>
    <row r="25" spans="1:17" s="10" customFormat="1" ht="15.75">
      <c r="A25" s="1">
        <v>22</v>
      </c>
      <c r="B25" s="69" t="s">
        <v>92</v>
      </c>
      <c r="C25" s="5">
        <v>567159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567159</v>
      </c>
      <c r="P25" s="12">
        <f>Összesen!AF14</f>
        <v>567159</v>
      </c>
      <c r="Q25" s="12">
        <f t="shared" si="0"/>
        <v>0</v>
      </c>
    </row>
    <row r="26" spans="1:17" s="10" customFormat="1" ht="15.75">
      <c r="A26" s="1">
        <v>23</v>
      </c>
      <c r="B26" s="69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>
        <f>Összesen!AF23</f>
        <v>0</v>
      </c>
      <c r="Q26" s="12">
        <f t="shared" si="0"/>
        <v>0</v>
      </c>
    </row>
    <row r="27" spans="1:17" s="10" customFormat="1" ht="15.75">
      <c r="A27" s="1">
        <v>24</v>
      </c>
      <c r="B27" s="70" t="s">
        <v>8</v>
      </c>
      <c r="C27" s="14">
        <f>SUM(C17:C26)</f>
        <v>1566437</v>
      </c>
      <c r="D27" s="14">
        <f aca="true" t="shared" si="4" ref="D27:O27">SUM(D17:D26)</f>
        <v>1005278</v>
      </c>
      <c r="E27" s="14">
        <f t="shared" si="4"/>
        <v>1137323</v>
      </c>
      <c r="F27" s="14">
        <f t="shared" si="4"/>
        <v>1033773</v>
      </c>
      <c r="G27" s="14">
        <f t="shared" si="4"/>
        <v>5569277</v>
      </c>
      <c r="H27" s="14">
        <f t="shared" si="4"/>
        <v>1236203</v>
      </c>
      <c r="I27" s="14">
        <f t="shared" si="4"/>
        <v>3601752</v>
      </c>
      <c r="J27" s="14">
        <f t="shared" si="4"/>
        <v>3736281</v>
      </c>
      <c r="K27" s="14">
        <f t="shared" si="4"/>
        <v>1699005</v>
      </c>
      <c r="L27" s="14">
        <f t="shared" si="4"/>
        <v>1065176</v>
      </c>
      <c r="M27" s="14">
        <f t="shared" si="4"/>
        <v>1149892</v>
      </c>
      <c r="N27" s="14">
        <f t="shared" si="4"/>
        <v>1596078</v>
      </c>
      <c r="O27" s="14">
        <f t="shared" si="4"/>
        <v>24396475</v>
      </c>
      <c r="P27" s="12">
        <f>Összesen!AF32</f>
        <v>24396475</v>
      </c>
      <c r="Q27" s="12">
        <f t="shared" si="0"/>
        <v>0</v>
      </c>
    </row>
    <row r="28" spans="1:17" ht="15.75">
      <c r="A28" s="1">
        <v>25</v>
      </c>
      <c r="B28" s="70" t="s">
        <v>114</v>
      </c>
      <c r="C28" s="14">
        <f>C16-C27</f>
        <v>7979362</v>
      </c>
      <c r="D28" s="14">
        <f>C28+D16-D27</f>
        <v>8187694</v>
      </c>
      <c r="E28" s="14">
        <f aca="true" t="shared" si="5" ref="E28:O28">D28+E16-E27</f>
        <v>8498981</v>
      </c>
      <c r="F28" s="14">
        <f t="shared" si="5"/>
        <v>8879784</v>
      </c>
      <c r="G28" s="14">
        <f t="shared" si="5"/>
        <v>4744117</v>
      </c>
      <c r="H28" s="14">
        <f t="shared" si="5"/>
        <v>4761524</v>
      </c>
      <c r="I28" s="14">
        <f t="shared" si="5"/>
        <v>2623382</v>
      </c>
      <c r="J28" s="14">
        <f t="shared" si="5"/>
        <v>100711</v>
      </c>
      <c r="K28" s="14">
        <f t="shared" si="5"/>
        <v>100316</v>
      </c>
      <c r="L28" s="14">
        <f t="shared" si="5"/>
        <v>298750</v>
      </c>
      <c r="M28" s="14">
        <f t="shared" si="5"/>
        <v>362468</v>
      </c>
      <c r="N28" s="14">
        <f t="shared" si="5"/>
        <v>0</v>
      </c>
      <c r="O28" s="14">
        <f t="shared" si="5"/>
        <v>0</v>
      </c>
      <c r="Q28" s="12">
        <f t="shared" si="0"/>
        <v>0</v>
      </c>
    </row>
    <row r="29" ht="15">
      <c r="O29" s="72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Header>&amp;R2.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12.140625" style="0" customWidth="1"/>
  </cols>
  <sheetData>
    <row r="1" spans="1:6" s="2" customFormat="1" ht="35.25" customHeight="1">
      <c r="A1" s="302" t="s">
        <v>489</v>
      </c>
      <c r="B1" s="302"/>
      <c r="C1" s="302"/>
      <c r="D1" s="302"/>
      <c r="E1" s="302"/>
      <c r="F1" s="302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00" t="s">
        <v>9</v>
      </c>
      <c r="C4" s="6" t="s">
        <v>486</v>
      </c>
      <c r="D4" s="6" t="s">
        <v>498</v>
      </c>
      <c r="E4" s="6" t="s">
        <v>538</v>
      </c>
      <c r="F4" s="6" t="s">
        <v>648</v>
      </c>
    </row>
    <row r="5" spans="1:6" s="10" customFormat="1" ht="15.75">
      <c r="A5" s="1">
        <v>2</v>
      </c>
      <c r="B5" s="301"/>
      <c r="C5" s="6" t="s">
        <v>650</v>
      </c>
      <c r="D5" s="6" t="s">
        <v>650</v>
      </c>
      <c r="E5" s="6" t="s">
        <v>650</v>
      </c>
      <c r="F5" s="6" t="s">
        <v>650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3" customWidth="1"/>
    <col min="2" max="2" width="16.140625" style="53" customWidth="1"/>
    <col min="3" max="4" width="16.140625" style="53" hidden="1" customWidth="1"/>
    <col min="5" max="138" width="9.140625" style="52" customWidth="1"/>
    <col min="139" max="16384" width="9.140625" style="53" customWidth="1"/>
  </cols>
  <sheetData>
    <row r="1" spans="1:138" s="49" customFormat="1" ht="33" customHeight="1">
      <c r="A1" s="305" t="s">
        <v>656</v>
      </c>
      <c r="B1" s="305"/>
      <c r="C1" s="30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73" t="s">
        <v>56</v>
      </c>
      <c r="B3" s="54" t="s">
        <v>57</v>
      </c>
      <c r="C3" s="54" t="s">
        <v>493</v>
      </c>
      <c r="D3" s="54" t="s">
        <v>496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4" t="s">
        <v>58</v>
      </c>
      <c r="B4" s="56">
        <f>SUM(B5:B6)</f>
        <v>0</v>
      </c>
      <c r="C4" s="56">
        <f>SUM(C5:C6)</f>
        <v>0</v>
      </c>
      <c r="D4" s="56">
        <f>SUM(D5:D6)</f>
        <v>0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5" t="s">
        <v>59</v>
      </c>
      <c r="B5" s="56">
        <v>0</v>
      </c>
      <c r="C5" s="56">
        <v>0</v>
      </c>
      <c r="D5" s="56">
        <v>0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5" t="s">
        <v>60</v>
      </c>
      <c r="B6" s="56">
        <v>0</v>
      </c>
      <c r="C6" s="56">
        <v>0</v>
      </c>
      <c r="D6" s="56"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4" ht="31.5">
      <c r="A7" s="74" t="s">
        <v>61</v>
      </c>
      <c r="B7" s="56">
        <v>0</v>
      </c>
      <c r="C7" s="56">
        <v>0</v>
      </c>
      <c r="D7" s="56">
        <v>0</v>
      </c>
    </row>
    <row r="8" spans="1:4" ht="31.5">
      <c r="A8" s="76" t="s">
        <v>62</v>
      </c>
      <c r="B8" s="57">
        <f>SUM(B9:B10)</f>
        <v>0</v>
      </c>
      <c r="C8" s="57">
        <f>SUM(C9:C10)</f>
        <v>0</v>
      </c>
      <c r="D8" s="57">
        <f>SUM(D9:D10)</f>
        <v>0</v>
      </c>
    </row>
    <row r="9" spans="1:138" s="55" customFormat="1" ht="30">
      <c r="A9" s="77" t="s">
        <v>63</v>
      </c>
      <c r="B9" s="58">
        <v>0</v>
      </c>
      <c r="C9" s="58">
        <v>0</v>
      </c>
      <c r="D9" s="58"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7" t="s">
        <v>64</v>
      </c>
      <c r="B10" s="58">
        <v>0</v>
      </c>
      <c r="C10" s="58">
        <v>0</v>
      </c>
      <c r="D10" s="58"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6" t="s">
        <v>65</v>
      </c>
      <c r="B11" s="57">
        <v>0</v>
      </c>
      <c r="C11" s="57">
        <v>0</v>
      </c>
      <c r="D11" s="57"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6" t="s">
        <v>66</v>
      </c>
      <c r="B12" s="57">
        <f>SUM(B13,B16,B19,B25,B22)</f>
        <v>200000</v>
      </c>
      <c r="C12" s="57">
        <f>SUM(C13,C16,C19,C25,C22)</f>
        <v>100000</v>
      </c>
      <c r="D12" s="57">
        <f>SUM(D13,D16,D19,D25,D22)</f>
        <v>150000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4" ht="18">
      <c r="A13" s="77" t="s">
        <v>67</v>
      </c>
      <c r="B13" s="58">
        <v>0</v>
      </c>
      <c r="C13" s="58">
        <v>0</v>
      </c>
      <c r="D13" s="58">
        <v>0</v>
      </c>
    </row>
    <row r="14" spans="1:138" s="55" customFormat="1" ht="18">
      <c r="A14" s="78" t="s">
        <v>68</v>
      </c>
      <c r="B14" s="59">
        <v>0</v>
      </c>
      <c r="C14" s="59">
        <v>0</v>
      </c>
      <c r="D14" s="59">
        <v>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8" t="s">
        <v>69</v>
      </c>
      <c r="B15" s="59">
        <v>0</v>
      </c>
      <c r="C15" s="59">
        <v>0</v>
      </c>
      <c r="D15" s="59">
        <v>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7" t="s">
        <v>70</v>
      </c>
      <c r="B16" s="58">
        <f>SUM(B17:B18)</f>
        <v>200000</v>
      </c>
      <c r="C16" s="58">
        <f>SUM(C17:C18)</f>
        <v>100000</v>
      </c>
      <c r="D16" s="58">
        <f>SUM(D17:D18)</f>
        <v>150000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8" t="s">
        <v>68</v>
      </c>
      <c r="B17" s="59">
        <v>200000</v>
      </c>
      <c r="C17" s="59">
        <v>100000</v>
      </c>
      <c r="D17" s="59">
        <v>150000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8" t="s">
        <v>69</v>
      </c>
      <c r="B18" s="59">
        <v>0</v>
      </c>
      <c r="C18" s="59">
        <v>0</v>
      </c>
      <c r="D18" s="59">
        <v>0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7" t="s">
        <v>113</v>
      </c>
      <c r="B19" s="58">
        <f>SUM(B20:B21)</f>
        <v>0</v>
      </c>
      <c r="C19" s="58">
        <f>SUM(C20:C21)</f>
        <v>0</v>
      </c>
      <c r="D19" s="58">
        <f>SUM(D20:D21)</f>
        <v>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4" ht="18">
      <c r="A20" s="78" t="s">
        <v>68</v>
      </c>
      <c r="B20" s="59">
        <v>0</v>
      </c>
      <c r="C20" s="59">
        <v>0</v>
      </c>
      <c r="D20" s="59">
        <v>0</v>
      </c>
    </row>
    <row r="21" spans="1:138" s="55" customFormat="1" ht="25.5">
      <c r="A21" s="78" t="s">
        <v>69</v>
      </c>
      <c r="B21" s="59">
        <v>0</v>
      </c>
      <c r="C21" s="59">
        <v>0</v>
      </c>
      <c r="D21" s="59"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7" t="s">
        <v>71</v>
      </c>
      <c r="B22" s="58">
        <f>SUM(B23:B24)</f>
        <v>0</v>
      </c>
      <c r="C22" s="58">
        <f>SUM(C23:C24)</f>
        <v>0</v>
      </c>
      <c r="D22" s="58">
        <f>SUM(D23:D24)</f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4" ht="18">
      <c r="A23" s="78" t="s">
        <v>68</v>
      </c>
      <c r="B23" s="59">
        <v>0</v>
      </c>
      <c r="C23" s="59">
        <v>0</v>
      </c>
      <c r="D23" s="59">
        <v>0</v>
      </c>
    </row>
    <row r="24" spans="1:4" ht="25.5">
      <c r="A24" s="78" t="s">
        <v>69</v>
      </c>
      <c r="B24" s="59">
        <v>0</v>
      </c>
      <c r="C24" s="59">
        <v>0</v>
      </c>
      <c r="D24" s="59">
        <v>0</v>
      </c>
    </row>
    <row r="25" spans="1:4" ht="18">
      <c r="A25" s="77" t="s">
        <v>72</v>
      </c>
      <c r="B25" s="58">
        <f>SUM(B26:B27)</f>
        <v>0</v>
      </c>
      <c r="C25" s="58">
        <f>SUM(C26:C27)</f>
        <v>0</v>
      </c>
      <c r="D25" s="58">
        <f>SUM(D26:D27)</f>
        <v>0</v>
      </c>
    </row>
    <row r="26" spans="1:4" ht="18">
      <c r="A26" s="78" t="s">
        <v>68</v>
      </c>
      <c r="B26" s="59">
        <v>0</v>
      </c>
      <c r="C26" s="59">
        <v>0</v>
      </c>
      <c r="D26" s="59">
        <v>0</v>
      </c>
    </row>
    <row r="27" spans="1:4" ht="25.5">
      <c r="A27" s="78" t="s">
        <v>69</v>
      </c>
      <c r="B27" s="59">
        <v>0</v>
      </c>
      <c r="C27" s="59">
        <v>0</v>
      </c>
      <c r="D27" s="59">
        <v>0</v>
      </c>
    </row>
    <row r="28" spans="1:4" ht="31.5">
      <c r="A28" s="76" t="s">
        <v>73</v>
      </c>
      <c r="B28" s="57">
        <v>0</v>
      </c>
      <c r="C28" s="57">
        <v>0</v>
      </c>
      <c r="D28" s="57">
        <v>0</v>
      </c>
    </row>
    <row r="29" spans="1:4" ht="18">
      <c r="A29" s="79" t="s">
        <v>74</v>
      </c>
      <c r="B29" s="57">
        <f>SUM(B8,B11,B12,B28,B4,B7)</f>
        <v>200000</v>
      </c>
      <c r="C29" s="57">
        <f>SUM(C8,C11,C12,C28,C4,C7)</f>
        <v>100000</v>
      </c>
      <c r="D29" s="57">
        <f>SUM(D8,D11,D12,D28,D4,D7)</f>
        <v>150000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98" t="s">
        <v>452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s="16" customFormat="1" ht="15.75">
      <c r="A2" s="299" t="s">
        <v>376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s="16" customFormat="1" ht="15.75">
      <c r="A3" s="299" t="s">
        <v>375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12" ht="15.75">
      <c r="A4" s="299" t="s">
        <v>501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92" t="s">
        <v>9</v>
      </c>
      <c r="C7" s="296" t="s">
        <v>498</v>
      </c>
      <c r="D7" s="296"/>
      <c r="E7" s="296"/>
      <c r="F7" s="297"/>
      <c r="G7" s="295" t="s">
        <v>538</v>
      </c>
      <c r="H7" s="296"/>
      <c r="I7" s="296"/>
      <c r="J7" s="297"/>
      <c r="K7" s="296" t="s">
        <v>648</v>
      </c>
      <c r="L7" s="297"/>
    </row>
    <row r="8" spans="1:12" s="3" customFormat="1" ht="31.5">
      <c r="A8" s="1"/>
      <c r="B8" s="306"/>
      <c r="C8" s="4" t="s">
        <v>540</v>
      </c>
      <c r="D8" s="4" t="s">
        <v>541</v>
      </c>
      <c r="E8" s="4" t="s">
        <v>654</v>
      </c>
      <c r="F8" s="4" t="s">
        <v>655</v>
      </c>
      <c r="G8" s="4" t="s">
        <v>540</v>
      </c>
      <c r="H8" s="4" t="s">
        <v>541</v>
      </c>
      <c r="I8" s="4" t="s">
        <v>654</v>
      </c>
      <c r="J8" s="4" t="s">
        <v>655</v>
      </c>
      <c r="K8" s="4" t="s">
        <v>654</v>
      </c>
      <c r="L8" s="4" t="s">
        <v>655</v>
      </c>
    </row>
    <row r="9" spans="1:12" s="3" customFormat="1" ht="15.75">
      <c r="A9" s="1">
        <v>2</v>
      </c>
      <c r="B9" s="293"/>
      <c r="C9" s="6" t="s">
        <v>377</v>
      </c>
      <c r="D9" s="6" t="s">
        <v>377</v>
      </c>
      <c r="E9" s="6" t="s">
        <v>4</v>
      </c>
      <c r="F9" s="6" t="s">
        <v>4</v>
      </c>
      <c r="G9" s="6" t="s">
        <v>377</v>
      </c>
      <c r="H9" s="6" t="s">
        <v>377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383</v>
      </c>
      <c r="C10" s="15">
        <v>840000</v>
      </c>
      <c r="D10" s="15">
        <v>840000</v>
      </c>
      <c r="E10" s="15">
        <v>840000</v>
      </c>
      <c r="F10" s="15">
        <v>840000</v>
      </c>
      <c r="G10" s="15">
        <v>840000</v>
      </c>
      <c r="H10" s="15">
        <v>840000</v>
      </c>
      <c r="I10" s="15">
        <v>840000</v>
      </c>
      <c r="J10" s="15">
        <v>840000</v>
      </c>
      <c r="K10" s="15">
        <v>840000</v>
      </c>
      <c r="L10" s="15">
        <v>840000</v>
      </c>
    </row>
    <row r="11" spans="1:12" ht="30">
      <c r="A11" s="1">
        <v>4</v>
      </c>
      <c r="B11" s="44" t="s">
        <v>384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ht="45">
      <c r="A13" s="1">
        <v>6</v>
      </c>
      <c r="B13" s="44" t="s">
        <v>30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385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840000</v>
      </c>
      <c r="D17" s="18">
        <f>SUM(D10:D16)</f>
        <v>840000</v>
      </c>
      <c r="E17" s="18">
        <f aca="true" t="shared" si="0" ref="E17:L17">SUM(E10:E16)</f>
        <v>840000</v>
      </c>
      <c r="F17" s="18">
        <f t="shared" si="0"/>
        <v>840000</v>
      </c>
      <c r="G17" s="18">
        <f t="shared" si="0"/>
        <v>840000</v>
      </c>
      <c r="H17" s="18">
        <f>SUM(H10:H16)</f>
        <v>840000</v>
      </c>
      <c r="I17" s="18">
        <f t="shared" si="0"/>
        <v>840000</v>
      </c>
      <c r="J17" s="18">
        <f t="shared" si="0"/>
        <v>840000</v>
      </c>
      <c r="K17" s="18">
        <f t="shared" si="0"/>
        <v>840000</v>
      </c>
      <c r="L17" s="18">
        <f t="shared" si="0"/>
        <v>840000</v>
      </c>
    </row>
    <row r="18" spans="1:12" ht="15.75">
      <c r="A18" s="1">
        <v>11</v>
      </c>
      <c r="B18" s="46" t="s">
        <v>52</v>
      </c>
      <c r="C18" s="18">
        <f>ROUNDDOWN(C17*0.5,0)</f>
        <v>420000</v>
      </c>
      <c r="D18" s="18">
        <f>ROUNDDOWN(D17*0.5,0)</f>
        <v>420000</v>
      </c>
      <c r="E18" s="18">
        <f aca="true" t="shared" si="1" ref="E18:L18">ROUNDDOWN(E17*0.5,0)</f>
        <v>420000</v>
      </c>
      <c r="F18" s="18">
        <f t="shared" si="1"/>
        <v>420000</v>
      </c>
      <c r="G18" s="18">
        <f t="shared" si="1"/>
        <v>420000</v>
      </c>
      <c r="H18" s="18">
        <f>ROUNDDOWN(H17*0.5,0)</f>
        <v>420000</v>
      </c>
      <c r="I18" s="18">
        <f t="shared" si="1"/>
        <v>420000</v>
      </c>
      <c r="J18" s="18">
        <f t="shared" si="1"/>
        <v>420000</v>
      </c>
      <c r="K18" s="18">
        <f t="shared" si="1"/>
        <v>420000</v>
      </c>
      <c r="L18" s="18">
        <f t="shared" si="1"/>
        <v>420000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420000</v>
      </c>
      <c r="D27" s="18">
        <f t="shared" si="3"/>
        <v>420000</v>
      </c>
      <c r="E27" s="18">
        <f t="shared" si="3"/>
        <v>420000</v>
      </c>
      <c r="F27" s="18">
        <f t="shared" si="3"/>
        <v>420000</v>
      </c>
      <c r="G27" s="18">
        <f t="shared" si="3"/>
        <v>420000</v>
      </c>
      <c r="H27" s="18">
        <f t="shared" si="3"/>
        <v>420000</v>
      </c>
      <c r="I27" s="18">
        <f t="shared" si="3"/>
        <v>420000</v>
      </c>
      <c r="J27" s="18">
        <f t="shared" si="3"/>
        <v>420000</v>
      </c>
      <c r="K27" s="18">
        <f t="shared" si="3"/>
        <v>420000</v>
      </c>
      <c r="L27" s="18">
        <f t="shared" si="3"/>
        <v>420000</v>
      </c>
    </row>
    <row r="28" spans="1:12" s="22" customFormat="1" ht="42.75">
      <c r="A28" s="1">
        <v>21</v>
      </c>
      <c r="B28" s="47" t="s">
        <v>380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502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379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C7:F7"/>
    <mergeCell ref="G7:J7"/>
    <mergeCell ref="K7:L7"/>
    <mergeCell ref="B7:B9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304"/>
  <sheetViews>
    <sheetView zoomScalePageLayoutView="0" workbookViewId="0" topLeftCell="A9">
      <selection activeCell="A312" sqref="A312"/>
    </sheetView>
  </sheetViews>
  <sheetFormatPr defaultColWidth="9.140625" defaultRowHeight="15"/>
  <cols>
    <col min="1" max="1" width="70.7109375" style="112" customWidth="1"/>
    <col min="2" max="2" width="5.7109375" style="16" customWidth="1"/>
    <col min="3" max="3" width="12.140625" style="16" customWidth="1"/>
    <col min="4" max="6" width="12.140625" style="16" hidden="1" customWidth="1"/>
    <col min="7" max="16384" width="9.140625" style="16" customWidth="1"/>
  </cols>
  <sheetData>
    <row r="1" spans="1:5" ht="15.75" customHeight="1">
      <c r="A1" s="307" t="s">
        <v>634</v>
      </c>
      <c r="B1" s="307"/>
      <c r="C1" s="307"/>
      <c r="D1" s="307"/>
      <c r="E1" s="307"/>
    </row>
    <row r="2" spans="1:5" ht="15.75">
      <c r="A2" s="299" t="s">
        <v>492</v>
      </c>
      <c r="B2" s="299"/>
      <c r="C2" s="299"/>
      <c r="D2" s="299"/>
      <c r="E2" s="299"/>
    </row>
    <row r="3" spans="1:6" ht="15.75">
      <c r="A3" s="42"/>
      <c r="B3" s="42"/>
      <c r="C3" s="42"/>
      <c r="D3" s="42"/>
      <c r="E3" s="42"/>
      <c r="F3" s="42"/>
    </row>
    <row r="4" spans="1:3" ht="15.75" hidden="1">
      <c r="A4" s="110"/>
      <c r="B4" s="42"/>
      <c r="C4" s="265" t="s">
        <v>651</v>
      </c>
    </row>
    <row r="5" spans="1:6" s="10" customFormat="1" ht="31.5">
      <c r="A5" s="100" t="s">
        <v>9</v>
      </c>
      <c r="B5" s="17" t="s">
        <v>140</v>
      </c>
      <c r="C5" s="38" t="s">
        <v>650</v>
      </c>
      <c r="D5" s="38" t="s">
        <v>650</v>
      </c>
      <c r="E5" s="38" t="s">
        <v>650</v>
      </c>
      <c r="F5" s="38" t="s">
        <v>650</v>
      </c>
    </row>
    <row r="6" spans="1:8" s="10" customFormat="1" ht="16.5">
      <c r="A6" s="66" t="s">
        <v>85</v>
      </c>
      <c r="B6" s="103"/>
      <c r="C6" s="81"/>
      <c r="D6" s="81"/>
      <c r="E6" s="81"/>
      <c r="F6" s="81"/>
      <c r="G6" s="12"/>
      <c r="H6" s="260"/>
    </row>
    <row r="7" spans="1:8" s="10" customFormat="1" ht="15.75">
      <c r="A7" s="65" t="s">
        <v>267</v>
      </c>
      <c r="B7" s="17"/>
      <c r="C7" s="81"/>
      <c r="D7" s="81"/>
      <c r="E7" s="81"/>
      <c r="F7" s="81"/>
      <c r="G7" s="12"/>
      <c r="H7" s="260"/>
    </row>
    <row r="8" spans="1:8" s="10" customFormat="1" ht="15.75" hidden="1">
      <c r="A8" s="85" t="s">
        <v>148</v>
      </c>
      <c r="B8" s="17">
        <v>2</v>
      </c>
      <c r="C8" s="81"/>
      <c r="D8" s="81"/>
      <c r="E8" s="81"/>
      <c r="F8" s="81"/>
      <c r="G8" s="12"/>
      <c r="H8" s="260"/>
    </row>
    <row r="9" spans="1:8" s="10" customFormat="1" ht="15.75">
      <c r="A9" s="85" t="s">
        <v>149</v>
      </c>
      <c r="B9" s="17">
        <v>2</v>
      </c>
      <c r="C9" s="81">
        <v>405860</v>
      </c>
      <c r="D9" s="81"/>
      <c r="E9" s="81"/>
      <c r="F9" s="81"/>
      <c r="G9" s="12"/>
      <c r="H9" s="260"/>
    </row>
    <row r="10" spans="1:8" s="10" customFormat="1" ht="15.75">
      <c r="A10" s="85" t="s">
        <v>150</v>
      </c>
      <c r="B10" s="17">
        <v>2</v>
      </c>
      <c r="C10" s="81">
        <v>960000</v>
      </c>
      <c r="D10" s="81"/>
      <c r="E10" s="81"/>
      <c r="F10" s="81"/>
      <c r="G10" s="12"/>
      <c r="H10" s="260"/>
    </row>
    <row r="11" spans="1:8" s="10" customFormat="1" ht="15.75">
      <c r="A11" s="85" t="s">
        <v>151</v>
      </c>
      <c r="B11" s="17">
        <v>2</v>
      </c>
      <c r="C11" s="81">
        <v>143796</v>
      </c>
      <c r="D11" s="81"/>
      <c r="E11" s="81"/>
      <c r="F11" s="81"/>
      <c r="G11" s="12"/>
      <c r="H11" s="260"/>
    </row>
    <row r="12" spans="1:8" s="10" customFormat="1" ht="15.75">
      <c r="A12" s="85" t="s">
        <v>152</v>
      </c>
      <c r="B12" s="17">
        <v>2</v>
      </c>
      <c r="C12" s="81">
        <v>304180</v>
      </c>
      <c r="D12" s="81"/>
      <c r="E12" s="81"/>
      <c r="F12" s="81"/>
      <c r="G12" s="12"/>
      <c r="H12" s="260"/>
    </row>
    <row r="13" spans="1:8" s="10" customFormat="1" ht="15.75">
      <c r="A13" s="85" t="s">
        <v>269</v>
      </c>
      <c r="B13" s="17">
        <v>2</v>
      </c>
      <c r="C13" s="81">
        <v>5000000</v>
      </c>
      <c r="D13" s="81"/>
      <c r="E13" s="81"/>
      <c r="F13" s="81"/>
      <c r="G13" s="12"/>
      <c r="H13" s="260"/>
    </row>
    <row r="14" spans="1:8" s="10" customFormat="1" ht="15.75" hidden="1">
      <c r="A14" s="85" t="s">
        <v>270</v>
      </c>
      <c r="B14" s="17">
        <v>2</v>
      </c>
      <c r="C14" s="81"/>
      <c r="D14" s="81"/>
      <c r="E14" s="81"/>
      <c r="F14" s="81"/>
      <c r="G14" s="12"/>
      <c r="H14" s="260"/>
    </row>
    <row r="15" spans="1:8" s="10" customFormat="1" ht="15.75">
      <c r="A15" s="111" t="s">
        <v>478</v>
      </c>
      <c r="B15" s="17">
        <v>2</v>
      </c>
      <c r="C15" s="81">
        <v>3187449</v>
      </c>
      <c r="D15" s="81"/>
      <c r="E15" s="81"/>
      <c r="F15" s="81"/>
      <c r="G15" s="12"/>
      <c r="H15" s="260"/>
    </row>
    <row r="16" spans="1:8" s="10" customFormat="1" ht="15.75">
      <c r="A16" s="85" t="s">
        <v>534</v>
      </c>
      <c r="B16" s="17">
        <v>2</v>
      </c>
      <c r="C16" s="81">
        <v>990400</v>
      </c>
      <c r="D16" s="81"/>
      <c r="E16" s="81"/>
      <c r="F16" s="81"/>
      <c r="G16" s="12"/>
      <c r="H16" s="260"/>
    </row>
    <row r="17" spans="1:8" s="10" customFormat="1" ht="15.75">
      <c r="A17" s="85" t="s">
        <v>282</v>
      </c>
      <c r="B17" s="17">
        <v>2</v>
      </c>
      <c r="C17" s="81">
        <v>2550</v>
      </c>
      <c r="D17" s="81"/>
      <c r="E17" s="81"/>
      <c r="F17" s="81"/>
      <c r="G17" s="12"/>
      <c r="H17" s="260"/>
    </row>
    <row r="18" spans="1:8" s="10" customFormat="1" ht="31.5">
      <c r="A18" s="108" t="s">
        <v>268</v>
      </c>
      <c r="B18" s="17"/>
      <c r="C18" s="81">
        <f>SUM(C8:C17)</f>
        <v>10994235</v>
      </c>
      <c r="D18" s="81"/>
      <c r="E18" s="81"/>
      <c r="F18" s="81"/>
      <c r="G18" s="12"/>
      <c r="H18" s="260"/>
    </row>
    <row r="19" spans="1:8" s="10" customFormat="1" ht="15.75" hidden="1">
      <c r="A19" s="85" t="s">
        <v>272</v>
      </c>
      <c r="B19" s="17">
        <v>2</v>
      </c>
      <c r="C19" s="81"/>
      <c r="D19" s="81"/>
      <c r="E19" s="81"/>
      <c r="F19" s="81"/>
      <c r="G19" s="12"/>
      <c r="H19" s="260"/>
    </row>
    <row r="20" spans="1:8" s="10" customFormat="1" ht="15.75" hidden="1">
      <c r="A20" s="85" t="s">
        <v>273</v>
      </c>
      <c r="B20" s="17">
        <v>2</v>
      </c>
      <c r="C20" s="81"/>
      <c r="D20" s="81"/>
      <c r="E20" s="81"/>
      <c r="F20" s="81"/>
      <c r="G20" s="12"/>
      <c r="H20" s="260"/>
    </row>
    <row r="21" spans="1:8" s="10" customFormat="1" ht="15.75" hidden="1">
      <c r="A21" s="108" t="s">
        <v>271</v>
      </c>
      <c r="B21" s="17"/>
      <c r="C21" s="81">
        <f>SUM(C19:C20)</f>
        <v>0</v>
      </c>
      <c r="D21" s="81"/>
      <c r="E21" s="81"/>
      <c r="F21" s="81"/>
      <c r="G21" s="12"/>
      <c r="H21" s="260"/>
    </row>
    <row r="22" spans="1:8" s="10" customFormat="1" ht="15.75" hidden="1">
      <c r="A22" s="85" t="s">
        <v>274</v>
      </c>
      <c r="B22" s="17">
        <v>2</v>
      </c>
      <c r="C22" s="81"/>
      <c r="D22" s="81"/>
      <c r="E22" s="81"/>
      <c r="F22" s="81"/>
      <c r="G22" s="12"/>
      <c r="H22" s="260"/>
    </row>
    <row r="23" spans="1:8" s="10" customFormat="1" ht="15.75" hidden="1">
      <c r="A23" s="85" t="s">
        <v>275</v>
      </c>
      <c r="B23" s="17">
        <v>2</v>
      </c>
      <c r="C23" s="81"/>
      <c r="D23" s="81"/>
      <c r="E23" s="81"/>
      <c r="F23" s="81"/>
      <c r="G23" s="12"/>
      <c r="H23" s="260"/>
    </row>
    <row r="24" spans="1:8" s="10" customFormat="1" ht="15.75" hidden="1">
      <c r="A24" s="111" t="s">
        <v>478</v>
      </c>
      <c r="B24" s="17">
        <v>2</v>
      </c>
      <c r="C24" s="81"/>
      <c r="D24" s="81"/>
      <c r="E24" s="81"/>
      <c r="F24" s="81"/>
      <c r="G24" s="12"/>
      <c r="H24" s="260"/>
    </row>
    <row r="25" spans="1:8" s="10" customFormat="1" ht="15.75">
      <c r="A25" s="85" t="s">
        <v>277</v>
      </c>
      <c r="B25" s="17">
        <v>2</v>
      </c>
      <c r="C25" s="81">
        <v>110720</v>
      </c>
      <c r="D25" s="81"/>
      <c r="E25" s="81"/>
      <c r="F25" s="81"/>
      <c r="G25" s="12"/>
      <c r="H25" s="260"/>
    </row>
    <row r="26" spans="1:8" s="10" customFormat="1" ht="15.75" hidden="1">
      <c r="A26" s="85" t="s">
        <v>278</v>
      </c>
      <c r="B26" s="17">
        <v>2</v>
      </c>
      <c r="C26" s="81"/>
      <c r="D26" s="81"/>
      <c r="E26" s="81"/>
      <c r="F26" s="81"/>
      <c r="G26" s="12"/>
      <c r="H26" s="260"/>
    </row>
    <row r="27" spans="1:8" s="10" customFormat="1" ht="31.5">
      <c r="A27" s="85" t="s">
        <v>479</v>
      </c>
      <c r="B27" s="17">
        <v>2</v>
      </c>
      <c r="C27" s="81">
        <v>1274036</v>
      </c>
      <c r="D27" s="81"/>
      <c r="E27" s="81"/>
      <c r="F27" s="81"/>
      <c r="G27" s="12"/>
      <c r="H27" s="260"/>
    </row>
    <row r="28" spans="1:8" s="10" customFormat="1" ht="15.75" hidden="1">
      <c r="A28" s="85" t="s">
        <v>535</v>
      </c>
      <c r="B28" s="17">
        <v>2</v>
      </c>
      <c r="C28" s="81"/>
      <c r="D28" s="81"/>
      <c r="E28" s="81"/>
      <c r="F28" s="81"/>
      <c r="G28" s="12"/>
      <c r="H28" s="260"/>
    </row>
    <row r="29" spans="1:8" s="10" customFormat="1" ht="31.5">
      <c r="A29" s="108" t="s">
        <v>276</v>
      </c>
      <c r="B29" s="17"/>
      <c r="C29" s="81">
        <f>SUM(C22:C28)</f>
        <v>1384756</v>
      </c>
      <c r="D29" s="81"/>
      <c r="E29" s="81"/>
      <c r="F29" s="81"/>
      <c r="G29" s="12"/>
      <c r="H29" s="260"/>
    </row>
    <row r="30" spans="1:8" s="10" customFormat="1" ht="31.5">
      <c r="A30" s="85" t="s">
        <v>279</v>
      </c>
      <c r="B30" s="17">
        <v>2</v>
      </c>
      <c r="C30" s="81">
        <v>1800000</v>
      </c>
      <c r="D30" s="81"/>
      <c r="E30" s="81"/>
      <c r="F30" s="81"/>
      <c r="G30" s="12"/>
      <c r="H30" s="260"/>
    </row>
    <row r="31" spans="1:8" s="10" customFormat="1" ht="31.5">
      <c r="A31" s="108" t="s">
        <v>280</v>
      </c>
      <c r="B31" s="17"/>
      <c r="C31" s="81">
        <f>SUM(C30)</f>
        <v>1800000</v>
      </c>
      <c r="D31" s="81"/>
      <c r="E31" s="81"/>
      <c r="F31" s="81"/>
      <c r="G31" s="12"/>
      <c r="H31" s="260"/>
    </row>
    <row r="32" spans="1:8" s="10" customFormat="1" ht="15.75" hidden="1">
      <c r="A32" s="85" t="s">
        <v>281</v>
      </c>
      <c r="B32" s="17">
        <v>2</v>
      </c>
      <c r="C32" s="81"/>
      <c r="D32" s="81"/>
      <c r="E32" s="81"/>
      <c r="F32" s="81"/>
      <c r="G32" s="12"/>
      <c r="H32" s="260"/>
    </row>
    <row r="33" spans="1:8" s="10" customFormat="1" ht="15.75" hidden="1">
      <c r="A33" s="85" t="s">
        <v>516</v>
      </c>
      <c r="B33" s="17">
        <v>2</v>
      </c>
      <c r="C33" s="81"/>
      <c r="D33" s="81"/>
      <c r="E33" s="81"/>
      <c r="F33" s="81"/>
      <c r="G33" s="12"/>
      <c r="H33" s="260"/>
    </row>
    <row r="34" spans="1:8" s="10" customFormat="1" ht="15.75" hidden="1">
      <c r="A34" s="85" t="s">
        <v>523</v>
      </c>
      <c r="B34" s="17">
        <v>2</v>
      </c>
      <c r="C34" s="81"/>
      <c r="D34" s="81"/>
      <c r="E34" s="81"/>
      <c r="F34" s="81"/>
      <c r="G34" s="12"/>
      <c r="H34" s="260"/>
    </row>
    <row r="35" spans="1:8" s="10" customFormat="1" ht="15.75" hidden="1">
      <c r="A35" s="85" t="s">
        <v>524</v>
      </c>
      <c r="B35" s="17">
        <v>2</v>
      </c>
      <c r="C35" s="81"/>
      <c r="D35" s="81"/>
      <c r="E35" s="81"/>
      <c r="F35" s="81"/>
      <c r="G35" s="12"/>
      <c r="H35" s="260"/>
    </row>
    <row r="36" spans="1:8" s="10" customFormat="1" ht="15.75" hidden="1">
      <c r="A36" s="85" t="s">
        <v>525</v>
      </c>
      <c r="B36" s="17">
        <v>2</v>
      </c>
      <c r="C36" s="81"/>
      <c r="D36" s="81"/>
      <c r="E36" s="81"/>
      <c r="F36" s="81"/>
      <c r="G36" s="12"/>
      <c r="H36" s="260"/>
    </row>
    <row r="37" spans="1:8" s="10" customFormat="1" ht="15.75" hidden="1">
      <c r="A37" s="85" t="s">
        <v>526</v>
      </c>
      <c r="B37" s="17">
        <v>2</v>
      </c>
      <c r="C37" s="81"/>
      <c r="D37" s="81"/>
      <c r="E37" s="81"/>
      <c r="F37" s="81"/>
      <c r="G37" s="12"/>
      <c r="H37" s="260"/>
    </row>
    <row r="38" spans="1:8" s="10" customFormat="1" ht="15.75" hidden="1">
      <c r="A38" s="85" t="s">
        <v>527</v>
      </c>
      <c r="B38" s="17">
        <v>2</v>
      </c>
      <c r="C38" s="81"/>
      <c r="D38" s="81"/>
      <c r="E38" s="81"/>
      <c r="F38" s="81"/>
      <c r="G38" s="12"/>
      <c r="H38" s="260"/>
    </row>
    <row r="39" spans="1:8" s="10" customFormat="1" ht="15.75" hidden="1">
      <c r="A39" s="85" t="s">
        <v>528</v>
      </c>
      <c r="B39" s="17">
        <v>2</v>
      </c>
      <c r="C39" s="81"/>
      <c r="D39" s="81"/>
      <c r="E39" s="81"/>
      <c r="F39" s="81"/>
      <c r="G39" s="12"/>
      <c r="H39" s="260"/>
    </row>
    <row r="40" spans="1:8" s="10" customFormat="1" ht="15.75" hidden="1">
      <c r="A40" s="85" t="s">
        <v>529</v>
      </c>
      <c r="B40" s="17">
        <v>2</v>
      </c>
      <c r="C40" s="81"/>
      <c r="D40" s="81"/>
      <c r="E40" s="81"/>
      <c r="F40" s="81"/>
      <c r="G40" s="12"/>
      <c r="H40" s="260"/>
    </row>
    <row r="41" spans="1:8" s="10" customFormat="1" ht="15.75" hidden="1">
      <c r="A41" s="85" t="s">
        <v>530</v>
      </c>
      <c r="B41" s="17">
        <v>2</v>
      </c>
      <c r="C41" s="81"/>
      <c r="D41" s="81"/>
      <c r="E41" s="81"/>
      <c r="F41" s="81"/>
      <c r="G41" s="12"/>
      <c r="H41" s="260"/>
    </row>
    <row r="42" spans="1:8" s="10" customFormat="1" ht="15.75" hidden="1">
      <c r="A42" s="85" t="s">
        <v>531</v>
      </c>
      <c r="B42" s="17">
        <v>2</v>
      </c>
      <c r="C42" s="81"/>
      <c r="D42" s="81"/>
      <c r="E42" s="81"/>
      <c r="F42" s="81"/>
      <c r="G42" s="12"/>
      <c r="H42" s="260"/>
    </row>
    <row r="43" spans="1:8" s="10" customFormat="1" ht="15.75" hidden="1">
      <c r="A43" s="85" t="s">
        <v>554</v>
      </c>
      <c r="B43" s="17">
        <v>2</v>
      </c>
      <c r="C43" s="81"/>
      <c r="D43" s="81"/>
      <c r="E43" s="81"/>
      <c r="F43" s="81"/>
      <c r="G43" s="12"/>
      <c r="H43" s="260"/>
    </row>
    <row r="44" spans="1:8" s="10" customFormat="1" ht="15.75" hidden="1">
      <c r="A44" s="85" t="s">
        <v>532</v>
      </c>
      <c r="B44" s="17">
        <v>2</v>
      </c>
      <c r="C44" s="81"/>
      <c r="D44" s="81"/>
      <c r="E44" s="81"/>
      <c r="F44" s="81"/>
      <c r="G44" s="12"/>
      <c r="H44" s="260"/>
    </row>
    <row r="45" spans="1:8" s="10" customFormat="1" ht="15.75" hidden="1">
      <c r="A45" s="85" t="s">
        <v>282</v>
      </c>
      <c r="B45" s="17">
        <v>2</v>
      </c>
      <c r="C45" s="81"/>
      <c r="D45" s="81"/>
      <c r="E45" s="81"/>
      <c r="F45" s="81"/>
      <c r="G45" s="12"/>
      <c r="H45" s="260"/>
    </row>
    <row r="46" spans="1:8" s="10" customFormat="1" ht="15.75" hidden="1">
      <c r="A46" s="85" t="s">
        <v>633</v>
      </c>
      <c r="B46" s="17">
        <v>2</v>
      </c>
      <c r="C46" s="81"/>
      <c r="D46" s="81"/>
      <c r="E46" s="81"/>
      <c r="F46" s="81"/>
      <c r="G46" s="12"/>
      <c r="H46" s="260"/>
    </row>
    <row r="47" spans="1:8" s="10" customFormat="1" ht="15.75" hidden="1">
      <c r="A47" s="108" t="s">
        <v>515</v>
      </c>
      <c r="B47" s="17"/>
      <c r="C47" s="81">
        <f>SUM(C32:C46)</f>
        <v>0</v>
      </c>
      <c r="D47" s="81"/>
      <c r="E47" s="81"/>
      <c r="F47" s="81"/>
      <c r="G47" s="12"/>
      <c r="H47" s="260"/>
    </row>
    <row r="48" spans="1:8" s="10" customFormat="1" ht="15.75" hidden="1">
      <c r="A48" s="85" t="s">
        <v>556</v>
      </c>
      <c r="B48" s="17">
        <v>2</v>
      </c>
      <c r="C48" s="81"/>
      <c r="D48" s="81"/>
      <c r="E48" s="81"/>
      <c r="F48" s="81"/>
      <c r="G48" s="12"/>
      <c r="H48" s="260"/>
    </row>
    <row r="49" spans="1:8" s="10" customFormat="1" ht="15.75" hidden="1">
      <c r="A49" s="108" t="s">
        <v>555</v>
      </c>
      <c r="B49" s="17"/>
      <c r="C49" s="81">
        <f>SUM(C48)</f>
        <v>0</v>
      </c>
      <c r="D49" s="81"/>
      <c r="E49" s="81"/>
      <c r="F49" s="81"/>
      <c r="G49" s="12"/>
      <c r="H49" s="260"/>
    </row>
    <row r="50" spans="1:8" s="10" customFormat="1" ht="15.75" hidden="1">
      <c r="A50" s="108"/>
      <c r="B50" s="17"/>
      <c r="C50" s="81"/>
      <c r="D50" s="81"/>
      <c r="E50" s="81"/>
      <c r="F50" s="81"/>
      <c r="G50" s="12"/>
      <c r="H50" s="260"/>
    </row>
    <row r="51" spans="1:8" s="10" customFormat="1" ht="15.75" hidden="1">
      <c r="A51" s="61" t="s">
        <v>284</v>
      </c>
      <c r="B51" s="17"/>
      <c r="C51" s="81"/>
      <c r="D51" s="81"/>
      <c r="E51" s="81"/>
      <c r="F51" s="81"/>
      <c r="G51" s="12"/>
      <c r="H51" s="260"/>
    </row>
    <row r="52" spans="1:8" s="10" customFormat="1" ht="15.75" hidden="1">
      <c r="A52" s="61"/>
      <c r="B52" s="17"/>
      <c r="C52" s="81"/>
      <c r="D52" s="81"/>
      <c r="E52" s="81"/>
      <c r="F52" s="81"/>
      <c r="G52" s="12"/>
      <c r="H52" s="260"/>
    </row>
    <row r="53" spans="1:8" s="10" customFormat="1" ht="31.5" hidden="1">
      <c r="A53" s="61" t="s">
        <v>287</v>
      </c>
      <c r="B53" s="17"/>
      <c r="C53" s="81"/>
      <c r="D53" s="81"/>
      <c r="E53" s="81"/>
      <c r="F53" s="81"/>
      <c r="G53" s="12"/>
      <c r="H53" s="260"/>
    </row>
    <row r="54" spans="1:8" s="10" customFormat="1" ht="15.75" hidden="1">
      <c r="A54" s="61"/>
      <c r="B54" s="17"/>
      <c r="C54" s="81"/>
      <c r="D54" s="81"/>
      <c r="E54" s="81"/>
      <c r="F54" s="81"/>
      <c r="G54" s="12"/>
      <c r="H54" s="260"/>
    </row>
    <row r="55" spans="1:8" s="10" customFormat="1" ht="31.5" hidden="1">
      <c r="A55" s="61" t="s">
        <v>286</v>
      </c>
      <c r="B55" s="17"/>
      <c r="C55" s="81"/>
      <c r="D55" s="81"/>
      <c r="E55" s="81"/>
      <c r="F55" s="81"/>
      <c r="G55" s="12"/>
      <c r="H55" s="260"/>
    </row>
    <row r="56" spans="1:8" s="10" customFormat="1" ht="15.75" hidden="1">
      <c r="A56" s="61"/>
      <c r="B56" s="17"/>
      <c r="C56" s="81"/>
      <c r="D56" s="81"/>
      <c r="E56" s="81"/>
      <c r="F56" s="81"/>
      <c r="G56" s="12"/>
      <c r="H56" s="260"/>
    </row>
    <row r="57" spans="1:8" s="10" customFormat="1" ht="31.5" hidden="1">
      <c r="A57" s="61" t="s">
        <v>285</v>
      </c>
      <c r="B57" s="17"/>
      <c r="C57" s="81"/>
      <c r="D57" s="81"/>
      <c r="E57" s="81"/>
      <c r="F57" s="81"/>
      <c r="G57" s="12"/>
      <c r="H57" s="260"/>
    </row>
    <row r="58" spans="1:8" s="10" customFormat="1" ht="15.75" hidden="1">
      <c r="A58" s="85" t="s">
        <v>491</v>
      </c>
      <c r="B58" s="17">
        <v>2</v>
      </c>
      <c r="C58" s="81"/>
      <c r="D58" s="81"/>
      <c r="E58" s="81"/>
      <c r="F58" s="81"/>
      <c r="G58" s="12"/>
      <c r="H58" s="260"/>
    </row>
    <row r="59" spans="1:8" s="10" customFormat="1" ht="15.75" hidden="1">
      <c r="A59" s="107" t="s">
        <v>472</v>
      </c>
      <c r="B59" s="98"/>
      <c r="C59" s="81">
        <f>SUM(C58)</f>
        <v>0</v>
      </c>
      <c r="D59" s="81"/>
      <c r="E59" s="81"/>
      <c r="F59" s="81"/>
      <c r="G59" s="12"/>
      <c r="H59" s="260"/>
    </row>
    <row r="60" spans="1:8" s="10" customFormat="1" ht="15.75" hidden="1">
      <c r="A60" s="85" t="s">
        <v>153</v>
      </c>
      <c r="B60" s="98">
        <v>2</v>
      </c>
      <c r="C60" s="81"/>
      <c r="D60" s="81"/>
      <c r="E60" s="81"/>
      <c r="F60" s="81"/>
      <c r="G60" s="12"/>
      <c r="H60" s="260"/>
    </row>
    <row r="61" spans="1:8" s="10" customFormat="1" ht="15.75" hidden="1">
      <c r="A61" s="85" t="s">
        <v>288</v>
      </c>
      <c r="B61" s="98">
        <v>2</v>
      </c>
      <c r="C61" s="81"/>
      <c r="D61" s="81"/>
      <c r="E61" s="81"/>
      <c r="F61" s="81"/>
      <c r="G61" s="12"/>
      <c r="H61" s="260"/>
    </row>
    <row r="62" spans="1:8" s="10" customFormat="1" ht="15.75" hidden="1">
      <c r="A62" s="85" t="s">
        <v>154</v>
      </c>
      <c r="B62" s="98">
        <v>2</v>
      </c>
      <c r="C62" s="81"/>
      <c r="D62" s="81"/>
      <c r="E62" s="81"/>
      <c r="F62" s="81"/>
      <c r="G62" s="12"/>
      <c r="H62" s="260"/>
    </row>
    <row r="63" spans="1:8" s="10" customFormat="1" ht="15.75" hidden="1">
      <c r="A63" s="107" t="s">
        <v>157</v>
      </c>
      <c r="B63" s="98"/>
      <c r="C63" s="81">
        <f>SUM(C60:C62)</f>
        <v>0</v>
      </c>
      <c r="D63" s="81"/>
      <c r="E63" s="81"/>
      <c r="F63" s="81"/>
      <c r="G63" s="12"/>
      <c r="H63" s="260"/>
    </row>
    <row r="64" spans="1:8" s="10" customFormat="1" ht="15.75" hidden="1">
      <c r="A64" s="85" t="s">
        <v>155</v>
      </c>
      <c r="B64" s="98">
        <v>2</v>
      </c>
      <c r="C64" s="81"/>
      <c r="D64" s="81"/>
      <c r="E64" s="81"/>
      <c r="F64" s="81"/>
      <c r="G64" s="12"/>
      <c r="H64" s="260"/>
    </row>
    <row r="65" spans="1:8" s="10" customFormat="1" ht="15.75" hidden="1">
      <c r="A65" s="85" t="s">
        <v>118</v>
      </c>
      <c r="B65" s="98"/>
      <c r="C65" s="81"/>
      <c r="D65" s="81"/>
      <c r="E65" s="81"/>
      <c r="F65" s="81"/>
      <c r="G65" s="12"/>
      <c r="H65" s="260"/>
    </row>
    <row r="66" spans="1:8" s="10" customFormat="1" ht="15.75" hidden="1">
      <c r="A66" s="107" t="s">
        <v>158</v>
      </c>
      <c r="B66" s="98"/>
      <c r="C66" s="81">
        <f>SUM(C64:C65)</f>
        <v>0</v>
      </c>
      <c r="D66" s="81"/>
      <c r="E66" s="81"/>
      <c r="F66" s="81"/>
      <c r="G66" s="12"/>
      <c r="H66" s="260"/>
    </row>
    <row r="67" spans="1:8" s="10" customFormat="1" ht="15.75" hidden="1">
      <c r="A67" s="85" t="s">
        <v>129</v>
      </c>
      <c r="B67" s="17">
        <v>2</v>
      </c>
      <c r="C67" s="81"/>
      <c r="D67" s="81"/>
      <c r="E67" s="81"/>
      <c r="F67" s="81"/>
      <c r="G67" s="12"/>
      <c r="H67" s="260"/>
    </row>
    <row r="68" spans="1:8" s="10" customFormat="1" ht="15.75" hidden="1">
      <c r="A68" s="85" t="s">
        <v>448</v>
      </c>
      <c r="B68" s="100">
        <v>2</v>
      </c>
      <c r="C68" s="81"/>
      <c r="D68" s="81"/>
      <c r="E68" s="81"/>
      <c r="F68" s="81"/>
      <c r="G68" s="12"/>
      <c r="H68" s="260"/>
    </row>
    <row r="69" spans="1:8" s="10" customFormat="1" ht="15.75">
      <c r="A69" s="85" t="s">
        <v>635</v>
      </c>
      <c r="B69" s="100">
        <v>2</v>
      </c>
      <c r="C69" s="81">
        <v>1279</v>
      </c>
      <c r="D69" s="81"/>
      <c r="E69" s="81"/>
      <c r="F69" s="81"/>
      <c r="G69" s="12"/>
      <c r="H69" s="260"/>
    </row>
    <row r="70" spans="1:8" s="10" customFormat="1" ht="15.75" hidden="1">
      <c r="A70" s="85" t="s">
        <v>449</v>
      </c>
      <c r="B70" s="100">
        <v>2</v>
      </c>
      <c r="C70" s="81"/>
      <c r="D70" s="81"/>
      <c r="E70" s="81"/>
      <c r="F70" s="81"/>
      <c r="G70" s="12"/>
      <c r="H70" s="260"/>
    </row>
    <row r="71" spans="1:8" s="10" customFormat="1" ht="15.75">
      <c r="A71" s="85" t="s">
        <v>636</v>
      </c>
      <c r="B71" s="100">
        <v>2</v>
      </c>
      <c r="C71" s="81">
        <v>574</v>
      </c>
      <c r="D71" s="81"/>
      <c r="E71" s="81"/>
      <c r="F71" s="81"/>
      <c r="G71" s="12"/>
      <c r="H71" s="260"/>
    </row>
    <row r="72" spans="1:8" s="10" customFormat="1" ht="15.75" hidden="1">
      <c r="A72" s="85" t="s">
        <v>450</v>
      </c>
      <c r="B72" s="100">
        <v>2</v>
      </c>
      <c r="C72" s="81"/>
      <c r="D72" s="81"/>
      <c r="E72" s="81"/>
      <c r="F72" s="81"/>
      <c r="G72" s="12"/>
      <c r="H72" s="260"/>
    </row>
    <row r="73" spans="1:8" s="10" customFormat="1" ht="15.75">
      <c r="A73" s="85" t="s">
        <v>637</v>
      </c>
      <c r="B73" s="100">
        <v>2</v>
      </c>
      <c r="C73" s="81">
        <v>14112</v>
      </c>
      <c r="D73" s="81"/>
      <c r="E73" s="81"/>
      <c r="F73" s="81"/>
      <c r="G73" s="12"/>
      <c r="H73" s="260"/>
    </row>
    <row r="74" spans="1:8" s="10" customFormat="1" ht="15.75" hidden="1">
      <c r="A74" s="85" t="s">
        <v>118</v>
      </c>
      <c r="B74" s="17"/>
      <c r="C74" s="81"/>
      <c r="D74" s="81"/>
      <c r="E74" s="81"/>
      <c r="F74" s="81"/>
      <c r="G74" s="12"/>
      <c r="H74" s="260"/>
    </row>
    <row r="75" spans="1:8" s="10" customFormat="1" ht="15.75" hidden="1">
      <c r="A75" s="85" t="s">
        <v>118</v>
      </c>
      <c r="B75" s="17"/>
      <c r="C75" s="81"/>
      <c r="D75" s="81"/>
      <c r="E75" s="81"/>
      <c r="F75" s="81"/>
      <c r="G75" s="12"/>
      <c r="H75" s="260"/>
    </row>
    <row r="76" spans="1:8" s="10" customFormat="1" ht="15.75">
      <c r="A76" s="107" t="s">
        <v>159</v>
      </c>
      <c r="B76" s="17"/>
      <c r="C76" s="81">
        <f>SUM(C67:C75)</f>
        <v>15965</v>
      </c>
      <c r="D76" s="81"/>
      <c r="E76" s="81"/>
      <c r="F76" s="81"/>
      <c r="G76" s="12"/>
      <c r="H76" s="260"/>
    </row>
    <row r="77" spans="1:8" s="10" customFormat="1" ht="15.75" hidden="1">
      <c r="A77" s="85" t="s">
        <v>461</v>
      </c>
      <c r="B77" s="100">
        <v>2</v>
      </c>
      <c r="C77" s="81"/>
      <c r="D77" s="81"/>
      <c r="E77" s="81"/>
      <c r="F77" s="81"/>
      <c r="G77" s="12"/>
      <c r="H77" s="260"/>
    </row>
    <row r="78" spans="1:8" s="10" customFormat="1" ht="15.75" hidden="1">
      <c r="A78" s="85" t="s">
        <v>462</v>
      </c>
      <c r="B78" s="100">
        <v>2</v>
      </c>
      <c r="C78" s="81"/>
      <c r="D78" s="81"/>
      <c r="E78" s="81"/>
      <c r="F78" s="81"/>
      <c r="G78" s="12"/>
      <c r="H78" s="260"/>
    </row>
    <row r="79" spans="1:8" s="10" customFormat="1" ht="15.75" hidden="1">
      <c r="A79" s="85" t="s">
        <v>463</v>
      </c>
      <c r="B79" s="100">
        <v>2</v>
      </c>
      <c r="C79" s="81"/>
      <c r="D79" s="81"/>
      <c r="E79" s="81"/>
      <c r="F79" s="81"/>
      <c r="G79" s="12"/>
      <c r="H79" s="260"/>
    </row>
    <row r="80" spans="1:8" s="10" customFormat="1" ht="15.75" hidden="1">
      <c r="A80" s="85" t="s">
        <v>464</v>
      </c>
      <c r="B80" s="100">
        <v>2</v>
      </c>
      <c r="C80" s="81"/>
      <c r="D80" s="81"/>
      <c r="E80" s="81"/>
      <c r="F80" s="81"/>
      <c r="G80" s="12"/>
      <c r="H80" s="260"/>
    </row>
    <row r="81" spans="1:8" s="10" customFormat="1" ht="15.75" hidden="1">
      <c r="A81" s="85" t="s">
        <v>465</v>
      </c>
      <c r="B81" s="100">
        <v>2</v>
      </c>
      <c r="C81" s="81"/>
      <c r="D81" s="81"/>
      <c r="E81" s="81"/>
      <c r="F81" s="81"/>
      <c r="G81" s="12"/>
      <c r="H81" s="260"/>
    </row>
    <row r="82" spans="1:8" s="10" customFormat="1" ht="15.75" hidden="1">
      <c r="A82" s="85" t="s">
        <v>466</v>
      </c>
      <c r="B82" s="100">
        <v>2</v>
      </c>
      <c r="C82" s="81"/>
      <c r="D82" s="81"/>
      <c r="E82" s="81"/>
      <c r="F82" s="81"/>
      <c r="G82" s="12"/>
      <c r="H82" s="260"/>
    </row>
    <row r="83" spans="1:8" s="10" customFormat="1" ht="15.75" hidden="1">
      <c r="A83" s="85" t="s">
        <v>467</v>
      </c>
      <c r="B83" s="17">
        <v>2</v>
      </c>
      <c r="C83" s="81"/>
      <c r="D83" s="81"/>
      <c r="E83" s="81"/>
      <c r="F83" s="81"/>
      <c r="G83" s="12"/>
      <c r="H83" s="260"/>
    </row>
    <row r="84" spans="1:8" s="10" customFormat="1" ht="15.75" hidden="1">
      <c r="A84" s="85" t="s">
        <v>468</v>
      </c>
      <c r="B84" s="17">
        <v>2</v>
      </c>
      <c r="C84" s="81"/>
      <c r="D84" s="81"/>
      <c r="E84" s="81"/>
      <c r="F84" s="81"/>
      <c r="G84" s="12"/>
      <c r="H84" s="260"/>
    </row>
    <row r="85" spans="1:8" s="10" customFormat="1" ht="15.75" hidden="1">
      <c r="A85" s="85" t="s">
        <v>118</v>
      </c>
      <c r="B85" s="17"/>
      <c r="C85" s="81"/>
      <c r="D85" s="81"/>
      <c r="E85" s="81"/>
      <c r="F85" s="81"/>
      <c r="G85" s="12"/>
      <c r="H85" s="260"/>
    </row>
    <row r="86" spans="1:8" s="10" customFormat="1" ht="15.75" hidden="1">
      <c r="A86" s="85" t="s">
        <v>118</v>
      </c>
      <c r="B86" s="17"/>
      <c r="C86" s="81"/>
      <c r="D86" s="81"/>
      <c r="E86" s="81"/>
      <c r="F86" s="81"/>
      <c r="G86" s="12"/>
      <c r="H86" s="260"/>
    </row>
    <row r="87" spans="1:8" s="10" customFormat="1" ht="15.75" hidden="1">
      <c r="A87" s="107" t="s">
        <v>289</v>
      </c>
      <c r="B87" s="17"/>
      <c r="C87" s="81">
        <f>SUM(C77:C86)</f>
        <v>0</v>
      </c>
      <c r="D87" s="81"/>
      <c r="E87" s="81"/>
      <c r="F87" s="81"/>
      <c r="G87" s="12"/>
      <c r="H87" s="260"/>
    </row>
    <row r="88" spans="1:8" s="10" customFormat="1" ht="15.75" hidden="1">
      <c r="A88" s="61"/>
      <c r="B88" s="17"/>
      <c r="C88" s="81"/>
      <c r="D88" s="81"/>
      <c r="E88" s="81"/>
      <c r="F88" s="81"/>
      <c r="G88" s="12"/>
      <c r="H88" s="260"/>
    </row>
    <row r="89" spans="1:8" s="10" customFormat="1" ht="15.75" hidden="1">
      <c r="A89" s="61"/>
      <c r="B89" s="17"/>
      <c r="C89" s="81"/>
      <c r="D89" s="81"/>
      <c r="E89" s="81"/>
      <c r="F89" s="81"/>
      <c r="G89" s="12"/>
      <c r="H89" s="260"/>
    </row>
    <row r="90" spans="1:8" s="10" customFormat="1" ht="31.5">
      <c r="A90" s="108" t="s">
        <v>290</v>
      </c>
      <c r="B90" s="17"/>
      <c r="C90" s="81">
        <f>C59+C63+C66+C76+C87</f>
        <v>15965</v>
      </c>
      <c r="D90" s="81"/>
      <c r="E90" s="81"/>
      <c r="F90" s="81"/>
      <c r="G90" s="12"/>
      <c r="H90" s="260"/>
    </row>
    <row r="91" spans="1:8" s="10" customFormat="1" ht="31.5">
      <c r="A91" s="40" t="s">
        <v>267</v>
      </c>
      <c r="B91" s="100"/>
      <c r="C91" s="82">
        <f>SUM(C92:C92:C94)</f>
        <v>14194956</v>
      </c>
      <c r="D91" s="82"/>
      <c r="E91" s="82"/>
      <c r="F91" s="82"/>
      <c r="G91" s="12"/>
      <c r="H91" s="260"/>
    </row>
    <row r="92" spans="1:8" s="10" customFormat="1" ht="15.75">
      <c r="A92" s="85" t="s">
        <v>382</v>
      </c>
      <c r="B92" s="98">
        <v>1</v>
      </c>
      <c r="C92" s="81">
        <f>SUMIF($B$7:$B$91,"1",C$7:C$91)</f>
        <v>0</v>
      </c>
      <c r="D92" s="81"/>
      <c r="E92" s="81"/>
      <c r="F92" s="81"/>
      <c r="G92" s="12"/>
      <c r="H92" s="260"/>
    </row>
    <row r="93" spans="1:8" s="10" customFormat="1" ht="15.75">
      <c r="A93" s="85" t="s">
        <v>231</v>
      </c>
      <c r="B93" s="98">
        <v>2</v>
      </c>
      <c r="C93" s="81">
        <f>SUMIF($B$7:$B$91,"2",C$7:C$91)</f>
        <v>14194956</v>
      </c>
      <c r="D93" s="81"/>
      <c r="E93" s="81"/>
      <c r="F93" s="81"/>
      <c r="G93" s="12"/>
      <c r="H93" s="260"/>
    </row>
    <row r="94" spans="1:8" s="10" customFormat="1" ht="15.75">
      <c r="A94" s="85" t="s">
        <v>124</v>
      </c>
      <c r="B94" s="98">
        <v>3</v>
      </c>
      <c r="C94" s="81">
        <f>SUMIF($B$7:$B$91,"3",C$7:C$91)</f>
        <v>0</v>
      </c>
      <c r="D94" s="81"/>
      <c r="E94" s="81"/>
      <c r="F94" s="81"/>
      <c r="G94" s="12"/>
      <c r="H94" s="260"/>
    </row>
    <row r="95" spans="1:8" s="10" customFormat="1" ht="15.75" hidden="1">
      <c r="A95" s="65" t="s">
        <v>291</v>
      </c>
      <c r="B95" s="17"/>
      <c r="C95" s="82"/>
      <c r="D95" s="82"/>
      <c r="E95" s="82"/>
      <c r="F95" s="82"/>
      <c r="G95" s="12"/>
      <c r="H95" s="260"/>
    </row>
    <row r="96" spans="1:8" s="10" customFormat="1" ht="15.75" hidden="1">
      <c r="A96" s="85" t="s">
        <v>156</v>
      </c>
      <c r="B96" s="17">
        <v>2</v>
      </c>
      <c r="C96" s="81"/>
      <c r="D96" s="81"/>
      <c r="E96" s="81"/>
      <c r="F96" s="81"/>
      <c r="G96" s="12"/>
      <c r="H96" s="260"/>
    </row>
    <row r="97" spans="1:8" s="10" customFormat="1" ht="15.75" hidden="1">
      <c r="A97" s="85" t="s">
        <v>293</v>
      </c>
      <c r="B97" s="17">
        <v>2</v>
      </c>
      <c r="C97" s="81"/>
      <c r="D97" s="81"/>
      <c r="E97" s="81"/>
      <c r="F97" s="81"/>
      <c r="G97" s="12"/>
      <c r="H97" s="260"/>
    </row>
    <row r="98" spans="1:8" s="10" customFormat="1" ht="31.5" hidden="1">
      <c r="A98" s="85" t="s">
        <v>294</v>
      </c>
      <c r="B98" s="17">
        <v>2</v>
      </c>
      <c r="C98" s="81"/>
      <c r="D98" s="81"/>
      <c r="E98" s="81"/>
      <c r="F98" s="81"/>
      <c r="G98" s="12"/>
      <c r="H98" s="260"/>
    </row>
    <row r="99" spans="1:8" s="10" customFormat="1" ht="15.75" hidden="1">
      <c r="A99" s="85" t="s">
        <v>295</v>
      </c>
      <c r="B99" s="17">
        <v>2</v>
      </c>
      <c r="C99" s="81"/>
      <c r="D99" s="81"/>
      <c r="E99" s="81"/>
      <c r="F99" s="81"/>
      <c r="G99" s="12"/>
      <c r="H99" s="260"/>
    </row>
    <row r="100" spans="1:8" s="10" customFormat="1" ht="15.75" hidden="1">
      <c r="A100" s="85" t="s">
        <v>296</v>
      </c>
      <c r="B100" s="17">
        <v>2</v>
      </c>
      <c r="C100" s="81"/>
      <c r="D100" s="81"/>
      <c r="E100" s="81"/>
      <c r="F100" s="81"/>
      <c r="G100" s="12"/>
      <c r="H100" s="260"/>
    </row>
    <row r="101" spans="1:8" s="10" customFormat="1" ht="15.75" hidden="1">
      <c r="A101" s="85" t="s">
        <v>297</v>
      </c>
      <c r="B101" s="17">
        <v>2</v>
      </c>
      <c r="C101" s="81"/>
      <c r="D101" s="81"/>
      <c r="E101" s="81"/>
      <c r="F101" s="81"/>
      <c r="G101" s="12"/>
      <c r="H101" s="260"/>
    </row>
    <row r="102" spans="1:8" s="10" customFormat="1" ht="15.75" hidden="1">
      <c r="A102" s="107" t="s">
        <v>298</v>
      </c>
      <c r="B102" s="17"/>
      <c r="C102" s="81">
        <f>SUM(C96:C101)</f>
        <v>0</v>
      </c>
      <c r="D102" s="81"/>
      <c r="E102" s="81"/>
      <c r="F102" s="81"/>
      <c r="G102" s="12"/>
      <c r="H102" s="260"/>
    </row>
    <row r="103" spans="1:8" s="10" customFormat="1" ht="15.75" hidden="1">
      <c r="A103" s="85"/>
      <c r="B103" s="17"/>
      <c r="C103" s="81"/>
      <c r="D103" s="81"/>
      <c r="E103" s="81"/>
      <c r="F103" s="81"/>
      <c r="G103" s="12"/>
      <c r="H103" s="260"/>
    </row>
    <row r="104" spans="1:8" s="10" customFormat="1" ht="15.75" hidden="1">
      <c r="A104" s="85" t="s">
        <v>431</v>
      </c>
      <c r="B104" s="17">
        <v>2</v>
      </c>
      <c r="C104" s="81"/>
      <c r="D104" s="81"/>
      <c r="E104" s="81"/>
      <c r="F104" s="81"/>
      <c r="G104" s="12"/>
      <c r="H104" s="260"/>
    </row>
    <row r="105" spans="1:8" s="10" customFormat="1" ht="15.75" hidden="1">
      <c r="A105" s="107" t="s">
        <v>299</v>
      </c>
      <c r="B105" s="17"/>
      <c r="C105" s="81">
        <f>SUM(C103:C104)</f>
        <v>0</v>
      </c>
      <c r="D105" s="81"/>
      <c r="E105" s="81"/>
      <c r="F105" s="81"/>
      <c r="G105" s="12"/>
      <c r="H105" s="260"/>
    </row>
    <row r="106" spans="1:8" s="10" customFormat="1" ht="15.75" hidden="1">
      <c r="A106" s="108" t="s">
        <v>300</v>
      </c>
      <c r="B106" s="17"/>
      <c r="C106" s="81">
        <f>C102+C105</f>
        <v>0</v>
      </c>
      <c r="D106" s="81"/>
      <c r="E106" s="81"/>
      <c r="F106" s="81"/>
      <c r="G106" s="12"/>
      <c r="H106" s="260"/>
    </row>
    <row r="107" spans="1:8" s="10" customFormat="1" ht="15.75" hidden="1">
      <c r="A107" s="61"/>
      <c r="B107" s="17"/>
      <c r="C107" s="81"/>
      <c r="D107" s="81"/>
      <c r="E107" s="81"/>
      <c r="F107" s="81"/>
      <c r="G107" s="12"/>
      <c r="H107" s="260"/>
    </row>
    <row r="108" spans="1:8" s="10" customFormat="1" ht="31.5" hidden="1">
      <c r="A108" s="61" t="s">
        <v>301</v>
      </c>
      <c r="B108" s="17"/>
      <c r="C108" s="81"/>
      <c r="D108" s="81"/>
      <c r="E108" s="81"/>
      <c r="F108" s="81"/>
      <c r="G108" s="12"/>
      <c r="H108" s="260"/>
    </row>
    <row r="109" spans="1:8" s="10" customFormat="1" ht="15.75" hidden="1">
      <c r="A109" s="61"/>
      <c r="B109" s="17"/>
      <c r="C109" s="81"/>
      <c r="D109" s="81"/>
      <c r="E109" s="81"/>
      <c r="F109" s="81"/>
      <c r="G109" s="12"/>
      <c r="H109" s="260"/>
    </row>
    <row r="110" spans="1:8" s="10" customFormat="1" ht="31.5" hidden="1">
      <c r="A110" s="61" t="s">
        <v>302</v>
      </c>
      <c r="B110" s="17"/>
      <c r="C110" s="81"/>
      <c r="D110" s="81"/>
      <c r="E110" s="81"/>
      <c r="F110" s="81"/>
      <c r="G110" s="12"/>
      <c r="H110" s="260"/>
    </row>
    <row r="111" spans="1:8" s="10" customFormat="1" ht="15.75" hidden="1">
      <c r="A111" s="61"/>
      <c r="B111" s="17"/>
      <c r="C111" s="81"/>
      <c r="D111" s="81"/>
      <c r="E111" s="81"/>
      <c r="F111" s="81"/>
      <c r="G111" s="12"/>
      <c r="H111" s="260"/>
    </row>
    <row r="112" spans="1:8" s="10" customFormat="1" ht="31.5" hidden="1">
      <c r="A112" s="61" t="s">
        <v>303</v>
      </c>
      <c r="B112" s="17"/>
      <c r="C112" s="81"/>
      <c r="D112" s="81"/>
      <c r="E112" s="81"/>
      <c r="F112" s="81"/>
      <c r="G112" s="12"/>
      <c r="H112" s="260"/>
    </row>
    <row r="113" spans="1:8" s="10" customFormat="1" ht="31.5" hidden="1">
      <c r="A113" s="85" t="s">
        <v>481</v>
      </c>
      <c r="B113" s="17">
        <v>2</v>
      </c>
      <c r="C113" s="81"/>
      <c r="D113" s="81"/>
      <c r="E113" s="81"/>
      <c r="F113" s="81"/>
      <c r="G113" s="12"/>
      <c r="H113" s="260"/>
    </row>
    <row r="114" spans="1:8" s="10" customFormat="1" ht="15.75" hidden="1">
      <c r="A114" s="107" t="s">
        <v>482</v>
      </c>
      <c r="B114" s="17"/>
      <c r="C114" s="81">
        <f>SUM(C112:C113)</f>
        <v>0</v>
      </c>
      <c r="D114" s="81"/>
      <c r="E114" s="81"/>
      <c r="F114" s="81"/>
      <c r="G114" s="12"/>
      <c r="H114" s="260"/>
    </row>
    <row r="115" spans="1:8" s="10" customFormat="1" ht="15.75" hidden="1">
      <c r="A115" s="85" t="s">
        <v>431</v>
      </c>
      <c r="B115" s="17"/>
      <c r="C115" s="81"/>
      <c r="D115" s="81"/>
      <c r="E115" s="81"/>
      <c r="F115" s="81"/>
      <c r="G115" s="12"/>
      <c r="H115" s="260"/>
    </row>
    <row r="116" spans="1:8" s="10" customFormat="1" ht="15.75" hidden="1">
      <c r="A116" s="122" t="s">
        <v>432</v>
      </c>
      <c r="B116" s="17">
        <v>2</v>
      </c>
      <c r="C116" s="81"/>
      <c r="D116" s="81"/>
      <c r="E116" s="81"/>
      <c r="F116" s="81"/>
      <c r="G116" s="12"/>
      <c r="H116" s="260"/>
    </row>
    <row r="117" spans="1:8" s="10" customFormat="1" ht="15.75" hidden="1">
      <c r="A117" s="122" t="s">
        <v>433</v>
      </c>
      <c r="B117" s="17">
        <v>2</v>
      </c>
      <c r="C117" s="81"/>
      <c r="D117" s="81"/>
      <c r="E117" s="81"/>
      <c r="F117" s="81"/>
      <c r="G117" s="12"/>
      <c r="H117" s="260"/>
    </row>
    <row r="118" spans="1:8" s="10" customFormat="1" ht="15.75" hidden="1">
      <c r="A118" s="122" t="s">
        <v>434</v>
      </c>
      <c r="B118" s="17">
        <v>2</v>
      </c>
      <c r="C118" s="81"/>
      <c r="D118" s="81"/>
      <c r="E118" s="81"/>
      <c r="F118" s="81"/>
      <c r="G118" s="12"/>
      <c r="H118" s="260"/>
    </row>
    <row r="119" spans="1:8" s="10" customFormat="1" ht="15.75" hidden="1">
      <c r="A119" s="107" t="s">
        <v>159</v>
      </c>
      <c r="B119" s="17"/>
      <c r="C119" s="81">
        <f>SUM(C116:C118)</f>
        <v>0</v>
      </c>
      <c r="D119" s="81"/>
      <c r="E119" s="81"/>
      <c r="F119" s="81"/>
      <c r="G119" s="12"/>
      <c r="H119" s="260"/>
    </row>
    <row r="120" spans="1:8" s="10" customFormat="1" ht="15.75" hidden="1">
      <c r="A120" s="61" t="s">
        <v>304</v>
      </c>
      <c r="B120" s="17"/>
      <c r="C120" s="81">
        <f>C114+C119</f>
        <v>0</v>
      </c>
      <c r="D120" s="81"/>
      <c r="E120" s="81"/>
      <c r="F120" s="81"/>
      <c r="G120" s="12"/>
      <c r="H120" s="260"/>
    </row>
    <row r="121" spans="1:8" s="10" customFormat="1" ht="15.75" hidden="1">
      <c r="A121" s="40" t="s">
        <v>291</v>
      </c>
      <c r="B121" s="100"/>
      <c r="C121" s="82">
        <f>SUM(C122:C122:C124)</f>
        <v>0</v>
      </c>
      <c r="D121" s="82"/>
      <c r="E121" s="82"/>
      <c r="F121" s="82"/>
      <c r="G121" s="12"/>
      <c r="H121" s="260"/>
    </row>
    <row r="122" spans="1:8" s="10" customFormat="1" ht="15.75" hidden="1">
      <c r="A122" s="85" t="s">
        <v>382</v>
      </c>
      <c r="B122" s="98">
        <v>1</v>
      </c>
      <c r="C122" s="81">
        <f>SUMIF($B$95:$B$121,"1",C$95:C$121)</f>
        <v>0</v>
      </c>
      <c r="D122" s="81"/>
      <c r="E122" s="81"/>
      <c r="F122" s="81"/>
      <c r="G122" s="12"/>
      <c r="H122" s="260"/>
    </row>
    <row r="123" spans="1:8" s="10" customFormat="1" ht="15.75" hidden="1">
      <c r="A123" s="85" t="s">
        <v>231</v>
      </c>
      <c r="B123" s="98">
        <v>2</v>
      </c>
      <c r="C123" s="81">
        <f>SUMIF($B$95:$B$121,"2",C$95:C$121)</f>
        <v>0</v>
      </c>
      <c r="D123" s="81"/>
      <c r="E123" s="81"/>
      <c r="F123" s="81"/>
      <c r="G123" s="12"/>
      <c r="H123" s="260"/>
    </row>
    <row r="124" spans="1:8" s="10" customFormat="1" ht="15.75" hidden="1">
      <c r="A124" s="85" t="s">
        <v>124</v>
      </c>
      <c r="B124" s="98">
        <v>3</v>
      </c>
      <c r="C124" s="81">
        <f>SUMIF($B$95:$B$121,"3",C$95:C$121)</f>
        <v>0</v>
      </c>
      <c r="D124" s="81"/>
      <c r="E124" s="81"/>
      <c r="F124" s="81"/>
      <c r="G124" s="12"/>
      <c r="H124" s="260"/>
    </row>
    <row r="125" spans="1:8" s="10" customFormat="1" ht="15.75">
      <c r="A125" s="65" t="s">
        <v>306</v>
      </c>
      <c r="B125" s="17"/>
      <c r="C125" s="82"/>
      <c r="D125" s="82"/>
      <c r="E125" s="82"/>
      <c r="F125" s="82"/>
      <c r="G125" s="12"/>
      <c r="H125" s="260"/>
    </row>
    <row r="126" spans="1:8" s="10" customFormat="1" ht="15.75" hidden="1">
      <c r="A126" s="85" t="s">
        <v>308</v>
      </c>
      <c r="B126" s="17">
        <v>2</v>
      </c>
      <c r="C126" s="81"/>
      <c r="D126" s="81"/>
      <c r="E126" s="81"/>
      <c r="F126" s="81"/>
      <c r="G126" s="12"/>
      <c r="H126" s="260"/>
    </row>
    <row r="127" spans="1:8" s="10" customFormat="1" ht="15.75" hidden="1">
      <c r="A127" s="108" t="s">
        <v>307</v>
      </c>
      <c r="B127" s="17"/>
      <c r="C127" s="81">
        <f>SUM(C126)</f>
        <v>0</v>
      </c>
      <c r="D127" s="81"/>
      <c r="E127" s="81"/>
      <c r="F127" s="81"/>
      <c r="G127" s="12"/>
      <c r="H127" s="260"/>
    </row>
    <row r="128" spans="1:8" s="10" customFormat="1" ht="15.75" hidden="1">
      <c r="A128" s="85" t="s">
        <v>116</v>
      </c>
      <c r="B128" s="17">
        <v>3</v>
      </c>
      <c r="C128" s="81"/>
      <c r="D128" s="81"/>
      <c r="E128" s="81"/>
      <c r="F128" s="81"/>
      <c r="G128" s="12"/>
      <c r="H128" s="260"/>
    </row>
    <row r="129" spans="1:8" s="10" customFormat="1" ht="15.75">
      <c r="A129" s="85" t="s">
        <v>115</v>
      </c>
      <c r="B129" s="17">
        <v>3</v>
      </c>
      <c r="C129" s="81">
        <v>400000</v>
      </c>
      <c r="D129" s="81"/>
      <c r="E129" s="81"/>
      <c r="F129" s="81"/>
      <c r="G129" s="12"/>
      <c r="H129" s="260"/>
    </row>
    <row r="130" spans="1:8" s="10" customFormat="1" ht="15.75">
      <c r="A130" s="108" t="s">
        <v>309</v>
      </c>
      <c r="B130" s="17"/>
      <c r="C130" s="81">
        <f>SUM(C128:C129)</f>
        <v>400000</v>
      </c>
      <c r="D130" s="81"/>
      <c r="E130" s="81"/>
      <c r="F130" s="81"/>
      <c r="G130" s="12"/>
      <c r="H130" s="260"/>
    </row>
    <row r="131" spans="1:8" s="10" customFormat="1" ht="15.75" customHeight="1">
      <c r="A131" s="85" t="s">
        <v>310</v>
      </c>
      <c r="B131" s="17">
        <v>3</v>
      </c>
      <c r="C131" s="81">
        <v>270000</v>
      </c>
      <c r="D131" s="81"/>
      <c r="E131" s="81"/>
      <c r="F131" s="81"/>
      <c r="G131" s="12"/>
      <c r="H131" s="260"/>
    </row>
    <row r="132" spans="1:8" s="10" customFormat="1" ht="15.75" hidden="1">
      <c r="A132" s="85" t="s">
        <v>311</v>
      </c>
      <c r="B132" s="17">
        <v>3</v>
      </c>
      <c r="C132" s="81"/>
      <c r="D132" s="81"/>
      <c r="E132" s="81"/>
      <c r="F132" s="81"/>
      <c r="G132" s="12"/>
      <c r="H132" s="260"/>
    </row>
    <row r="133" spans="1:8" s="10" customFormat="1" ht="15.75">
      <c r="A133" s="108" t="s">
        <v>312</v>
      </c>
      <c r="B133" s="17"/>
      <c r="C133" s="81">
        <f>SUM(C131:C132)</f>
        <v>270000</v>
      </c>
      <c r="D133" s="81"/>
      <c r="E133" s="81"/>
      <c r="F133" s="81"/>
      <c r="G133" s="12"/>
      <c r="H133" s="260"/>
    </row>
    <row r="134" spans="1:8" s="10" customFormat="1" ht="31.5">
      <c r="A134" s="85" t="s">
        <v>313</v>
      </c>
      <c r="B134" s="17">
        <v>2</v>
      </c>
      <c r="C134" s="81">
        <v>70000</v>
      </c>
      <c r="D134" s="81"/>
      <c r="E134" s="81"/>
      <c r="F134" s="81"/>
      <c r="G134" s="12"/>
      <c r="H134" s="260"/>
    </row>
    <row r="135" spans="1:8" s="10" customFormat="1" ht="15.75" hidden="1">
      <c r="A135" s="85" t="s">
        <v>314</v>
      </c>
      <c r="B135" s="17">
        <v>2</v>
      </c>
      <c r="C135" s="81"/>
      <c r="D135" s="81"/>
      <c r="E135" s="81"/>
      <c r="F135" s="81"/>
      <c r="G135" s="12"/>
      <c r="H135" s="260"/>
    </row>
    <row r="136" spans="1:8" s="10" customFormat="1" ht="15.75">
      <c r="A136" s="61" t="s">
        <v>315</v>
      </c>
      <c r="B136" s="17"/>
      <c r="C136" s="81">
        <f>SUM(C134:C135)</f>
        <v>70000</v>
      </c>
      <c r="D136" s="81"/>
      <c r="E136" s="81"/>
      <c r="F136" s="81"/>
      <c r="G136" s="12"/>
      <c r="H136" s="260"/>
    </row>
    <row r="137" spans="1:8" s="10" customFormat="1" ht="15.75" hidden="1">
      <c r="A137" s="85" t="s">
        <v>316</v>
      </c>
      <c r="B137" s="17">
        <v>3</v>
      </c>
      <c r="C137" s="81"/>
      <c r="D137" s="81"/>
      <c r="E137" s="81"/>
      <c r="F137" s="81"/>
      <c r="G137" s="12"/>
      <c r="H137" s="260"/>
    </row>
    <row r="138" spans="1:8" s="10" customFormat="1" ht="15.75" hidden="1">
      <c r="A138" s="85" t="s">
        <v>317</v>
      </c>
      <c r="B138" s="17">
        <v>2</v>
      </c>
      <c r="C138" s="81"/>
      <c r="D138" s="81"/>
      <c r="E138" s="81"/>
      <c r="F138" s="81"/>
      <c r="G138" s="12"/>
      <c r="H138" s="260"/>
    </row>
    <row r="139" spans="1:8" s="10" customFormat="1" ht="15.75" hidden="1">
      <c r="A139" s="108" t="s">
        <v>318</v>
      </c>
      <c r="B139" s="17"/>
      <c r="C139" s="81">
        <f>SUM(C137:C138)</f>
        <v>0</v>
      </c>
      <c r="D139" s="81"/>
      <c r="E139" s="81"/>
      <c r="F139" s="81"/>
      <c r="G139" s="12"/>
      <c r="H139" s="260"/>
    </row>
    <row r="140" spans="1:8" s="10" customFormat="1" ht="15.75" hidden="1">
      <c r="A140" s="85" t="s">
        <v>319</v>
      </c>
      <c r="B140" s="17">
        <v>2</v>
      </c>
      <c r="C140" s="81"/>
      <c r="D140" s="81"/>
      <c r="E140" s="81"/>
      <c r="F140" s="81"/>
      <c r="G140" s="12"/>
      <c r="H140" s="260"/>
    </row>
    <row r="141" spans="1:8" s="10" customFormat="1" ht="15.75" hidden="1">
      <c r="A141" s="85" t="s">
        <v>320</v>
      </c>
      <c r="B141" s="17">
        <v>2</v>
      </c>
      <c r="C141" s="81"/>
      <c r="D141" s="81"/>
      <c r="E141" s="81"/>
      <c r="F141" s="81"/>
      <c r="G141" s="12"/>
      <c r="H141" s="260"/>
    </row>
    <row r="142" spans="1:8" s="10" customFormat="1" ht="15.75" hidden="1">
      <c r="A142" s="85" t="s">
        <v>145</v>
      </c>
      <c r="B142" s="17">
        <v>2</v>
      </c>
      <c r="C142" s="81"/>
      <c r="D142" s="81"/>
      <c r="E142" s="81"/>
      <c r="F142" s="81"/>
      <c r="G142" s="12"/>
      <c r="H142" s="260"/>
    </row>
    <row r="143" spans="1:8" s="10" customFormat="1" ht="15.75" hidden="1">
      <c r="A143" s="85" t="s">
        <v>146</v>
      </c>
      <c r="B143" s="17">
        <v>2</v>
      </c>
      <c r="C143" s="81"/>
      <c r="D143" s="81"/>
      <c r="E143" s="81"/>
      <c r="F143" s="81"/>
      <c r="G143" s="12"/>
      <c r="H143" s="260"/>
    </row>
    <row r="144" spans="1:8" s="10" customFormat="1" ht="15.75" hidden="1">
      <c r="A144" s="85" t="s">
        <v>147</v>
      </c>
      <c r="B144" s="17">
        <v>2</v>
      </c>
      <c r="C144" s="81"/>
      <c r="D144" s="81"/>
      <c r="E144" s="81"/>
      <c r="F144" s="81"/>
      <c r="G144" s="12"/>
      <c r="H144" s="260"/>
    </row>
    <row r="145" spans="1:8" s="10" customFormat="1" ht="31.5" hidden="1">
      <c r="A145" s="85" t="s">
        <v>321</v>
      </c>
      <c r="B145" s="17">
        <v>2</v>
      </c>
      <c r="C145" s="81"/>
      <c r="D145" s="81"/>
      <c r="E145" s="81"/>
      <c r="F145" s="81"/>
      <c r="G145" s="12"/>
      <c r="H145" s="260"/>
    </row>
    <row r="146" spans="1:8" s="10" customFormat="1" ht="15.75" hidden="1">
      <c r="A146" s="85" t="s">
        <v>322</v>
      </c>
      <c r="B146" s="17">
        <v>2</v>
      </c>
      <c r="C146" s="81"/>
      <c r="D146" s="81"/>
      <c r="E146" s="81"/>
      <c r="F146" s="81"/>
      <c r="G146" s="12"/>
      <c r="H146" s="260"/>
    </row>
    <row r="147" spans="1:8" s="10" customFormat="1" ht="15.75" hidden="1">
      <c r="A147" s="85" t="s">
        <v>323</v>
      </c>
      <c r="B147" s="17">
        <v>2</v>
      </c>
      <c r="C147" s="81"/>
      <c r="D147" s="81"/>
      <c r="E147" s="81"/>
      <c r="F147" s="81"/>
      <c r="G147" s="12"/>
      <c r="H147" s="260"/>
    </row>
    <row r="148" spans="1:8" s="10" customFormat="1" ht="15.75" hidden="1">
      <c r="A148" s="107" t="s">
        <v>324</v>
      </c>
      <c r="B148" s="17"/>
      <c r="C148" s="81">
        <f>SUM(C147)</f>
        <v>0</v>
      </c>
      <c r="D148" s="81"/>
      <c r="E148" s="81"/>
      <c r="F148" s="81"/>
      <c r="G148" s="12"/>
      <c r="H148" s="260"/>
    </row>
    <row r="149" spans="1:8" s="10" customFormat="1" ht="15.75" hidden="1">
      <c r="A149" s="108" t="s">
        <v>325</v>
      </c>
      <c r="B149" s="17"/>
      <c r="C149" s="81">
        <f>SUM(C140:C146)+C148</f>
        <v>0</v>
      </c>
      <c r="D149" s="81"/>
      <c r="E149" s="81"/>
      <c r="F149" s="81"/>
      <c r="G149" s="12"/>
      <c r="H149" s="260"/>
    </row>
    <row r="150" spans="1:8" s="10" customFormat="1" ht="15.75">
      <c r="A150" s="40" t="s">
        <v>306</v>
      </c>
      <c r="B150" s="100"/>
      <c r="C150" s="82">
        <f>SUM(C151:C151:C153)</f>
        <v>740000</v>
      </c>
      <c r="D150" s="82"/>
      <c r="E150" s="82"/>
      <c r="F150" s="82"/>
      <c r="G150" s="12"/>
      <c r="H150" s="260"/>
    </row>
    <row r="151" spans="1:8" s="10" customFormat="1" ht="15.75">
      <c r="A151" s="85" t="s">
        <v>382</v>
      </c>
      <c r="B151" s="98">
        <v>1</v>
      </c>
      <c r="C151" s="81">
        <f>SUMIF($B$125:$B$150,"1",C$125:C$150)</f>
        <v>0</v>
      </c>
      <c r="D151" s="81"/>
      <c r="E151" s="81"/>
      <c r="F151" s="81"/>
      <c r="G151" s="12"/>
      <c r="H151" s="260"/>
    </row>
    <row r="152" spans="1:8" s="10" customFormat="1" ht="15.75">
      <c r="A152" s="85" t="s">
        <v>231</v>
      </c>
      <c r="B152" s="98">
        <v>2</v>
      </c>
      <c r="C152" s="81">
        <f>SUMIF($B$125:$B$150,"2",C$125:C$150)</f>
        <v>70000</v>
      </c>
      <c r="D152" s="81"/>
      <c r="E152" s="81"/>
      <c r="F152" s="81"/>
      <c r="G152" s="12"/>
      <c r="H152" s="260"/>
    </row>
    <row r="153" spans="1:8" s="10" customFormat="1" ht="15.75">
      <c r="A153" s="85" t="s">
        <v>124</v>
      </c>
      <c r="B153" s="98">
        <v>3</v>
      </c>
      <c r="C153" s="81">
        <f>SUMIF($B$125:$B$150,"3",C$125:C$150)</f>
        <v>670000</v>
      </c>
      <c r="D153" s="81"/>
      <c r="E153" s="81"/>
      <c r="F153" s="81"/>
      <c r="G153" s="12"/>
      <c r="H153" s="260"/>
    </row>
    <row r="154" spans="1:8" s="10" customFormat="1" ht="15.75">
      <c r="A154" s="65" t="s">
        <v>330</v>
      </c>
      <c r="B154" s="17"/>
      <c r="C154" s="82"/>
      <c r="D154" s="82"/>
      <c r="E154" s="82"/>
      <c r="F154" s="82"/>
      <c r="G154" s="12"/>
      <c r="H154" s="260"/>
    </row>
    <row r="155" spans="1:8" s="10" customFormat="1" ht="15.75" hidden="1">
      <c r="A155" s="85" t="s">
        <v>117</v>
      </c>
      <c r="B155" s="17"/>
      <c r="C155" s="82"/>
      <c r="D155" s="82"/>
      <c r="E155" s="82"/>
      <c r="F155" s="82"/>
      <c r="G155" s="12"/>
      <c r="H155" s="260"/>
    </row>
    <row r="156" spans="1:8" s="10" customFormat="1" ht="15.75" hidden="1">
      <c r="A156" s="85" t="s">
        <v>117</v>
      </c>
      <c r="B156" s="17"/>
      <c r="C156" s="82"/>
      <c r="D156" s="82"/>
      <c r="E156" s="82"/>
      <c r="F156" s="82"/>
      <c r="G156" s="12"/>
      <c r="H156" s="260"/>
    </row>
    <row r="157" spans="1:8" s="10" customFormat="1" ht="15.75" hidden="1">
      <c r="A157" s="107" t="s">
        <v>326</v>
      </c>
      <c r="B157" s="17"/>
      <c r="C157" s="81">
        <f>SUM(C155:C156)</f>
        <v>0</v>
      </c>
      <c r="D157" s="81"/>
      <c r="E157" s="81"/>
      <c r="F157" s="81"/>
      <c r="G157" s="12"/>
      <c r="H157" s="260"/>
    </row>
    <row r="158" spans="1:8" s="10" customFormat="1" ht="15.75">
      <c r="A158" s="85" t="s">
        <v>327</v>
      </c>
      <c r="B158" s="17"/>
      <c r="C158" s="81">
        <f>SUM(C159:C164)</f>
        <v>745000</v>
      </c>
      <c r="D158" s="81"/>
      <c r="E158" s="81"/>
      <c r="F158" s="81"/>
      <c r="G158" s="12"/>
      <c r="H158" s="260"/>
    </row>
    <row r="159" spans="1:8" s="10" customFormat="1" ht="15.75" hidden="1">
      <c r="A159" s="121" t="s">
        <v>435</v>
      </c>
      <c r="B159" s="17">
        <v>2</v>
      </c>
      <c r="C159" s="81"/>
      <c r="D159" s="81"/>
      <c r="E159" s="81"/>
      <c r="F159" s="81"/>
      <c r="G159" s="12"/>
      <c r="H159" s="260"/>
    </row>
    <row r="160" spans="1:8" s="10" customFormat="1" ht="15.75">
      <c r="A160" s="121" t="s">
        <v>436</v>
      </c>
      <c r="B160" s="17">
        <v>2</v>
      </c>
      <c r="C160" s="81">
        <v>140000</v>
      </c>
      <c r="D160" s="81"/>
      <c r="E160" s="81"/>
      <c r="F160" s="81"/>
      <c r="G160" s="12"/>
      <c r="H160" s="260"/>
    </row>
    <row r="161" spans="1:8" s="10" customFormat="1" ht="15.75">
      <c r="A161" s="121" t="s">
        <v>437</v>
      </c>
      <c r="B161" s="17">
        <v>2</v>
      </c>
      <c r="C161" s="81">
        <v>5000</v>
      </c>
      <c r="D161" s="81"/>
      <c r="E161" s="81"/>
      <c r="F161" s="81"/>
      <c r="G161" s="12"/>
      <c r="H161" s="260"/>
    </row>
    <row r="162" spans="1:8" s="10" customFormat="1" ht="15.75" hidden="1">
      <c r="A162" s="121" t="s">
        <v>483</v>
      </c>
      <c r="B162" s="17">
        <v>2</v>
      </c>
      <c r="C162" s="81"/>
      <c r="D162" s="81"/>
      <c r="E162" s="81"/>
      <c r="F162" s="81"/>
      <c r="G162" s="12"/>
      <c r="H162" s="260"/>
    </row>
    <row r="163" spans="1:8" s="10" customFormat="1" ht="15.75">
      <c r="A163" s="121" t="s">
        <v>536</v>
      </c>
      <c r="B163" s="17">
        <v>2</v>
      </c>
      <c r="C163" s="81">
        <v>600000</v>
      </c>
      <c r="D163" s="81"/>
      <c r="E163" s="81"/>
      <c r="F163" s="81"/>
      <c r="G163" s="12"/>
      <c r="H163" s="260"/>
    </row>
    <row r="164" spans="1:8" s="10" customFormat="1" ht="15.75" hidden="1">
      <c r="A164" s="121" t="s">
        <v>438</v>
      </c>
      <c r="B164" s="17">
        <v>2</v>
      </c>
      <c r="C164" s="81"/>
      <c r="D164" s="81"/>
      <c r="E164" s="81"/>
      <c r="F164" s="81"/>
      <c r="G164" s="12"/>
      <c r="H164" s="260"/>
    </row>
    <row r="165" spans="1:8" s="10" customFormat="1" ht="15.75" hidden="1">
      <c r="A165" s="85" t="s">
        <v>328</v>
      </c>
      <c r="B165" s="17">
        <v>2</v>
      </c>
      <c r="C165" s="81"/>
      <c r="D165" s="81"/>
      <c r="E165" s="81"/>
      <c r="F165" s="81"/>
      <c r="G165" s="12"/>
      <c r="H165" s="260"/>
    </row>
    <row r="166" spans="1:8" s="10" customFormat="1" ht="15.75">
      <c r="A166" s="108" t="s">
        <v>329</v>
      </c>
      <c r="B166" s="17"/>
      <c r="C166" s="81">
        <f>SUM(C159:C165)</f>
        <v>745000</v>
      </c>
      <c r="D166" s="81"/>
      <c r="E166" s="81"/>
      <c r="F166" s="81"/>
      <c r="G166" s="12"/>
      <c r="H166" s="260"/>
    </row>
    <row r="167" spans="1:8" s="10" customFormat="1" ht="15.75" hidden="1">
      <c r="A167" s="85" t="s">
        <v>118</v>
      </c>
      <c r="B167" s="17"/>
      <c r="C167" s="81"/>
      <c r="D167" s="81"/>
      <c r="E167" s="81"/>
      <c r="F167" s="81"/>
      <c r="G167" s="12"/>
      <c r="H167" s="260"/>
    </row>
    <row r="168" spans="1:8" s="10" customFormat="1" ht="15.75" hidden="1">
      <c r="A168" s="85" t="s">
        <v>118</v>
      </c>
      <c r="B168" s="17"/>
      <c r="C168" s="81"/>
      <c r="D168" s="81"/>
      <c r="E168" s="81"/>
      <c r="F168" s="81"/>
      <c r="G168" s="12"/>
      <c r="H168" s="260"/>
    </row>
    <row r="169" spans="1:8" s="10" customFormat="1" ht="15.75" hidden="1">
      <c r="A169" s="107" t="s">
        <v>331</v>
      </c>
      <c r="B169" s="17"/>
      <c r="C169" s="81">
        <f>SUM(C167:C168)</f>
        <v>0</v>
      </c>
      <c r="D169" s="81"/>
      <c r="E169" s="81"/>
      <c r="F169" s="81"/>
      <c r="G169" s="12"/>
      <c r="H169" s="260"/>
    </row>
    <row r="170" spans="1:8" s="10" customFormat="1" ht="15.75" hidden="1">
      <c r="A170" s="85" t="s">
        <v>118</v>
      </c>
      <c r="B170" s="17"/>
      <c r="C170" s="81"/>
      <c r="D170" s="81"/>
      <c r="E170" s="81"/>
      <c r="F170" s="81"/>
      <c r="G170" s="12"/>
      <c r="H170" s="260"/>
    </row>
    <row r="171" spans="1:8" s="10" customFormat="1" ht="15.75" hidden="1">
      <c r="A171" s="85" t="s">
        <v>439</v>
      </c>
      <c r="B171" s="17">
        <v>2</v>
      </c>
      <c r="C171" s="81"/>
      <c r="D171" s="81"/>
      <c r="E171" s="81"/>
      <c r="F171" s="81"/>
      <c r="G171" s="12"/>
      <c r="H171" s="260"/>
    </row>
    <row r="172" spans="1:8" s="10" customFormat="1" ht="15.75" hidden="1">
      <c r="A172" s="107" t="s">
        <v>332</v>
      </c>
      <c r="B172" s="17"/>
      <c r="C172" s="81">
        <f>SUM(C170:C171)</f>
        <v>0</v>
      </c>
      <c r="D172" s="81"/>
      <c r="E172" s="81"/>
      <c r="F172" s="81"/>
      <c r="G172" s="12"/>
      <c r="H172" s="260"/>
    </row>
    <row r="173" spans="1:8" s="10" customFormat="1" ht="15.75" hidden="1">
      <c r="A173" s="61" t="s">
        <v>333</v>
      </c>
      <c r="B173" s="17"/>
      <c r="C173" s="81">
        <f>C169+C172</f>
        <v>0</v>
      </c>
      <c r="D173" s="81"/>
      <c r="E173" s="81"/>
      <c r="F173" s="81"/>
      <c r="G173" s="12"/>
      <c r="H173" s="260"/>
    </row>
    <row r="174" spans="1:8" s="10" customFormat="1" ht="15.75" hidden="1">
      <c r="A174" s="85" t="s">
        <v>334</v>
      </c>
      <c r="B174" s="17">
        <v>2</v>
      </c>
      <c r="C174" s="81"/>
      <c r="D174" s="81"/>
      <c r="E174" s="81"/>
      <c r="F174" s="81"/>
      <c r="G174" s="12"/>
      <c r="H174" s="260"/>
    </row>
    <row r="175" spans="1:8" s="10" customFormat="1" ht="15.75" hidden="1">
      <c r="A175" s="85" t="s">
        <v>335</v>
      </c>
      <c r="B175" s="17">
        <v>2</v>
      </c>
      <c r="C175" s="81"/>
      <c r="D175" s="81"/>
      <c r="E175" s="81"/>
      <c r="F175" s="81"/>
      <c r="G175" s="12"/>
      <c r="H175" s="260"/>
    </row>
    <row r="176" spans="1:8" s="10" customFormat="1" ht="15.75" hidden="1">
      <c r="A176" s="85" t="s">
        <v>336</v>
      </c>
      <c r="B176" s="17">
        <v>2</v>
      </c>
      <c r="C176" s="81"/>
      <c r="D176" s="81"/>
      <c r="E176" s="81"/>
      <c r="F176" s="81"/>
      <c r="G176" s="12"/>
      <c r="H176" s="260"/>
    </row>
    <row r="177" spans="1:8" s="10" customFormat="1" ht="15.75" hidden="1">
      <c r="A177" s="85" t="s">
        <v>338</v>
      </c>
      <c r="B177" s="17">
        <v>2</v>
      </c>
      <c r="C177" s="81"/>
      <c r="D177" s="81"/>
      <c r="E177" s="81"/>
      <c r="F177" s="81"/>
      <c r="G177" s="12"/>
      <c r="H177" s="260"/>
    </row>
    <row r="178" spans="1:8" s="10" customFormat="1" ht="15.75" hidden="1">
      <c r="A178" s="85" t="s">
        <v>337</v>
      </c>
      <c r="B178" s="17">
        <v>2</v>
      </c>
      <c r="C178" s="81"/>
      <c r="D178" s="81"/>
      <c r="E178" s="81"/>
      <c r="F178" s="81"/>
      <c r="G178" s="12"/>
      <c r="H178" s="260"/>
    </row>
    <row r="179" spans="1:8" s="10" customFormat="1" ht="15.75" hidden="1">
      <c r="A179" s="85" t="s">
        <v>339</v>
      </c>
      <c r="B179" s="17">
        <v>2</v>
      </c>
      <c r="C179" s="81"/>
      <c r="D179" s="81"/>
      <c r="E179" s="81"/>
      <c r="F179" s="81"/>
      <c r="G179" s="12"/>
      <c r="H179" s="260"/>
    </row>
    <row r="180" spans="1:8" s="10" customFormat="1" ht="15.75" hidden="1">
      <c r="A180" s="85" t="s">
        <v>118</v>
      </c>
      <c r="B180" s="17">
        <v>2</v>
      </c>
      <c r="C180" s="81"/>
      <c r="D180" s="81"/>
      <c r="E180" s="81"/>
      <c r="F180" s="81"/>
      <c r="G180" s="12"/>
      <c r="H180" s="260"/>
    </row>
    <row r="181" spans="1:8" s="10" customFormat="1" ht="15.75" hidden="1">
      <c r="A181" s="85" t="s">
        <v>118</v>
      </c>
      <c r="B181" s="17">
        <v>2</v>
      </c>
      <c r="C181" s="81"/>
      <c r="D181" s="81"/>
      <c r="E181" s="81"/>
      <c r="F181" s="81"/>
      <c r="G181" s="12"/>
      <c r="H181" s="260"/>
    </row>
    <row r="182" spans="1:8" s="10" customFormat="1" ht="15.75" hidden="1">
      <c r="A182" s="85" t="s">
        <v>118</v>
      </c>
      <c r="B182" s="17">
        <v>2</v>
      </c>
      <c r="C182" s="81"/>
      <c r="D182" s="81"/>
      <c r="E182" s="81"/>
      <c r="F182" s="81"/>
      <c r="G182" s="12"/>
      <c r="H182" s="260"/>
    </row>
    <row r="183" spans="1:8" s="10" customFormat="1" ht="15.75" hidden="1">
      <c r="A183" s="85" t="s">
        <v>118</v>
      </c>
      <c r="B183" s="17">
        <v>2</v>
      </c>
      <c r="C183" s="81"/>
      <c r="D183" s="81"/>
      <c r="E183" s="81"/>
      <c r="F183" s="81"/>
      <c r="G183" s="12"/>
      <c r="H183" s="260"/>
    </row>
    <row r="184" spans="1:8" s="10" customFormat="1" ht="15.75" hidden="1">
      <c r="A184" s="107" t="s">
        <v>340</v>
      </c>
      <c r="B184" s="17"/>
      <c r="C184" s="81">
        <f>SUM(C180:C183)</f>
        <v>0</v>
      </c>
      <c r="D184" s="81"/>
      <c r="E184" s="81"/>
      <c r="F184" s="81"/>
      <c r="G184" s="12"/>
      <c r="H184" s="260"/>
    </row>
    <row r="185" spans="1:8" s="10" customFormat="1" ht="15.75" hidden="1">
      <c r="A185" s="61" t="s">
        <v>341</v>
      </c>
      <c r="B185" s="17"/>
      <c r="C185" s="81">
        <f>SUM(C174:C179)+C184</f>
        <v>0</v>
      </c>
      <c r="D185" s="81"/>
      <c r="E185" s="81"/>
      <c r="F185" s="81"/>
      <c r="G185" s="12"/>
      <c r="H185" s="260"/>
    </row>
    <row r="186" spans="1:8" s="10" customFormat="1" ht="15.75">
      <c r="A186" s="85" t="s">
        <v>369</v>
      </c>
      <c r="B186" s="17">
        <v>2</v>
      </c>
      <c r="C186" s="81">
        <v>144325</v>
      </c>
      <c r="D186" s="81"/>
      <c r="E186" s="81"/>
      <c r="F186" s="81"/>
      <c r="G186" s="12"/>
      <c r="H186" s="260"/>
    </row>
    <row r="187" spans="1:8" s="10" customFormat="1" ht="15.75" hidden="1">
      <c r="A187" s="85" t="s">
        <v>342</v>
      </c>
      <c r="B187" s="17">
        <v>2</v>
      </c>
      <c r="C187" s="81"/>
      <c r="D187" s="81"/>
      <c r="E187" s="81"/>
      <c r="F187" s="81"/>
      <c r="G187" s="12"/>
      <c r="H187" s="260"/>
    </row>
    <row r="188" spans="1:8" s="10" customFormat="1" ht="15.75" hidden="1">
      <c r="A188" s="85" t="s">
        <v>343</v>
      </c>
      <c r="B188" s="17">
        <v>2</v>
      </c>
      <c r="C188" s="81"/>
      <c r="D188" s="81"/>
      <c r="E188" s="81"/>
      <c r="F188" s="81"/>
      <c r="G188" s="12"/>
      <c r="H188" s="260"/>
    </row>
    <row r="189" spans="1:8" s="10" customFormat="1" ht="15.75">
      <c r="A189" s="108" t="s">
        <v>344</v>
      </c>
      <c r="B189" s="17"/>
      <c r="C189" s="81">
        <f>SUM(C186:C188)</f>
        <v>144325</v>
      </c>
      <c r="D189" s="81"/>
      <c r="E189" s="81"/>
      <c r="F189" s="81"/>
      <c r="G189" s="12"/>
      <c r="H189" s="260"/>
    </row>
    <row r="190" spans="1:8" s="10" customFormat="1" ht="15.75" hidden="1">
      <c r="A190" s="61" t="s">
        <v>345</v>
      </c>
      <c r="B190" s="17"/>
      <c r="C190" s="81"/>
      <c r="D190" s="81"/>
      <c r="E190" s="81"/>
      <c r="F190" s="81"/>
      <c r="G190" s="12"/>
      <c r="H190" s="260"/>
    </row>
    <row r="191" spans="1:8" s="10" customFormat="1" ht="15.75" hidden="1">
      <c r="A191" s="61" t="s">
        <v>346</v>
      </c>
      <c r="B191" s="17"/>
      <c r="C191" s="81"/>
      <c r="D191" s="81"/>
      <c r="E191" s="81"/>
      <c r="F191" s="81"/>
      <c r="G191" s="12"/>
      <c r="H191" s="260"/>
    </row>
    <row r="192" spans="1:8" s="10" customFormat="1" ht="15.75" hidden="1">
      <c r="A192" s="85" t="s">
        <v>474</v>
      </c>
      <c r="B192" s="17">
        <v>2</v>
      </c>
      <c r="C192" s="81"/>
      <c r="D192" s="81"/>
      <c r="E192" s="81"/>
      <c r="F192" s="81"/>
      <c r="G192" s="12"/>
      <c r="H192" s="260"/>
    </row>
    <row r="193" spans="1:8" s="10" customFormat="1" ht="15.75" hidden="1">
      <c r="A193" s="85" t="s">
        <v>475</v>
      </c>
      <c r="B193" s="17">
        <v>2</v>
      </c>
      <c r="C193" s="81"/>
      <c r="D193" s="81"/>
      <c r="E193" s="81"/>
      <c r="F193" s="81"/>
      <c r="G193" s="12"/>
      <c r="H193" s="260"/>
    </row>
    <row r="194" spans="1:8" s="10" customFormat="1" ht="15.75" hidden="1">
      <c r="A194" s="61" t="s">
        <v>473</v>
      </c>
      <c r="B194" s="17"/>
      <c r="C194" s="81">
        <f>SUM(C192:C193)</f>
        <v>0</v>
      </c>
      <c r="D194" s="81"/>
      <c r="E194" s="81"/>
      <c r="F194" s="81"/>
      <c r="G194" s="12"/>
      <c r="H194" s="260"/>
    </row>
    <row r="195" spans="1:8" s="10" customFormat="1" ht="15.75" hidden="1">
      <c r="A195" s="85" t="s">
        <v>476</v>
      </c>
      <c r="B195" s="17">
        <v>2</v>
      </c>
      <c r="C195" s="81"/>
      <c r="D195" s="81"/>
      <c r="E195" s="81"/>
      <c r="F195" s="81"/>
      <c r="G195" s="12"/>
      <c r="H195" s="260"/>
    </row>
    <row r="196" spans="1:8" s="10" customFormat="1" ht="15.75" hidden="1">
      <c r="A196" s="85" t="s">
        <v>477</v>
      </c>
      <c r="B196" s="17">
        <v>2</v>
      </c>
      <c r="C196" s="81"/>
      <c r="D196" s="81"/>
      <c r="E196" s="81"/>
      <c r="F196" s="81"/>
      <c r="G196" s="12"/>
      <c r="H196" s="260"/>
    </row>
    <row r="197" spans="1:8" s="10" customFormat="1" ht="15.75" hidden="1">
      <c r="A197" s="61" t="s">
        <v>347</v>
      </c>
      <c r="B197" s="104"/>
      <c r="C197" s="81">
        <f>SUM(C195:C196)</f>
        <v>0</v>
      </c>
      <c r="D197" s="81"/>
      <c r="E197" s="81"/>
      <c r="F197" s="81"/>
      <c r="G197" s="12"/>
      <c r="H197" s="260"/>
    </row>
    <row r="198" spans="1:8" s="10" customFormat="1" ht="15.75" hidden="1">
      <c r="A198" s="85" t="s">
        <v>420</v>
      </c>
      <c r="B198" s="104">
        <v>2</v>
      </c>
      <c r="C198" s="81"/>
      <c r="D198" s="81"/>
      <c r="E198" s="81"/>
      <c r="F198" s="81"/>
      <c r="G198" s="12"/>
      <c r="H198" s="260"/>
    </row>
    <row r="199" spans="1:8" s="10" customFormat="1" ht="47.25" hidden="1">
      <c r="A199" s="85" t="s">
        <v>348</v>
      </c>
      <c r="B199" s="104">
        <v>2</v>
      </c>
      <c r="C199" s="81"/>
      <c r="D199" s="81"/>
      <c r="E199" s="81"/>
      <c r="F199" s="81"/>
      <c r="G199" s="12"/>
      <c r="H199" s="260"/>
    </row>
    <row r="200" spans="1:8" s="10" customFormat="1" ht="31.5" hidden="1">
      <c r="A200" s="85" t="s">
        <v>350</v>
      </c>
      <c r="B200" s="104">
        <v>2</v>
      </c>
      <c r="C200" s="81"/>
      <c r="D200" s="81"/>
      <c r="E200" s="81"/>
      <c r="F200" s="81"/>
      <c r="G200" s="12"/>
      <c r="H200" s="260"/>
    </row>
    <row r="201" spans="1:8" s="10" customFormat="1" ht="15.75" hidden="1">
      <c r="A201" s="85" t="s">
        <v>351</v>
      </c>
      <c r="B201" s="104"/>
      <c r="C201" s="81"/>
      <c r="D201" s="81"/>
      <c r="E201" s="81"/>
      <c r="F201" s="81"/>
      <c r="G201" s="12"/>
      <c r="H201" s="260"/>
    </row>
    <row r="202" spans="1:8" s="10" customFormat="1" ht="15.75" hidden="1">
      <c r="A202" s="107" t="s">
        <v>349</v>
      </c>
      <c r="B202" s="104"/>
      <c r="C202" s="81">
        <f>SUM(C200:C201)</f>
        <v>0</v>
      </c>
      <c r="D202" s="81"/>
      <c r="E202" s="81"/>
      <c r="F202" s="81"/>
      <c r="G202" s="12"/>
      <c r="H202" s="260"/>
    </row>
    <row r="203" spans="1:8" s="10" customFormat="1" ht="15.75" hidden="1">
      <c r="A203" s="85" t="s">
        <v>632</v>
      </c>
      <c r="B203" s="104">
        <v>2</v>
      </c>
      <c r="C203" s="81"/>
      <c r="D203" s="81"/>
      <c r="E203" s="81"/>
      <c r="F203" s="81"/>
      <c r="G203" s="12"/>
      <c r="H203" s="260"/>
    </row>
    <row r="204" spans="1:8" s="10" customFormat="1" ht="15.75" hidden="1">
      <c r="A204" s="85" t="s">
        <v>518</v>
      </c>
      <c r="B204" s="104">
        <v>2</v>
      </c>
      <c r="C204" s="81"/>
      <c r="D204" s="81"/>
      <c r="E204" s="81"/>
      <c r="F204" s="81"/>
      <c r="G204" s="12"/>
      <c r="H204" s="260"/>
    </row>
    <row r="205" spans="1:8" s="10" customFormat="1" ht="15.75" hidden="1">
      <c r="A205" s="109" t="s">
        <v>352</v>
      </c>
      <c r="B205" s="104"/>
      <c r="C205" s="81">
        <f>SUM(C203:C204)</f>
        <v>0</v>
      </c>
      <c r="D205" s="81"/>
      <c r="E205" s="81"/>
      <c r="F205" s="81"/>
      <c r="G205" s="12"/>
      <c r="H205" s="260"/>
    </row>
    <row r="206" spans="1:8" s="10" customFormat="1" ht="15.75" hidden="1">
      <c r="A206" s="61" t="s">
        <v>421</v>
      </c>
      <c r="B206" s="104"/>
      <c r="C206" s="81">
        <f>SUM(C199)+C202+C205</f>
        <v>0</v>
      </c>
      <c r="D206" s="81"/>
      <c r="E206" s="81"/>
      <c r="F206" s="81"/>
      <c r="G206" s="12"/>
      <c r="H206" s="260"/>
    </row>
    <row r="207" spans="1:8" s="10" customFormat="1" ht="15.75">
      <c r="A207" s="40" t="s">
        <v>330</v>
      </c>
      <c r="B207" s="100"/>
      <c r="C207" s="82">
        <f>SUM(C208:C208:C210)</f>
        <v>889325</v>
      </c>
      <c r="D207" s="82"/>
      <c r="E207" s="82"/>
      <c r="F207" s="82"/>
      <c r="G207" s="12"/>
      <c r="H207" s="260"/>
    </row>
    <row r="208" spans="1:8" s="10" customFormat="1" ht="15.75">
      <c r="A208" s="85" t="s">
        <v>382</v>
      </c>
      <c r="B208" s="98">
        <v>1</v>
      </c>
      <c r="C208" s="81">
        <f>SUMIF($B$154:$B$207,"1",C$154:C$207)</f>
        <v>0</v>
      </c>
      <c r="D208" s="81"/>
      <c r="E208" s="81"/>
      <c r="F208" s="81"/>
      <c r="G208" s="12"/>
      <c r="H208" s="260"/>
    </row>
    <row r="209" spans="1:8" s="10" customFormat="1" ht="15.75">
      <c r="A209" s="85" t="s">
        <v>231</v>
      </c>
      <c r="B209" s="98">
        <v>2</v>
      </c>
      <c r="C209" s="81">
        <f>SUMIF($B$154:$B$207,"2",C$154:C$207)</f>
        <v>889325</v>
      </c>
      <c r="D209" s="81"/>
      <c r="E209" s="81"/>
      <c r="F209" s="81"/>
      <c r="G209" s="12"/>
      <c r="H209" s="260"/>
    </row>
    <row r="210" spans="1:8" s="10" customFormat="1" ht="15.75">
      <c r="A210" s="85" t="s">
        <v>124</v>
      </c>
      <c r="B210" s="98">
        <v>3</v>
      </c>
      <c r="C210" s="81">
        <f>SUMIF($B$154:$B$207,"3",C$154:C$207)</f>
        <v>0</v>
      </c>
      <c r="D210" s="81"/>
      <c r="E210" s="81"/>
      <c r="F210" s="81"/>
      <c r="G210" s="12"/>
      <c r="H210" s="260"/>
    </row>
    <row r="211" spans="1:8" s="10" customFormat="1" ht="15.75" hidden="1">
      <c r="A211" s="65" t="s">
        <v>353</v>
      </c>
      <c r="B211" s="17"/>
      <c r="C211" s="82"/>
      <c r="D211" s="82"/>
      <c r="E211" s="82"/>
      <c r="F211" s="82"/>
      <c r="G211" s="12"/>
      <c r="H211" s="260"/>
    </row>
    <row r="212" spans="1:8" s="10" customFormat="1" ht="15.75" hidden="1">
      <c r="A212" s="85" t="s">
        <v>117</v>
      </c>
      <c r="B212" s="104"/>
      <c r="C212" s="81"/>
      <c r="D212" s="81"/>
      <c r="E212" s="81"/>
      <c r="F212" s="81"/>
      <c r="G212" s="12"/>
      <c r="H212" s="260"/>
    </row>
    <row r="213" spans="1:8" s="10" customFormat="1" ht="15.75" hidden="1">
      <c r="A213" s="108" t="s">
        <v>354</v>
      </c>
      <c r="B213" s="104"/>
      <c r="C213" s="81">
        <f>SUM(C212)</f>
        <v>0</v>
      </c>
      <c r="D213" s="81"/>
      <c r="E213" s="81"/>
      <c r="F213" s="81"/>
      <c r="G213" s="12"/>
      <c r="H213" s="260"/>
    </row>
    <row r="214" spans="1:8" s="10" customFormat="1" ht="15.75" hidden="1">
      <c r="A214" s="85" t="s">
        <v>355</v>
      </c>
      <c r="B214" s="104">
        <v>2</v>
      </c>
      <c r="C214" s="81"/>
      <c r="D214" s="81"/>
      <c r="E214" s="81"/>
      <c r="F214" s="81"/>
      <c r="G214" s="12"/>
      <c r="H214" s="260"/>
    </row>
    <row r="215" spans="1:8" s="10" customFormat="1" ht="15.75" hidden="1">
      <c r="A215" s="85" t="s">
        <v>118</v>
      </c>
      <c r="B215" s="104">
        <v>2</v>
      </c>
      <c r="C215" s="81"/>
      <c r="D215" s="81"/>
      <c r="E215" s="81"/>
      <c r="F215" s="81"/>
      <c r="G215" s="12"/>
      <c r="H215" s="260"/>
    </row>
    <row r="216" spans="1:8" s="10" customFormat="1" ht="15.75" hidden="1">
      <c r="A216" s="85" t="s">
        <v>118</v>
      </c>
      <c r="B216" s="104">
        <v>2</v>
      </c>
      <c r="C216" s="81"/>
      <c r="D216" s="81"/>
      <c r="E216" s="81"/>
      <c r="F216" s="81"/>
      <c r="G216" s="12"/>
      <c r="H216" s="260"/>
    </row>
    <row r="217" spans="1:8" s="10" customFormat="1" ht="31.5" hidden="1">
      <c r="A217" s="107" t="s">
        <v>357</v>
      </c>
      <c r="B217" s="104"/>
      <c r="C217" s="81">
        <f>SUM(C215:C216)</f>
        <v>0</v>
      </c>
      <c r="D217" s="81"/>
      <c r="E217" s="81"/>
      <c r="F217" s="81"/>
      <c r="G217" s="12"/>
      <c r="H217" s="260"/>
    </row>
    <row r="218" spans="1:8" s="10" customFormat="1" ht="15.75" hidden="1">
      <c r="A218" s="61" t="s">
        <v>356</v>
      </c>
      <c r="B218" s="104"/>
      <c r="C218" s="81">
        <f>C214+C217</f>
        <v>0</v>
      </c>
      <c r="D218" s="81"/>
      <c r="E218" s="81"/>
      <c r="F218" s="81"/>
      <c r="G218" s="12"/>
      <c r="H218" s="260"/>
    </row>
    <row r="219" spans="1:8" s="10" customFormat="1" ht="15.75" hidden="1">
      <c r="A219" s="85" t="s">
        <v>117</v>
      </c>
      <c r="B219" s="104">
        <v>2</v>
      </c>
      <c r="C219" s="81"/>
      <c r="D219" s="81"/>
      <c r="E219" s="81"/>
      <c r="F219" s="81"/>
      <c r="G219" s="12"/>
      <c r="H219" s="260"/>
    </row>
    <row r="220" spans="1:8" s="10" customFormat="1" ht="15.75" hidden="1">
      <c r="A220" s="85" t="s">
        <v>117</v>
      </c>
      <c r="B220" s="104">
        <v>2</v>
      </c>
      <c r="C220" s="81"/>
      <c r="D220" s="81"/>
      <c r="E220" s="81"/>
      <c r="F220" s="81"/>
      <c r="G220" s="12"/>
      <c r="H220" s="260"/>
    </row>
    <row r="221" spans="1:8" s="10" customFormat="1" ht="15.75" hidden="1">
      <c r="A221" s="85" t="s">
        <v>117</v>
      </c>
      <c r="B221" s="104">
        <v>2</v>
      </c>
      <c r="C221" s="81"/>
      <c r="D221" s="81"/>
      <c r="E221" s="81"/>
      <c r="F221" s="81"/>
      <c r="G221" s="12"/>
      <c r="H221" s="260"/>
    </row>
    <row r="222" spans="1:8" s="10" customFormat="1" ht="15.75" hidden="1">
      <c r="A222" s="108" t="s">
        <v>358</v>
      </c>
      <c r="B222" s="104"/>
      <c r="C222" s="81">
        <f>SUM(C219:C221)</f>
        <v>0</v>
      </c>
      <c r="D222" s="81"/>
      <c r="E222" s="81"/>
      <c r="F222" s="81"/>
      <c r="G222" s="12"/>
      <c r="H222" s="260"/>
    </row>
    <row r="223" spans="1:8" s="10" customFormat="1" ht="15.75" hidden="1">
      <c r="A223" s="85" t="s">
        <v>359</v>
      </c>
      <c r="B223" s="104">
        <v>2</v>
      </c>
      <c r="C223" s="81"/>
      <c r="D223" s="81"/>
      <c r="E223" s="81"/>
      <c r="F223" s="81"/>
      <c r="G223" s="12"/>
      <c r="H223" s="260"/>
    </row>
    <row r="224" spans="1:8" s="10" customFormat="1" ht="15.75" hidden="1">
      <c r="A224" s="85" t="s">
        <v>360</v>
      </c>
      <c r="B224" s="104">
        <v>2</v>
      </c>
      <c r="C224" s="81"/>
      <c r="D224" s="81"/>
      <c r="E224" s="81"/>
      <c r="F224" s="81"/>
      <c r="G224" s="12"/>
      <c r="H224" s="260"/>
    </row>
    <row r="225" spans="1:8" s="10" customFormat="1" ht="15.75" hidden="1">
      <c r="A225" s="61" t="s">
        <v>361</v>
      </c>
      <c r="B225" s="104"/>
      <c r="C225" s="81">
        <f>SUM(C223:C224)</f>
        <v>0</v>
      </c>
      <c r="D225" s="81"/>
      <c r="E225" s="81"/>
      <c r="F225" s="81"/>
      <c r="G225" s="12"/>
      <c r="H225" s="260"/>
    </row>
    <row r="226" spans="1:8" s="10" customFormat="1" ht="15.75" hidden="1">
      <c r="A226" s="61" t="s">
        <v>362</v>
      </c>
      <c r="B226" s="104">
        <v>2</v>
      </c>
      <c r="C226" s="81"/>
      <c r="D226" s="81"/>
      <c r="E226" s="81"/>
      <c r="F226" s="81"/>
      <c r="G226" s="12"/>
      <c r="H226" s="260"/>
    </row>
    <row r="227" spans="1:8" s="10" customFormat="1" ht="15.75" hidden="1">
      <c r="A227" s="40" t="s">
        <v>353</v>
      </c>
      <c r="B227" s="100"/>
      <c r="C227" s="82">
        <f>SUM(C228:C228:C230)</f>
        <v>0</v>
      </c>
      <c r="D227" s="82"/>
      <c r="E227" s="82"/>
      <c r="F227" s="82"/>
      <c r="G227" s="12"/>
      <c r="H227" s="260"/>
    </row>
    <row r="228" spans="1:8" s="10" customFormat="1" ht="15.75" hidden="1">
      <c r="A228" s="85" t="s">
        <v>382</v>
      </c>
      <c r="B228" s="98">
        <v>1</v>
      </c>
      <c r="C228" s="81">
        <f>SUMIF($B$211:$B$227,"1",C$211:C$227)</f>
        <v>0</v>
      </c>
      <c r="D228" s="81"/>
      <c r="E228" s="81"/>
      <c r="F228" s="81"/>
      <c r="G228" s="12"/>
      <c r="H228" s="260"/>
    </row>
    <row r="229" spans="1:8" s="10" customFormat="1" ht="15.75" hidden="1">
      <c r="A229" s="85" t="s">
        <v>231</v>
      </c>
      <c r="B229" s="98">
        <v>2</v>
      </c>
      <c r="C229" s="81">
        <f>SUMIF($B$211:$B$227,"2",C$211:C$227)</f>
        <v>0</v>
      </c>
      <c r="D229" s="81"/>
      <c r="E229" s="81"/>
      <c r="F229" s="81"/>
      <c r="G229" s="12"/>
      <c r="H229" s="260"/>
    </row>
    <row r="230" spans="1:8" s="10" customFormat="1" ht="15.75" hidden="1">
      <c r="A230" s="85" t="s">
        <v>124</v>
      </c>
      <c r="B230" s="98">
        <v>3</v>
      </c>
      <c r="C230" s="81">
        <f>SUMIF($B$211:$B$227,"3",C$211:C$227)</f>
        <v>0</v>
      </c>
      <c r="D230" s="81"/>
      <c r="E230" s="81"/>
      <c r="F230" s="81"/>
      <c r="G230" s="12"/>
      <c r="H230" s="260"/>
    </row>
    <row r="231" spans="1:8" s="10" customFormat="1" ht="15.75" hidden="1">
      <c r="A231" s="65" t="s">
        <v>366</v>
      </c>
      <c r="B231" s="17"/>
      <c r="C231" s="82"/>
      <c r="D231" s="82"/>
      <c r="E231" s="82"/>
      <c r="F231" s="82"/>
      <c r="G231" s="12"/>
      <c r="H231" s="260"/>
    </row>
    <row r="232" spans="1:8" s="10" customFormat="1" ht="15.75" hidden="1">
      <c r="A232" s="85"/>
      <c r="B232" s="17"/>
      <c r="C232" s="82"/>
      <c r="D232" s="82"/>
      <c r="E232" s="82"/>
      <c r="F232" s="82"/>
      <c r="G232" s="12"/>
      <c r="H232" s="260"/>
    </row>
    <row r="233" spans="1:8" s="10" customFormat="1" ht="31.5" hidden="1">
      <c r="A233" s="61" t="s">
        <v>365</v>
      </c>
      <c r="B233" s="17"/>
      <c r="C233" s="81"/>
      <c r="D233" s="81"/>
      <c r="E233" s="81"/>
      <c r="F233" s="81"/>
      <c r="G233" s="12"/>
      <c r="H233" s="260"/>
    </row>
    <row r="234" spans="1:8" s="10" customFormat="1" ht="15.75" hidden="1">
      <c r="A234" s="85" t="s">
        <v>441</v>
      </c>
      <c r="B234" s="17">
        <v>2</v>
      </c>
      <c r="C234" s="81"/>
      <c r="D234" s="81"/>
      <c r="E234" s="81"/>
      <c r="F234" s="81"/>
      <c r="G234" s="12"/>
      <c r="H234" s="260"/>
    </row>
    <row r="235" spans="1:8" s="10" customFormat="1" ht="15.75" hidden="1">
      <c r="A235" s="85" t="s">
        <v>488</v>
      </c>
      <c r="B235" s="17">
        <v>2</v>
      </c>
      <c r="C235" s="81"/>
      <c r="D235" s="81"/>
      <c r="E235" s="81"/>
      <c r="F235" s="81"/>
      <c r="G235" s="12"/>
      <c r="H235" s="260"/>
    </row>
    <row r="236" spans="1:8" s="10" customFormat="1" ht="31.5" hidden="1">
      <c r="A236" s="61" t="s">
        <v>422</v>
      </c>
      <c r="B236" s="17"/>
      <c r="C236" s="81">
        <f>SUM(C234:C235)</f>
        <v>0</v>
      </c>
      <c r="D236" s="81"/>
      <c r="E236" s="81"/>
      <c r="F236" s="81"/>
      <c r="G236" s="12"/>
      <c r="H236" s="260"/>
    </row>
    <row r="237" spans="1:8" s="10" customFormat="1" ht="15.75" hidden="1">
      <c r="A237" s="61"/>
      <c r="B237" s="17"/>
      <c r="C237" s="81"/>
      <c r="D237" s="81"/>
      <c r="E237" s="81"/>
      <c r="F237" s="81"/>
      <c r="G237" s="12"/>
      <c r="H237" s="260"/>
    </row>
    <row r="238" spans="1:8" s="10" customFormat="1" ht="31.5" hidden="1">
      <c r="A238" s="85" t="s">
        <v>615</v>
      </c>
      <c r="B238" s="17">
        <v>2</v>
      </c>
      <c r="C238" s="81"/>
      <c r="D238" s="81"/>
      <c r="E238" s="81"/>
      <c r="F238" s="81"/>
      <c r="G238" s="12"/>
      <c r="H238" s="260"/>
    </row>
    <row r="239" spans="1:8" s="10" customFormat="1" ht="15.75" hidden="1">
      <c r="A239" s="61" t="s">
        <v>512</v>
      </c>
      <c r="B239" s="17">
        <v>2</v>
      </c>
      <c r="C239" s="81"/>
      <c r="D239" s="81"/>
      <c r="E239" s="81"/>
      <c r="F239" s="81"/>
      <c r="G239" s="12"/>
      <c r="H239" s="260"/>
    </row>
    <row r="240" spans="1:8" s="10" customFormat="1" ht="15.75" hidden="1">
      <c r="A240" s="61" t="s">
        <v>423</v>
      </c>
      <c r="B240" s="17"/>
      <c r="C240" s="81">
        <f>SUM(C238:C239)</f>
        <v>0</v>
      </c>
      <c r="D240" s="81"/>
      <c r="E240" s="81"/>
      <c r="F240" s="81"/>
      <c r="G240" s="12"/>
      <c r="H240" s="260"/>
    </row>
    <row r="241" spans="1:8" s="10" customFormat="1" ht="15.75" hidden="1">
      <c r="A241" s="40" t="s">
        <v>366</v>
      </c>
      <c r="B241" s="100"/>
      <c r="C241" s="82">
        <f>SUM(C242:C242:C244)</f>
        <v>0</v>
      </c>
      <c r="D241" s="82"/>
      <c r="E241" s="82"/>
      <c r="F241" s="82"/>
      <c r="G241" s="12"/>
      <c r="H241" s="260"/>
    </row>
    <row r="242" spans="1:8" s="10" customFormat="1" ht="15.75" hidden="1">
      <c r="A242" s="85" t="s">
        <v>382</v>
      </c>
      <c r="B242" s="98">
        <v>1</v>
      </c>
      <c r="C242" s="81">
        <f>SUMIF($B$231:$B$241,"1",C$231:C$241)</f>
        <v>0</v>
      </c>
      <c r="D242" s="81"/>
      <c r="E242" s="81"/>
      <c r="F242" s="81"/>
      <c r="G242" s="12"/>
      <c r="H242" s="260"/>
    </row>
    <row r="243" spans="1:8" s="10" customFormat="1" ht="15.75" hidden="1">
      <c r="A243" s="85" t="s">
        <v>231</v>
      </c>
      <c r="B243" s="98">
        <v>2</v>
      </c>
      <c r="C243" s="81">
        <f>SUMIF($B$231:$B$241,"2",C$231:C$241)</f>
        <v>0</v>
      </c>
      <c r="D243" s="81"/>
      <c r="E243" s="81"/>
      <c r="F243" s="81"/>
      <c r="G243" s="12"/>
      <c r="H243" s="260"/>
    </row>
    <row r="244" spans="1:8" s="10" customFormat="1" ht="15.75" hidden="1">
      <c r="A244" s="85" t="s">
        <v>124</v>
      </c>
      <c r="B244" s="98">
        <v>3</v>
      </c>
      <c r="C244" s="81">
        <f>SUMIF($B$231:$B$241,"3",C$231:C$241)</f>
        <v>0</v>
      </c>
      <c r="D244" s="81"/>
      <c r="E244" s="81"/>
      <c r="F244" s="81"/>
      <c r="G244" s="12"/>
      <c r="H244" s="260"/>
    </row>
    <row r="245" spans="1:8" s="10" customFormat="1" ht="15.75" hidden="1">
      <c r="A245" s="65" t="s">
        <v>367</v>
      </c>
      <c r="B245" s="17"/>
      <c r="C245" s="82"/>
      <c r="D245" s="82"/>
      <c r="E245" s="82"/>
      <c r="F245" s="82"/>
      <c r="G245" s="12"/>
      <c r="H245" s="260"/>
    </row>
    <row r="246" spans="1:8" s="10" customFormat="1" ht="15.75" hidden="1">
      <c r="A246" s="61"/>
      <c r="B246" s="17"/>
      <c r="C246" s="81"/>
      <c r="D246" s="81"/>
      <c r="E246" s="81"/>
      <c r="F246" s="81"/>
      <c r="G246" s="12"/>
      <c r="H246" s="260"/>
    </row>
    <row r="247" spans="1:8" s="10" customFormat="1" ht="31.5" hidden="1">
      <c r="A247" s="61" t="s">
        <v>368</v>
      </c>
      <c r="B247" s="17"/>
      <c r="C247" s="81"/>
      <c r="D247" s="81"/>
      <c r="E247" s="81"/>
      <c r="F247" s="81"/>
      <c r="G247" s="12"/>
      <c r="H247" s="260"/>
    </row>
    <row r="248" spans="1:8" s="10" customFormat="1" ht="15.75" hidden="1">
      <c r="A248" s="61"/>
      <c r="B248" s="17"/>
      <c r="C248" s="81"/>
      <c r="D248" s="81"/>
      <c r="E248" s="81"/>
      <c r="F248" s="81"/>
      <c r="G248" s="12"/>
      <c r="H248" s="260"/>
    </row>
    <row r="249" spans="1:8" s="10" customFormat="1" ht="15.75" hidden="1">
      <c r="A249" s="85" t="s">
        <v>517</v>
      </c>
      <c r="B249" s="17">
        <v>2</v>
      </c>
      <c r="C249" s="81"/>
      <c r="D249" s="81"/>
      <c r="E249" s="81"/>
      <c r="F249" s="81"/>
      <c r="G249" s="12"/>
      <c r="H249" s="260"/>
    </row>
    <row r="250" spans="1:8" s="10" customFormat="1" ht="31.5" hidden="1">
      <c r="A250" s="61" t="s">
        <v>424</v>
      </c>
      <c r="B250" s="17"/>
      <c r="C250" s="81">
        <f>SUM(C248:C249)</f>
        <v>0</v>
      </c>
      <c r="D250" s="81"/>
      <c r="E250" s="81"/>
      <c r="F250" s="81"/>
      <c r="G250" s="12"/>
      <c r="H250" s="260"/>
    </row>
    <row r="251" spans="1:8" s="10" customFormat="1" ht="15.75" hidden="1">
      <c r="A251" s="61"/>
      <c r="B251" s="17"/>
      <c r="C251" s="81"/>
      <c r="D251" s="81"/>
      <c r="E251" s="81"/>
      <c r="F251" s="81"/>
      <c r="G251" s="12"/>
      <c r="H251" s="260"/>
    </row>
    <row r="252" spans="1:8" s="10" customFormat="1" ht="15.75" hidden="1">
      <c r="A252" s="61" t="s">
        <v>514</v>
      </c>
      <c r="B252" s="17">
        <v>2</v>
      </c>
      <c r="C252" s="81"/>
      <c r="D252" s="81"/>
      <c r="E252" s="81"/>
      <c r="F252" s="81"/>
      <c r="G252" s="12"/>
      <c r="H252" s="260"/>
    </row>
    <row r="253" spans="1:8" s="10" customFormat="1" ht="15.75" hidden="1">
      <c r="A253" s="61" t="s">
        <v>494</v>
      </c>
      <c r="B253" s="17">
        <v>2</v>
      </c>
      <c r="C253" s="81"/>
      <c r="D253" s="81"/>
      <c r="E253" s="81"/>
      <c r="F253" s="81"/>
      <c r="G253" s="12"/>
      <c r="H253" s="260"/>
    </row>
    <row r="254" spans="1:8" s="10" customFormat="1" ht="15.75" hidden="1">
      <c r="A254" s="61" t="s">
        <v>425</v>
      </c>
      <c r="B254" s="17"/>
      <c r="C254" s="81">
        <f>SUM(C252:C253)</f>
        <v>0</v>
      </c>
      <c r="D254" s="81"/>
      <c r="E254" s="81"/>
      <c r="F254" s="81"/>
      <c r="G254" s="12"/>
      <c r="H254" s="260"/>
    </row>
    <row r="255" spans="1:8" s="10" customFormat="1" ht="15.75" hidden="1">
      <c r="A255" s="40" t="s">
        <v>367</v>
      </c>
      <c r="B255" s="100"/>
      <c r="C255" s="82">
        <f>SUM(C256:C256:C258)</f>
        <v>0</v>
      </c>
      <c r="D255" s="82"/>
      <c r="E255" s="82"/>
      <c r="F255" s="82"/>
      <c r="G255" s="12"/>
      <c r="H255" s="260"/>
    </row>
    <row r="256" spans="1:8" s="10" customFormat="1" ht="15.75" hidden="1">
      <c r="A256" s="85" t="s">
        <v>382</v>
      </c>
      <c r="B256" s="98">
        <v>1</v>
      </c>
      <c r="C256" s="81">
        <f>SUMIF($B$245:$B$255,"1",C$245:C$255)</f>
        <v>0</v>
      </c>
      <c r="D256" s="81"/>
      <c r="E256" s="81"/>
      <c r="F256" s="81"/>
      <c r="G256" s="12"/>
      <c r="H256" s="260"/>
    </row>
    <row r="257" spans="1:8" s="10" customFormat="1" ht="15.75" hidden="1">
      <c r="A257" s="85" t="s">
        <v>231</v>
      </c>
      <c r="B257" s="98">
        <v>2</v>
      </c>
      <c r="C257" s="81">
        <f>SUMIF($B$245:$B$255,"2",C$245:C$255)</f>
        <v>0</v>
      </c>
      <c r="D257" s="81"/>
      <c r="E257" s="81"/>
      <c r="F257" s="81"/>
      <c r="G257" s="12"/>
      <c r="H257" s="260"/>
    </row>
    <row r="258" spans="1:8" s="10" customFormat="1" ht="15.75" hidden="1">
      <c r="A258" s="85" t="s">
        <v>124</v>
      </c>
      <c r="B258" s="98">
        <v>3</v>
      </c>
      <c r="C258" s="81">
        <f>SUMIF($B$245:$B$255,"3",C$245:C$255)</f>
        <v>0</v>
      </c>
      <c r="D258" s="81"/>
      <c r="E258" s="81"/>
      <c r="F258" s="81"/>
      <c r="G258" s="12"/>
      <c r="H258" s="260"/>
    </row>
    <row r="259" spans="1:8" s="10" customFormat="1" ht="33">
      <c r="A259" s="66" t="s">
        <v>451</v>
      </c>
      <c r="B259" s="101"/>
      <c r="C259" s="180"/>
      <c r="D259" s="180"/>
      <c r="E259" s="180"/>
      <c r="F259" s="180"/>
      <c r="G259" s="12"/>
      <c r="H259" s="260"/>
    </row>
    <row r="260" spans="1:8" s="10" customFormat="1" ht="16.5">
      <c r="A260" s="65" t="s">
        <v>162</v>
      </c>
      <c r="B260" s="101"/>
      <c r="C260" s="180"/>
      <c r="D260" s="180"/>
      <c r="E260" s="180"/>
      <c r="F260" s="180"/>
      <c r="G260" s="12"/>
      <c r="H260" s="260"/>
    </row>
    <row r="261" spans="1:8" s="10" customFormat="1" ht="19.5" customHeight="1">
      <c r="A261" s="61" t="s">
        <v>217</v>
      </c>
      <c r="B261" s="101">
        <v>2</v>
      </c>
      <c r="C261" s="83">
        <v>8572194</v>
      </c>
      <c r="D261" s="83"/>
      <c r="E261" s="83"/>
      <c r="F261" s="83"/>
      <c r="G261" s="12"/>
      <c r="H261" s="260"/>
    </row>
    <row r="262" spans="1:8" s="10" customFormat="1" ht="15.75" hidden="1">
      <c r="A262" s="61" t="s">
        <v>428</v>
      </c>
      <c r="B262" s="100">
        <v>2</v>
      </c>
      <c r="C262" s="83"/>
      <c r="D262" s="83"/>
      <c r="E262" s="83"/>
      <c r="F262" s="83"/>
      <c r="G262" s="12"/>
      <c r="H262" s="260"/>
    </row>
    <row r="263" spans="1:8" s="10" customFormat="1" ht="15.75">
      <c r="A263" s="40" t="s">
        <v>162</v>
      </c>
      <c r="B263" s="100"/>
      <c r="C263" s="82">
        <f>SUM(C264:C266)</f>
        <v>8572194</v>
      </c>
      <c r="D263" s="82"/>
      <c r="E263" s="82"/>
      <c r="F263" s="82"/>
      <c r="G263" s="12"/>
      <c r="H263" s="260"/>
    </row>
    <row r="264" spans="1:8" s="10" customFormat="1" ht="15.75">
      <c r="A264" s="85" t="s">
        <v>382</v>
      </c>
      <c r="B264" s="98">
        <v>1</v>
      </c>
      <c r="C264" s="81">
        <f>SUMIF($B$260:$B$263,"1",C$260:C$263)</f>
        <v>0</v>
      </c>
      <c r="D264" s="81"/>
      <c r="E264" s="81"/>
      <c r="F264" s="81"/>
      <c r="G264" s="12"/>
      <c r="H264" s="260"/>
    </row>
    <row r="265" spans="1:8" s="10" customFormat="1" ht="15.75">
      <c r="A265" s="85" t="s">
        <v>231</v>
      </c>
      <c r="B265" s="98">
        <v>2</v>
      </c>
      <c r="C265" s="81">
        <f>SUMIF($B$260:$B$263,"2",C$260:C$263)</f>
        <v>8572194</v>
      </c>
      <c r="D265" s="81"/>
      <c r="E265" s="81"/>
      <c r="F265" s="81"/>
      <c r="G265" s="12"/>
      <c r="H265" s="260"/>
    </row>
    <row r="266" spans="1:8" s="10" customFormat="1" ht="15.75">
      <c r="A266" s="85" t="s">
        <v>124</v>
      </c>
      <c r="B266" s="98">
        <v>3</v>
      </c>
      <c r="C266" s="81">
        <f>SUMIF($B$260:$B$263,"3",C$260:C$263)</f>
        <v>0</v>
      </c>
      <c r="D266" s="81"/>
      <c r="E266" s="81"/>
      <c r="F266" s="81"/>
      <c r="G266" s="12"/>
      <c r="H266" s="260"/>
    </row>
    <row r="267" spans="1:8" s="10" customFormat="1" ht="15.75" hidden="1">
      <c r="A267" s="65" t="s">
        <v>163</v>
      </c>
      <c r="B267" s="98"/>
      <c r="C267" s="81"/>
      <c r="D267" s="81"/>
      <c r="E267" s="81"/>
      <c r="F267" s="81"/>
      <c r="G267" s="12"/>
      <c r="H267" s="260"/>
    </row>
    <row r="268" spans="1:8" s="10" customFormat="1" ht="16.5" hidden="1">
      <c r="A268" s="61" t="s">
        <v>217</v>
      </c>
      <c r="B268" s="101">
        <v>2</v>
      </c>
      <c r="C268" s="81"/>
      <c r="D268" s="81"/>
      <c r="E268" s="81"/>
      <c r="F268" s="81"/>
      <c r="G268" s="12"/>
      <c r="H268" s="260"/>
    </row>
    <row r="269" spans="1:8" s="10" customFormat="1" ht="15.75" hidden="1">
      <c r="A269" s="61" t="s">
        <v>428</v>
      </c>
      <c r="B269" s="100">
        <v>2</v>
      </c>
      <c r="C269" s="83"/>
      <c r="D269" s="83"/>
      <c r="E269" s="83"/>
      <c r="F269" s="83"/>
      <c r="G269" s="12"/>
      <c r="H269" s="260"/>
    </row>
    <row r="270" spans="1:8" s="10" customFormat="1" ht="15.75" hidden="1">
      <c r="A270" s="40" t="s">
        <v>163</v>
      </c>
      <c r="B270" s="100"/>
      <c r="C270" s="82">
        <f>SUM(C271:C273)</f>
        <v>0</v>
      </c>
      <c r="D270" s="82"/>
      <c r="E270" s="82"/>
      <c r="F270" s="82"/>
      <c r="G270" s="12"/>
      <c r="H270" s="260"/>
    </row>
    <row r="271" spans="1:8" s="10" customFormat="1" ht="15.75" hidden="1">
      <c r="A271" s="85" t="s">
        <v>382</v>
      </c>
      <c r="B271" s="98">
        <v>1</v>
      </c>
      <c r="C271" s="81">
        <f>SUMIF($B$267:$B$270,"1",C$267:C$270)</f>
        <v>0</v>
      </c>
      <c r="D271" s="81"/>
      <c r="E271" s="81"/>
      <c r="F271" s="81"/>
      <c r="G271" s="12"/>
      <c r="H271" s="260"/>
    </row>
    <row r="272" spans="1:8" s="10" customFormat="1" ht="15.75" hidden="1">
      <c r="A272" s="85" t="s">
        <v>231</v>
      </c>
      <c r="B272" s="98">
        <v>2</v>
      </c>
      <c r="C272" s="81">
        <f>SUMIF($B$267:$B$270,"2",C$267:C$270)</f>
        <v>0</v>
      </c>
      <c r="D272" s="81"/>
      <c r="E272" s="81"/>
      <c r="F272" s="81"/>
      <c r="G272" s="12"/>
      <c r="H272" s="260"/>
    </row>
    <row r="273" spans="1:8" s="10" customFormat="1" ht="15.75" hidden="1">
      <c r="A273" s="85" t="s">
        <v>124</v>
      </c>
      <c r="B273" s="98">
        <v>3</v>
      </c>
      <c r="C273" s="81">
        <f>SUMIF($B$267:$B$270,"3",C$267:C$270)</f>
        <v>0</v>
      </c>
      <c r="D273" s="81"/>
      <c r="E273" s="81"/>
      <c r="F273" s="81"/>
      <c r="G273" s="12"/>
      <c r="H273" s="260"/>
    </row>
    <row r="274" spans="1:8" s="10" customFormat="1" ht="33" hidden="1">
      <c r="A274" s="66" t="s">
        <v>87</v>
      </c>
      <c r="B274" s="101"/>
      <c r="C274" s="180"/>
      <c r="D274" s="180"/>
      <c r="E274" s="180"/>
      <c r="F274" s="180"/>
      <c r="G274" s="12"/>
      <c r="H274" s="260"/>
    </row>
    <row r="275" spans="1:8" s="10" customFormat="1" ht="15.75" hidden="1">
      <c r="A275" s="65" t="s">
        <v>160</v>
      </c>
      <c r="B275" s="100"/>
      <c r="C275" s="83"/>
      <c r="D275" s="83"/>
      <c r="E275" s="83"/>
      <c r="F275" s="83"/>
      <c r="G275" s="12"/>
      <c r="H275" s="260"/>
    </row>
    <row r="276" spans="1:8" s="10" customFormat="1" ht="15.75" hidden="1">
      <c r="A276" s="61" t="s">
        <v>216</v>
      </c>
      <c r="B276" s="100"/>
      <c r="C276" s="83"/>
      <c r="D276" s="83"/>
      <c r="E276" s="83"/>
      <c r="F276" s="83"/>
      <c r="G276" s="12"/>
      <c r="H276" s="260"/>
    </row>
    <row r="277" spans="1:8" s="10" customFormat="1" ht="15.75" hidden="1">
      <c r="A277" s="85" t="s">
        <v>426</v>
      </c>
      <c r="B277" s="100"/>
      <c r="C277" s="83"/>
      <c r="D277" s="83"/>
      <c r="E277" s="83"/>
      <c r="F277" s="83"/>
      <c r="G277" s="12"/>
      <c r="H277" s="260"/>
    </row>
    <row r="278" spans="1:8" s="10" customFormat="1" ht="15.75" hidden="1">
      <c r="A278" s="85" t="s">
        <v>228</v>
      </c>
      <c r="B278" s="100"/>
      <c r="C278" s="83"/>
      <c r="D278" s="83"/>
      <c r="E278" s="83"/>
      <c r="F278" s="83"/>
      <c r="G278" s="12"/>
      <c r="H278" s="260"/>
    </row>
    <row r="279" spans="1:8" s="10" customFormat="1" ht="15.75" hidden="1">
      <c r="A279" s="85" t="s">
        <v>427</v>
      </c>
      <c r="B279" s="100"/>
      <c r="C279" s="83"/>
      <c r="D279" s="83"/>
      <c r="E279" s="83"/>
      <c r="F279" s="83"/>
      <c r="G279" s="12"/>
      <c r="H279" s="260"/>
    </row>
    <row r="280" spans="1:8" s="10" customFormat="1" ht="15.75" hidden="1">
      <c r="A280" s="85" t="s">
        <v>227</v>
      </c>
      <c r="B280" s="100">
        <v>2</v>
      </c>
      <c r="C280" s="83"/>
      <c r="D280" s="83"/>
      <c r="E280" s="83"/>
      <c r="F280" s="83"/>
      <c r="G280" s="12"/>
      <c r="H280" s="260"/>
    </row>
    <row r="281" spans="1:8" s="10" customFormat="1" ht="15.75" hidden="1">
      <c r="A281" s="85" t="s">
        <v>226</v>
      </c>
      <c r="B281" s="100"/>
      <c r="C281" s="83"/>
      <c r="D281" s="83"/>
      <c r="E281" s="83"/>
      <c r="F281" s="83"/>
      <c r="G281" s="12"/>
      <c r="H281" s="260"/>
    </row>
    <row r="282" spans="1:8" s="10" customFormat="1" ht="15.75" hidden="1">
      <c r="A282" s="61" t="s">
        <v>218</v>
      </c>
      <c r="B282" s="100"/>
      <c r="C282" s="83"/>
      <c r="D282" s="83"/>
      <c r="E282" s="83"/>
      <c r="F282" s="83"/>
      <c r="G282" s="12"/>
      <c r="H282" s="260"/>
    </row>
    <row r="283" spans="1:8" s="10" customFormat="1" ht="15.75" hidden="1">
      <c r="A283" s="61" t="s">
        <v>219</v>
      </c>
      <c r="B283" s="100"/>
      <c r="C283" s="83"/>
      <c r="D283" s="83"/>
      <c r="E283" s="83"/>
      <c r="F283" s="83"/>
      <c r="G283" s="12"/>
      <c r="H283" s="260"/>
    </row>
    <row r="284" spans="1:8" s="10" customFormat="1" ht="15.75" hidden="1">
      <c r="A284" s="40" t="s">
        <v>160</v>
      </c>
      <c r="B284" s="100"/>
      <c r="C284" s="82">
        <f>SUM(C285:C287)</f>
        <v>0</v>
      </c>
      <c r="D284" s="82"/>
      <c r="E284" s="82"/>
      <c r="F284" s="82"/>
      <c r="G284" s="12"/>
      <c r="H284" s="260"/>
    </row>
    <row r="285" spans="1:8" s="10" customFormat="1" ht="15.75" hidden="1">
      <c r="A285" s="85" t="s">
        <v>382</v>
      </c>
      <c r="B285" s="98">
        <v>1</v>
      </c>
      <c r="C285" s="81">
        <f>SUMIF($B$275:$B$284,"1",C$275:C$284)</f>
        <v>0</v>
      </c>
      <c r="D285" s="81"/>
      <c r="E285" s="81"/>
      <c r="F285" s="81"/>
      <c r="G285" s="12"/>
      <c r="H285" s="260"/>
    </row>
    <row r="286" spans="1:8" s="10" customFormat="1" ht="15.75" hidden="1">
      <c r="A286" s="85" t="s">
        <v>231</v>
      </c>
      <c r="B286" s="98">
        <v>2</v>
      </c>
      <c r="C286" s="81">
        <f>SUMIF($B$275:$B$284,"2",C$275:C$284)</f>
        <v>0</v>
      </c>
      <c r="D286" s="81"/>
      <c r="E286" s="81"/>
      <c r="F286" s="81"/>
      <c r="G286" s="12"/>
      <c r="H286" s="260"/>
    </row>
    <row r="287" spans="1:8" s="10" customFormat="1" ht="15.75" hidden="1">
      <c r="A287" s="85" t="s">
        <v>124</v>
      </c>
      <c r="B287" s="98">
        <v>3</v>
      </c>
      <c r="C287" s="81">
        <f>SUMIF($B$275:$B$284,"3",C$275:C$284)</f>
        <v>0</v>
      </c>
      <c r="D287" s="81"/>
      <c r="E287" s="81"/>
      <c r="F287" s="81"/>
      <c r="G287" s="12"/>
      <c r="H287" s="260"/>
    </row>
    <row r="288" spans="1:8" s="10" customFormat="1" ht="15.75" hidden="1">
      <c r="A288" s="65" t="s">
        <v>161</v>
      </c>
      <c r="B288" s="100"/>
      <c r="C288" s="83"/>
      <c r="D288" s="83"/>
      <c r="E288" s="83"/>
      <c r="F288" s="83"/>
      <c r="G288" s="12"/>
      <c r="H288" s="260"/>
    </row>
    <row r="289" spans="1:8" s="10" customFormat="1" ht="15.75" hidden="1">
      <c r="A289" s="61" t="s">
        <v>216</v>
      </c>
      <c r="B289" s="100"/>
      <c r="C289" s="83"/>
      <c r="D289" s="83"/>
      <c r="E289" s="83"/>
      <c r="F289" s="83"/>
      <c r="G289" s="12"/>
      <c r="H289" s="260"/>
    </row>
    <row r="290" spans="1:8" s="10" customFormat="1" ht="15.75" hidden="1">
      <c r="A290" s="85" t="s">
        <v>426</v>
      </c>
      <c r="B290" s="100"/>
      <c r="C290" s="83"/>
      <c r="D290" s="83"/>
      <c r="E290" s="83"/>
      <c r="F290" s="83"/>
      <c r="G290" s="12"/>
      <c r="H290" s="260"/>
    </row>
    <row r="291" spans="1:8" s="10" customFormat="1" ht="15.75" hidden="1">
      <c r="A291" s="85" t="s">
        <v>228</v>
      </c>
      <c r="B291" s="100"/>
      <c r="C291" s="83"/>
      <c r="D291" s="83"/>
      <c r="E291" s="83"/>
      <c r="F291" s="83"/>
      <c r="G291" s="12"/>
      <c r="H291" s="260"/>
    </row>
    <row r="292" spans="1:8" s="10" customFormat="1" ht="15.75" hidden="1">
      <c r="A292" s="85" t="s">
        <v>427</v>
      </c>
      <c r="B292" s="100"/>
      <c r="C292" s="83"/>
      <c r="D292" s="83"/>
      <c r="E292" s="83"/>
      <c r="F292" s="83"/>
      <c r="G292" s="12"/>
      <c r="H292" s="260"/>
    </row>
    <row r="293" spans="1:8" s="10" customFormat="1" ht="15.75" hidden="1">
      <c r="A293" s="85" t="s">
        <v>227</v>
      </c>
      <c r="B293" s="100"/>
      <c r="C293" s="83"/>
      <c r="D293" s="83"/>
      <c r="E293" s="83"/>
      <c r="F293" s="83"/>
      <c r="G293" s="12"/>
      <c r="H293" s="260"/>
    </row>
    <row r="294" spans="1:8" s="10" customFormat="1" ht="15.75" hidden="1">
      <c r="A294" s="85" t="s">
        <v>226</v>
      </c>
      <c r="B294" s="100"/>
      <c r="C294" s="83"/>
      <c r="D294" s="83"/>
      <c r="E294" s="83"/>
      <c r="F294" s="83"/>
      <c r="G294" s="12"/>
      <c r="H294" s="260"/>
    </row>
    <row r="295" spans="1:8" s="10" customFormat="1" ht="15.75" hidden="1">
      <c r="A295" s="61" t="s">
        <v>218</v>
      </c>
      <c r="B295" s="100"/>
      <c r="C295" s="83"/>
      <c r="D295" s="83"/>
      <c r="E295" s="83"/>
      <c r="F295" s="83"/>
      <c r="G295" s="12"/>
      <c r="H295" s="260"/>
    </row>
    <row r="296" spans="1:8" s="10" customFormat="1" ht="15.75" hidden="1">
      <c r="A296" s="61" t="s">
        <v>219</v>
      </c>
      <c r="B296" s="100"/>
      <c r="C296" s="83"/>
      <c r="D296" s="83"/>
      <c r="E296" s="83"/>
      <c r="F296" s="83"/>
      <c r="G296" s="12"/>
      <c r="H296" s="260"/>
    </row>
    <row r="297" spans="1:8" s="10" customFormat="1" ht="15.75" hidden="1">
      <c r="A297" s="40" t="s">
        <v>161</v>
      </c>
      <c r="B297" s="100"/>
      <c r="C297" s="82">
        <f>SUM(C298:C300)</f>
        <v>0</v>
      </c>
      <c r="D297" s="82"/>
      <c r="E297" s="82"/>
      <c r="F297" s="82"/>
      <c r="G297" s="12"/>
      <c r="H297" s="260"/>
    </row>
    <row r="298" spans="1:8" s="10" customFormat="1" ht="15.75" hidden="1">
      <c r="A298" s="85" t="s">
        <v>382</v>
      </c>
      <c r="B298" s="98">
        <v>1</v>
      </c>
      <c r="C298" s="81">
        <f>SUMIF($B$288:$B$297,"1",C$288:C$297)</f>
        <v>0</v>
      </c>
      <c r="D298" s="81"/>
      <c r="E298" s="81"/>
      <c r="F298" s="81"/>
      <c r="G298" s="12"/>
      <c r="H298" s="260"/>
    </row>
    <row r="299" spans="1:8" s="10" customFormat="1" ht="15.75" hidden="1">
      <c r="A299" s="85" t="s">
        <v>231</v>
      </c>
      <c r="B299" s="98">
        <v>2</v>
      </c>
      <c r="C299" s="81">
        <f>SUMIF($B$288:$B$297,"2",C$288:C$297)</f>
        <v>0</v>
      </c>
      <c r="D299" s="81"/>
      <c r="E299" s="81"/>
      <c r="F299" s="81"/>
      <c r="G299" s="12"/>
      <c r="H299" s="260"/>
    </row>
    <row r="300" spans="1:8" s="10" customFormat="1" ht="15.75" hidden="1">
      <c r="A300" s="85" t="s">
        <v>124</v>
      </c>
      <c r="B300" s="98">
        <v>3</v>
      </c>
      <c r="C300" s="81">
        <f>SUMIF($B$288:$B$297,"3",C$288:C$297)</f>
        <v>0</v>
      </c>
      <c r="D300" s="81"/>
      <c r="E300" s="81"/>
      <c r="F300" s="81"/>
      <c r="G300" s="12"/>
      <c r="H300" s="260"/>
    </row>
    <row r="301" spans="1:8" s="10" customFormat="1" ht="16.5">
      <c r="A301" s="66" t="s">
        <v>88</v>
      </c>
      <c r="B301" s="101"/>
      <c r="C301" s="105">
        <f>C91+C121+C150+C207++C227+C241+C255+C263+C270+C284+C297</f>
        <v>24396475</v>
      </c>
      <c r="D301" s="105"/>
      <c r="E301" s="105"/>
      <c r="F301" s="105"/>
      <c r="G301" s="12"/>
      <c r="H301" s="260"/>
    </row>
    <row r="302" ht="15.75"/>
    <row r="303" ht="15.75" hidden="1">
      <c r="C303" s="149">
        <f>C301-Kiadás!C173</f>
        <v>0</v>
      </c>
    </row>
    <row r="304" spans="5:6" ht="15.75">
      <c r="E304" s="149"/>
      <c r="F304" s="149"/>
    </row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  <row r="803" ht="15.75"/>
    <row r="804" ht="15.75"/>
    <row r="805" ht="15.75"/>
    <row r="806" ht="15.75"/>
    <row r="807" ht="15.75"/>
    <row r="808" ht="15.75"/>
    <row r="809" ht="15.75"/>
    <row r="810" ht="15.75"/>
    <row r="811" ht="15.75"/>
    <row r="812" ht="15.75"/>
    <row r="813" ht="15.75"/>
    <row r="814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8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3"/>
  <sheetViews>
    <sheetView zoomScalePageLayoutView="0" workbookViewId="0" topLeftCell="A16">
      <selection activeCell="A79" sqref="A79:IV79"/>
    </sheetView>
  </sheetViews>
  <sheetFormatPr defaultColWidth="9.140625" defaultRowHeight="15"/>
  <cols>
    <col min="1" max="1" width="72.57421875" style="16" customWidth="1"/>
    <col min="2" max="2" width="5.7109375" style="99" customWidth="1"/>
    <col min="3" max="3" width="12.140625" style="99" customWidth="1"/>
    <col min="4" max="6" width="12.140625" style="16" hidden="1" customWidth="1"/>
    <col min="7" max="16384" width="9.140625" style="16" customWidth="1"/>
  </cols>
  <sheetData>
    <row r="1" spans="1:5" ht="15.75" customHeight="1">
      <c r="A1" s="307" t="s">
        <v>634</v>
      </c>
      <c r="B1" s="307"/>
      <c r="C1" s="307"/>
      <c r="D1" s="307"/>
      <c r="E1" s="307"/>
    </row>
    <row r="2" spans="1:5" ht="15.75">
      <c r="A2" s="299" t="s">
        <v>456</v>
      </c>
      <c r="B2" s="299"/>
      <c r="C2" s="299"/>
      <c r="D2" s="299"/>
      <c r="E2" s="299"/>
    </row>
    <row r="3" spans="1:5" ht="15.75">
      <c r="A3" s="42"/>
      <c r="B3" s="42"/>
      <c r="C3" s="42"/>
      <c r="D3" s="42"/>
      <c r="E3" s="42"/>
    </row>
    <row r="4" ht="15.75">
      <c r="A4" s="42"/>
    </row>
    <row r="5" spans="1:6" s="10" customFormat="1" ht="31.5">
      <c r="A5" s="17" t="s">
        <v>9</v>
      </c>
      <c r="B5" s="17" t="s">
        <v>140</v>
      </c>
      <c r="C5" s="38" t="s">
        <v>4</v>
      </c>
      <c r="D5" s="38" t="s">
        <v>629</v>
      </c>
      <c r="E5" s="38" t="s">
        <v>630</v>
      </c>
      <c r="F5" s="38" t="s">
        <v>631</v>
      </c>
    </row>
    <row r="6" spans="1:6" s="10" customFormat="1" ht="16.5">
      <c r="A6" s="66" t="s">
        <v>86</v>
      </c>
      <c r="B6" s="101"/>
      <c r="C6" s="81"/>
      <c r="D6" s="81"/>
      <c r="E6" s="81"/>
      <c r="F6" s="81"/>
    </row>
    <row r="7" spans="1:6" s="10" customFormat="1" ht="15.75">
      <c r="A7" s="65" t="s">
        <v>79</v>
      </c>
      <c r="B7" s="100"/>
      <c r="C7" s="81"/>
      <c r="D7" s="81"/>
      <c r="E7" s="81"/>
      <c r="F7" s="81"/>
    </row>
    <row r="8" spans="1:6" s="10" customFormat="1" ht="15.75">
      <c r="A8" s="40" t="s">
        <v>168</v>
      </c>
      <c r="B8" s="100"/>
      <c r="C8" s="82">
        <f>SUM(C9:C11)</f>
        <v>6615700</v>
      </c>
      <c r="D8" s="82">
        <f>SUM(D9:D11)</f>
        <v>0</v>
      </c>
      <c r="E8" s="82">
        <f>SUM(E9:E11)</f>
        <v>0</v>
      </c>
      <c r="F8" s="82">
        <f>SUM(F9:F11)</f>
        <v>0</v>
      </c>
    </row>
    <row r="9" spans="1:6" s="10" customFormat="1" ht="15.75">
      <c r="A9" s="85" t="s">
        <v>382</v>
      </c>
      <c r="B9" s="98">
        <v>1</v>
      </c>
      <c r="C9" s="81">
        <f>COFOG!C48</f>
        <v>0</v>
      </c>
      <c r="D9" s="81">
        <f>COFOG!D48</f>
        <v>0</v>
      </c>
      <c r="E9" s="81">
        <f>COFOG!E48</f>
        <v>0</v>
      </c>
      <c r="F9" s="81">
        <f>COFOG!F48</f>
        <v>0</v>
      </c>
    </row>
    <row r="10" spans="1:6" s="10" customFormat="1" ht="15.75">
      <c r="A10" s="85" t="s">
        <v>231</v>
      </c>
      <c r="B10" s="98">
        <v>2</v>
      </c>
      <c r="C10" s="81">
        <f>COFOG!C49</f>
        <v>6045700</v>
      </c>
      <c r="D10" s="81">
        <f>COFOG!D49</f>
        <v>0</v>
      </c>
      <c r="E10" s="81">
        <f>COFOG!E49</f>
        <v>0</v>
      </c>
      <c r="F10" s="81">
        <f>COFOG!F49</f>
        <v>0</v>
      </c>
    </row>
    <row r="11" spans="1:6" s="10" customFormat="1" ht="15.75">
      <c r="A11" s="85" t="s">
        <v>124</v>
      </c>
      <c r="B11" s="98">
        <v>3</v>
      </c>
      <c r="C11" s="81">
        <f>COFOG!C50</f>
        <v>570000</v>
      </c>
      <c r="D11" s="81">
        <f>COFOG!D50</f>
        <v>0</v>
      </c>
      <c r="E11" s="81">
        <f>COFOG!E50</f>
        <v>0</v>
      </c>
      <c r="F11" s="81">
        <f>COFOG!F50</f>
        <v>0</v>
      </c>
    </row>
    <row r="12" spans="1:6" s="10" customFormat="1" ht="31.5">
      <c r="A12" s="40" t="s">
        <v>169</v>
      </c>
      <c r="B12" s="100"/>
      <c r="C12" s="82">
        <f>SUM(C13:C15)</f>
        <v>1307437</v>
      </c>
      <c r="D12" s="82">
        <f>SUM(D13:D15)</f>
        <v>0</v>
      </c>
      <c r="E12" s="82">
        <f>SUM(E13:E15)</f>
        <v>0</v>
      </c>
      <c r="F12" s="82">
        <f>SUM(F13:F15)</f>
        <v>0</v>
      </c>
    </row>
    <row r="13" spans="1:6" s="10" customFormat="1" ht="15.75">
      <c r="A13" s="85" t="s">
        <v>382</v>
      </c>
      <c r="B13" s="98">
        <v>1</v>
      </c>
      <c r="C13" s="81">
        <f>COFOG!G48</f>
        <v>0</v>
      </c>
      <c r="D13" s="81">
        <f>COFOG!H48</f>
        <v>0</v>
      </c>
      <c r="E13" s="81">
        <f>COFOG!I48</f>
        <v>0</v>
      </c>
      <c r="F13" s="81">
        <f>COFOG!J48</f>
        <v>0</v>
      </c>
    </row>
    <row r="14" spans="1:6" s="10" customFormat="1" ht="15.75">
      <c r="A14" s="85" t="s">
        <v>231</v>
      </c>
      <c r="B14" s="98">
        <v>2</v>
      </c>
      <c r="C14" s="81">
        <f>COFOG!G49</f>
        <v>1181037</v>
      </c>
      <c r="D14" s="81">
        <f>COFOG!H49</f>
        <v>0</v>
      </c>
      <c r="E14" s="81">
        <f>COFOG!I49</f>
        <v>0</v>
      </c>
      <c r="F14" s="81">
        <f>COFOG!J49</f>
        <v>0</v>
      </c>
    </row>
    <row r="15" spans="1:6" s="10" customFormat="1" ht="15.75">
      <c r="A15" s="85" t="s">
        <v>124</v>
      </c>
      <c r="B15" s="98">
        <v>3</v>
      </c>
      <c r="C15" s="81">
        <f>COFOG!G50</f>
        <v>126400</v>
      </c>
      <c r="D15" s="81">
        <f>COFOG!H50</f>
        <v>0</v>
      </c>
      <c r="E15" s="81">
        <f>COFOG!I50</f>
        <v>0</v>
      </c>
      <c r="F15" s="81">
        <f>COFOG!J50</f>
        <v>0</v>
      </c>
    </row>
    <row r="16" spans="1:6" s="10" customFormat="1" ht="15.75">
      <c r="A16" s="40" t="s">
        <v>170</v>
      </c>
      <c r="B16" s="100"/>
      <c r="C16" s="82">
        <f>SUM(C17:C19)</f>
        <v>4567870</v>
      </c>
      <c r="D16" s="82">
        <f>SUM(D17:D19)</f>
        <v>0</v>
      </c>
      <c r="E16" s="82">
        <f>SUM(E17:E19)</f>
        <v>0</v>
      </c>
      <c r="F16" s="82">
        <f>SUM(F17:F19)</f>
        <v>0</v>
      </c>
    </row>
    <row r="17" spans="1:6" s="10" customFormat="1" ht="15.75">
      <c r="A17" s="85" t="s">
        <v>382</v>
      </c>
      <c r="B17" s="98">
        <v>1</v>
      </c>
      <c r="C17" s="81">
        <f>COFOG!K48</f>
        <v>0</v>
      </c>
      <c r="D17" s="81">
        <f>COFOG!L48</f>
        <v>0</v>
      </c>
      <c r="E17" s="81">
        <f>COFOG!M48</f>
        <v>0</v>
      </c>
      <c r="F17" s="81">
        <f>COFOG!N48</f>
        <v>0</v>
      </c>
    </row>
    <row r="18" spans="1:6" s="10" customFormat="1" ht="15.75">
      <c r="A18" s="85" t="s">
        <v>231</v>
      </c>
      <c r="B18" s="98">
        <v>2</v>
      </c>
      <c r="C18" s="81">
        <f>COFOG!K49</f>
        <v>4567870</v>
      </c>
      <c r="D18" s="81">
        <f>COFOG!L49</f>
        <v>0</v>
      </c>
      <c r="E18" s="81">
        <f>COFOG!M49</f>
        <v>0</v>
      </c>
      <c r="F18" s="81">
        <f>COFOG!N49</f>
        <v>0</v>
      </c>
    </row>
    <row r="19" spans="1:6" s="10" customFormat="1" ht="15.75">
      <c r="A19" s="85" t="s">
        <v>124</v>
      </c>
      <c r="B19" s="98">
        <v>3</v>
      </c>
      <c r="C19" s="81">
        <f>COFOG!K50</f>
        <v>0</v>
      </c>
      <c r="D19" s="81">
        <f>COFOG!L50</f>
        <v>0</v>
      </c>
      <c r="E19" s="81">
        <f>COFOG!M50</f>
        <v>0</v>
      </c>
      <c r="F19" s="81">
        <f>COFOG!N50</f>
        <v>0</v>
      </c>
    </row>
    <row r="20" spans="1:6" s="10" customFormat="1" ht="15.75">
      <c r="A20" s="65" t="s">
        <v>171</v>
      </c>
      <c r="B20" s="100"/>
      <c r="C20" s="81"/>
      <c r="D20" s="81"/>
      <c r="E20" s="81"/>
      <c r="F20" s="81"/>
    </row>
    <row r="21" spans="1:6" s="10" customFormat="1" ht="15.75" hidden="1">
      <c r="A21" s="107" t="s">
        <v>174</v>
      </c>
      <c r="B21" s="100"/>
      <c r="C21" s="81">
        <f>SUM(C22:C23)</f>
        <v>0</v>
      </c>
      <c r="D21" s="81"/>
      <c r="E21" s="81"/>
      <c r="F21" s="81"/>
    </row>
    <row r="22" spans="1:6" s="10" customFormat="1" ht="31.5" hidden="1">
      <c r="A22" s="85" t="s">
        <v>180</v>
      </c>
      <c r="B22" s="100">
        <v>2</v>
      </c>
      <c r="C22" s="81">
        <v>0</v>
      </c>
      <c r="D22" s="81"/>
      <c r="E22" s="81"/>
      <c r="F22" s="81"/>
    </row>
    <row r="23" spans="1:6" s="10" customFormat="1" ht="15.75" hidden="1">
      <c r="A23" s="85" t="s">
        <v>181</v>
      </c>
      <c r="B23" s="100">
        <v>2</v>
      </c>
      <c r="C23" s="81"/>
      <c r="D23" s="81"/>
      <c r="E23" s="81"/>
      <c r="F23" s="81"/>
    </row>
    <row r="24" spans="1:6" s="10" customFormat="1" ht="15.75" hidden="1">
      <c r="A24" s="108" t="s">
        <v>172</v>
      </c>
      <c r="B24" s="100"/>
      <c r="C24" s="81">
        <f>SUM(C21:C21)</f>
        <v>0</v>
      </c>
      <c r="D24" s="81"/>
      <c r="E24" s="81"/>
      <c r="F24" s="81"/>
    </row>
    <row r="25" spans="1:6" s="10" customFormat="1" ht="15.75" hidden="1">
      <c r="A25" s="61" t="s">
        <v>182</v>
      </c>
      <c r="B25" s="100"/>
      <c r="C25" s="81"/>
      <c r="D25" s="81"/>
      <c r="E25" s="81"/>
      <c r="F25" s="81"/>
    </row>
    <row r="26" spans="1:6" s="10" customFormat="1" ht="47.25" hidden="1">
      <c r="A26" s="106" t="s">
        <v>179</v>
      </c>
      <c r="B26" s="100">
        <v>2</v>
      </c>
      <c r="C26" s="81"/>
      <c r="D26" s="81"/>
      <c r="E26" s="81"/>
      <c r="F26" s="81"/>
    </row>
    <row r="27" spans="1:6" s="10" customFormat="1" ht="47.25" hidden="1">
      <c r="A27" s="106" t="s">
        <v>179</v>
      </c>
      <c r="B27" s="100">
        <v>3</v>
      </c>
      <c r="C27" s="81"/>
      <c r="D27" s="81"/>
      <c r="E27" s="81"/>
      <c r="F27" s="81"/>
    </row>
    <row r="28" spans="1:6" s="10" customFormat="1" ht="15.75" hidden="1">
      <c r="A28" s="108" t="s">
        <v>178</v>
      </c>
      <c r="B28" s="100"/>
      <c r="C28" s="81">
        <f>SUM(C26:C27)</f>
        <v>0</v>
      </c>
      <c r="D28" s="81"/>
      <c r="E28" s="81"/>
      <c r="F28" s="81"/>
    </row>
    <row r="29" spans="1:6" s="10" customFormat="1" ht="15.75" hidden="1">
      <c r="A29" s="107" t="s">
        <v>175</v>
      </c>
      <c r="B29" s="100"/>
      <c r="C29" s="81">
        <f>SUM(C30:C30)</f>
        <v>0</v>
      </c>
      <c r="D29" s="81"/>
      <c r="E29" s="81"/>
      <c r="F29" s="81"/>
    </row>
    <row r="30" spans="1:6" s="10" customFormat="1" ht="15.75" hidden="1">
      <c r="A30" s="85" t="s">
        <v>533</v>
      </c>
      <c r="B30" s="100">
        <v>2</v>
      </c>
      <c r="C30" s="81"/>
      <c r="D30" s="81"/>
      <c r="E30" s="81"/>
      <c r="F30" s="81"/>
    </row>
    <row r="31" spans="1:6" s="10" customFormat="1" ht="15.75" hidden="1">
      <c r="A31" s="85" t="s">
        <v>497</v>
      </c>
      <c r="B31" s="100">
        <v>2</v>
      </c>
      <c r="C31" s="81"/>
      <c r="D31" s="81"/>
      <c r="E31" s="81"/>
      <c r="F31" s="81"/>
    </row>
    <row r="32" spans="1:6" s="10" customFormat="1" ht="15.75" hidden="1">
      <c r="A32" s="85" t="s">
        <v>176</v>
      </c>
      <c r="B32" s="100">
        <v>2</v>
      </c>
      <c r="C32" s="81"/>
      <c r="D32" s="81"/>
      <c r="E32" s="81"/>
      <c r="F32" s="81"/>
    </row>
    <row r="33" spans="1:6" s="10" customFormat="1" ht="15.75" hidden="1">
      <c r="A33" s="85" t="s">
        <v>177</v>
      </c>
      <c r="B33" s="100">
        <v>2</v>
      </c>
      <c r="C33" s="81"/>
      <c r="D33" s="81"/>
      <c r="E33" s="81"/>
      <c r="F33" s="81"/>
    </row>
    <row r="34" spans="1:6" s="10" customFormat="1" ht="15.75">
      <c r="A34" s="85" t="s">
        <v>389</v>
      </c>
      <c r="B34" s="100"/>
      <c r="C34" s="81">
        <f>C35+C49</f>
        <v>960000</v>
      </c>
      <c r="D34" s="81"/>
      <c r="E34" s="81"/>
      <c r="F34" s="81"/>
    </row>
    <row r="35" spans="1:6" s="10" customFormat="1" ht="15.75">
      <c r="A35" s="85" t="s">
        <v>390</v>
      </c>
      <c r="B35" s="100"/>
      <c r="C35" s="81">
        <f>SUM(C36:C48)</f>
        <v>960000</v>
      </c>
      <c r="D35" s="81"/>
      <c r="E35" s="81"/>
      <c r="F35" s="81"/>
    </row>
    <row r="36" spans="1:6" s="10" customFormat="1" ht="15.75">
      <c r="A36" s="85" t="s">
        <v>392</v>
      </c>
      <c r="B36" s="100">
        <v>2</v>
      </c>
      <c r="C36" s="81">
        <v>100000</v>
      </c>
      <c r="D36" s="81"/>
      <c r="E36" s="81"/>
      <c r="F36" s="81"/>
    </row>
    <row r="37" spans="1:6" s="10" customFormat="1" ht="31.5">
      <c r="A37" s="85" t="s">
        <v>400</v>
      </c>
      <c r="B37" s="100">
        <v>2</v>
      </c>
      <c r="C37" s="81">
        <v>180000</v>
      </c>
      <c r="D37" s="81"/>
      <c r="E37" s="81"/>
      <c r="F37" s="81"/>
    </row>
    <row r="38" spans="1:6" s="10" customFormat="1" ht="15.75" hidden="1">
      <c r="A38" s="85" t="s">
        <v>393</v>
      </c>
      <c r="B38" s="100">
        <v>2</v>
      </c>
      <c r="C38" s="81"/>
      <c r="D38" s="81"/>
      <c r="E38" s="81"/>
      <c r="F38" s="81"/>
    </row>
    <row r="39" spans="1:6" s="10" customFormat="1" ht="15.75" hidden="1">
      <c r="A39" s="85" t="s">
        <v>401</v>
      </c>
      <c r="B39" s="100">
        <v>2</v>
      </c>
      <c r="C39" s="81"/>
      <c r="D39" s="81"/>
      <c r="E39" s="81"/>
      <c r="F39" s="81"/>
    </row>
    <row r="40" spans="1:6" s="10" customFormat="1" ht="15.75">
      <c r="A40" s="85" t="s">
        <v>399</v>
      </c>
      <c r="B40" s="100">
        <v>2</v>
      </c>
      <c r="C40" s="81">
        <v>30000</v>
      </c>
      <c r="D40" s="81"/>
      <c r="E40" s="81"/>
      <c r="F40" s="81"/>
    </row>
    <row r="41" spans="1:6" s="10" customFormat="1" ht="15.75" hidden="1">
      <c r="A41" s="85" t="s">
        <v>398</v>
      </c>
      <c r="B41" s="100">
        <v>2</v>
      </c>
      <c r="C41" s="81"/>
      <c r="D41" s="81"/>
      <c r="E41" s="81"/>
      <c r="F41" s="81"/>
    </row>
    <row r="42" spans="1:6" s="10" customFormat="1" ht="15.75">
      <c r="A42" s="85" t="s">
        <v>397</v>
      </c>
      <c r="B42" s="100">
        <v>2</v>
      </c>
      <c r="C42" s="81">
        <v>400000</v>
      </c>
      <c r="D42" s="81"/>
      <c r="E42" s="81"/>
      <c r="F42" s="81"/>
    </row>
    <row r="43" spans="1:6" s="10" customFormat="1" ht="15.75" hidden="1">
      <c r="A43" s="85" t="s">
        <v>396</v>
      </c>
      <c r="B43" s="100">
        <v>2</v>
      </c>
      <c r="C43" s="81"/>
      <c r="D43" s="81"/>
      <c r="E43" s="81"/>
      <c r="F43" s="81"/>
    </row>
    <row r="44" spans="1:6" s="10" customFormat="1" ht="15.75">
      <c r="A44" s="85" t="s">
        <v>395</v>
      </c>
      <c r="B44" s="100">
        <v>2</v>
      </c>
      <c r="C44" s="81">
        <v>250000</v>
      </c>
      <c r="D44" s="81"/>
      <c r="E44" s="81"/>
      <c r="F44" s="81"/>
    </row>
    <row r="45" spans="1:6" s="10" customFormat="1" ht="15.75" hidden="1">
      <c r="A45" s="85" t="s">
        <v>460</v>
      </c>
      <c r="B45" s="100">
        <v>2</v>
      </c>
      <c r="C45" s="81"/>
      <c r="D45" s="81"/>
      <c r="E45" s="81"/>
      <c r="F45" s="81"/>
    </row>
    <row r="46" spans="1:6" s="10" customFormat="1" ht="15.75" hidden="1">
      <c r="A46" s="85" t="s">
        <v>394</v>
      </c>
      <c r="B46" s="100">
        <v>2</v>
      </c>
      <c r="C46" s="81"/>
      <c r="D46" s="81"/>
      <c r="E46" s="81"/>
      <c r="F46" s="81"/>
    </row>
    <row r="47" spans="1:6" s="10" customFormat="1" ht="15.75" hidden="1">
      <c r="A47" s="85" t="s">
        <v>402</v>
      </c>
      <c r="B47" s="100">
        <v>2</v>
      </c>
      <c r="C47" s="81"/>
      <c r="D47" s="81"/>
      <c r="E47" s="81"/>
      <c r="F47" s="81"/>
    </row>
    <row r="48" spans="1:6" s="10" customFormat="1" ht="15.75" hidden="1">
      <c r="A48" s="85" t="s">
        <v>403</v>
      </c>
      <c r="B48" s="100">
        <v>2</v>
      </c>
      <c r="C48" s="81"/>
      <c r="D48" s="81"/>
      <c r="E48" s="81"/>
      <c r="F48" s="81"/>
    </row>
    <row r="49" spans="1:6" s="10" customFormat="1" ht="15.75" hidden="1">
      <c r="A49" s="85" t="s">
        <v>391</v>
      </c>
      <c r="B49" s="100"/>
      <c r="C49" s="81">
        <f>SUM(C50:C59)</f>
        <v>0</v>
      </c>
      <c r="D49" s="81"/>
      <c r="E49" s="81"/>
      <c r="F49" s="81"/>
    </row>
    <row r="50" spans="1:6" s="10" customFormat="1" ht="15.75" hidden="1">
      <c r="A50" s="85" t="s">
        <v>404</v>
      </c>
      <c r="B50" s="100">
        <v>2</v>
      </c>
      <c r="C50" s="81"/>
      <c r="D50" s="81"/>
      <c r="E50" s="81"/>
      <c r="F50" s="81"/>
    </row>
    <row r="51" spans="1:6" s="10" customFormat="1" ht="31.5" hidden="1">
      <c r="A51" s="85" t="s">
        <v>405</v>
      </c>
      <c r="B51" s="100">
        <v>2</v>
      </c>
      <c r="C51" s="81"/>
      <c r="D51" s="81"/>
      <c r="E51" s="81"/>
      <c r="F51" s="81"/>
    </row>
    <row r="52" spans="1:6" s="10" customFormat="1" ht="31.5" hidden="1">
      <c r="A52" s="85" t="s">
        <v>406</v>
      </c>
      <c r="B52" s="100">
        <v>2</v>
      </c>
      <c r="C52" s="81"/>
      <c r="D52" s="81"/>
      <c r="E52" s="81"/>
      <c r="F52" s="81"/>
    </row>
    <row r="53" spans="1:6" s="10" customFormat="1" ht="15.75" hidden="1">
      <c r="A53" s="85" t="s">
        <v>407</v>
      </c>
      <c r="B53" s="100">
        <v>2</v>
      </c>
      <c r="C53" s="81"/>
      <c r="D53" s="81"/>
      <c r="E53" s="81"/>
      <c r="F53" s="81"/>
    </row>
    <row r="54" spans="1:6" s="10" customFormat="1" ht="15.75" hidden="1">
      <c r="A54" s="85" t="s">
        <v>408</v>
      </c>
      <c r="B54" s="100">
        <v>2</v>
      </c>
      <c r="C54" s="81"/>
      <c r="D54" s="81"/>
      <c r="E54" s="81"/>
      <c r="F54" s="81"/>
    </row>
    <row r="55" spans="1:6" s="10" customFormat="1" ht="15.75" hidden="1">
      <c r="A55" s="85" t="s">
        <v>409</v>
      </c>
      <c r="B55" s="100">
        <v>2</v>
      </c>
      <c r="C55" s="81"/>
      <c r="D55" s="81"/>
      <c r="E55" s="81"/>
      <c r="F55" s="81"/>
    </row>
    <row r="56" spans="1:6" s="10" customFormat="1" ht="15.75" hidden="1">
      <c r="A56" s="85" t="s">
        <v>410</v>
      </c>
      <c r="B56" s="100">
        <v>2</v>
      </c>
      <c r="C56" s="81"/>
      <c r="D56" s="81"/>
      <c r="E56" s="81"/>
      <c r="F56" s="81"/>
    </row>
    <row r="57" spans="1:6" s="10" customFormat="1" ht="15.75" hidden="1">
      <c r="A57" s="85" t="s">
        <v>459</v>
      </c>
      <c r="B57" s="100">
        <v>2</v>
      </c>
      <c r="C57" s="81"/>
      <c r="D57" s="81"/>
      <c r="E57" s="81"/>
      <c r="F57" s="81"/>
    </row>
    <row r="58" spans="1:6" s="10" customFormat="1" ht="15.75" hidden="1">
      <c r="A58" s="85" t="s">
        <v>411</v>
      </c>
      <c r="B58" s="100">
        <v>2</v>
      </c>
      <c r="C58" s="81"/>
      <c r="D58" s="81"/>
      <c r="E58" s="81"/>
      <c r="F58" s="81"/>
    </row>
    <row r="59" spans="1:6" s="10" customFormat="1" ht="15.75" hidden="1">
      <c r="A59" s="85" t="s">
        <v>412</v>
      </c>
      <c r="B59" s="100">
        <v>2</v>
      </c>
      <c r="C59" s="81"/>
      <c r="D59" s="81"/>
      <c r="E59" s="81"/>
      <c r="F59" s="81"/>
    </row>
    <row r="60" spans="1:6" s="10" customFormat="1" ht="15.75">
      <c r="A60" s="108" t="s">
        <v>173</v>
      </c>
      <c r="B60" s="100"/>
      <c r="C60" s="81">
        <f>SUM(C32:C34)+SUM(C29:C29)</f>
        <v>960000</v>
      </c>
      <c r="D60" s="81"/>
      <c r="E60" s="81"/>
      <c r="F60" s="81"/>
    </row>
    <row r="61" spans="1:6" s="10" customFormat="1" ht="15.75">
      <c r="A61" s="40" t="s">
        <v>171</v>
      </c>
      <c r="B61" s="100"/>
      <c r="C61" s="82">
        <f>SUM(C62:C64)</f>
        <v>960000</v>
      </c>
      <c r="D61" s="82"/>
      <c r="E61" s="82"/>
      <c r="F61" s="82"/>
    </row>
    <row r="62" spans="1:6" s="10" customFormat="1" ht="15.75">
      <c r="A62" s="85" t="s">
        <v>382</v>
      </c>
      <c r="B62" s="98">
        <v>1</v>
      </c>
      <c r="C62" s="81">
        <f>SUMIF($B$20:$B$61,"1",C$20:C$61)</f>
        <v>0</v>
      </c>
      <c r="D62" s="81"/>
      <c r="E62" s="81"/>
      <c r="F62" s="81"/>
    </row>
    <row r="63" spans="1:6" s="10" customFormat="1" ht="15.75">
      <c r="A63" s="85" t="s">
        <v>231</v>
      </c>
      <c r="B63" s="98">
        <v>2</v>
      </c>
      <c r="C63" s="81">
        <f>SUMIF($B$20:$B$61,"2",C$20:C$61)</f>
        <v>960000</v>
      </c>
      <c r="D63" s="81"/>
      <c r="E63" s="81"/>
      <c r="F63" s="81"/>
    </row>
    <row r="64" spans="1:6" s="10" customFormat="1" ht="15.75">
      <c r="A64" s="85" t="s">
        <v>124</v>
      </c>
      <c r="B64" s="98">
        <v>3</v>
      </c>
      <c r="C64" s="81">
        <f>SUMIF($B$20:$B$61,"3",C$20:C$61)</f>
        <v>0</v>
      </c>
      <c r="D64" s="81"/>
      <c r="E64" s="81"/>
      <c r="F64" s="81"/>
    </row>
    <row r="65" spans="1:6" s="10" customFormat="1" ht="15.75">
      <c r="A65" s="64" t="s">
        <v>232</v>
      </c>
      <c r="B65" s="17"/>
      <c r="C65" s="81"/>
      <c r="D65" s="81"/>
      <c r="E65" s="81"/>
      <c r="F65" s="81"/>
    </row>
    <row r="66" spans="1:6" s="10" customFormat="1" ht="15.75" hidden="1">
      <c r="A66" s="61" t="s">
        <v>185</v>
      </c>
      <c r="B66" s="17"/>
      <c r="C66" s="81"/>
      <c r="D66" s="81"/>
      <c r="E66" s="81"/>
      <c r="F66" s="81"/>
    </row>
    <row r="67" spans="1:6" s="10" customFormat="1" ht="15.75" hidden="1">
      <c r="A67" s="61" t="s">
        <v>415</v>
      </c>
      <c r="B67" s="17">
        <v>2</v>
      </c>
      <c r="C67" s="81"/>
      <c r="D67" s="81"/>
      <c r="E67" s="81"/>
      <c r="F67" s="81"/>
    </row>
    <row r="68" spans="1:6" s="10" customFormat="1" ht="15.75" hidden="1">
      <c r="A68" s="61" t="s">
        <v>414</v>
      </c>
      <c r="B68" s="17"/>
      <c r="C68" s="81"/>
      <c r="D68" s="81"/>
      <c r="E68" s="81"/>
      <c r="F68" s="81"/>
    </row>
    <row r="69" spans="1:6" s="10" customFormat="1" ht="15.75" hidden="1">
      <c r="A69" s="61" t="s">
        <v>413</v>
      </c>
      <c r="B69" s="17"/>
      <c r="C69" s="81"/>
      <c r="D69" s="81"/>
      <c r="E69" s="81"/>
      <c r="F69" s="81"/>
    </row>
    <row r="70" spans="1:6" s="10" customFormat="1" ht="15.75" hidden="1">
      <c r="A70" s="61"/>
      <c r="B70" s="17"/>
      <c r="C70" s="81"/>
      <c r="D70" s="81"/>
      <c r="E70" s="81"/>
      <c r="F70" s="81"/>
    </row>
    <row r="71" spans="1:6" s="10" customFormat="1" ht="31.5" hidden="1">
      <c r="A71" s="61" t="s">
        <v>183</v>
      </c>
      <c r="B71" s="17"/>
      <c r="C71" s="81"/>
      <c r="D71" s="81"/>
      <c r="E71" s="81"/>
      <c r="F71" s="81"/>
    </row>
    <row r="72" spans="1:6" s="10" customFormat="1" ht="15.75" hidden="1">
      <c r="A72" s="61"/>
      <c r="B72" s="17"/>
      <c r="C72" s="81"/>
      <c r="D72" s="81"/>
      <c r="E72" s="81"/>
      <c r="F72" s="81"/>
    </row>
    <row r="73" spans="1:6" s="10" customFormat="1" ht="31.5" hidden="1">
      <c r="A73" s="61" t="s">
        <v>184</v>
      </c>
      <c r="B73" s="17"/>
      <c r="C73" s="81"/>
      <c r="D73" s="81"/>
      <c r="E73" s="81"/>
      <c r="F73" s="81"/>
    </row>
    <row r="74" spans="1:6" s="10" customFormat="1" ht="15.75" hidden="1">
      <c r="A74" s="61"/>
      <c r="B74" s="17"/>
      <c r="C74" s="81"/>
      <c r="D74" s="81"/>
      <c r="E74" s="81"/>
      <c r="F74" s="81"/>
    </row>
    <row r="75" spans="1:6" s="10" customFormat="1" ht="31.5" hidden="1">
      <c r="A75" s="61" t="s">
        <v>187</v>
      </c>
      <c r="B75" s="17"/>
      <c r="C75" s="81"/>
      <c r="D75" s="81"/>
      <c r="E75" s="81"/>
      <c r="F75" s="81"/>
    </row>
    <row r="76" spans="1:6" s="10" customFormat="1" ht="15.75" hidden="1">
      <c r="A76" s="85" t="s">
        <v>144</v>
      </c>
      <c r="B76" s="100">
        <v>2</v>
      </c>
      <c r="C76" s="81"/>
      <c r="D76" s="81"/>
      <c r="E76" s="81"/>
      <c r="F76" s="81"/>
    </row>
    <row r="77" spans="1:6" s="10" customFormat="1" ht="15.75" hidden="1">
      <c r="A77" s="84" t="s">
        <v>118</v>
      </c>
      <c r="B77" s="17"/>
      <c r="C77" s="81"/>
      <c r="D77" s="81"/>
      <c r="E77" s="81"/>
      <c r="F77" s="81"/>
    </row>
    <row r="78" spans="1:6" s="10" customFormat="1" ht="15.75" hidden="1">
      <c r="A78" s="107" t="s">
        <v>143</v>
      </c>
      <c r="B78" s="17"/>
      <c r="C78" s="81">
        <f>SUM(C76:C77)</f>
        <v>0</v>
      </c>
      <c r="D78" s="81"/>
      <c r="E78" s="81"/>
      <c r="F78" s="81"/>
    </row>
    <row r="79" spans="1:6" s="10" customFormat="1" ht="15.75" hidden="1">
      <c r="A79" s="85" t="s">
        <v>129</v>
      </c>
      <c r="B79" s="17">
        <v>2</v>
      </c>
      <c r="C79" s="81"/>
      <c r="D79" s="81"/>
      <c r="E79" s="81"/>
      <c r="F79" s="81"/>
    </row>
    <row r="80" spans="1:6" s="10" customFormat="1" ht="15.75" hidden="1">
      <c r="A80" s="84" t="s">
        <v>448</v>
      </c>
      <c r="B80" s="100">
        <v>2</v>
      </c>
      <c r="C80" s="81"/>
      <c r="D80" s="81"/>
      <c r="E80" s="81"/>
      <c r="F80" s="81"/>
    </row>
    <row r="81" spans="1:6" s="10" customFormat="1" ht="15.75">
      <c r="A81" s="84" t="s">
        <v>635</v>
      </c>
      <c r="B81" s="100">
        <v>2</v>
      </c>
      <c r="C81" s="81">
        <v>5552</v>
      </c>
      <c r="D81" s="81"/>
      <c r="E81" s="81"/>
      <c r="F81" s="81"/>
    </row>
    <row r="82" spans="1:6" s="10" customFormat="1" ht="15.75" hidden="1">
      <c r="A82" s="84" t="s">
        <v>449</v>
      </c>
      <c r="B82" s="100">
        <v>2</v>
      </c>
      <c r="C82" s="81"/>
      <c r="D82" s="81"/>
      <c r="E82" s="81"/>
      <c r="F82" s="81"/>
    </row>
    <row r="83" spans="1:6" s="10" customFormat="1" ht="15.75">
      <c r="A83" s="84" t="s">
        <v>636</v>
      </c>
      <c r="B83" s="100">
        <v>2</v>
      </c>
      <c r="C83" s="81">
        <v>2243</v>
      </c>
      <c r="D83" s="81"/>
      <c r="E83" s="81"/>
      <c r="F83" s="81"/>
    </row>
    <row r="84" spans="1:6" s="10" customFormat="1" ht="15.75" hidden="1">
      <c r="A84" s="84" t="s">
        <v>450</v>
      </c>
      <c r="B84" s="100">
        <v>2</v>
      </c>
      <c r="C84" s="81"/>
      <c r="D84" s="81"/>
      <c r="E84" s="81"/>
      <c r="F84" s="81"/>
    </row>
    <row r="85" spans="1:6" s="10" customFormat="1" ht="15.75">
      <c r="A85" s="84" t="s">
        <v>637</v>
      </c>
      <c r="B85" s="100">
        <v>2</v>
      </c>
      <c r="C85" s="81">
        <v>37964</v>
      </c>
      <c r="D85" s="81"/>
      <c r="E85" s="81"/>
      <c r="F85" s="81"/>
    </row>
    <row r="86" spans="1:6" s="10" customFormat="1" ht="15.75">
      <c r="A86" s="84" t="s">
        <v>644</v>
      </c>
      <c r="B86" s="100">
        <v>2</v>
      </c>
      <c r="C86" s="81">
        <v>889</v>
      </c>
      <c r="D86" s="81"/>
      <c r="E86" s="81"/>
      <c r="F86" s="81"/>
    </row>
    <row r="87" spans="1:6" s="10" customFormat="1" ht="15.75" hidden="1">
      <c r="A87" s="124" t="s">
        <v>519</v>
      </c>
      <c r="B87" s="100">
        <v>2</v>
      </c>
      <c r="C87" s="81"/>
      <c r="D87" s="81"/>
      <c r="E87" s="81"/>
      <c r="F87" s="81"/>
    </row>
    <row r="88" spans="1:6" s="10" customFormat="1" ht="15.75">
      <c r="A88" s="124" t="s">
        <v>495</v>
      </c>
      <c r="B88" s="100">
        <v>3</v>
      </c>
      <c r="C88" s="81">
        <v>7026</v>
      </c>
      <c r="D88" s="81"/>
      <c r="E88" s="81"/>
      <c r="F88" s="81"/>
    </row>
    <row r="89" spans="1:6" s="10" customFormat="1" ht="15.75">
      <c r="A89" s="107" t="s">
        <v>188</v>
      </c>
      <c r="B89" s="17"/>
      <c r="C89" s="81">
        <f>SUM(C79:C88)</f>
        <v>53674</v>
      </c>
      <c r="D89" s="81"/>
      <c r="E89" s="81"/>
      <c r="F89" s="81"/>
    </row>
    <row r="90" spans="1:6" s="10" customFormat="1" ht="15.75">
      <c r="A90" s="84" t="s">
        <v>640</v>
      </c>
      <c r="B90" s="100">
        <v>2</v>
      </c>
      <c r="C90" s="81">
        <v>141262</v>
      </c>
      <c r="D90" s="81"/>
      <c r="E90" s="81"/>
      <c r="F90" s="81"/>
    </row>
    <row r="91" spans="1:6" s="10" customFormat="1" ht="15.75" hidden="1">
      <c r="A91" s="84" t="s">
        <v>462</v>
      </c>
      <c r="B91" s="100">
        <v>2</v>
      </c>
      <c r="C91" s="81"/>
      <c r="D91" s="81"/>
      <c r="E91" s="81"/>
      <c r="F91" s="81"/>
    </row>
    <row r="92" spans="1:6" s="10" customFormat="1" ht="15.75">
      <c r="A92" s="84" t="s">
        <v>641</v>
      </c>
      <c r="B92" s="100">
        <v>2</v>
      </c>
      <c r="C92" s="81">
        <v>52157</v>
      </c>
      <c r="D92" s="81"/>
      <c r="E92" s="81"/>
      <c r="F92" s="81"/>
    </row>
    <row r="93" spans="1:6" s="10" customFormat="1" ht="15.75" hidden="1">
      <c r="A93" s="84" t="s">
        <v>464</v>
      </c>
      <c r="B93" s="100">
        <v>2</v>
      </c>
      <c r="C93" s="81"/>
      <c r="D93" s="81"/>
      <c r="E93" s="81"/>
      <c r="F93" s="81"/>
    </row>
    <row r="94" spans="1:6" s="10" customFormat="1" ht="15.75" hidden="1">
      <c r="A94" s="84" t="s">
        <v>465</v>
      </c>
      <c r="B94" s="100">
        <v>2</v>
      </c>
      <c r="C94" s="81"/>
      <c r="D94" s="81"/>
      <c r="E94" s="81"/>
      <c r="F94" s="81"/>
    </row>
    <row r="95" spans="1:6" s="10" customFormat="1" ht="15.75">
      <c r="A95" s="84" t="s">
        <v>643</v>
      </c>
      <c r="B95" s="100">
        <v>2</v>
      </c>
      <c r="C95" s="81">
        <v>190760</v>
      </c>
      <c r="D95" s="81"/>
      <c r="E95" s="81"/>
      <c r="F95" s="81"/>
    </row>
    <row r="96" spans="1:6" s="10" customFormat="1" ht="15.75">
      <c r="A96" s="84" t="s">
        <v>642</v>
      </c>
      <c r="B96" s="17">
        <v>2</v>
      </c>
      <c r="C96" s="81">
        <v>37200</v>
      </c>
      <c r="D96" s="81"/>
      <c r="E96" s="81"/>
      <c r="F96" s="81"/>
    </row>
    <row r="97" spans="1:6" s="10" customFormat="1" ht="15.75" hidden="1">
      <c r="A97" s="84" t="s">
        <v>468</v>
      </c>
      <c r="B97" s="17">
        <v>2</v>
      </c>
      <c r="C97" s="81"/>
      <c r="D97" s="81"/>
      <c r="E97" s="81"/>
      <c r="F97" s="81"/>
    </row>
    <row r="98" spans="1:6" s="10" customFormat="1" ht="15.75" hidden="1">
      <c r="A98" s="84" t="s">
        <v>118</v>
      </c>
      <c r="B98" s="17"/>
      <c r="C98" s="81"/>
      <c r="D98" s="81"/>
      <c r="E98" s="81"/>
      <c r="F98" s="81"/>
    </row>
    <row r="99" spans="1:6" s="10" customFormat="1" ht="15.75" hidden="1">
      <c r="A99" s="84" t="s">
        <v>118</v>
      </c>
      <c r="B99" s="17"/>
      <c r="C99" s="81"/>
      <c r="D99" s="81"/>
      <c r="E99" s="81"/>
      <c r="F99" s="81"/>
    </row>
    <row r="100" spans="1:6" s="10" customFormat="1" ht="15.75">
      <c r="A100" s="107" t="s">
        <v>189</v>
      </c>
      <c r="B100" s="17"/>
      <c r="C100" s="81">
        <f>SUM(C90:C99)</f>
        <v>421379</v>
      </c>
      <c r="D100" s="81"/>
      <c r="E100" s="81"/>
      <c r="F100" s="81"/>
    </row>
    <row r="101" spans="1:6" s="10" customFormat="1" ht="31.5">
      <c r="A101" s="108" t="s">
        <v>186</v>
      </c>
      <c r="B101" s="17"/>
      <c r="C101" s="81">
        <f>C78+C89+C100</f>
        <v>475053</v>
      </c>
      <c r="D101" s="81"/>
      <c r="E101" s="81"/>
      <c r="F101" s="81"/>
    </row>
    <row r="102" spans="1:6" s="10" customFormat="1" ht="15.75" hidden="1">
      <c r="A102" s="61"/>
      <c r="B102" s="100"/>
      <c r="C102" s="81"/>
      <c r="D102" s="81"/>
      <c r="E102" s="81"/>
      <c r="F102" s="81"/>
    </row>
    <row r="103" spans="1:6" s="10" customFormat="1" ht="31.5" hidden="1">
      <c r="A103" s="61" t="s">
        <v>190</v>
      </c>
      <c r="B103" s="100"/>
      <c r="C103" s="81"/>
      <c r="D103" s="81"/>
      <c r="E103" s="81"/>
      <c r="F103" s="81"/>
    </row>
    <row r="104" spans="1:6" s="10" customFormat="1" ht="15.75" hidden="1">
      <c r="A104" s="85" t="s">
        <v>440</v>
      </c>
      <c r="B104" s="100">
        <v>2</v>
      </c>
      <c r="C104" s="81"/>
      <c r="D104" s="81"/>
      <c r="E104" s="81"/>
      <c r="F104" s="81"/>
    </row>
    <row r="105" spans="1:6" s="10" customFormat="1" ht="31.5" hidden="1">
      <c r="A105" s="61" t="s">
        <v>191</v>
      </c>
      <c r="B105" s="100"/>
      <c r="C105" s="81">
        <f>SUM(C104)</f>
        <v>0</v>
      </c>
      <c r="D105" s="81"/>
      <c r="E105" s="81"/>
      <c r="F105" s="81"/>
    </row>
    <row r="106" spans="1:6" s="10" customFormat="1" ht="15.75" hidden="1">
      <c r="A106" s="61" t="s">
        <v>192</v>
      </c>
      <c r="B106" s="100"/>
      <c r="C106" s="81"/>
      <c r="D106" s="81"/>
      <c r="E106" s="81"/>
      <c r="F106" s="81"/>
    </row>
    <row r="107" spans="1:6" s="10" customFormat="1" ht="15.75" hidden="1">
      <c r="A107" s="61" t="s">
        <v>193</v>
      </c>
      <c r="B107" s="100"/>
      <c r="C107" s="81"/>
      <c r="D107" s="81"/>
      <c r="E107" s="81"/>
      <c r="F107" s="81"/>
    </row>
    <row r="108" spans="1:6" s="10" customFormat="1" ht="15.75" hidden="1">
      <c r="A108" s="120" t="s">
        <v>447</v>
      </c>
      <c r="B108" s="100">
        <v>2</v>
      </c>
      <c r="C108" s="81"/>
      <c r="D108" s="81"/>
      <c r="E108" s="81"/>
      <c r="F108" s="81"/>
    </row>
    <row r="109" spans="1:6" s="10" customFormat="1" ht="15.75" hidden="1">
      <c r="A109" s="120" t="s">
        <v>469</v>
      </c>
      <c r="B109" s="100">
        <v>2</v>
      </c>
      <c r="C109" s="81"/>
      <c r="D109" s="81"/>
      <c r="E109" s="81"/>
      <c r="F109" s="81"/>
    </row>
    <row r="110" spans="1:6" s="10" customFormat="1" ht="15.75" hidden="1">
      <c r="A110" s="120" t="s">
        <v>446</v>
      </c>
      <c r="B110" s="100">
        <v>2</v>
      </c>
      <c r="C110" s="81"/>
      <c r="D110" s="81"/>
      <c r="E110" s="81"/>
      <c r="F110" s="81"/>
    </row>
    <row r="111" spans="1:6" s="10" customFormat="1" ht="15.75" hidden="1">
      <c r="A111" s="120" t="s">
        <v>470</v>
      </c>
      <c r="B111" s="100">
        <v>2</v>
      </c>
      <c r="C111" s="81"/>
      <c r="D111" s="81"/>
      <c r="E111" s="81"/>
      <c r="F111" s="81"/>
    </row>
    <row r="112" spans="1:6" s="10" customFormat="1" ht="15.75" hidden="1">
      <c r="A112" s="109" t="s">
        <v>194</v>
      </c>
      <c r="B112" s="100"/>
      <c r="C112" s="81">
        <f>SUM(C108:C111)</f>
        <v>0</v>
      </c>
      <c r="D112" s="81"/>
      <c r="E112" s="81"/>
      <c r="F112" s="81"/>
    </row>
    <row r="113" spans="1:6" s="10" customFormat="1" ht="15.75" hidden="1">
      <c r="A113" s="85" t="s">
        <v>142</v>
      </c>
      <c r="B113" s="100">
        <v>2</v>
      </c>
      <c r="C113" s="81"/>
      <c r="D113" s="81"/>
      <c r="E113" s="81"/>
      <c r="F113" s="81"/>
    </row>
    <row r="114" spans="1:6" s="10" customFormat="1" ht="15.75" hidden="1">
      <c r="A114" s="85"/>
      <c r="B114" s="100"/>
      <c r="C114" s="81"/>
      <c r="D114" s="81"/>
      <c r="E114" s="81"/>
      <c r="F114" s="81"/>
    </row>
    <row r="115" spans="1:6" s="10" customFormat="1" ht="15.75" hidden="1">
      <c r="A115" s="109" t="s">
        <v>141</v>
      </c>
      <c r="B115" s="100"/>
      <c r="C115" s="81">
        <f>SUM(C113:C114)</f>
        <v>0</v>
      </c>
      <c r="D115" s="81"/>
      <c r="E115" s="81"/>
      <c r="F115" s="81"/>
    </row>
    <row r="116" spans="1:6" s="10" customFormat="1" ht="15.75" hidden="1">
      <c r="A116" s="85"/>
      <c r="B116" s="100"/>
      <c r="C116" s="81"/>
      <c r="D116" s="81"/>
      <c r="E116" s="81"/>
      <c r="F116" s="81"/>
    </row>
    <row r="117" spans="1:6" s="10" customFormat="1" ht="15.75" hidden="1">
      <c r="A117" s="85" t="s">
        <v>616</v>
      </c>
      <c r="B117" s="100">
        <v>2</v>
      </c>
      <c r="C117" s="81"/>
      <c r="D117" s="81"/>
      <c r="E117" s="81"/>
      <c r="F117" s="81"/>
    </row>
    <row r="118" spans="1:6" s="10" customFormat="1" ht="15.75" hidden="1">
      <c r="A118" s="109" t="s">
        <v>195</v>
      </c>
      <c r="B118" s="100"/>
      <c r="C118" s="81">
        <f>SUM(C116:C117)</f>
        <v>0</v>
      </c>
      <c r="D118" s="81"/>
      <c r="E118" s="81"/>
      <c r="F118" s="81"/>
    </row>
    <row r="119" spans="1:6" s="10" customFormat="1" ht="15.75" hidden="1">
      <c r="A119" s="65"/>
      <c r="B119" s="100"/>
      <c r="C119" s="81"/>
      <c r="D119" s="81"/>
      <c r="E119" s="81"/>
      <c r="F119" s="81"/>
    </row>
    <row r="120" spans="1:6" s="10" customFormat="1" ht="15.75" hidden="1">
      <c r="A120" s="61"/>
      <c r="B120" s="100"/>
      <c r="C120" s="81"/>
      <c r="D120" s="81"/>
      <c r="E120" s="81"/>
      <c r="F120" s="81"/>
    </row>
    <row r="121" spans="1:6" s="10" customFormat="1" ht="15.75" hidden="1">
      <c r="A121" s="108" t="s">
        <v>416</v>
      </c>
      <c r="B121" s="100"/>
      <c r="C121" s="81">
        <f>C112+C115+C118</f>
        <v>0</v>
      </c>
      <c r="D121" s="81"/>
      <c r="E121" s="81"/>
      <c r="F121" s="81"/>
    </row>
    <row r="122" spans="1:6" s="10" customFormat="1" ht="15.75">
      <c r="A122" s="85" t="s">
        <v>214</v>
      </c>
      <c r="B122" s="100">
        <v>2</v>
      </c>
      <c r="C122" s="81">
        <v>50000</v>
      </c>
      <c r="D122" s="81"/>
      <c r="E122" s="81"/>
      <c r="F122" s="81"/>
    </row>
    <row r="123" spans="1:6" s="10" customFormat="1" ht="15.75" hidden="1">
      <c r="A123" s="85" t="s">
        <v>215</v>
      </c>
      <c r="B123" s="100">
        <v>2</v>
      </c>
      <c r="C123" s="81"/>
      <c r="D123" s="81"/>
      <c r="E123" s="81"/>
      <c r="F123" s="81"/>
    </row>
    <row r="124" spans="1:6" s="10" customFormat="1" ht="15.75">
      <c r="A124" s="61" t="s">
        <v>417</v>
      </c>
      <c r="B124" s="100"/>
      <c r="C124" s="81">
        <f>SUM(C122:C123)</f>
        <v>50000</v>
      </c>
      <c r="D124" s="81"/>
      <c r="E124" s="81"/>
      <c r="F124" s="81"/>
    </row>
    <row r="125" spans="1:6" s="10" customFormat="1" ht="15.75">
      <c r="A125" s="63" t="s">
        <v>232</v>
      </c>
      <c r="B125" s="100"/>
      <c r="C125" s="82">
        <f>SUM(C126:C126:C128)</f>
        <v>525053</v>
      </c>
      <c r="D125" s="82"/>
      <c r="E125" s="82"/>
      <c r="F125" s="82"/>
    </row>
    <row r="126" spans="1:6" s="10" customFormat="1" ht="15.75">
      <c r="A126" s="85" t="s">
        <v>382</v>
      </c>
      <c r="B126" s="98">
        <v>1</v>
      </c>
      <c r="C126" s="81">
        <f>SUMIF($B$65:$B$125,"1",C$65:C$125)</f>
        <v>0</v>
      </c>
      <c r="D126" s="81"/>
      <c r="E126" s="81"/>
      <c r="F126" s="81"/>
    </row>
    <row r="127" spans="1:6" s="10" customFormat="1" ht="15.75">
      <c r="A127" s="85" t="s">
        <v>231</v>
      </c>
      <c r="B127" s="98">
        <v>2</v>
      </c>
      <c r="C127" s="81">
        <f>SUMIF($B$65:$B$125,"2",C$65:C$125)</f>
        <v>518027</v>
      </c>
      <c r="D127" s="81"/>
      <c r="E127" s="81"/>
      <c r="F127" s="81"/>
    </row>
    <row r="128" spans="1:6" s="10" customFormat="1" ht="15.75">
      <c r="A128" s="85" t="s">
        <v>124</v>
      </c>
      <c r="B128" s="98">
        <v>3</v>
      </c>
      <c r="C128" s="81">
        <f>SUMIF($B$65:$B$125,"3",C$65:C$125)</f>
        <v>7026</v>
      </c>
      <c r="D128" s="81"/>
      <c r="E128" s="81"/>
      <c r="F128" s="81"/>
    </row>
    <row r="129" spans="1:6" ht="15.75">
      <c r="A129" s="65" t="s">
        <v>84</v>
      </c>
      <c r="B129" s="100"/>
      <c r="C129" s="81"/>
      <c r="D129" s="81"/>
      <c r="E129" s="81"/>
      <c r="F129" s="81"/>
    </row>
    <row r="130" spans="1:6" ht="15.75">
      <c r="A130" s="40" t="s">
        <v>233</v>
      </c>
      <c r="B130" s="100"/>
      <c r="C130" s="82">
        <f>SUM(C131:C133)</f>
        <v>1000000</v>
      </c>
      <c r="D130" s="82"/>
      <c r="E130" s="82"/>
      <c r="F130" s="82"/>
    </row>
    <row r="131" spans="1:6" ht="15.75">
      <c r="A131" s="85" t="s">
        <v>382</v>
      </c>
      <c r="B131" s="98">
        <v>1</v>
      </c>
      <c r="C131" s="81">
        <f>Felh!L26</f>
        <v>0</v>
      </c>
      <c r="D131" s="81"/>
      <c r="E131" s="81"/>
      <c r="F131" s="81"/>
    </row>
    <row r="132" spans="1:6" ht="15.75">
      <c r="A132" s="85" t="s">
        <v>231</v>
      </c>
      <c r="B132" s="98">
        <v>2</v>
      </c>
      <c r="C132" s="81">
        <f>Felh!L27</f>
        <v>1000000</v>
      </c>
      <c r="D132" s="81"/>
      <c r="E132" s="81"/>
      <c r="F132" s="81"/>
    </row>
    <row r="133" spans="1:6" ht="15.75">
      <c r="A133" s="85" t="s">
        <v>124</v>
      </c>
      <c r="B133" s="98">
        <v>3</v>
      </c>
      <c r="C133" s="81">
        <f>Felh!L28</f>
        <v>0</v>
      </c>
      <c r="D133" s="81"/>
      <c r="E133" s="81"/>
      <c r="F133" s="81"/>
    </row>
    <row r="134" spans="1:6" ht="15.75">
      <c r="A134" s="40" t="s">
        <v>234</v>
      </c>
      <c r="B134" s="100"/>
      <c r="C134" s="82">
        <f>SUM(C135:C137)</f>
        <v>8838256</v>
      </c>
      <c r="D134" s="82"/>
      <c r="E134" s="82"/>
      <c r="F134" s="82"/>
    </row>
    <row r="135" spans="1:6" ht="15.75">
      <c r="A135" s="85" t="s">
        <v>382</v>
      </c>
      <c r="B135" s="98">
        <v>1</v>
      </c>
      <c r="C135" s="81">
        <f>Felh!L44</f>
        <v>0</v>
      </c>
      <c r="D135" s="81"/>
      <c r="E135" s="81"/>
      <c r="F135" s="81"/>
    </row>
    <row r="136" spans="1:6" ht="15.75">
      <c r="A136" s="85" t="s">
        <v>231</v>
      </c>
      <c r="B136" s="98">
        <v>2</v>
      </c>
      <c r="C136" s="81">
        <f>Felh!L45</f>
        <v>8838256</v>
      </c>
      <c r="D136" s="81"/>
      <c r="E136" s="81"/>
      <c r="F136" s="81"/>
    </row>
    <row r="137" spans="1:6" ht="15" customHeight="1">
      <c r="A137" s="85" t="s">
        <v>124</v>
      </c>
      <c r="B137" s="98">
        <v>3</v>
      </c>
      <c r="C137" s="81">
        <f>Felh!L46</f>
        <v>0</v>
      </c>
      <c r="D137" s="81"/>
      <c r="E137" s="81"/>
      <c r="F137" s="81"/>
    </row>
    <row r="138" spans="1:6" ht="15.75">
      <c r="A138" s="40" t="s">
        <v>235</v>
      </c>
      <c r="B138" s="100"/>
      <c r="C138" s="82">
        <f>SUM(C139:C141)</f>
        <v>15000</v>
      </c>
      <c r="D138" s="82"/>
      <c r="E138" s="82"/>
      <c r="F138" s="82"/>
    </row>
    <row r="139" spans="1:6" ht="15.75">
      <c r="A139" s="85" t="s">
        <v>382</v>
      </c>
      <c r="B139" s="98">
        <v>1</v>
      </c>
      <c r="C139" s="81">
        <f>Felh!L65</f>
        <v>0</v>
      </c>
      <c r="D139" s="81"/>
      <c r="E139" s="81"/>
      <c r="F139" s="81"/>
    </row>
    <row r="140" spans="1:6" ht="15.75">
      <c r="A140" s="85" t="s">
        <v>231</v>
      </c>
      <c r="B140" s="98">
        <v>2</v>
      </c>
      <c r="C140" s="81">
        <f>Felh!L66</f>
        <v>0</v>
      </c>
      <c r="D140" s="81"/>
      <c r="E140" s="81"/>
      <c r="F140" s="81"/>
    </row>
    <row r="141" spans="1:6" ht="15.75">
      <c r="A141" s="85" t="s">
        <v>124</v>
      </c>
      <c r="B141" s="98">
        <v>3</v>
      </c>
      <c r="C141" s="81">
        <f>Felh!L67</f>
        <v>15000</v>
      </c>
      <c r="D141" s="81"/>
      <c r="E141" s="81"/>
      <c r="F141" s="81"/>
    </row>
    <row r="142" spans="1:6" ht="16.5">
      <c r="A142" s="67" t="s">
        <v>236</v>
      </c>
      <c r="B142" s="101"/>
      <c r="C142" s="81"/>
      <c r="D142" s="81"/>
      <c r="E142" s="81"/>
      <c r="F142" s="81"/>
    </row>
    <row r="143" spans="1:6" ht="15.75">
      <c r="A143" s="65" t="s">
        <v>126</v>
      </c>
      <c r="B143" s="100"/>
      <c r="C143" s="15"/>
      <c r="D143" s="15"/>
      <c r="E143" s="15"/>
      <c r="F143" s="15"/>
    </row>
    <row r="144" spans="1:6" ht="15.75">
      <c r="A144" s="61" t="s">
        <v>221</v>
      </c>
      <c r="B144" s="100"/>
      <c r="C144" s="15"/>
      <c r="D144" s="15"/>
      <c r="E144" s="15"/>
      <c r="F144" s="15"/>
    </row>
    <row r="145" spans="1:6" ht="15.75" hidden="1">
      <c r="A145" s="85" t="s">
        <v>418</v>
      </c>
      <c r="B145" s="100"/>
      <c r="C145" s="15"/>
      <c r="D145" s="15"/>
      <c r="E145" s="15"/>
      <c r="F145" s="15"/>
    </row>
    <row r="146" spans="1:6" ht="15.75" hidden="1">
      <c r="A146" s="85" t="s">
        <v>223</v>
      </c>
      <c r="B146" s="100"/>
      <c r="C146" s="15"/>
      <c r="D146" s="15"/>
      <c r="E146" s="15"/>
      <c r="F146" s="15"/>
    </row>
    <row r="147" spans="1:6" ht="15.75" hidden="1">
      <c r="A147" s="85" t="s">
        <v>419</v>
      </c>
      <c r="B147" s="100"/>
      <c r="C147" s="15"/>
      <c r="D147" s="15"/>
      <c r="E147" s="15"/>
      <c r="F147" s="15"/>
    </row>
    <row r="148" spans="1:6" ht="31.5">
      <c r="A148" s="85" t="s">
        <v>224</v>
      </c>
      <c r="B148" s="100">
        <v>2</v>
      </c>
      <c r="C148" s="83">
        <v>567159</v>
      </c>
      <c r="D148" s="15"/>
      <c r="E148" s="15"/>
      <c r="F148" s="15"/>
    </row>
    <row r="149" spans="1:6" ht="15.75" hidden="1">
      <c r="A149" s="85" t="s">
        <v>225</v>
      </c>
      <c r="B149" s="100"/>
      <c r="C149" s="15"/>
      <c r="D149" s="15"/>
      <c r="E149" s="15"/>
      <c r="F149" s="15"/>
    </row>
    <row r="150" spans="1:6" ht="15.75" hidden="1">
      <c r="A150" s="85" t="s">
        <v>429</v>
      </c>
      <c r="B150" s="100"/>
      <c r="C150" s="15"/>
      <c r="D150" s="15"/>
      <c r="E150" s="15"/>
      <c r="F150" s="15"/>
    </row>
    <row r="151" spans="1:6" ht="15.75" hidden="1">
      <c r="A151" s="85" t="s">
        <v>229</v>
      </c>
      <c r="B151" s="100"/>
      <c r="C151" s="15"/>
      <c r="D151" s="15"/>
      <c r="E151" s="15"/>
      <c r="F151" s="15"/>
    </row>
    <row r="152" spans="1:6" ht="15.75" hidden="1">
      <c r="A152" s="61" t="s">
        <v>230</v>
      </c>
      <c r="B152" s="100"/>
      <c r="C152" s="15"/>
      <c r="D152" s="15"/>
      <c r="E152" s="15"/>
      <c r="F152" s="15"/>
    </row>
    <row r="153" spans="1:6" ht="15.75" hidden="1">
      <c r="A153" s="61" t="s">
        <v>222</v>
      </c>
      <c r="B153" s="100"/>
      <c r="C153" s="15"/>
      <c r="D153" s="15"/>
      <c r="E153" s="15"/>
      <c r="F153" s="15"/>
    </row>
    <row r="154" spans="1:6" ht="15.75">
      <c r="A154" s="40" t="s">
        <v>126</v>
      </c>
      <c r="B154" s="100"/>
      <c r="C154" s="82">
        <f>SUM(C155:C157)</f>
        <v>567159</v>
      </c>
      <c r="D154" s="82"/>
      <c r="E154" s="82"/>
      <c r="F154" s="82"/>
    </row>
    <row r="155" spans="1:6" ht="15.75">
      <c r="A155" s="85" t="s">
        <v>382</v>
      </c>
      <c r="B155" s="98">
        <v>1</v>
      </c>
      <c r="C155" s="81">
        <f>SUMIF($B$143:$B$154,"1",C$143:C$154)</f>
        <v>0</v>
      </c>
      <c r="D155" s="81"/>
      <c r="E155" s="81"/>
      <c r="F155" s="81"/>
    </row>
    <row r="156" spans="1:6" ht="15.75">
      <c r="A156" s="85" t="s">
        <v>231</v>
      </c>
      <c r="B156" s="98">
        <v>2</v>
      </c>
      <c r="C156" s="81">
        <f>SUMIF($B$143:$B$154,"2",C$143:C$154)</f>
        <v>567159</v>
      </c>
      <c r="D156" s="81"/>
      <c r="E156" s="81"/>
      <c r="F156" s="81"/>
    </row>
    <row r="157" spans="1:6" ht="15.75">
      <c r="A157" s="85" t="s">
        <v>124</v>
      </c>
      <c r="B157" s="98">
        <v>3</v>
      </c>
      <c r="C157" s="81">
        <f>SUMIF($B$143:$B$154,"3",C$143:C$154)</f>
        <v>0</v>
      </c>
      <c r="D157" s="81"/>
      <c r="E157" s="81"/>
      <c r="F157" s="81"/>
    </row>
    <row r="158" spans="1:6" ht="15.75" hidden="1">
      <c r="A158" s="65" t="s">
        <v>127</v>
      </c>
      <c r="B158" s="100"/>
      <c r="C158" s="15"/>
      <c r="D158" s="15"/>
      <c r="E158" s="15"/>
      <c r="F158" s="15"/>
    </row>
    <row r="159" spans="1:6" ht="15.75" hidden="1">
      <c r="A159" s="61" t="s">
        <v>221</v>
      </c>
      <c r="B159" s="100"/>
      <c r="C159" s="15"/>
      <c r="D159" s="15"/>
      <c r="E159" s="15"/>
      <c r="F159" s="15"/>
    </row>
    <row r="160" spans="1:6" ht="15.75" hidden="1">
      <c r="A160" s="85" t="s">
        <v>418</v>
      </c>
      <c r="B160" s="100"/>
      <c r="C160" s="15"/>
      <c r="D160" s="15"/>
      <c r="E160" s="15"/>
      <c r="F160" s="15"/>
    </row>
    <row r="161" spans="1:6" ht="15.75" hidden="1">
      <c r="A161" s="85" t="s">
        <v>223</v>
      </c>
      <c r="B161" s="100"/>
      <c r="C161" s="15"/>
      <c r="D161" s="15"/>
      <c r="E161" s="15"/>
      <c r="F161" s="15"/>
    </row>
    <row r="162" spans="1:6" ht="15.75" hidden="1">
      <c r="A162" s="85" t="s">
        <v>419</v>
      </c>
      <c r="B162" s="100"/>
      <c r="C162" s="15"/>
      <c r="D162" s="15"/>
      <c r="E162" s="15"/>
      <c r="F162" s="15"/>
    </row>
    <row r="163" spans="1:6" ht="15.75" hidden="1">
      <c r="A163" s="85" t="s">
        <v>224</v>
      </c>
      <c r="B163" s="100"/>
      <c r="C163" s="15"/>
      <c r="D163" s="15"/>
      <c r="E163" s="15"/>
      <c r="F163" s="15"/>
    </row>
    <row r="164" spans="1:6" ht="15.75" hidden="1">
      <c r="A164" s="85" t="s">
        <v>225</v>
      </c>
      <c r="B164" s="100"/>
      <c r="C164" s="15"/>
      <c r="D164" s="15"/>
      <c r="E164" s="15"/>
      <c r="F164" s="15"/>
    </row>
    <row r="165" spans="1:6" ht="15.75" hidden="1">
      <c r="A165" s="85" t="s">
        <v>429</v>
      </c>
      <c r="B165" s="100"/>
      <c r="C165" s="15"/>
      <c r="D165" s="15"/>
      <c r="E165" s="15"/>
      <c r="F165" s="15"/>
    </row>
    <row r="166" spans="1:6" ht="15.75" hidden="1">
      <c r="A166" s="85" t="s">
        <v>229</v>
      </c>
      <c r="B166" s="100"/>
      <c r="C166" s="15"/>
      <c r="D166" s="15"/>
      <c r="E166" s="15"/>
      <c r="F166" s="15"/>
    </row>
    <row r="167" spans="1:6" ht="15.75" hidden="1">
      <c r="A167" s="61" t="s">
        <v>230</v>
      </c>
      <c r="B167" s="100"/>
      <c r="C167" s="15"/>
      <c r="D167" s="15"/>
      <c r="E167" s="15"/>
      <c r="F167" s="15"/>
    </row>
    <row r="168" spans="1:6" ht="15.75" hidden="1">
      <c r="A168" s="61" t="s">
        <v>222</v>
      </c>
      <c r="B168" s="100"/>
      <c r="C168" s="15"/>
      <c r="D168" s="15"/>
      <c r="E168" s="15"/>
      <c r="F168" s="15"/>
    </row>
    <row r="169" spans="1:6" ht="15.75" hidden="1">
      <c r="A169" s="40" t="s">
        <v>237</v>
      </c>
      <c r="B169" s="100"/>
      <c r="C169" s="82">
        <f>SUM(C170:C172)</f>
        <v>0</v>
      </c>
      <c r="D169" s="82"/>
      <c r="E169" s="82"/>
      <c r="F169" s="82"/>
    </row>
    <row r="170" spans="1:6" ht="15.75" hidden="1">
      <c r="A170" s="85" t="s">
        <v>382</v>
      </c>
      <c r="B170" s="98">
        <v>1</v>
      </c>
      <c r="C170" s="81">
        <f>SUMIF($B$158:$B$169,"1",C$158:C$169)</f>
        <v>0</v>
      </c>
      <c r="D170" s="81"/>
      <c r="E170" s="81"/>
      <c r="F170" s="81"/>
    </row>
    <row r="171" spans="1:6" ht="15.75" hidden="1">
      <c r="A171" s="85" t="s">
        <v>231</v>
      </c>
      <c r="B171" s="98">
        <v>2</v>
      </c>
      <c r="C171" s="81">
        <f>SUMIF($B$158:$B$169,"2",C$158:C$169)</f>
        <v>0</v>
      </c>
      <c r="D171" s="81"/>
      <c r="E171" s="81"/>
      <c r="F171" s="81"/>
    </row>
    <row r="172" spans="1:6" ht="15.75" hidden="1">
      <c r="A172" s="85" t="s">
        <v>124</v>
      </c>
      <c r="B172" s="98">
        <v>3</v>
      </c>
      <c r="C172" s="81">
        <f>SUMIF($B$158:$B$169,"3",C$158:C$169)</f>
        <v>0</v>
      </c>
      <c r="D172" s="81"/>
      <c r="E172" s="81"/>
      <c r="F172" s="81"/>
    </row>
    <row r="173" spans="1:6" ht="16.5">
      <c r="A173" s="66" t="s">
        <v>128</v>
      </c>
      <c r="B173" s="101"/>
      <c r="C173" s="18">
        <f>C8+C12+C16+C61+C125+C130+C134+C138+C154+C169</f>
        <v>24396475</v>
      </c>
      <c r="D173" s="18"/>
      <c r="E173" s="18"/>
      <c r="F173" s="18"/>
    </row>
    <row r="370" ht="15.75"/>
    <row r="371" ht="15.75"/>
    <row r="372" ht="15.75"/>
    <row r="373" ht="15.75"/>
    <row r="374" ht="15.75"/>
    <row r="375" ht="15.75"/>
    <row r="376" ht="15.75"/>
    <row r="382" ht="15.75"/>
    <row r="383" ht="15.75"/>
    <row r="384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0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R50"/>
  <sheetViews>
    <sheetView zoomScalePageLayoutView="0" workbookViewId="0" topLeftCell="A1">
      <pane xSplit="2" ySplit="6" topLeftCell="C7" activePane="bottomRight" state="frozen"/>
      <selection pane="topLeft" activeCell="G48" sqref="G48"/>
      <selection pane="topRight" activeCell="G48" sqref="G48"/>
      <selection pane="bottomLeft" activeCell="G48" sqref="G48"/>
      <selection pane="bottomRight" activeCell="A43" sqref="A43:IV44"/>
    </sheetView>
  </sheetViews>
  <sheetFormatPr defaultColWidth="9.140625" defaultRowHeight="15"/>
  <cols>
    <col min="1" max="1" width="59.421875" style="2" customWidth="1"/>
    <col min="2" max="2" width="6.8515625" style="2" customWidth="1"/>
    <col min="3" max="3" width="12.140625" style="2" customWidth="1"/>
    <col min="4" max="6" width="12.140625" style="2" hidden="1" customWidth="1"/>
    <col min="7" max="7" width="12.140625" style="2" customWidth="1"/>
    <col min="8" max="10" width="12.140625" style="2" hidden="1" customWidth="1"/>
    <col min="11" max="11" width="12.140625" style="2" customWidth="1"/>
    <col min="12" max="14" width="12.140625" style="2" hidden="1" customWidth="1"/>
    <col min="15" max="15" width="12.140625" style="2" customWidth="1"/>
    <col min="16" max="18" width="12.140625" style="2" hidden="1" customWidth="1"/>
    <col min="19" max="16384" width="9.140625" style="2" customWidth="1"/>
  </cols>
  <sheetData>
    <row r="1" spans="1:17" ht="15.75">
      <c r="A1" s="291" t="s">
        <v>634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7" ht="15.75">
      <c r="A2" s="291" t="s">
        <v>457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7" ht="15.7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3:15" ht="15.75" hidden="1">
      <c r="C4" s="265" t="s">
        <v>651</v>
      </c>
      <c r="G4" s="265" t="s">
        <v>651</v>
      </c>
      <c r="H4" s="16"/>
      <c r="I4" s="16"/>
      <c r="J4" s="16"/>
      <c r="K4" s="265" t="s">
        <v>651</v>
      </c>
      <c r="L4" s="16"/>
      <c r="M4" s="16"/>
      <c r="N4" s="16"/>
      <c r="O4" s="265" t="s">
        <v>651</v>
      </c>
    </row>
    <row r="5" spans="1:18" s="3" customFormat="1" ht="15.75" customHeight="1">
      <c r="A5" s="292" t="s">
        <v>266</v>
      </c>
      <c r="B5" s="308" t="s">
        <v>140</v>
      </c>
      <c r="C5" s="295" t="s">
        <v>119</v>
      </c>
      <c r="D5" s="296"/>
      <c r="E5" s="296"/>
      <c r="F5" s="297"/>
      <c r="G5" s="295" t="s">
        <v>120</v>
      </c>
      <c r="H5" s="296"/>
      <c r="I5" s="296"/>
      <c r="J5" s="297"/>
      <c r="K5" s="295" t="s">
        <v>28</v>
      </c>
      <c r="L5" s="296"/>
      <c r="M5" s="296"/>
      <c r="N5" s="297"/>
      <c r="O5" s="4" t="s">
        <v>5</v>
      </c>
      <c r="P5" s="88"/>
      <c r="Q5" s="88"/>
      <c r="R5" s="264"/>
    </row>
    <row r="6" spans="1:18" s="3" customFormat="1" ht="15.75">
      <c r="A6" s="293"/>
      <c r="B6" s="309"/>
      <c r="C6" s="38" t="s">
        <v>650</v>
      </c>
      <c r="D6" s="38" t="s">
        <v>650</v>
      </c>
      <c r="E6" s="38" t="s">
        <v>650</v>
      </c>
      <c r="F6" s="38" t="s">
        <v>650</v>
      </c>
      <c r="G6" s="38" t="s">
        <v>650</v>
      </c>
      <c r="H6" s="38" t="s">
        <v>650</v>
      </c>
      <c r="I6" s="38" t="s">
        <v>650</v>
      </c>
      <c r="J6" s="38" t="s">
        <v>650</v>
      </c>
      <c r="K6" s="38" t="s">
        <v>650</v>
      </c>
      <c r="L6" s="38" t="s">
        <v>650</v>
      </c>
      <c r="M6" s="38" t="s">
        <v>650</v>
      </c>
      <c r="N6" s="38" t="s">
        <v>650</v>
      </c>
      <c r="O6" s="38" t="s">
        <v>650</v>
      </c>
      <c r="P6" s="38" t="s">
        <v>650</v>
      </c>
      <c r="Q6" s="38" t="s">
        <v>650</v>
      </c>
      <c r="R6" s="38" t="s">
        <v>650</v>
      </c>
    </row>
    <row r="7" spans="1:18" s="3" customFormat="1" ht="31.5">
      <c r="A7" s="7" t="s">
        <v>238</v>
      </c>
      <c r="B7" s="97">
        <v>2</v>
      </c>
      <c r="C7" s="5">
        <v>3555000</v>
      </c>
      <c r="D7" s="5"/>
      <c r="E7" s="5"/>
      <c r="F7" s="5"/>
      <c r="G7" s="5">
        <v>740000</v>
      </c>
      <c r="H7" s="5"/>
      <c r="I7" s="5"/>
      <c r="J7" s="5"/>
      <c r="K7" s="5">
        <v>500000</v>
      </c>
      <c r="L7" s="5"/>
      <c r="M7" s="5"/>
      <c r="N7" s="5"/>
      <c r="O7" s="5">
        <f>C7+G7+K7</f>
        <v>4795000</v>
      </c>
      <c r="P7" s="5">
        <f>D7+H7+L7</f>
        <v>0</v>
      </c>
      <c r="Q7" s="5">
        <f>E7+I7+M7</f>
        <v>0</v>
      </c>
      <c r="R7" s="5">
        <f>F7+J7+N7</f>
        <v>0</v>
      </c>
    </row>
    <row r="8" spans="1:18" s="3" customFormat="1" ht="31.5">
      <c r="A8" s="7" t="s">
        <v>454</v>
      </c>
      <c r="B8" s="97">
        <v>3</v>
      </c>
      <c r="C8" s="5">
        <v>520000</v>
      </c>
      <c r="D8" s="5"/>
      <c r="E8" s="5"/>
      <c r="F8" s="5"/>
      <c r="G8" s="5">
        <v>101400</v>
      </c>
      <c r="H8" s="5"/>
      <c r="I8" s="5"/>
      <c r="J8" s="5"/>
      <c r="K8" s="5"/>
      <c r="L8" s="5"/>
      <c r="M8" s="5"/>
      <c r="N8" s="5"/>
      <c r="O8" s="5">
        <f aca="true" t="shared" si="0" ref="O8:O50">C8+G8+K8</f>
        <v>621400</v>
      </c>
      <c r="P8" s="5">
        <f aca="true" t="shared" si="1" ref="P8:P50">D8+H8+L8</f>
        <v>0</v>
      </c>
      <c r="Q8" s="5">
        <f aca="true" t="shared" si="2" ref="Q8:Q50">E8+I8+M8</f>
        <v>0</v>
      </c>
      <c r="R8" s="5">
        <f aca="true" t="shared" si="3" ref="R8:R50">F8+J8+N8</f>
        <v>0</v>
      </c>
    </row>
    <row r="9" spans="1:18" s="3" customFormat="1" ht="15.75">
      <c r="A9" s="7" t="s">
        <v>442</v>
      </c>
      <c r="B9" s="97">
        <v>3</v>
      </c>
      <c r="C9" s="5">
        <v>50000</v>
      </c>
      <c r="D9" s="5"/>
      <c r="E9" s="5"/>
      <c r="F9" s="5"/>
      <c r="G9" s="5">
        <v>25000</v>
      </c>
      <c r="H9" s="5"/>
      <c r="I9" s="5"/>
      <c r="J9" s="5"/>
      <c r="K9" s="5"/>
      <c r="L9" s="5"/>
      <c r="M9" s="5"/>
      <c r="N9" s="5"/>
      <c r="O9" s="5">
        <f t="shared" si="0"/>
        <v>75000</v>
      </c>
      <c r="P9" s="5">
        <f t="shared" si="1"/>
        <v>0</v>
      </c>
      <c r="Q9" s="5">
        <f t="shared" si="2"/>
        <v>0</v>
      </c>
      <c r="R9" s="5">
        <f t="shared" si="3"/>
        <v>0</v>
      </c>
    </row>
    <row r="10" spans="1:18" s="3" customFormat="1" ht="15.75">
      <c r="A10" s="7" t="s">
        <v>239</v>
      </c>
      <c r="B10" s="97">
        <v>2</v>
      </c>
      <c r="C10" s="5"/>
      <c r="D10" s="5"/>
      <c r="E10" s="5"/>
      <c r="F10" s="5"/>
      <c r="G10" s="5"/>
      <c r="H10" s="5"/>
      <c r="I10" s="5"/>
      <c r="J10" s="5"/>
      <c r="K10" s="5">
        <v>150000</v>
      </c>
      <c r="L10" s="5"/>
      <c r="M10" s="5"/>
      <c r="N10" s="5"/>
      <c r="O10" s="5">
        <f t="shared" si="0"/>
        <v>150000</v>
      </c>
      <c r="P10" s="5">
        <f t="shared" si="1"/>
        <v>0</v>
      </c>
      <c r="Q10" s="5">
        <f t="shared" si="2"/>
        <v>0</v>
      </c>
      <c r="R10" s="5">
        <f t="shared" si="3"/>
        <v>0</v>
      </c>
    </row>
    <row r="11" spans="1:18" s="3" customFormat="1" ht="31.5">
      <c r="A11" s="7" t="s">
        <v>240</v>
      </c>
      <c r="B11" s="97">
        <v>2</v>
      </c>
      <c r="C11" s="5"/>
      <c r="D11" s="5"/>
      <c r="E11" s="5"/>
      <c r="F11" s="5"/>
      <c r="G11" s="5"/>
      <c r="H11" s="5"/>
      <c r="I11" s="5"/>
      <c r="J11" s="5"/>
      <c r="K11" s="5">
        <v>50000</v>
      </c>
      <c r="L11" s="5"/>
      <c r="M11" s="5"/>
      <c r="N11" s="5"/>
      <c r="O11" s="5">
        <f t="shared" si="0"/>
        <v>50000</v>
      </c>
      <c r="P11" s="5">
        <f t="shared" si="1"/>
        <v>0</v>
      </c>
      <c r="Q11" s="5">
        <f t="shared" si="2"/>
        <v>0</v>
      </c>
      <c r="R11" s="5">
        <f t="shared" si="3"/>
        <v>0</v>
      </c>
    </row>
    <row r="12" spans="1:18" s="3" customFormat="1" ht="15.75" hidden="1">
      <c r="A12" s="7" t="s">
        <v>241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5">
        <f t="shared" si="3"/>
        <v>0</v>
      </c>
    </row>
    <row r="13" spans="1:18" s="3" customFormat="1" ht="15.75" hidden="1">
      <c r="A13" s="7" t="s">
        <v>242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5">
        <f t="shared" si="3"/>
        <v>0</v>
      </c>
    </row>
    <row r="14" spans="1:18" s="3" customFormat="1" ht="15.75" hidden="1">
      <c r="A14" s="7" t="s">
        <v>243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  <c r="R14" s="5">
        <f t="shared" si="3"/>
        <v>0</v>
      </c>
    </row>
    <row r="15" spans="1:18" s="3" customFormat="1" ht="15.75" hidden="1">
      <c r="A15" s="7" t="s">
        <v>244</v>
      </c>
      <c r="B15" s="97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  <c r="R15" s="5">
        <f t="shared" si="3"/>
        <v>0</v>
      </c>
    </row>
    <row r="16" spans="1:18" s="3" customFormat="1" ht="15.75" hidden="1">
      <c r="A16" s="7" t="s">
        <v>245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5">
        <f t="shared" si="3"/>
        <v>0</v>
      </c>
    </row>
    <row r="17" spans="1:18" s="3" customFormat="1" ht="15.75" hidden="1">
      <c r="A17" s="7" t="s">
        <v>246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5">
        <f t="shared" si="3"/>
        <v>0</v>
      </c>
    </row>
    <row r="18" spans="1:18" s="3" customFormat="1" ht="15.75" hidden="1">
      <c r="A18" s="7" t="s">
        <v>247</v>
      </c>
      <c r="B18" s="97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  <c r="R18" s="5">
        <f t="shared" si="3"/>
        <v>0</v>
      </c>
    </row>
    <row r="19" spans="1:18" s="3" customFormat="1" ht="15.75">
      <c r="A19" s="7" t="s">
        <v>248</v>
      </c>
      <c r="B19" s="97">
        <v>2</v>
      </c>
      <c r="C19" s="5"/>
      <c r="D19" s="5"/>
      <c r="E19" s="5"/>
      <c r="F19" s="5"/>
      <c r="G19" s="5"/>
      <c r="H19" s="5"/>
      <c r="I19" s="5"/>
      <c r="J19" s="5"/>
      <c r="K19" s="5">
        <v>600000</v>
      </c>
      <c r="L19" s="5"/>
      <c r="M19" s="5"/>
      <c r="N19" s="5"/>
      <c r="O19" s="5">
        <f t="shared" si="0"/>
        <v>600000</v>
      </c>
      <c r="P19" s="5">
        <f t="shared" si="1"/>
        <v>0</v>
      </c>
      <c r="Q19" s="5">
        <f t="shared" si="2"/>
        <v>0</v>
      </c>
      <c r="R19" s="5">
        <f t="shared" si="3"/>
        <v>0</v>
      </c>
    </row>
    <row r="20" spans="1:18" s="3" customFormat="1" ht="15.75" hidden="1">
      <c r="A20" s="7" t="s">
        <v>458</v>
      </c>
      <c r="B20" s="97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5">
        <f t="shared" si="2"/>
        <v>0</v>
      </c>
      <c r="R20" s="5">
        <f t="shared" si="3"/>
        <v>0</v>
      </c>
    </row>
    <row r="21" spans="1:18" s="3" customFormat="1" ht="15.75">
      <c r="A21" s="7" t="s">
        <v>249</v>
      </c>
      <c r="B21" s="97">
        <v>2</v>
      </c>
      <c r="C21" s="5"/>
      <c r="D21" s="5"/>
      <c r="E21" s="5"/>
      <c r="F21" s="5"/>
      <c r="G21" s="5"/>
      <c r="H21" s="5"/>
      <c r="I21" s="5"/>
      <c r="J21" s="5"/>
      <c r="K21" s="5">
        <v>200000</v>
      </c>
      <c r="L21" s="5"/>
      <c r="M21" s="5"/>
      <c r="N21" s="5"/>
      <c r="O21" s="5">
        <f t="shared" si="0"/>
        <v>200000</v>
      </c>
      <c r="P21" s="5">
        <f t="shared" si="1"/>
        <v>0</v>
      </c>
      <c r="Q21" s="5">
        <f t="shared" si="2"/>
        <v>0</v>
      </c>
      <c r="R21" s="5">
        <f t="shared" si="3"/>
        <v>0</v>
      </c>
    </row>
    <row r="22" spans="1:18" s="3" customFormat="1" ht="31.5" hidden="1">
      <c r="A22" s="7" t="s">
        <v>250</v>
      </c>
      <c r="B22" s="97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  <c r="R22" s="5">
        <f t="shared" si="3"/>
        <v>0</v>
      </c>
    </row>
    <row r="23" spans="1:18" s="3" customFormat="1" ht="31.5">
      <c r="A23" s="7" t="s">
        <v>645</v>
      </c>
      <c r="B23" s="97">
        <v>2</v>
      </c>
      <c r="C23" s="5"/>
      <c r="D23" s="5"/>
      <c r="E23" s="5"/>
      <c r="F23" s="5"/>
      <c r="G23" s="5"/>
      <c r="H23" s="5"/>
      <c r="I23" s="5"/>
      <c r="J23" s="5"/>
      <c r="K23" s="5">
        <v>127000</v>
      </c>
      <c r="L23" s="5"/>
      <c r="M23" s="5"/>
      <c r="N23" s="5"/>
      <c r="O23" s="5">
        <f t="shared" si="0"/>
        <v>127000</v>
      </c>
      <c r="P23" s="5">
        <f t="shared" si="1"/>
        <v>0</v>
      </c>
      <c r="Q23" s="5">
        <f t="shared" si="2"/>
        <v>0</v>
      </c>
      <c r="R23" s="5">
        <f t="shared" si="3"/>
        <v>0</v>
      </c>
    </row>
    <row r="24" spans="1:18" s="3" customFormat="1" ht="15.75" hidden="1">
      <c r="A24" s="7" t="s">
        <v>251</v>
      </c>
      <c r="B24" s="97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0</v>
      </c>
      <c r="P24" s="5">
        <f t="shared" si="1"/>
        <v>0</v>
      </c>
      <c r="Q24" s="5">
        <f t="shared" si="2"/>
        <v>0</v>
      </c>
      <c r="R24" s="5">
        <f t="shared" si="3"/>
        <v>0</v>
      </c>
    </row>
    <row r="25" spans="1:18" s="3" customFormat="1" ht="15.75">
      <c r="A25" s="7" t="s">
        <v>252</v>
      </c>
      <c r="B25" s="97">
        <v>2</v>
      </c>
      <c r="C25" s="5"/>
      <c r="D25" s="5"/>
      <c r="E25" s="5"/>
      <c r="F25" s="5"/>
      <c r="G25" s="5"/>
      <c r="H25" s="5"/>
      <c r="I25" s="5"/>
      <c r="J25" s="5"/>
      <c r="K25" s="5">
        <v>50000</v>
      </c>
      <c r="L25" s="5"/>
      <c r="M25" s="5"/>
      <c r="N25" s="5"/>
      <c r="O25" s="5">
        <f t="shared" si="0"/>
        <v>50000</v>
      </c>
      <c r="P25" s="5">
        <f t="shared" si="1"/>
        <v>0</v>
      </c>
      <c r="Q25" s="5">
        <f t="shared" si="2"/>
        <v>0</v>
      </c>
      <c r="R25" s="5">
        <f t="shared" si="3"/>
        <v>0</v>
      </c>
    </row>
    <row r="26" spans="1:18" s="3" customFormat="1" ht="15.75">
      <c r="A26" s="7" t="s">
        <v>253</v>
      </c>
      <c r="B26" s="97">
        <v>2</v>
      </c>
      <c r="C26" s="5"/>
      <c r="D26" s="5"/>
      <c r="E26" s="5"/>
      <c r="F26" s="5"/>
      <c r="G26" s="5"/>
      <c r="H26" s="5"/>
      <c r="I26" s="5"/>
      <c r="J26" s="5"/>
      <c r="K26" s="5">
        <v>250000</v>
      </c>
      <c r="L26" s="5"/>
      <c r="M26" s="5"/>
      <c r="N26" s="5"/>
      <c r="O26" s="5">
        <f t="shared" si="0"/>
        <v>250000</v>
      </c>
      <c r="P26" s="5">
        <f t="shared" si="1"/>
        <v>0</v>
      </c>
      <c r="Q26" s="5">
        <f t="shared" si="2"/>
        <v>0</v>
      </c>
      <c r="R26" s="5">
        <f t="shared" si="3"/>
        <v>0</v>
      </c>
    </row>
    <row r="27" spans="1:18" s="3" customFormat="1" ht="15.75">
      <c r="A27" s="7" t="s">
        <v>254</v>
      </c>
      <c r="B27" s="97">
        <v>2</v>
      </c>
      <c r="C27" s="5">
        <v>450000</v>
      </c>
      <c r="D27" s="5"/>
      <c r="E27" s="5"/>
      <c r="F27" s="5"/>
      <c r="G27" s="5">
        <v>88000</v>
      </c>
      <c r="H27" s="5"/>
      <c r="I27" s="5"/>
      <c r="J27" s="5"/>
      <c r="K27" s="5">
        <v>400000</v>
      </c>
      <c r="L27" s="5"/>
      <c r="M27" s="5"/>
      <c r="N27" s="5"/>
      <c r="O27" s="5">
        <f t="shared" si="0"/>
        <v>938000</v>
      </c>
      <c r="P27" s="5">
        <f t="shared" si="1"/>
        <v>0</v>
      </c>
      <c r="Q27" s="5">
        <f t="shared" si="2"/>
        <v>0</v>
      </c>
      <c r="R27" s="5">
        <f t="shared" si="3"/>
        <v>0</v>
      </c>
    </row>
    <row r="28" spans="1:18" s="3" customFormat="1" ht="15.75">
      <c r="A28" s="7" t="s">
        <v>443</v>
      </c>
      <c r="B28" s="97">
        <v>2</v>
      </c>
      <c r="C28" s="5"/>
      <c r="D28" s="5"/>
      <c r="E28" s="5"/>
      <c r="F28" s="5"/>
      <c r="G28" s="5"/>
      <c r="H28" s="5"/>
      <c r="I28" s="5"/>
      <c r="J28" s="5"/>
      <c r="K28" s="5">
        <v>50000</v>
      </c>
      <c r="L28" s="5"/>
      <c r="M28" s="5"/>
      <c r="N28" s="5"/>
      <c r="O28" s="5">
        <f t="shared" si="0"/>
        <v>50000</v>
      </c>
      <c r="P28" s="5">
        <f t="shared" si="1"/>
        <v>0</v>
      </c>
      <c r="Q28" s="5">
        <f t="shared" si="2"/>
        <v>0</v>
      </c>
      <c r="R28" s="5">
        <f t="shared" si="3"/>
        <v>0</v>
      </c>
    </row>
    <row r="29" spans="1:18" s="3" customFormat="1" ht="15.75">
      <c r="A29" s="7" t="s">
        <v>255</v>
      </c>
      <c r="B29" s="97">
        <v>2</v>
      </c>
      <c r="C29" s="5"/>
      <c r="D29" s="5"/>
      <c r="E29" s="5"/>
      <c r="F29" s="5"/>
      <c r="G29" s="5"/>
      <c r="H29" s="5"/>
      <c r="I29" s="5"/>
      <c r="J29" s="5"/>
      <c r="K29" s="5">
        <v>65000</v>
      </c>
      <c r="L29" s="5"/>
      <c r="M29" s="5"/>
      <c r="N29" s="5"/>
      <c r="O29" s="5">
        <f t="shared" si="0"/>
        <v>65000</v>
      </c>
      <c r="P29" s="5">
        <f t="shared" si="1"/>
        <v>0</v>
      </c>
      <c r="Q29" s="5">
        <f t="shared" si="2"/>
        <v>0</v>
      </c>
      <c r="R29" s="5">
        <f t="shared" si="3"/>
        <v>0</v>
      </c>
    </row>
    <row r="30" spans="1:18" s="3" customFormat="1" ht="15.75" hidden="1">
      <c r="A30" s="7" t="s">
        <v>256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  <c r="R30" s="5">
        <f t="shared" si="3"/>
        <v>0</v>
      </c>
    </row>
    <row r="31" spans="1:18" s="3" customFormat="1" ht="31.5" hidden="1">
      <c r="A31" s="7" t="s">
        <v>257</v>
      </c>
      <c r="B31" s="97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  <c r="R31" s="5">
        <f t="shared" si="3"/>
        <v>0</v>
      </c>
    </row>
    <row r="32" spans="1:18" s="3" customFormat="1" ht="15.75" hidden="1">
      <c r="A32" s="7" t="s">
        <v>258</v>
      </c>
      <c r="B32" s="97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5">
        <f t="shared" si="3"/>
        <v>0</v>
      </c>
    </row>
    <row r="33" spans="1:18" s="3" customFormat="1" ht="15.75">
      <c r="A33" s="7" t="s">
        <v>259</v>
      </c>
      <c r="B33" s="97">
        <v>2</v>
      </c>
      <c r="C33" s="5"/>
      <c r="D33" s="5"/>
      <c r="E33" s="5"/>
      <c r="F33" s="5"/>
      <c r="G33" s="5"/>
      <c r="H33" s="5"/>
      <c r="I33" s="5"/>
      <c r="J33" s="5"/>
      <c r="K33" s="5">
        <v>10000</v>
      </c>
      <c r="L33" s="5"/>
      <c r="M33" s="5"/>
      <c r="N33" s="5"/>
      <c r="O33" s="5">
        <f t="shared" si="0"/>
        <v>10000</v>
      </c>
      <c r="P33" s="5">
        <f t="shared" si="1"/>
        <v>0</v>
      </c>
      <c r="Q33" s="5">
        <f t="shared" si="2"/>
        <v>0</v>
      </c>
      <c r="R33" s="5">
        <f t="shared" si="3"/>
        <v>0</v>
      </c>
    </row>
    <row r="34" spans="1:18" s="3" customFormat="1" ht="15.75" hidden="1">
      <c r="A34" s="7" t="s">
        <v>260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  <c r="R34" s="5">
        <f t="shared" si="3"/>
        <v>0</v>
      </c>
    </row>
    <row r="35" spans="1:18" s="3" customFormat="1" ht="31.5" hidden="1">
      <c r="A35" s="7" t="s">
        <v>261</v>
      </c>
      <c r="B35" s="97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  <c r="R35" s="5">
        <f t="shared" si="3"/>
        <v>0</v>
      </c>
    </row>
    <row r="36" spans="1:18" s="3" customFormat="1" ht="31.5" hidden="1">
      <c r="A36" s="7" t="s">
        <v>262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  <c r="R36" s="5">
        <f t="shared" si="3"/>
        <v>0</v>
      </c>
    </row>
    <row r="37" spans="1:18" s="3" customFormat="1" ht="31.5">
      <c r="A37" s="7" t="s">
        <v>444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>
        <v>1000000</v>
      </c>
      <c r="L37" s="5"/>
      <c r="M37" s="5"/>
      <c r="N37" s="5"/>
      <c r="O37" s="5">
        <f t="shared" si="0"/>
        <v>1000000</v>
      </c>
      <c r="P37" s="5">
        <f t="shared" si="1"/>
        <v>0</v>
      </c>
      <c r="Q37" s="5">
        <f t="shared" si="2"/>
        <v>0</v>
      </c>
      <c r="R37" s="5">
        <f t="shared" si="3"/>
        <v>0</v>
      </c>
    </row>
    <row r="38" spans="1:18" s="3" customFormat="1" ht="31.5" hidden="1">
      <c r="A38" s="7" t="s">
        <v>455</v>
      </c>
      <c r="B38" s="97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t="shared" si="0"/>
        <v>0</v>
      </c>
      <c r="P38" s="5">
        <f t="shared" si="1"/>
        <v>0</v>
      </c>
      <c r="Q38" s="5">
        <f t="shared" si="2"/>
        <v>0</v>
      </c>
      <c r="R38" s="5">
        <f t="shared" si="3"/>
        <v>0</v>
      </c>
    </row>
    <row r="39" spans="1:18" s="3" customFormat="1" ht="15.75" hidden="1">
      <c r="A39" s="7" t="s">
        <v>263</v>
      </c>
      <c r="B39" s="97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0</v>
      </c>
      <c r="P39" s="5">
        <f t="shared" si="1"/>
        <v>0</v>
      </c>
      <c r="Q39" s="5">
        <f t="shared" si="2"/>
        <v>0</v>
      </c>
      <c r="R39" s="5">
        <f t="shared" si="3"/>
        <v>0</v>
      </c>
    </row>
    <row r="40" spans="1:18" s="3" customFormat="1" ht="15.75">
      <c r="A40" s="7" t="s">
        <v>264</v>
      </c>
      <c r="B40" s="97">
        <v>2</v>
      </c>
      <c r="C40" s="5">
        <v>290700</v>
      </c>
      <c r="D40" s="5"/>
      <c r="E40" s="5"/>
      <c r="F40" s="5"/>
      <c r="G40" s="5">
        <v>58037</v>
      </c>
      <c r="H40" s="5"/>
      <c r="I40" s="5"/>
      <c r="J40" s="5"/>
      <c r="K40" s="5">
        <v>200000</v>
      </c>
      <c r="L40" s="5"/>
      <c r="M40" s="5"/>
      <c r="N40" s="5"/>
      <c r="O40" s="5">
        <f t="shared" si="0"/>
        <v>548737</v>
      </c>
      <c r="P40" s="5">
        <f t="shared" si="1"/>
        <v>0</v>
      </c>
      <c r="Q40" s="5">
        <f t="shared" si="2"/>
        <v>0</v>
      </c>
      <c r="R40" s="5">
        <f t="shared" si="3"/>
        <v>0</v>
      </c>
    </row>
    <row r="41" spans="1:18" s="3" customFormat="1" ht="31.5">
      <c r="A41" s="7" t="s">
        <v>265</v>
      </c>
      <c r="B41" s="97">
        <v>2</v>
      </c>
      <c r="C41" s="5">
        <v>1500000</v>
      </c>
      <c r="D41" s="5"/>
      <c r="E41" s="5"/>
      <c r="F41" s="5"/>
      <c r="G41" s="5">
        <v>295000</v>
      </c>
      <c r="H41" s="5"/>
      <c r="I41" s="5"/>
      <c r="J41" s="5"/>
      <c r="K41" s="5">
        <v>500000</v>
      </c>
      <c r="L41" s="5"/>
      <c r="M41" s="5"/>
      <c r="N41" s="5"/>
      <c r="O41" s="5">
        <f t="shared" si="0"/>
        <v>2295000</v>
      </c>
      <c r="P41" s="5">
        <f t="shared" si="1"/>
        <v>0</v>
      </c>
      <c r="Q41" s="5">
        <f t="shared" si="2"/>
        <v>0</v>
      </c>
      <c r="R41" s="5">
        <f t="shared" si="3"/>
        <v>0</v>
      </c>
    </row>
    <row r="42" spans="1:18" s="3" customFormat="1" ht="15.75">
      <c r="A42" s="119" t="s">
        <v>445</v>
      </c>
      <c r="B42" s="97">
        <v>2</v>
      </c>
      <c r="C42" s="5">
        <v>250000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0"/>
        <v>250000</v>
      </c>
      <c r="P42" s="5">
        <f t="shared" si="1"/>
        <v>0</v>
      </c>
      <c r="Q42" s="5">
        <f t="shared" si="2"/>
        <v>0</v>
      </c>
      <c r="R42" s="5">
        <f t="shared" si="3"/>
        <v>0</v>
      </c>
    </row>
    <row r="43" spans="1:18" s="3" customFormat="1" ht="15.75" hidden="1">
      <c r="A43" s="7" t="s">
        <v>480</v>
      </c>
      <c r="B43" s="97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0"/>
        <v>0</v>
      </c>
      <c r="P43" s="5">
        <f t="shared" si="1"/>
        <v>0</v>
      </c>
      <c r="Q43" s="5">
        <f t="shared" si="2"/>
        <v>0</v>
      </c>
      <c r="R43" s="5">
        <f t="shared" si="3"/>
        <v>0</v>
      </c>
    </row>
    <row r="44" spans="1:18" s="3" customFormat="1" ht="15.75" hidden="1">
      <c r="A44" s="7" t="s">
        <v>553</v>
      </c>
      <c r="B44" s="97">
        <v>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0"/>
        <v>0</v>
      </c>
      <c r="P44" s="5">
        <f t="shared" si="1"/>
        <v>0</v>
      </c>
      <c r="Q44" s="5">
        <f t="shared" si="2"/>
        <v>0</v>
      </c>
      <c r="R44" s="5">
        <f t="shared" si="3"/>
        <v>0</v>
      </c>
    </row>
    <row r="45" spans="1:18" s="3" customFormat="1" ht="15.75">
      <c r="A45" s="7" t="s">
        <v>639</v>
      </c>
      <c r="B45" s="97">
        <v>2</v>
      </c>
      <c r="C45" s="5"/>
      <c r="D45" s="5"/>
      <c r="E45" s="5"/>
      <c r="F45" s="5"/>
      <c r="G45" s="5"/>
      <c r="H45" s="5"/>
      <c r="I45" s="5"/>
      <c r="J45" s="5"/>
      <c r="K45" s="5">
        <v>72000</v>
      </c>
      <c r="L45" s="5"/>
      <c r="M45" s="5"/>
      <c r="N45" s="5"/>
      <c r="O45" s="5">
        <f t="shared" si="0"/>
        <v>72000</v>
      </c>
      <c r="P45" s="5">
        <f t="shared" si="1"/>
        <v>0</v>
      </c>
      <c r="Q45" s="5">
        <f t="shared" si="2"/>
        <v>0</v>
      </c>
      <c r="R45" s="5">
        <f t="shared" si="3"/>
        <v>0</v>
      </c>
    </row>
    <row r="46" spans="1:18" s="3" customFormat="1" ht="15.75">
      <c r="A46" s="7" t="s">
        <v>638</v>
      </c>
      <c r="B46" s="97">
        <v>2</v>
      </c>
      <c r="C46" s="5"/>
      <c r="D46" s="5"/>
      <c r="E46" s="5"/>
      <c r="F46" s="5"/>
      <c r="G46" s="5"/>
      <c r="H46" s="5"/>
      <c r="I46" s="5"/>
      <c r="J46" s="5"/>
      <c r="K46" s="5">
        <v>343870</v>
      </c>
      <c r="L46" s="5"/>
      <c r="M46" s="5"/>
      <c r="N46" s="5"/>
      <c r="O46" s="5">
        <f t="shared" si="0"/>
        <v>343870</v>
      </c>
      <c r="P46" s="5">
        <f t="shared" si="1"/>
        <v>0</v>
      </c>
      <c r="Q46" s="5">
        <f t="shared" si="2"/>
        <v>0</v>
      </c>
      <c r="R46" s="5">
        <f t="shared" si="3"/>
        <v>0</v>
      </c>
    </row>
    <row r="47" spans="1:18" s="3" customFormat="1" ht="15.75">
      <c r="A47" s="8" t="s">
        <v>388</v>
      </c>
      <c r="B47" s="97"/>
      <c r="C47" s="14">
        <f aca="true" t="shared" si="4" ref="C47:M47">SUM(C48:C50)</f>
        <v>6615700</v>
      </c>
      <c r="D47" s="14">
        <f>SUM(D48:D50)</f>
        <v>0</v>
      </c>
      <c r="E47" s="14">
        <f t="shared" si="4"/>
        <v>0</v>
      </c>
      <c r="F47" s="14">
        <f>SUM(F48:F50)</f>
        <v>0</v>
      </c>
      <c r="G47" s="14">
        <f t="shared" si="4"/>
        <v>1307437</v>
      </c>
      <c r="H47" s="14">
        <f>SUM(H48:H50)</f>
        <v>0</v>
      </c>
      <c r="I47" s="14">
        <f t="shared" si="4"/>
        <v>0</v>
      </c>
      <c r="J47" s="14">
        <f>SUM(J48:J50)</f>
        <v>0</v>
      </c>
      <c r="K47" s="14">
        <f t="shared" si="4"/>
        <v>4567870</v>
      </c>
      <c r="L47" s="14">
        <f>SUM(L48:L50)</f>
        <v>0</v>
      </c>
      <c r="M47" s="14">
        <f t="shared" si="4"/>
        <v>0</v>
      </c>
      <c r="N47" s="14">
        <f>SUM(N48:N50)</f>
        <v>0</v>
      </c>
      <c r="O47" s="14">
        <f t="shared" si="0"/>
        <v>12491007</v>
      </c>
      <c r="P47" s="14">
        <f t="shared" si="1"/>
        <v>0</v>
      </c>
      <c r="Q47" s="14">
        <f t="shared" si="2"/>
        <v>0</v>
      </c>
      <c r="R47" s="14">
        <f t="shared" si="3"/>
        <v>0</v>
      </c>
    </row>
    <row r="48" spans="1:18" s="3" customFormat="1" ht="15.75">
      <c r="A48" s="85" t="s">
        <v>382</v>
      </c>
      <c r="B48" s="97">
        <v>1</v>
      </c>
      <c r="C48" s="81">
        <f aca="true" t="shared" si="5" ref="C48:N48">SUMIF($B$7:$B$47,"1",C$7:C$47)</f>
        <v>0</v>
      </c>
      <c r="D48" s="81">
        <f t="shared" si="5"/>
        <v>0</v>
      </c>
      <c r="E48" s="81">
        <f t="shared" si="5"/>
        <v>0</v>
      </c>
      <c r="F48" s="81">
        <f t="shared" si="5"/>
        <v>0</v>
      </c>
      <c r="G48" s="81">
        <f t="shared" si="5"/>
        <v>0</v>
      </c>
      <c r="H48" s="81">
        <f t="shared" si="5"/>
        <v>0</v>
      </c>
      <c r="I48" s="81">
        <f t="shared" si="5"/>
        <v>0</v>
      </c>
      <c r="J48" s="81">
        <f t="shared" si="5"/>
        <v>0</v>
      </c>
      <c r="K48" s="81">
        <f t="shared" si="5"/>
        <v>0</v>
      </c>
      <c r="L48" s="81">
        <f t="shared" si="5"/>
        <v>0</v>
      </c>
      <c r="M48" s="81">
        <f t="shared" si="5"/>
        <v>0</v>
      </c>
      <c r="N48" s="81">
        <f t="shared" si="5"/>
        <v>0</v>
      </c>
      <c r="O48" s="5">
        <f t="shared" si="0"/>
        <v>0</v>
      </c>
      <c r="P48" s="5">
        <f t="shared" si="1"/>
        <v>0</v>
      </c>
      <c r="Q48" s="5">
        <f t="shared" si="2"/>
        <v>0</v>
      </c>
      <c r="R48" s="5">
        <f t="shared" si="3"/>
        <v>0</v>
      </c>
    </row>
    <row r="49" spans="1:18" s="3" customFormat="1" ht="15.75">
      <c r="A49" s="85" t="s">
        <v>231</v>
      </c>
      <c r="B49" s="97">
        <v>2</v>
      </c>
      <c r="C49" s="81">
        <f aca="true" t="shared" si="6" ref="C49:N49">SUMIF($B$7:$B$47,"2",C$7:C$47)</f>
        <v>6045700</v>
      </c>
      <c r="D49" s="81">
        <f t="shared" si="6"/>
        <v>0</v>
      </c>
      <c r="E49" s="81">
        <f t="shared" si="6"/>
        <v>0</v>
      </c>
      <c r="F49" s="81">
        <f t="shared" si="6"/>
        <v>0</v>
      </c>
      <c r="G49" s="81">
        <f t="shared" si="6"/>
        <v>1181037</v>
      </c>
      <c r="H49" s="81">
        <f t="shared" si="6"/>
        <v>0</v>
      </c>
      <c r="I49" s="81">
        <f t="shared" si="6"/>
        <v>0</v>
      </c>
      <c r="J49" s="81">
        <f t="shared" si="6"/>
        <v>0</v>
      </c>
      <c r="K49" s="81">
        <f t="shared" si="6"/>
        <v>4567870</v>
      </c>
      <c r="L49" s="81">
        <f t="shared" si="6"/>
        <v>0</v>
      </c>
      <c r="M49" s="81">
        <f t="shared" si="6"/>
        <v>0</v>
      </c>
      <c r="N49" s="81">
        <f t="shared" si="6"/>
        <v>0</v>
      </c>
      <c r="O49" s="5">
        <f t="shared" si="0"/>
        <v>11794607</v>
      </c>
      <c r="P49" s="5">
        <f t="shared" si="1"/>
        <v>0</v>
      </c>
      <c r="Q49" s="5">
        <f t="shared" si="2"/>
        <v>0</v>
      </c>
      <c r="R49" s="5">
        <f t="shared" si="3"/>
        <v>0</v>
      </c>
    </row>
    <row r="50" spans="1:18" s="3" customFormat="1" ht="15.75">
      <c r="A50" s="85" t="s">
        <v>124</v>
      </c>
      <c r="B50" s="97">
        <v>3</v>
      </c>
      <c r="C50" s="81">
        <f aca="true" t="shared" si="7" ref="C50:N50">SUMIF($B$7:$B$47,"3",C$7:C$47)</f>
        <v>570000</v>
      </c>
      <c r="D50" s="81">
        <f t="shared" si="7"/>
        <v>0</v>
      </c>
      <c r="E50" s="81">
        <f t="shared" si="7"/>
        <v>0</v>
      </c>
      <c r="F50" s="81">
        <f t="shared" si="7"/>
        <v>0</v>
      </c>
      <c r="G50" s="81">
        <f t="shared" si="7"/>
        <v>126400</v>
      </c>
      <c r="H50" s="81">
        <f t="shared" si="7"/>
        <v>0</v>
      </c>
      <c r="I50" s="81">
        <f t="shared" si="7"/>
        <v>0</v>
      </c>
      <c r="J50" s="81">
        <f t="shared" si="7"/>
        <v>0</v>
      </c>
      <c r="K50" s="81">
        <f t="shared" si="7"/>
        <v>0</v>
      </c>
      <c r="L50" s="81">
        <f t="shared" si="7"/>
        <v>0</v>
      </c>
      <c r="M50" s="81">
        <f t="shared" si="7"/>
        <v>0</v>
      </c>
      <c r="N50" s="81">
        <f t="shared" si="7"/>
        <v>0</v>
      </c>
      <c r="O50" s="5">
        <f t="shared" si="0"/>
        <v>696400</v>
      </c>
      <c r="P50" s="5">
        <f t="shared" si="1"/>
        <v>0</v>
      </c>
      <c r="Q50" s="5">
        <f t="shared" si="2"/>
        <v>0</v>
      </c>
      <c r="R50" s="5">
        <f t="shared" si="3"/>
        <v>0</v>
      </c>
    </row>
  </sheetData>
  <sheetProtection/>
  <mergeCells count="7">
    <mergeCell ref="G5:J5"/>
    <mergeCell ref="K5:N5"/>
    <mergeCell ref="A1:Q1"/>
    <mergeCell ref="A2:Q2"/>
    <mergeCell ref="A5:A6"/>
    <mergeCell ref="B5:B6"/>
    <mergeCell ref="C5:F5"/>
  </mergeCells>
  <printOptions horizontalCentered="1"/>
  <pageMargins left="0.31496062992125984" right="0" top="0.7480314960629921" bottom="0.7480314960629921" header="0.31496062992125984" footer="0.31496062992125984"/>
  <pageSetup fitToHeight="1" fitToWidth="1" horizontalDpi="300" verticalDpi="300" orientation="landscape" paperSize="9" scale="79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7">
      <selection activeCell="G18" sqref="G18"/>
    </sheetView>
  </sheetViews>
  <sheetFormatPr defaultColWidth="9.140625" defaultRowHeight="15"/>
  <sheetData>
    <row r="1" spans="1:11" ht="45.75" customHeight="1">
      <c r="A1" s="268" t="s">
        <v>627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8.75">
      <c r="A2" s="269" t="s">
        <v>511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8.75">
      <c r="A3" s="150" t="s">
        <v>503</v>
      </c>
      <c r="B3" s="150"/>
      <c r="C3" s="150"/>
      <c r="D3" s="151"/>
      <c r="E3" s="150"/>
      <c r="F3" s="150"/>
      <c r="G3" s="150"/>
      <c r="H3" s="151"/>
      <c r="I3" s="152"/>
      <c r="J3" s="126"/>
      <c r="K3" s="126"/>
    </row>
    <row r="4" spans="1:11" ht="18.75">
      <c r="A4" s="150"/>
      <c r="B4" s="2" t="s">
        <v>619</v>
      </c>
      <c r="C4" s="150"/>
      <c r="D4" s="151"/>
      <c r="E4" s="150"/>
      <c r="F4" s="150"/>
      <c r="G4" s="150"/>
      <c r="H4" s="151"/>
      <c r="I4" s="152"/>
      <c r="J4" s="126"/>
      <c r="K4" s="126"/>
    </row>
    <row r="5" spans="1:11" ht="18.75">
      <c r="A5" s="150"/>
      <c r="B5" s="150"/>
      <c r="C5" s="136" t="s">
        <v>620</v>
      </c>
      <c r="D5" s="248"/>
      <c r="E5" s="249"/>
      <c r="F5" s="249"/>
      <c r="G5" s="249"/>
      <c r="H5" s="248"/>
      <c r="I5" s="183"/>
      <c r="J5" s="137">
        <v>-6840</v>
      </c>
      <c r="K5" s="126"/>
    </row>
    <row r="6" spans="1:11" ht="18.75">
      <c r="A6" s="134"/>
      <c r="B6" s="2" t="s">
        <v>543</v>
      </c>
      <c r="C6" s="225"/>
      <c r="D6" s="226"/>
      <c r="E6" s="226"/>
      <c r="F6" s="226"/>
      <c r="G6" s="227"/>
      <c r="H6" s="228"/>
      <c r="I6" s="143"/>
      <c r="J6" s="135"/>
      <c r="K6" s="126"/>
    </row>
    <row r="7" spans="1:11" ht="18.75">
      <c r="A7" s="134"/>
      <c r="B7" s="2"/>
      <c r="C7" s="194" t="s">
        <v>602</v>
      </c>
      <c r="D7" s="229"/>
      <c r="E7" s="229"/>
      <c r="F7" s="229"/>
      <c r="G7" s="230"/>
      <c r="H7" s="163"/>
      <c r="I7" s="231"/>
      <c r="J7" s="137">
        <v>-6500</v>
      </c>
      <c r="K7" s="126"/>
    </row>
    <row r="8" spans="1:11" ht="18.75">
      <c r="A8" s="134"/>
      <c r="B8" s="132"/>
      <c r="C8" s="171" t="s">
        <v>621</v>
      </c>
      <c r="D8" s="250"/>
      <c r="E8" s="136"/>
      <c r="F8" s="136"/>
      <c r="G8" s="137"/>
      <c r="H8" s="137"/>
      <c r="I8" s="137"/>
      <c r="J8" s="137">
        <v>160000</v>
      </c>
      <c r="K8" s="126"/>
    </row>
    <row r="9" spans="1:11" ht="18.75">
      <c r="A9" s="134"/>
      <c r="B9" s="2" t="s">
        <v>622</v>
      </c>
      <c r="C9" s="251"/>
      <c r="D9" s="190"/>
      <c r="E9" s="134"/>
      <c r="F9" s="134"/>
      <c r="G9" s="135"/>
      <c r="H9" s="135"/>
      <c r="I9" s="135"/>
      <c r="J9" s="135"/>
      <c r="K9" s="126"/>
    </row>
    <row r="10" spans="1:11" ht="18.75">
      <c r="A10" s="134"/>
      <c r="B10" s="132"/>
      <c r="C10" s="171" t="s">
        <v>623</v>
      </c>
      <c r="D10" s="250"/>
      <c r="E10" s="136"/>
      <c r="F10" s="136"/>
      <c r="G10" s="137"/>
      <c r="H10" s="137"/>
      <c r="I10" s="137"/>
      <c r="J10" s="137">
        <v>73000</v>
      </c>
      <c r="K10" s="126"/>
    </row>
    <row r="11" spans="1:11" ht="18.75">
      <c r="A11" s="134"/>
      <c r="B11" s="142" t="s">
        <v>504</v>
      </c>
      <c r="C11" s="142"/>
      <c r="D11" s="142"/>
      <c r="E11" s="143"/>
      <c r="F11" s="143"/>
      <c r="G11" s="143"/>
      <c r="H11" s="143"/>
      <c r="I11" s="143"/>
      <c r="J11" s="143">
        <f>SUM(J5:J10)</f>
        <v>219660</v>
      </c>
      <c r="K11" s="126"/>
    </row>
    <row r="12" spans="1:11" ht="18.75">
      <c r="A12" s="134"/>
      <c r="B12" s="134"/>
      <c r="C12" s="134"/>
      <c r="D12" s="134"/>
      <c r="E12" s="135"/>
      <c r="F12" s="135"/>
      <c r="G12" s="135"/>
      <c r="H12" s="135"/>
      <c r="I12" s="135"/>
      <c r="J12" s="135"/>
      <c r="K12" s="126"/>
    </row>
    <row r="13" spans="1:11" ht="18.75">
      <c r="A13" s="195" t="s">
        <v>505</v>
      </c>
      <c r="B13" s="196"/>
      <c r="C13" s="196"/>
      <c r="D13" s="197"/>
      <c r="E13" s="198"/>
      <c r="F13" s="198"/>
      <c r="G13" s="199"/>
      <c r="H13" s="200"/>
      <c r="I13" s="200"/>
      <c r="J13" s="200"/>
      <c r="K13" s="127"/>
    </row>
    <row r="14" spans="1:11" ht="18.75">
      <c r="A14" s="186"/>
      <c r="B14" s="154" t="s">
        <v>604</v>
      </c>
      <c r="C14" s="154"/>
      <c r="D14" s="234"/>
      <c r="E14" s="235"/>
      <c r="F14" s="235"/>
      <c r="G14" s="236"/>
      <c r="H14" s="237"/>
      <c r="I14" s="143"/>
      <c r="J14" s="135"/>
      <c r="K14" s="128"/>
    </row>
    <row r="15" spans="1:11" ht="18.75">
      <c r="A15" s="186"/>
      <c r="B15" s="238"/>
      <c r="C15" s="194" t="s">
        <v>605</v>
      </c>
      <c r="D15" s="183"/>
      <c r="E15" s="239"/>
      <c r="F15" s="239"/>
      <c r="G15" s="240"/>
      <c r="H15" s="137"/>
      <c r="I15" s="231"/>
      <c r="J15" s="137">
        <v>-6500</v>
      </c>
      <c r="K15" s="128"/>
    </row>
    <row r="16" spans="1:11" ht="18.75">
      <c r="A16" s="186"/>
      <c r="B16" s="2" t="s">
        <v>592</v>
      </c>
      <c r="C16" s="214"/>
      <c r="D16" s="186"/>
      <c r="E16" s="235"/>
      <c r="F16" s="235"/>
      <c r="G16" s="236"/>
      <c r="H16" s="135"/>
      <c r="I16" s="143"/>
      <c r="J16" s="135"/>
      <c r="K16" s="128"/>
    </row>
    <row r="17" spans="1:11" ht="18.75">
      <c r="A17" s="186"/>
      <c r="B17" s="215"/>
      <c r="C17" s="206" t="s">
        <v>590</v>
      </c>
      <c r="D17" s="183"/>
      <c r="E17" s="239"/>
      <c r="F17" s="239"/>
      <c r="G17" s="240"/>
      <c r="H17" s="137"/>
      <c r="I17" s="231"/>
      <c r="J17" s="137">
        <v>20000</v>
      </c>
      <c r="K17" s="128"/>
    </row>
    <row r="18" spans="1:11" ht="18.75">
      <c r="A18" s="186"/>
      <c r="B18" s="215"/>
      <c r="C18" s="210" t="s">
        <v>591</v>
      </c>
      <c r="D18" s="175"/>
      <c r="E18" s="252"/>
      <c r="F18" s="252"/>
      <c r="G18" s="253"/>
      <c r="H18" s="145"/>
      <c r="I18" s="254"/>
      <c r="J18" s="145">
        <v>5000</v>
      </c>
      <c r="K18" s="128"/>
    </row>
    <row r="19" spans="1:11" ht="18.75">
      <c r="A19" s="186"/>
      <c r="B19" s="255" t="s">
        <v>598</v>
      </c>
      <c r="C19" s="214"/>
      <c r="D19" s="186"/>
      <c r="E19" s="235"/>
      <c r="F19" s="235"/>
      <c r="G19" s="236"/>
      <c r="H19" s="135"/>
      <c r="I19" s="143"/>
      <c r="J19" s="135"/>
      <c r="K19" s="128"/>
    </row>
    <row r="20" spans="1:11" ht="18.75">
      <c r="A20" s="186"/>
      <c r="B20" s="215"/>
      <c r="C20" s="206" t="s">
        <v>581</v>
      </c>
      <c r="D20" s="183"/>
      <c r="E20" s="239"/>
      <c r="F20" s="239"/>
      <c r="G20" s="240"/>
      <c r="H20" s="137"/>
      <c r="I20" s="231"/>
      <c r="J20" s="137">
        <v>25000</v>
      </c>
      <c r="K20" s="128"/>
    </row>
    <row r="21" spans="1:11" ht="18.75">
      <c r="A21" s="186"/>
      <c r="B21" s="215"/>
      <c r="C21" s="210" t="s">
        <v>583</v>
      </c>
      <c r="D21" s="175"/>
      <c r="E21" s="252"/>
      <c r="F21" s="252"/>
      <c r="G21" s="253"/>
      <c r="H21" s="145"/>
      <c r="I21" s="254"/>
      <c r="J21" s="145">
        <v>6750</v>
      </c>
      <c r="K21" s="128"/>
    </row>
    <row r="22" spans="1:11" ht="18.75">
      <c r="A22" s="186"/>
      <c r="B22" s="255" t="s">
        <v>624</v>
      </c>
      <c r="C22" s="214"/>
      <c r="D22" s="186"/>
      <c r="E22" s="235"/>
      <c r="F22" s="235"/>
      <c r="G22" s="236"/>
      <c r="H22" s="135"/>
      <c r="I22" s="143"/>
      <c r="J22" s="135"/>
      <c r="K22" s="128"/>
    </row>
    <row r="23" spans="1:11" ht="18.75">
      <c r="A23" s="186"/>
      <c r="B23" s="255"/>
      <c r="C23" s="206" t="s">
        <v>581</v>
      </c>
      <c r="D23" s="183"/>
      <c r="E23" s="239"/>
      <c r="F23" s="239"/>
      <c r="G23" s="240"/>
      <c r="H23" s="137"/>
      <c r="I23" s="231"/>
      <c r="J23" s="137">
        <v>101898</v>
      </c>
      <c r="K23" s="128"/>
    </row>
    <row r="24" spans="1:11" ht="18.75">
      <c r="A24" s="186"/>
      <c r="B24" s="255"/>
      <c r="C24" s="210" t="s">
        <v>583</v>
      </c>
      <c r="D24" s="175"/>
      <c r="E24" s="252"/>
      <c r="F24" s="252"/>
      <c r="G24" s="253"/>
      <c r="H24" s="145"/>
      <c r="I24" s="254"/>
      <c r="J24" s="145">
        <v>27512</v>
      </c>
      <c r="K24" s="128"/>
    </row>
    <row r="25" spans="1:11" ht="18.75">
      <c r="A25" s="186"/>
      <c r="B25" s="2" t="s">
        <v>606</v>
      </c>
      <c r="C25" s="214"/>
      <c r="D25" s="215"/>
      <c r="E25" s="235"/>
      <c r="F25" s="235"/>
      <c r="G25" s="236"/>
      <c r="H25" s="135"/>
      <c r="I25" s="143"/>
      <c r="J25" s="135"/>
      <c r="K25" s="128"/>
    </row>
    <row r="26" spans="1:11" ht="18.75">
      <c r="A26" s="186"/>
      <c r="B26" s="215"/>
      <c r="C26" s="206" t="s">
        <v>591</v>
      </c>
      <c r="D26" s="216"/>
      <c r="E26" s="136"/>
      <c r="F26" s="163"/>
      <c r="G26" s="166"/>
      <c r="H26" s="166"/>
      <c r="I26" s="166"/>
      <c r="J26" s="166">
        <v>40000</v>
      </c>
      <c r="K26" s="126"/>
    </row>
    <row r="27" spans="1:11" ht="18.75">
      <c r="A27" s="202"/>
      <c r="B27" s="142" t="s">
        <v>504</v>
      </c>
      <c r="C27" s="142"/>
      <c r="D27" s="142"/>
      <c r="E27" s="143"/>
      <c r="F27" s="143"/>
      <c r="G27" s="143"/>
      <c r="H27" s="143"/>
      <c r="I27" s="143"/>
      <c r="J27" s="143">
        <f>SUM(J15:J26)</f>
        <v>219660</v>
      </c>
      <c r="K27" s="126"/>
    </row>
    <row r="28" spans="1:11" ht="18.75">
      <c r="A28" s="202"/>
      <c r="B28" s="142"/>
      <c r="C28" s="142"/>
      <c r="D28" s="142"/>
      <c r="E28" s="143"/>
      <c r="F28" s="143"/>
      <c r="G28" s="143"/>
      <c r="H28" s="143"/>
      <c r="I28" s="143"/>
      <c r="J28" s="143"/>
      <c r="K28" s="126"/>
    </row>
    <row r="29" spans="1:9" ht="18.75">
      <c r="A29" s="203" t="s">
        <v>506</v>
      </c>
      <c r="B29" s="132"/>
      <c r="C29" s="132"/>
      <c r="D29" s="133"/>
      <c r="E29" s="132"/>
      <c r="F29" s="132"/>
      <c r="G29" s="132"/>
      <c r="H29" s="133"/>
      <c r="I29" s="158"/>
    </row>
    <row r="30" spans="1:9" ht="15.75">
      <c r="A30" s="150" t="s">
        <v>507</v>
      </c>
      <c r="B30" s="150"/>
      <c r="C30" s="150"/>
      <c r="D30" s="151"/>
      <c r="G30" s="150"/>
      <c r="H30" s="150" t="s">
        <v>508</v>
      </c>
      <c r="I30" s="158"/>
    </row>
    <row r="31" spans="1:10" ht="15.75">
      <c r="A31" s="168" t="s">
        <v>505</v>
      </c>
      <c r="B31" s="150"/>
      <c r="C31" s="150"/>
      <c r="D31" s="150"/>
      <c r="E31" s="150"/>
      <c r="F31" s="169"/>
      <c r="G31" s="134"/>
      <c r="H31" s="134"/>
      <c r="I31" s="134"/>
      <c r="J31" s="200"/>
    </row>
    <row r="32" spans="1:11" ht="18.75">
      <c r="A32" s="131"/>
      <c r="B32" s="154" t="s">
        <v>611</v>
      </c>
      <c r="C32" s="132"/>
      <c r="D32" s="132"/>
      <c r="E32" s="158"/>
      <c r="F32" s="132"/>
      <c r="H32" s="154" t="s">
        <v>611</v>
      </c>
      <c r="I32" s="134"/>
      <c r="J32" s="134"/>
      <c r="K32" s="135"/>
    </row>
    <row r="33" spans="1:11" ht="18.75">
      <c r="A33" s="131"/>
      <c r="B33" s="2"/>
      <c r="C33" s="256" t="s">
        <v>625</v>
      </c>
      <c r="D33" s="257"/>
      <c r="E33" s="174"/>
      <c r="F33" s="137">
        <v>5000</v>
      </c>
      <c r="H33" s="134"/>
      <c r="I33" s="136" t="s">
        <v>626</v>
      </c>
      <c r="J33" s="137"/>
      <c r="K33" s="137">
        <v>5000</v>
      </c>
    </row>
    <row r="34" spans="1:10" ht="18.75">
      <c r="A34" s="131"/>
      <c r="B34" s="155"/>
      <c r="C34" s="214"/>
      <c r="D34" s="155"/>
      <c r="E34" s="135"/>
      <c r="F34" s="135"/>
      <c r="G34" s="130"/>
      <c r="H34" s="153"/>
      <c r="I34" s="186"/>
      <c r="J34" s="205"/>
    </row>
    <row r="35" spans="1:11" ht="18.75">
      <c r="A35" s="215"/>
      <c r="B35" s="214" t="s">
        <v>595</v>
      </c>
      <c r="C35" s="214"/>
      <c r="D35" s="215"/>
      <c r="E35" s="186"/>
      <c r="F35" s="135"/>
      <c r="G35" s="258"/>
      <c r="H35" s="214" t="s">
        <v>596</v>
      </c>
      <c r="I35" s="214"/>
      <c r="J35" s="215"/>
      <c r="K35" s="204"/>
    </row>
    <row r="36" spans="1:11" ht="18.75">
      <c r="A36" s="215"/>
      <c r="B36" s="215"/>
      <c r="C36" s="206" t="s">
        <v>581</v>
      </c>
      <c r="D36" s="216"/>
      <c r="E36" s="183"/>
      <c r="F36" s="208">
        <v>79251</v>
      </c>
      <c r="G36" s="258"/>
      <c r="H36" s="215"/>
      <c r="I36" s="206" t="s">
        <v>581</v>
      </c>
      <c r="J36" s="216"/>
      <c r="K36" s="208">
        <v>100000</v>
      </c>
    </row>
    <row r="37" spans="1:11" ht="18.75">
      <c r="A37" s="215"/>
      <c r="B37" s="215"/>
      <c r="C37" s="210" t="s">
        <v>583</v>
      </c>
      <c r="D37" s="217"/>
      <c r="E37" s="175"/>
      <c r="F37" s="218">
        <v>47749</v>
      </c>
      <c r="G37" s="258"/>
      <c r="H37" s="215"/>
      <c r="I37" s="210" t="s">
        <v>583</v>
      </c>
      <c r="J37" s="217"/>
      <c r="K37" s="218">
        <v>27000</v>
      </c>
    </row>
    <row r="38" spans="1:11" ht="18.75">
      <c r="A38" s="215"/>
      <c r="B38" s="215"/>
      <c r="C38" s="214"/>
      <c r="D38" s="215"/>
      <c r="E38" s="186"/>
      <c r="F38" s="135"/>
      <c r="G38" s="126"/>
      <c r="H38" s="154"/>
      <c r="I38" s="259"/>
      <c r="J38" s="204"/>
      <c r="K38" s="204"/>
    </row>
    <row r="39" spans="1:11" ht="16.5">
      <c r="A39" s="146" t="s">
        <v>628</v>
      </c>
      <c r="B39" s="153"/>
      <c r="C39" s="160"/>
      <c r="D39" s="160"/>
      <c r="E39" s="160"/>
      <c r="F39" s="147"/>
      <c r="H39" s="164"/>
      <c r="I39" s="164"/>
      <c r="J39" s="164"/>
      <c r="K39" s="165"/>
    </row>
    <row r="40" spans="2:11" ht="15.75">
      <c r="B40" s="153"/>
      <c r="C40" s="160"/>
      <c r="D40" s="160"/>
      <c r="E40" s="160"/>
      <c r="F40" s="147"/>
      <c r="H40" s="164"/>
      <c r="I40" s="164"/>
      <c r="J40" s="164"/>
      <c r="K40" s="165"/>
    </row>
    <row r="41" spans="2:11" ht="16.5">
      <c r="B41" s="153"/>
      <c r="C41" s="160"/>
      <c r="D41" s="160"/>
      <c r="E41" s="160"/>
      <c r="F41" s="147"/>
      <c r="H41" s="164"/>
      <c r="I41" s="270" t="s">
        <v>510</v>
      </c>
      <c r="J41" s="270"/>
      <c r="K41" s="167"/>
    </row>
    <row r="42" spans="9:11" ht="16.5">
      <c r="I42" s="270" t="s">
        <v>78</v>
      </c>
      <c r="J42" s="270"/>
      <c r="K42" s="167"/>
    </row>
  </sheetData>
  <sheetProtection/>
  <mergeCells count="4">
    <mergeCell ref="A1:K1"/>
    <mergeCell ref="A2:K2"/>
    <mergeCell ref="I41:J41"/>
    <mergeCell ref="I42:J4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0">
      <selection activeCell="A2" sqref="A2"/>
    </sheetView>
  </sheetViews>
  <sheetFormatPr defaultColWidth="9.140625" defaultRowHeight="15"/>
  <cols>
    <col min="1" max="1" width="42.28125" style="26" customWidth="1"/>
    <col min="2" max="4" width="9.7109375" style="30" customWidth="1"/>
    <col min="5" max="5" width="11.421875" style="30" customWidth="1"/>
    <col min="6" max="16384" width="9.140625" style="30" customWidth="1"/>
  </cols>
  <sheetData>
    <row r="1" spans="1:6" s="23" customFormat="1" ht="48.75" customHeight="1">
      <c r="A1" s="310" t="s">
        <v>662</v>
      </c>
      <c r="B1" s="310"/>
      <c r="C1" s="310"/>
      <c r="D1" s="310"/>
      <c r="E1" s="310"/>
      <c r="F1" s="118"/>
    </row>
    <row r="2" spans="1:5" s="23" customFormat="1" ht="13.5" customHeight="1">
      <c r="A2" s="117"/>
      <c r="B2" s="117"/>
      <c r="C2" s="117"/>
      <c r="D2" s="117"/>
      <c r="E2" s="117"/>
    </row>
    <row r="3" spans="1:5" s="23" customFormat="1" ht="40.5" customHeight="1">
      <c r="A3" s="311" t="s">
        <v>647</v>
      </c>
      <c r="B3" s="311"/>
      <c r="C3" s="311"/>
      <c r="D3" s="311"/>
      <c r="E3" s="311"/>
    </row>
    <row r="4" spans="1:5" s="23" customFormat="1" ht="14.25" customHeight="1">
      <c r="A4" s="24"/>
      <c r="B4" s="24"/>
      <c r="C4" s="24"/>
      <c r="D4" s="24"/>
      <c r="E4" s="123" t="s">
        <v>490</v>
      </c>
    </row>
    <row r="5" spans="1:6" s="27" customFormat="1" ht="21.75" customHeight="1">
      <c r="A5" s="114" t="s">
        <v>9</v>
      </c>
      <c r="B5" s="25" t="s">
        <v>498</v>
      </c>
      <c r="C5" s="25" t="s">
        <v>538</v>
      </c>
      <c r="D5" s="25" t="s">
        <v>648</v>
      </c>
      <c r="E5" s="25" t="s">
        <v>5</v>
      </c>
      <c r="F5" s="26"/>
    </row>
    <row r="6" spans="1:5" ht="15">
      <c r="A6" s="28" t="s">
        <v>386</v>
      </c>
      <c r="B6" s="29">
        <v>840000</v>
      </c>
      <c r="C6" s="29">
        <v>840000</v>
      </c>
      <c r="D6" s="29">
        <v>840000</v>
      </c>
      <c r="E6" s="29">
        <f aca="true" t="shared" si="0" ref="E6:E21">SUM(B6:D6)</f>
        <v>2520000</v>
      </c>
    </row>
    <row r="7" spans="1:5" ht="15">
      <c r="A7" s="28" t="s">
        <v>384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/>
      <c r="C8" s="29"/>
      <c r="D8" s="29"/>
      <c r="E8" s="29">
        <f t="shared" si="0"/>
        <v>0</v>
      </c>
    </row>
    <row r="9" spans="1:5" ht="32.25" customHeight="1">
      <c r="A9" s="31" t="s">
        <v>30</v>
      </c>
      <c r="B9" s="29"/>
      <c r="C9" s="29"/>
      <c r="D9" s="29"/>
      <c r="E9" s="29">
        <f t="shared" si="0"/>
        <v>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385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840000</v>
      </c>
      <c r="C13" s="33">
        <f>SUM(C6:C12)</f>
        <v>840000</v>
      </c>
      <c r="D13" s="33">
        <f>SUM(D6:D12)</f>
        <v>840000</v>
      </c>
      <c r="E13" s="33">
        <f>SUM(E6:E12)</f>
        <v>2520000</v>
      </c>
    </row>
    <row r="14" spans="1:5" ht="15">
      <c r="A14" s="32" t="s">
        <v>41</v>
      </c>
      <c r="B14" s="33">
        <f>ROUNDDOWN(B13*0.5,0)</f>
        <v>420000</v>
      </c>
      <c r="C14" s="33">
        <f>ROUNDDOWN(C13*0.5,0)</f>
        <v>420000</v>
      </c>
      <c r="D14" s="33">
        <f>ROUNDDOWN(D13*0.5,0)</f>
        <v>420000</v>
      </c>
      <c r="E14" s="33">
        <f t="shared" si="0"/>
        <v>1260000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420000</v>
      </c>
      <c r="C23" s="33">
        <f>C14-C22</f>
        <v>420000</v>
      </c>
      <c r="D23" s="33">
        <f>D14-D22</f>
        <v>420000</v>
      </c>
      <c r="E23" s="33">
        <f>E14-E22</f>
        <v>1260000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4"/>
      <c r="B25" s="95"/>
      <c r="C25" s="95"/>
      <c r="D25" s="95"/>
      <c r="E25" s="95"/>
    </row>
    <row r="26" spans="1:5" s="34" customFormat="1" ht="27.75" customHeight="1">
      <c r="A26" s="312" t="s">
        <v>378</v>
      </c>
      <c r="B26" s="312"/>
      <c r="C26" s="312"/>
      <c r="D26" s="312"/>
      <c r="E26" s="312"/>
    </row>
    <row r="27" ht="18.75" customHeight="1"/>
    <row r="28" ht="15">
      <c r="A28" s="96" t="s">
        <v>649</v>
      </c>
    </row>
    <row r="29" spans="1:3" ht="15">
      <c r="A29" s="37" t="s">
        <v>487</v>
      </c>
      <c r="C29" s="62"/>
    </row>
    <row r="30" ht="15">
      <c r="C30" s="62"/>
    </row>
    <row r="31" spans="1:4" ht="15">
      <c r="A31" s="62" t="s">
        <v>499</v>
      </c>
      <c r="B31" s="26"/>
      <c r="D31" s="62" t="s">
        <v>430</v>
      </c>
    </row>
    <row r="32" spans="1:4" ht="15">
      <c r="A32" s="62" t="s">
        <v>500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9">
      <selection activeCell="G18" sqref="G18"/>
    </sheetView>
  </sheetViews>
  <sheetFormatPr defaultColWidth="9.140625" defaultRowHeight="15"/>
  <cols>
    <col min="1" max="1" width="4.00390625" style="0" customWidth="1"/>
    <col min="2" max="2" width="5.421875" style="0" customWidth="1"/>
    <col min="3" max="4" width="5.7109375" style="0" customWidth="1"/>
    <col min="5" max="5" width="11.28125" style="0" customWidth="1"/>
    <col min="6" max="6" width="11.57421875" style="0" customWidth="1"/>
    <col min="7" max="7" width="2.57421875" style="0" customWidth="1"/>
    <col min="8" max="8" width="5.57421875" style="0" customWidth="1"/>
    <col min="9" max="9" width="14.57421875" style="0" customWidth="1"/>
    <col min="10" max="10" width="11.57421875" style="0" customWidth="1"/>
    <col min="11" max="11" width="11.140625" style="0" customWidth="1"/>
  </cols>
  <sheetData>
    <row r="1" spans="1:11" s="126" customFormat="1" ht="40.5" customHeight="1">
      <c r="A1" s="268" t="s">
        <v>613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126" customFormat="1" ht="18.75">
      <c r="A2" s="269" t="s">
        <v>511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9" s="126" customFormat="1" ht="18.75">
      <c r="A3" s="150" t="s">
        <v>503</v>
      </c>
      <c r="B3" s="150"/>
      <c r="C3" s="150"/>
      <c r="D3" s="151"/>
      <c r="E3" s="150"/>
      <c r="F3" s="150"/>
      <c r="G3" s="150"/>
      <c r="H3" s="151"/>
      <c r="I3" s="152"/>
    </row>
    <row r="4" spans="1:10" s="126" customFormat="1" ht="18.75">
      <c r="A4" s="134"/>
      <c r="B4" s="134" t="s">
        <v>543</v>
      </c>
      <c r="C4" s="134"/>
      <c r="D4" s="135"/>
      <c r="E4" s="134"/>
      <c r="F4" s="134"/>
      <c r="G4" s="134"/>
      <c r="H4" s="135"/>
      <c r="I4" s="186"/>
      <c r="J4" s="135"/>
    </row>
    <row r="5" spans="1:10" s="126" customFormat="1" ht="18.75">
      <c r="A5" s="134"/>
      <c r="B5" s="132"/>
      <c r="C5" s="171" t="s">
        <v>576</v>
      </c>
      <c r="D5" s="137"/>
      <c r="E5" s="136"/>
      <c r="F5" s="136"/>
      <c r="G5" s="137"/>
      <c r="H5" s="137"/>
      <c r="I5" s="137"/>
      <c r="J5" s="137">
        <v>71120</v>
      </c>
    </row>
    <row r="6" spans="1:10" s="126" customFormat="1" ht="18.75">
      <c r="A6" s="134"/>
      <c r="B6" s="134" t="s">
        <v>577</v>
      </c>
      <c r="C6" s="134"/>
      <c r="D6" s="135"/>
      <c r="E6" s="134"/>
      <c r="F6" s="134"/>
      <c r="G6" s="135"/>
      <c r="H6" s="135"/>
      <c r="I6" s="135"/>
      <c r="J6" s="135"/>
    </row>
    <row r="7" spans="1:10" s="126" customFormat="1" ht="18.75">
      <c r="A7" s="134"/>
      <c r="B7" s="132"/>
      <c r="C7" s="194" t="s">
        <v>578</v>
      </c>
      <c r="D7" s="137"/>
      <c r="E7" s="136"/>
      <c r="F7" s="136"/>
      <c r="G7" s="137"/>
      <c r="H7" s="137"/>
      <c r="I7" s="137"/>
      <c r="J7" s="137">
        <v>3800</v>
      </c>
    </row>
    <row r="8" spans="1:10" s="126" customFormat="1" ht="18.75">
      <c r="A8" s="134"/>
      <c r="B8" s="142" t="s">
        <v>504</v>
      </c>
      <c r="C8" s="142"/>
      <c r="D8" s="142"/>
      <c r="E8" s="143"/>
      <c r="F8" s="143"/>
      <c r="G8" s="143"/>
      <c r="H8" s="143"/>
      <c r="I8" s="143"/>
      <c r="J8" s="143">
        <f>SUM(J4:J7)</f>
        <v>74920</v>
      </c>
    </row>
    <row r="9" spans="1:10" s="126" customFormat="1" ht="13.5" customHeight="1">
      <c r="A9" s="134"/>
      <c r="B9" s="134"/>
      <c r="C9" s="134"/>
      <c r="D9" s="134"/>
      <c r="E9" s="135"/>
      <c r="F9" s="135"/>
      <c r="G9" s="135"/>
      <c r="H9" s="135"/>
      <c r="I9" s="135"/>
      <c r="J9" s="135"/>
    </row>
    <row r="10" spans="1:10" s="127" customFormat="1" ht="18.75">
      <c r="A10" s="195" t="s">
        <v>505</v>
      </c>
      <c r="B10" s="196"/>
      <c r="C10" s="196"/>
      <c r="D10" s="197"/>
      <c r="E10" s="198"/>
      <c r="F10" s="198"/>
      <c r="G10" s="199"/>
      <c r="H10" s="200"/>
      <c r="I10" s="200"/>
      <c r="J10" s="200"/>
    </row>
    <row r="11" spans="1:10" s="128" customFormat="1" ht="18.75">
      <c r="A11" s="186"/>
      <c r="B11" s="172" t="s">
        <v>544</v>
      </c>
      <c r="C11" s="130"/>
      <c r="D11" s="134"/>
      <c r="E11" s="134"/>
      <c r="F11" s="147"/>
      <c r="G11" s="155"/>
      <c r="H11" s="155"/>
      <c r="I11" s="155"/>
      <c r="J11" s="155"/>
    </row>
    <row r="12" spans="1:10" s="128" customFormat="1" ht="18.75">
      <c r="A12" s="186"/>
      <c r="B12" s="154"/>
      <c r="C12" s="173" t="s">
        <v>545</v>
      </c>
      <c r="D12" s="136"/>
      <c r="E12" s="136"/>
      <c r="F12" s="163"/>
      <c r="G12" s="166"/>
      <c r="H12" s="166"/>
      <c r="I12" s="166"/>
      <c r="J12" s="166">
        <v>58992</v>
      </c>
    </row>
    <row r="13" spans="1:10" s="126" customFormat="1" ht="18.75">
      <c r="A13" s="186"/>
      <c r="B13" s="153"/>
      <c r="C13" s="175" t="s">
        <v>546</v>
      </c>
      <c r="D13" s="144"/>
      <c r="E13" s="144"/>
      <c r="F13" s="156"/>
      <c r="G13" s="157"/>
      <c r="H13" s="157"/>
      <c r="I13" s="157"/>
      <c r="J13" s="157">
        <v>15928</v>
      </c>
    </row>
    <row r="14" spans="1:10" s="126" customFormat="1" ht="18.75">
      <c r="A14" s="202"/>
      <c r="B14" s="142" t="s">
        <v>504</v>
      </c>
      <c r="C14" s="142"/>
      <c r="D14" s="142"/>
      <c r="E14" s="143"/>
      <c r="F14" s="143"/>
      <c r="G14" s="143"/>
      <c r="H14" s="143"/>
      <c r="I14" s="143"/>
      <c r="J14" s="143">
        <f>SUM(J11:J13)</f>
        <v>74920</v>
      </c>
    </row>
    <row r="15" spans="1:10" s="126" customFormat="1" ht="12.75" customHeight="1">
      <c r="A15" s="202"/>
      <c r="B15" s="142"/>
      <c r="C15" s="142"/>
      <c r="D15" s="142"/>
      <c r="E15" s="143"/>
      <c r="F15" s="143"/>
      <c r="G15" s="143"/>
      <c r="H15" s="143"/>
      <c r="I15" s="143"/>
      <c r="J15" s="143"/>
    </row>
    <row r="16" spans="1:11" s="126" customFormat="1" ht="18.75">
      <c r="A16" s="203" t="s">
        <v>506</v>
      </c>
      <c r="B16" s="132"/>
      <c r="C16" s="132"/>
      <c r="D16" s="133"/>
      <c r="E16" s="132"/>
      <c r="F16" s="132"/>
      <c r="G16" s="132"/>
      <c r="H16" s="133"/>
      <c r="I16" s="158"/>
      <c r="J16"/>
      <c r="K16"/>
    </row>
    <row r="17" spans="1:11" s="126" customFormat="1" ht="18.75">
      <c r="A17" s="150" t="s">
        <v>507</v>
      </c>
      <c r="B17" s="150"/>
      <c r="C17" s="150"/>
      <c r="D17" s="151"/>
      <c r="E17"/>
      <c r="F17"/>
      <c r="G17" s="150"/>
      <c r="H17" s="150" t="s">
        <v>508</v>
      </c>
      <c r="I17" s="158"/>
      <c r="J17"/>
      <c r="K17"/>
    </row>
    <row r="18" spans="1:11" s="126" customFormat="1" ht="18.75">
      <c r="A18" s="168" t="s">
        <v>505</v>
      </c>
      <c r="B18" s="150"/>
      <c r="C18" s="150"/>
      <c r="D18" s="150"/>
      <c r="E18" s="150"/>
      <c r="F18" s="169"/>
      <c r="G18" s="134"/>
      <c r="H18" s="134"/>
      <c r="I18" s="134"/>
      <c r="J18" s="200"/>
      <c r="K18"/>
    </row>
    <row r="19" spans="1:11" s="126" customFormat="1" ht="18.75">
      <c r="A19" s="131"/>
      <c r="B19" s="172" t="s">
        <v>579</v>
      </c>
      <c r="C19" s="172"/>
      <c r="D19" s="172"/>
      <c r="E19" s="172"/>
      <c r="F19" s="204"/>
      <c r="G19"/>
      <c r="H19" s="172" t="s">
        <v>580</v>
      </c>
      <c r="I19" s="130"/>
      <c r="J19" s="205"/>
      <c r="K19" s="135"/>
    </row>
    <row r="20" spans="1:11" s="126" customFormat="1" ht="18.75">
      <c r="A20" s="131"/>
      <c r="B20" s="172"/>
      <c r="C20" s="206" t="s">
        <v>581</v>
      </c>
      <c r="D20" s="207"/>
      <c r="E20" s="207"/>
      <c r="F20" s="208">
        <v>179661</v>
      </c>
      <c r="G20"/>
      <c r="H20" s="154"/>
      <c r="I20" s="173" t="s">
        <v>582</v>
      </c>
      <c r="J20" s="209"/>
      <c r="K20" s="137">
        <v>8008</v>
      </c>
    </row>
    <row r="21" spans="1:11" s="126" customFormat="1" ht="18.75">
      <c r="A21" s="131"/>
      <c r="B21" s="155"/>
      <c r="C21" s="210" t="s">
        <v>583</v>
      </c>
      <c r="D21" s="157"/>
      <c r="E21" s="145"/>
      <c r="F21" s="145">
        <v>48509</v>
      </c>
      <c r="G21"/>
      <c r="H21" s="153"/>
      <c r="I21" s="175" t="s">
        <v>546</v>
      </c>
      <c r="J21" s="211"/>
      <c r="K21" s="145">
        <v>2162</v>
      </c>
    </row>
    <row r="22" spans="1:11" s="126" customFormat="1" ht="18.75">
      <c r="A22" s="131"/>
      <c r="B22" s="186"/>
      <c r="C22" s="186"/>
      <c r="D22" s="205"/>
      <c r="E22" s="135"/>
      <c r="F22" s="204"/>
      <c r="G22"/>
      <c r="H22" s="2" t="s">
        <v>584</v>
      </c>
      <c r="I22" s="130"/>
      <c r="J22" s="212"/>
      <c r="K22" s="213"/>
    </row>
    <row r="23" spans="1:11" s="126" customFormat="1" ht="18.75">
      <c r="A23" s="214"/>
      <c r="B23" s="214"/>
      <c r="C23" s="214"/>
      <c r="D23" s="204"/>
      <c r="E23" s="134"/>
      <c r="F23" s="135"/>
      <c r="G23"/>
      <c r="H23" s="154"/>
      <c r="I23" s="173" t="s">
        <v>585</v>
      </c>
      <c r="J23" s="162"/>
      <c r="K23" s="137">
        <v>14173</v>
      </c>
    </row>
    <row r="24" spans="1:11" s="126" customFormat="1" ht="18.75">
      <c r="A24" s="215"/>
      <c r="B24" s="215"/>
      <c r="C24" s="214"/>
      <c r="D24" s="215"/>
      <c r="E24" s="186"/>
      <c r="F24" s="135"/>
      <c r="H24" s="154"/>
      <c r="I24" s="175" t="s">
        <v>546</v>
      </c>
      <c r="J24" s="208"/>
      <c r="K24" s="208">
        <v>3827</v>
      </c>
    </row>
    <row r="25" spans="1:11" s="126" customFormat="1" ht="18.75">
      <c r="A25" s="215"/>
      <c r="B25" s="215"/>
      <c r="C25" s="214"/>
      <c r="D25" s="215"/>
      <c r="E25" s="186"/>
      <c r="F25" s="135"/>
      <c r="H25" s="178" t="s">
        <v>586</v>
      </c>
      <c r="I25" s="186"/>
      <c r="J25" s="204"/>
      <c r="K25" s="204"/>
    </row>
    <row r="26" spans="1:11" s="126" customFormat="1" ht="18.75">
      <c r="A26" s="215"/>
      <c r="B26" s="215"/>
      <c r="C26" s="214"/>
      <c r="D26" s="215"/>
      <c r="E26" s="186"/>
      <c r="F26" s="135"/>
      <c r="H26" s="154"/>
      <c r="I26" s="173" t="s">
        <v>587</v>
      </c>
      <c r="J26" s="208"/>
      <c r="K26" s="208">
        <v>200000</v>
      </c>
    </row>
    <row r="27" spans="1:11" s="126" customFormat="1" ht="18.75">
      <c r="A27" s="215"/>
      <c r="B27" s="2" t="s">
        <v>588</v>
      </c>
      <c r="C27" s="214"/>
      <c r="D27" s="215"/>
      <c r="E27" s="186"/>
      <c r="F27" s="135"/>
      <c r="H27" s="2" t="s">
        <v>589</v>
      </c>
      <c r="I27" s="214"/>
      <c r="J27" s="215"/>
      <c r="K27" s="186"/>
    </row>
    <row r="28" spans="1:11" s="126" customFormat="1" ht="18.75">
      <c r="A28" s="202"/>
      <c r="B28" s="215"/>
      <c r="C28" s="206" t="s">
        <v>581</v>
      </c>
      <c r="D28" s="216"/>
      <c r="E28" s="183"/>
      <c r="F28" s="137">
        <v>97388</v>
      </c>
      <c r="G28" s="143"/>
      <c r="H28" s="215"/>
      <c r="I28" s="206" t="s">
        <v>590</v>
      </c>
      <c r="J28" s="216"/>
      <c r="K28" s="208">
        <v>103500</v>
      </c>
    </row>
    <row r="29" spans="1:11" s="126" customFormat="1" ht="18.75">
      <c r="A29" s="202"/>
      <c r="B29" s="215"/>
      <c r="C29" s="210" t="s">
        <v>583</v>
      </c>
      <c r="D29" s="217"/>
      <c r="E29" s="175"/>
      <c r="F29" s="145">
        <v>26295</v>
      </c>
      <c r="G29" s="143"/>
      <c r="H29" s="215"/>
      <c r="I29" s="210" t="s">
        <v>591</v>
      </c>
      <c r="J29" s="217"/>
      <c r="K29" s="218">
        <v>20183</v>
      </c>
    </row>
    <row r="30" spans="1:11" s="126" customFormat="1" ht="18.75">
      <c r="A30" s="202"/>
      <c r="B30" s="2" t="s">
        <v>592</v>
      </c>
      <c r="C30" s="214"/>
      <c r="D30" s="215"/>
      <c r="E30" s="186"/>
      <c r="F30" s="135"/>
      <c r="H30" s="2" t="s">
        <v>592</v>
      </c>
      <c r="I30" s="214"/>
      <c r="J30" s="215"/>
      <c r="K30" s="186"/>
    </row>
    <row r="31" spans="1:11" s="126" customFormat="1" ht="18.75">
      <c r="A31" s="202"/>
      <c r="B31" s="215"/>
      <c r="C31" s="206" t="s">
        <v>581</v>
      </c>
      <c r="D31" s="216"/>
      <c r="E31" s="183"/>
      <c r="F31" s="137">
        <v>19478</v>
      </c>
      <c r="G31" s="143"/>
      <c r="H31" s="215"/>
      <c r="I31" s="206" t="s">
        <v>590</v>
      </c>
      <c r="J31" s="216"/>
      <c r="K31" s="208">
        <v>20700</v>
      </c>
    </row>
    <row r="32" spans="1:11" s="126" customFormat="1" ht="18.75">
      <c r="A32" s="202"/>
      <c r="B32" s="215"/>
      <c r="C32" s="210" t="s">
        <v>583</v>
      </c>
      <c r="D32" s="217"/>
      <c r="E32" s="175"/>
      <c r="F32" s="145">
        <v>5259</v>
      </c>
      <c r="G32" s="143"/>
      <c r="H32" s="215"/>
      <c r="I32" s="210" t="s">
        <v>591</v>
      </c>
      <c r="J32" s="217"/>
      <c r="K32" s="218">
        <v>4037</v>
      </c>
    </row>
    <row r="33" spans="1:11" s="126" customFormat="1" ht="18.75">
      <c r="A33" s="202"/>
      <c r="B33" s="214" t="s">
        <v>593</v>
      </c>
      <c r="C33" s="214"/>
      <c r="D33" s="215"/>
      <c r="E33" s="186"/>
      <c r="F33" s="135"/>
      <c r="G33" s="143"/>
      <c r="H33" s="214" t="s">
        <v>594</v>
      </c>
      <c r="I33" s="214"/>
      <c r="J33" s="215"/>
      <c r="K33" s="204"/>
    </row>
    <row r="34" spans="1:11" s="126" customFormat="1" ht="18.75">
      <c r="A34" s="202"/>
      <c r="B34" s="215"/>
      <c r="C34" s="206" t="s">
        <v>590</v>
      </c>
      <c r="D34" s="216"/>
      <c r="E34" s="183"/>
      <c r="F34" s="137">
        <v>412000</v>
      </c>
      <c r="G34" s="143"/>
      <c r="H34" s="215"/>
      <c r="I34" s="206" t="s">
        <v>590</v>
      </c>
      <c r="J34" s="216"/>
      <c r="K34" s="137">
        <v>446500</v>
      </c>
    </row>
    <row r="35" spans="1:11" s="126" customFormat="1" ht="18.75">
      <c r="A35" s="202"/>
      <c r="B35" s="215"/>
      <c r="C35" s="210" t="s">
        <v>591</v>
      </c>
      <c r="D35" s="217"/>
      <c r="E35" s="175"/>
      <c r="F35" s="145">
        <v>82000</v>
      </c>
      <c r="G35" s="143"/>
      <c r="H35" s="215"/>
      <c r="I35" s="210" t="s">
        <v>591</v>
      </c>
      <c r="J35" s="217"/>
      <c r="K35" s="145">
        <v>88728</v>
      </c>
    </row>
    <row r="36" spans="1:11" s="126" customFormat="1" ht="18.75">
      <c r="A36" s="202"/>
      <c r="B36" s="214" t="s">
        <v>594</v>
      </c>
      <c r="C36" s="214"/>
      <c r="D36" s="215"/>
      <c r="E36" s="186"/>
      <c r="F36" s="135"/>
      <c r="G36" s="143"/>
      <c r="H36" s="215"/>
      <c r="I36" s="214"/>
      <c r="J36" s="215"/>
      <c r="K36" s="204"/>
    </row>
    <row r="37" spans="1:11" s="126" customFormat="1" ht="18.75">
      <c r="A37" s="202"/>
      <c r="B37" s="215"/>
      <c r="C37" s="206" t="s">
        <v>581</v>
      </c>
      <c r="D37" s="216"/>
      <c r="E37" s="183"/>
      <c r="F37" s="137">
        <v>32463</v>
      </c>
      <c r="G37" s="143"/>
      <c r="H37" s="215"/>
      <c r="I37" s="214"/>
      <c r="J37" s="215"/>
      <c r="K37" s="204"/>
    </row>
    <row r="38" spans="1:11" s="126" customFormat="1" ht="18.75">
      <c r="A38" s="202"/>
      <c r="B38" s="215"/>
      <c r="C38" s="210" t="s">
        <v>583</v>
      </c>
      <c r="D38" s="217"/>
      <c r="E38" s="175"/>
      <c r="F38" s="145">
        <v>8765</v>
      </c>
      <c r="G38" s="143"/>
      <c r="H38" s="215"/>
      <c r="I38" s="214"/>
      <c r="J38" s="215"/>
      <c r="K38" s="204"/>
    </row>
    <row r="39" spans="1:11" s="126" customFormat="1" ht="18.75">
      <c r="A39" s="202"/>
      <c r="B39" s="214" t="s">
        <v>593</v>
      </c>
      <c r="C39" s="214"/>
      <c r="D39" s="215"/>
      <c r="E39" s="186"/>
      <c r="F39" s="135"/>
      <c r="G39" s="143"/>
      <c r="H39" s="172" t="s">
        <v>617</v>
      </c>
      <c r="I39" s="214"/>
      <c r="J39" s="215"/>
      <c r="K39" s="204"/>
    </row>
    <row r="40" spans="1:11" s="126" customFormat="1" ht="18.75">
      <c r="A40" s="202"/>
      <c r="B40" s="215"/>
      <c r="C40" s="206" t="s">
        <v>581</v>
      </c>
      <c r="D40" s="216"/>
      <c r="E40" s="183"/>
      <c r="F40" s="137">
        <v>470866</v>
      </c>
      <c r="G40" s="143"/>
      <c r="H40" s="215"/>
      <c r="I40" s="206" t="s">
        <v>590</v>
      </c>
      <c r="J40" s="216"/>
      <c r="K40" s="208">
        <v>420000</v>
      </c>
    </row>
    <row r="41" spans="1:11" s="126" customFormat="1" ht="18.75">
      <c r="A41" s="202"/>
      <c r="B41" s="215"/>
      <c r="C41" s="210" t="s">
        <v>583</v>
      </c>
      <c r="D41" s="217"/>
      <c r="E41" s="175"/>
      <c r="F41" s="145">
        <v>127134</v>
      </c>
      <c r="G41" s="143"/>
      <c r="H41" s="215"/>
      <c r="I41" s="210" t="s">
        <v>591</v>
      </c>
      <c r="J41" s="217"/>
      <c r="K41" s="218">
        <v>82400</v>
      </c>
    </row>
    <row r="42" spans="1:11" s="126" customFormat="1" ht="18.75">
      <c r="A42" s="202"/>
      <c r="B42" s="215"/>
      <c r="C42" s="214"/>
      <c r="D42" s="215"/>
      <c r="E42" s="186"/>
      <c r="F42" s="135"/>
      <c r="G42" s="143"/>
      <c r="H42" s="172" t="s">
        <v>618</v>
      </c>
      <c r="I42" s="214"/>
      <c r="J42" s="215"/>
      <c r="K42" s="204"/>
    </row>
    <row r="43" spans="1:11" s="126" customFormat="1" ht="18.75">
      <c r="A43" s="202"/>
      <c r="B43" s="215"/>
      <c r="C43" s="214"/>
      <c r="D43" s="215"/>
      <c r="E43" s="186"/>
      <c r="F43" s="135"/>
      <c r="G43" s="143"/>
      <c r="H43" s="215"/>
      <c r="I43" s="206" t="s">
        <v>590</v>
      </c>
      <c r="J43" s="216"/>
      <c r="K43" s="208">
        <v>80000</v>
      </c>
    </row>
    <row r="44" spans="1:11" s="126" customFormat="1" ht="18.75">
      <c r="A44" s="202"/>
      <c r="B44" s="215"/>
      <c r="C44" s="214"/>
      <c r="D44" s="215"/>
      <c r="E44" s="186"/>
      <c r="F44" s="135"/>
      <c r="G44" s="143"/>
      <c r="H44" s="215"/>
      <c r="I44" s="210" t="s">
        <v>591</v>
      </c>
      <c r="J44" s="217"/>
      <c r="K44" s="218">
        <v>15600</v>
      </c>
    </row>
    <row r="45" spans="1:11" s="126" customFormat="1" ht="18.75">
      <c r="A45" s="202"/>
      <c r="B45" s="214" t="s">
        <v>595</v>
      </c>
      <c r="C45" s="214"/>
      <c r="D45" s="215"/>
      <c r="E45" s="186"/>
      <c r="F45" s="135"/>
      <c r="G45" s="143"/>
      <c r="H45" s="214" t="s">
        <v>596</v>
      </c>
      <c r="I45" s="214"/>
      <c r="J45" s="215"/>
      <c r="K45" s="204"/>
    </row>
    <row r="46" spans="1:11" s="126" customFormat="1" ht="18.75">
      <c r="A46" s="202"/>
      <c r="B46" s="215"/>
      <c r="C46" s="206" t="s">
        <v>581</v>
      </c>
      <c r="D46" s="216"/>
      <c r="E46" s="183"/>
      <c r="F46" s="208">
        <v>459220</v>
      </c>
      <c r="G46" s="143"/>
      <c r="H46" s="215"/>
      <c r="I46" s="206" t="s">
        <v>581</v>
      </c>
      <c r="J46" s="216"/>
      <c r="K46" s="208">
        <v>459220</v>
      </c>
    </row>
    <row r="47" spans="1:11" s="126" customFormat="1" ht="18.75">
      <c r="A47" s="202"/>
      <c r="B47" s="215"/>
      <c r="C47" s="210" t="s">
        <v>583</v>
      </c>
      <c r="D47" s="217"/>
      <c r="E47" s="175"/>
      <c r="F47" s="218">
        <v>97638</v>
      </c>
      <c r="G47" s="143"/>
      <c r="H47" s="215"/>
      <c r="I47" s="210" t="s">
        <v>583</v>
      </c>
      <c r="J47" s="217"/>
      <c r="K47" s="218">
        <v>97638</v>
      </c>
    </row>
    <row r="48" spans="1:11" s="126" customFormat="1" ht="18.75">
      <c r="A48" s="202"/>
      <c r="B48" s="214" t="s">
        <v>597</v>
      </c>
      <c r="C48" s="214"/>
      <c r="D48" s="215"/>
      <c r="E48" s="186"/>
      <c r="F48" s="204"/>
      <c r="G48" s="143"/>
      <c r="H48" s="214" t="s">
        <v>598</v>
      </c>
      <c r="I48" s="214"/>
      <c r="J48" s="215"/>
      <c r="K48" s="204"/>
    </row>
    <row r="49" spans="1:11" s="126" customFormat="1" ht="18.75">
      <c r="A49" s="202"/>
      <c r="B49" s="215"/>
      <c r="C49" s="206" t="s">
        <v>581</v>
      </c>
      <c r="D49" s="216"/>
      <c r="E49" s="183"/>
      <c r="F49" s="137">
        <v>5000</v>
      </c>
      <c r="G49" s="143"/>
      <c r="H49" s="215"/>
      <c r="I49" s="206" t="s">
        <v>581</v>
      </c>
      <c r="J49" s="216"/>
      <c r="K49" s="137">
        <v>5000</v>
      </c>
    </row>
    <row r="50" spans="1:11" s="126" customFormat="1" ht="18.75">
      <c r="A50" s="202"/>
      <c r="B50" s="202"/>
      <c r="C50" s="210" t="s">
        <v>583</v>
      </c>
      <c r="D50" s="217"/>
      <c r="E50" s="217"/>
      <c r="F50" s="217">
        <v>1350</v>
      </c>
      <c r="G50" s="143"/>
      <c r="H50" s="215"/>
      <c r="I50" s="210" t="s">
        <v>583</v>
      </c>
      <c r="J50" s="217"/>
      <c r="K50" s="217">
        <v>1350</v>
      </c>
    </row>
    <row r="51" spans="1:11" s="126" customFormat="1" ht="18.75">
      <c r="A51" s="202"/>
      <c r="B51" s="202"/>
      <c r="C51" s="214"/>
      <c r="D51" s="215"/>
      <c r="E51" s="215"/>
      <c r="F51" s="215"/>
      <c r="G51" s="143"/>
      <c r="H51" s="215"/>
      <c r="I51" s="214"/>
      <c r="J51" s="215"/>
      <c r="K51" s="215"/>
    </row>
    <row r="52" spans="1:11" s="126" customFormat="1" ht="18.75">
      <c r="A52" s="272" t="s">
        <v>522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</row>
    <row r="53" spans="1:11" s="126" customFormat="1" ht="18.75">
      <c r="A53" s="273" t="s">
        <v>521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</row>
    <row r="54" spans="1:11" s="126" customFormat="1" ht="18.75">
      <c r="A54" s="271" t="s">
        <v>599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</row>
    <row r="55" spans="1:10" s="126" customFormat="1" ht="18.75">
      <c r="A55" s="219"/>
      <c r="B55" s="219"/>
      <c r="C55" s="219"/>
      <c r="D55" s="219"/>
      <c r="E55" s="219"/>
      <c r="F55" s="220"/>
      <c r="G55" s="219"/>
      <c r="H55" s="221" t="s">
        <v>600</v>
      </c>
      <c r="I55" s="143"/>
      <c r="J55" s="143"/>
    </row>
    <row r="56" spans="1:10" s="126" customFormat="1" ht="18.75">
      <c r="A56" s="222" t="s">
        <v>601</v>
      </c>
      <c r="B56" s="222"/>
      <c r="C56" s="222"/>
      <c r="D56" s="222"/>
      <c r="E56" s="222"/>
      <c r="F56" s="222"/>
      <c r="G56" s="223"/>
      <c r="H56" s="131"/>
      <c r="I56" s="143"/>
      <c r="J56" s="143"/>
    </row>
    <row r="57" spans="1:10" s="126" customFormat="1" ht="18.75">
      <c r="A57" s="224"/>
      <c r="B57" s="2" t="s">
        <v>543</v>
      </c>
      <c r="C57" s="225"/>
      <c r="D57" s="226"/>
      <c r="E57" s="226"/>
      <c r="F57" s="226"/>
      <c r="G57" s="227"/>
      <c r="H57" s="228"/>
      <c r="I57" s="143"/>
      <c r="J57" s="143"/>
    </row>
    <row r="58" spans="1:10" s="126" customFormat="1" ht="18.75">
      <c r="A58" s="224"/>
      <c r="B58" s="2"/>
      <c r="C58" s="194" t="s">
        <v>602</v>
      </c>
      <c r="D58" s="229"/>
      <c r="E58" s="229"/>
      <c r="F58" s="229"/>
      <c r="G58" s="230"/>
      <c r="H58" s="163"/>
      <c r="I58" s="231"/>
      <c r="J58" s="137">
        <v>1177300</v>
      </c>
    </row>
    <row r="59" spans="1:10" s="126" customFormat="1" ht="18.75">
      <c r="A59" s="222" t="s">
        <v>603</v>
      </c>
      <c r="B59" s="222"/>
      <c r="C59" s="222"/>
      <c r="D59" s="222"/>
      <c r="E59" s="222"/>
      <c r="F59" s="222"/>
      <c r="G59" s="232"/>
      <c r="H59" s="233"/>
      <c r="I59" s="143"/>
      <c r="J59" s="135"/>
    </row>
    <row r="60" spans="1:10" s="126" customFormat="1" ht="18.75">
      <c r="A60" s="224"/>
      <c r="B60" s="154" t="s">
        <v>604</v>
      </c>
      <c r="C60" s="154"/>
      <c r="D60" s="234"/>
      <c r="E60" s="235"/>
      <c r="F60" s="235"/>
      <c r="G60" s="236"/>
      <c r="H60" s="237"/>
      <c r="I60" s="143"/>
      <c r="J60" s="135"/>
    </row>
    <row r="61" spans="1:10" s="126" customFormat="1" ht="18.75">
      <c r="A61" s="224"/>
      <c r="B61" s="238"/>
      <c r="C61" s="194" t="s">
        <v>605</v>
      </c>
      <c r="D61" s="183"/>
      <c r="E61" s="239"/>
      <c r="F61" s="239"/>
      <c r="G61" s="240"/>
      <c r="H61" s="137"/>
      <c r="I61" s="231"/>
      <c r="J61" s="137">
        <v>1177300</v>
      </c>
    </row>
    <row r="62" spans="1:10" s="126" customFormat="1" ht="18.75">
      <c r="A62" s="224"/>
      <c r="B62" s="238"/>
      <c r="C62" s="201"/>
      <c r="D62" s="186"/>
      <c r="E62" s="235"/>
      <c r="F62" s="235"/>
      <c r="G62" s="236"/>
      <c r="H62" s="135"/>
      <c r="I62" s="143"/>
      <c r="J62" s="135"/>
    </row>
    <row r="63" spans="1:11" s="126" customFormat="1" ht="18.75">
      <c r="A63" s="132" t="s">
        <v>506</v>
      </c>
      <c r="B63" s="132"/>
      <c r="C63" s="132"/>
      <c r="D63" s="132"/>
      <c r="E63" s="132"/>
      <c r="F63" s="133"/>
      <c r="G63" s="132"/>
      <c r="H63" s="132"/>
      <c r="I63" s="132"/>
      <c r="J63" s="133"/>
      <c r="K63" s="131"/>
    </row>
    <row r="64" spans="1:11" s="126" customFormat="1" ht="19.5">
      <c r="A64" s="150" t="s">
        <v>507</v>
      </c>
      <c r="B64" s="150"/>
      <c r="C64" s="150"/>
      <c r="D64" s="150"/>
      <c r="E64" s="150"/>
      <c r="F64" s="151"/>
      <c r="G64" s="158"/>
      <c r="H64" s="150" t="s">
        <v>508</v>
      </c>
      <c r="I64" s="150"/>
      <c r="J64" s="150"/>
      <c r="K64" s="129"/>
    </row>
    <row r="65" spans="1:11" s="126" customFormat="1" ht="19.5">
      <c r="A65" s="168" t="s">
        <v>505</v>
      </c>
      <c r="B65" s="150"/>
      <c r="C65" s="150"/>
      <c r="D65" s="150"/>
      <c r="E65" s="150"/>
      <c r="F65" s="169"/>
      <c r="G65" s="158"/>
      <c r="H65" s="134"/>
      <c r="I65" s="134"/>
      <c r="J65" s="134"/>
      <c r="K65" s="129"/>
    </row>
    <row r="66" spans="1:11" s="126" customFormat="1" ht="18.75">
      <c r="A66"/>
      <c r="B66" s="2" t="s">
        <v>606</v>
      </c>
      <c r="C66" s="160"/>
      <c r="D66" s="160"/>
      <c r="E66" s="160"/>
      <c r="F66" s="147"/>
      <c r="G66"/>
      <c r="H66" s="178" t="s">
        <v>586</v>
      </c>
      <c r="I66" s="176"/>
      <c r="J66" s="176"/>
      <c r="K66" s="165"/>
    </row>
    <row r="67" spans="1:11" s="126" customFormat="1" ht="18.75">
      <c r="A67"/>
      <c r="B67" s="153"/>
      <c r="C67" s="183" t="s">
        <v>546</v>
      </c>
      <c r="D67" s="162"/>
      <c r="E67" s="162"/>
      <c r="F67" s="163">
        <v>18398</v>
      </c>
      <c r="G67"/>
      <c r="H67" s="164"/>
      <c r="I67" s="177" t="s">
        <v>607</v>
      </c>
      <c r="J67" s="170"/>
      <c r="K67" s="159">
        <v>18398</v>
      </c>
    </row>
    <row r="68" spans="1:11" s="126" customFormat="1" ht="18.75">
      <c r="A68"/>
      <c r="B68" s="153"/>
      <c r="C68" s="153"/>
      <c r="D68" s="153"/>
      <c r="E68" s="153"/>
      <c r="F68" s="153"/>
      <c r="G68"/>
      <c r="H68" s="164"/>
      <c r="I68" s="164"/>
      <c r="J68" s="164"/>
      <c r="K68" s="165"/>
    </row>
    <row r="69" spans="1:10" s="126" customFormat="1" ht="18.75">
      <c r="A69" s="271" t="s">
        <v>521</v>
      </c>
      <c r="B69" s="271"/>
      <c r="C69" s="271"/>
      <c r="D69" s="271"/>
      <c r="E69" s="271"/>
      <c r="F69" s="271"/>
      <c r="G69" s="271"/>
      <c r="H69" s="271"/>
      <c r="I69" s="271"/>
      <c r="J69" s="271"/>
    </row>
    <row r="70" spans="1:10" s="126" customFormat="1" ht="18.75">
      <c r="A70" s="271" t="s">
        <v>608</v>
      </c>
      <c r="B70" s="271"/>
      <c r="C70" s="271"/>
      <c r="D70" s="271"/>
      <c r="E70" s="271"/>
      <c r="F70" s="271"/>
      <c r="G70" s="271"/>
      <c r="H70" s="271"/>
      <c r="I70" s="271"/>
      <c r="J70" s="271"/>
    </row>
    <row r="71" spans="1:10" s="126" customFormat="1" ht="18.75">
      <c r="A71" s="219"/>
      <c r="B71" s="219"/>
      <c r="C71" s="219"/>
      <c r="D71" s="219"/>
      <c r="E71" s="219"/>
      <c r="F71" s="220"/>
      <c r="G71" s="219"/>
      <c r="H71" s="219"/>
      <c r="I71" s="146"/>
      <c r="J71" s="241" t="s">
        <v>600</v>
      </c>
    </row>
    <row r="72" spans="1:10" s="126" customFormat="1" ht="18.75">
      <c r="A72" s="150" t="s">
        <v>503</v>
      </c>
      <c r="B72" s="150"/>
      <c r="C72" s="150"/>
      <c r="D72" s="150"/>
      <c r="E72" s="150"/>
      <c r="F72" s="151"/>
      <c r="G72" s="150"/>
      <c r="H72" s="150"/>
      <c r="I72" s="150"/>
      <c r="J72" s="242"/>
    </row>
    <row r="73" spans="1:10" s="126" customFormat="1" ht="18.75">
      <c r="A73" s="2"/>
      <c r="B73" s="134" t="s">
        <v>609</v>
      </c>
      <c r="C73" s="201"/>
      <c r="D73" s="134"/>
      <c r="E73" s="134"/>
      <c r="F73" s="135"/>
      <c r="G73" s="135"/>
      <c r="H73" s="135"/>
      <c r="I73" s="135"/>
      <c r="J73" s="147"/>
    </row>
    <row r="74" spans="1:10" s="126" customFormat="1" ht="18.75">
      <c r="A74" s="2"/>
      <c r="C74" s="136" t="s">
        <v>610</v>
      </c>
      <c r="D74" s="136"/>
      <c r="E74" s="136"/>
      <c r="F74" s="137"/>
      <c r="G74" s="137"/>
      <c r="H74" s="137"/>
      <c r="I74" s="137"/>
      <c r="J74" s="163">
        <v>6500</v>
      </c>
    </row>
    <row r="75" spans="1:10" s="126" customFormat="1" ht="18.75">
      <c r="A75" s="195" t="s">
        <v>505</v>
      </c>
      <c r="B75" s="182"/>
      <c r="C75" s="182"/>
      <c r="D75" s="182"/>
      <c r="E75" s="182"/>
      <c r="F75" s="197"/>
      <c r="G75" s="199"/>
      <c r="H75" s="150"/>
      <c r="I75" s="150"/>
      <c r="J75" s="146"/>
    </row>
    <row r="76" spans="1:10" s="126" customFormat="1" ht="18.75">
      <c r="A76" s="2"/>
      <c r="B76" s="154" t="s">
        <v>611</v>
      </c>
      <c r="C76" s="154"/>
      <c r="D76" s="201"/>
      <c r="E76" s="201"/>
      <c r="F76" s="147"/>
      <c r="G76" s="185"/>
      <c r="H76" s="185"/>
      <c r="I76" s="155"/>
      <c r="J76" s="146"/>
    </row>
    <row r="77" spans="1:10" s="126" customFormat="1" ht="18.75">
      <c r="A77" s="2"/>
      <c r="B77" s="238"/>
      <c r="C77" s="194" t="s">
        <v>612</v>
      </c>
      <c r="D77" s="194"/>
      <c r="E77" s="194"/>
      <c r="F77" s="163"/>
      <c r="G77" s="184"/>
      <c r="H77" s="184"/>
      <c r="I77" s="166"/>
      <c r="J77" s="163">
        <v>6500</v>
      </c>
    </row>
    <row r="78" spans="1:10" s="126" customFormat="1" ht="18.75">
      <c r="A78" s="2"/>
      <c r="B78" s="243"/>
      <c r="C78" s="244"/>
      <c r="D78" s="188"/>
      <c r="E78" s="245"/>
      <c r="F78" s="246"/>
      <c r="G78" s="246"/>
      <c r="H78" s="246"/>
      <c r="I78" s="246"/>
      <c r="J78" s="247"/>
    </row>
    <row r="79" spans="1:11" ht="16.5">
      <c r="A79" s="146" t="s">
        <v>614</v>
      </c>
      <c r="B79" s="153"/>
      <c r="C79" s="160"/>
      <c r="D79" s="160"/>
      <c r="E79" s="160"/>
      <c r="F79" s="147"/>
      <c r="H79" s="164"/>
      <c r="I79" s="164"/>
      <c r="J79" s="164"/>
      <c r="K79" s="165"/>
    </row>
    <row r="80" spans="2:11" ht="15.75">
      <c r="B80" s="153"/>
      <c r="C80" s="160"/>
      <c r="D80" s="160"/>
      <c r="E80" s="160"/>
      <c r="F80" s="147"/>
      <c r="H80" s="164"/>
      <c r="I80" s="164"/>
      <c r="J80" s="164"/>
      <c r="K80" s="165"/>
    </row>
    <row r="81" spans="2:11" ht="16.5">
      <c r="B81" s="153"/>
      <c r="C81" s="160"/>
      <c r="D81" s="160"/>
      <c r="E81" s="160"/>
      <c r="F81" s="147"/>
      <c r="H81" s="164"/>
      <c r="I81" s="270" t="s">
        <v>510</v>
      </c>
      <c r="J81" s="270"/>
      <c r="K81" s="167"/>
    </row>
    <row r="82" spans="1:11" ht="16.5">
      <c r="A82" s="158"/>
      <c r="B82" s="158"/>
      <c r="C82" s="158"/>
      <c r="D82" s="158"/>
      <c r="E82" s="158"/>
      <c r="F82" s="158"/>
      <c r="G82" s="158"/>
      <c r="H82" s="158"/>
      <c r="I82" s="270" t="s">
        <v>78</v>
      </c>
      <c r="J82" s="270"/>
      <c r="K82" s="167"/>
    </row>
  </sheetData>
  <sheetProtection/>
  <mergeCells count="9">
    <mergeCell ref="A70:J70"/>
    <mergeCell ref="I81:J81"/>
    <mergeCell ref="I82:J82"/>
    <mergeCell ref="A1:K1"/>
    <mergeCell ref="A2:K2"/>
    <mergeCell ref="A52:K52"/>
    <mergeCell ref="A53:K53"/>
    <mergeCell ref="A54:K54"/>
    <mergeCell ref="A69:J69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PageLayoutView="0" workbookViewId="0" topLeftCell="A7">
      <selection activeCell="G18" sqref="G18"/>
    </sheetView>
  </sheetViews>
  <sheetFormatPr defaultColWidth="9.140625" defaultRowHeight="15"/>
  <cols>
    <col min="1" max="1" width="4.00390625" style="0" customWidth="1"/>
    <col min="2" max="2" width="5.421875" style="0" customWidth="1"/>
    <col min="3" max="4" width="5.7109375" style="0" customWidth="1"/>
    <col min="5" max="5" width="11.28125" style="0" customWidth="1"/>
    <col min="6" max="6" width="11.57421875" style="0" customWidth="1"/>
    <col min="7" max="7" width="2.57421875" style="0" customWidth="1"/>
    <col min="8" max="8" width="5.57421875" style="0" customWidth="1"/>
    <col min="9" max="9" width="14.57421875" style="0" customWidth="1"/>
    <col min="10" max="10" width="11.57421875" style="0" customWidth="1"/>
    <col min="11" max="11" width="11.140625" style="0" customWidth="1"/>
  </cols>
  <sheetData>
    <row r="1" spans="1:11" s="126" customFormat="1" ht="40.5" customHeight="1">
      <c r="A1" s="268" t="s">
        <v>575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126" customFormat="1" ht="18.75">
      <c r="A2" s="269" t="s">
        <v>511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0" s="126" customFormat="1" ht="18.75">
      <c r="A3" s="132" t="s">
        <v>503</v>
      </c>
      <c r="B3" s="132"/>
      <c r="C3" s="132"/>
      <c r="D3" s="132"/>
      <c r="E3" s="132"/>
      <c r="F3" s="133"/>
      <c r="G3" s="132"/>
      <c r="H3" s="132"/>
      <c r="I3" s="132"/>
      <c r="J3" s="133"/>
    </row>
    <row r="4" spans="1:10" s="126" customFormat="1" ht="18.75">
      <c r="A4" s="132"/>
      <c r="B4" s="136" t="s">
        <v>566</v>
      </c>
      <c r="C4" s="138"/>
      <c r="D4" s="138"/>
      <c r="E4" s="138"/>
      <c r="F4" s="141"/>
      <c r="G4" s="138"/>
      <c r="H4" s="138"/>
      <c r="I4" s="138"/>
      <c r="J4" s="137">
        <v>292958</v>
      </c>
    </row>
    <row r="5" spans="1:10" s="126" customFormat="1" ht="18.75">
      <c r="A5" s="132"/>
      <c r="B5" s="136" t="s">
        <v>567</v>
      </c>
      <c r="C5" s="138"/>
      <c r="D5" s="138"/>
      <c r="E5" s="138"/>
      <c r="F5" s="141"/>
      <c r="G5" s="138"/>
      <c r="H5" s="138"/>
      <c r="I5" s="138"/>
      <c r="J5" s="137">
        <v>2273400</v>
      </c>
    </row>
    <row r="6" spans="1:10" s="126" customFormat="1" ht="18.75">
      <c r="A6" s="134"/>
      <c r="B6" s="142" t="s">
        <v>504</v>
      </c>
      <c r="C6" s="139"/>
      <c r="D6" s="139"/>
      <c r="E6" s="139"/>
      <c r="F6" s="135"/>
      <c r="G6" s="139"/>
      <c r="H6" s="139"/>
      <c r="I6" s="139"/>
      <c r="J6" s="143">
        <f>SUM(J4:J5)</f>
        <v>2566358</v>
      </c>
    </row>
    <row r="7" spans="1:10" s="126" customFormat="1" ht="18.75">
      <c r="A7" s="134"/>
      <c r="B7" s="139"/>
      <c r="C7" s="139"/>
      <c r="D7" s="139"/>
      <c r="E7" s="139"/>
      <c r="F7" s="140"/>
      <c r="G7" s="139"/>
      <c r="H7" s="139"/>
      <c r="I7" s="139"/>
      <c r="J7" s="135"/>
    </row>
    <row r="8" spans="1:10" s="127" customFormat="1" ht="18.75">
      <c r="A8" s="132" t="s">
        <v>505</v>
      </c>
      <c r="B8" s="132"/>
      <c r="C8" s="132"/>
      <c r="D8" s="132"/>
      <c r="E8" s="132"/>
      <c r="F8" s="133"/>
      <c r="G8" s="132"/>
      <c r="H8" s="132"/>
      <c r="I8" s="132"/>
      <c r="J8" s="133"/>
    </row>
    <row r="9" spans="2:22" s="128" customFormat="1" ht="18.75">
      <c r="B9" s="148" t="s">
        <v>568</v>
      </c>
      <c r="C9" s="148"/>
      <c r="D9" s="134"/>
      <c r="E9" s="134"/>
      <c r="F9" s="135"/>
      <c r="G9" s="134"/>
      <c r="H9" s="134"/>
      <c r="I9" s="134"/>
      <c r="J9" s="135"/>
      <c r="N9" s="126"/>
      <c r="O9" s="126"/>
      <c r="P9" s="126"/>
      <c r="Q9" s="126"/>
      <c r="R9" s="126"/>
      <c r="S9" s="126"/>
      <c r="T9" s="126"/>
      <c r="U9" s="126"/>
      <c r="V9" s="126"/>
    </row>
    <row r="10" spans="2:22" s="128" customFormat="1" ht="18.75">
      <c r="B10" s="148"/>
      <c r="C10" s="173" t="s">
        <v>569</v>
      </c>
      <c r="D10" s="136"/>
      <c r="E10" s="136"/>
      <c r="F10" s="137"/>
      <c r="G10" s="136"/>
      <c r="H10" s="136"/>
      <c r="I10" s="136"/>
      <c r="J10" s="137">
        <v>2020754</v>
      </c>
      <c r="N10" s="126"/>
      <c r="O10" s="126"/>
      <c r="P10" s="126"/>
      <c r="Q10" s="126"/>
      <c r="R10" s="126"/>
      <c r="S10" s="126"/>
      <c r="T10" s="126"/>
      <c r="U10" s="126"/>
      <c r="V10" s="126"/>
    </row>
    <row r="11" spans="1:10" s="126" customFormat="1" ht="18.75">
      <c r="A11" s="2"/>
      <c r="B11" s="2"/>
      <c r="C11" s="175" t="s">
        <v>570</v>
      </c>
      <c r="D11" s="144"/>
      <c r="E11" s="144"/>
      <c r="F11" s="145"/>
      <c r="G11" s="144"/>
      <c r="H11" s="144"/>
      <c r="I11" s="144"/>
      <c r="J11" s="145">
        <v>545604</v>
      </c>
    </row>
    <row r="12" spans="1:10" s="126" customFormat="1" ht="18.75">
      <c r="A12" s="2"/>
      <c r="B12" s="142" t="s">
        <v>504</v>
      </c>
      <c r="C12" s="139"/>
      <c r="D12" s="139"/>
      <c r="E12" s="139"/>
      <c r="F12" s="135"/>
      <c r="G12" s="139"/>
      <c r="H12" s="139"/>
      <c r="I12" s="139"/>
      <c r="J12" s="143">
        <f>SUM(J8:J11)</f>
        <v>2566358</v>
      </c>
    </row>
    <row r="13" spans="1:10" s="126" customFormat="1" ht="18.75">
      <c r="A13" s="2"/>
      <c r="B13" s="142"/>
      <c r="C13" s="139"/>
      <c r="D13" s="139"/>
      <c r="E13" s="139"/>
      <c r="F13" s="135"/>
      <c r="G13" s="139"/>
      <c r="H13" s="139"/>
      <c r="I13" s="139"/>
      <c r="J13" s="143"/>
    </row>
    <row r="15" spans="1:11" ht="18.75">
      <c r="A15" s="272" t="s">
        <v>522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</row>
    <row r="16" spans="1:11" ht="18.75">
      <c r="A16" s="273" t="s">
        <v>521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</row>
    <row r="17" spans="1:11" ht="18.75">
      <c r="A17" s="273" t="s">
        <v>572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</row>
    <row r="19" spans="1:11" ht="18.75">
      <c r="A19" s="132" t="s">
        <v>506</v>
      </c>
      <c r="B19" s="132"/>
      <c r="C19" s="132"/>
      <c r="D19" s="132"/>
      <c r="E19" s="132"/>
      <c r="F19" s="133"/>
      <c r="G19" s="132"/>
      <c r="H19" s="132"/>
      <c r="I19" s="132"/>
      <c r="J19" s="133"/>
      <c r="K19" s="131"/>
    </row>
    <row r="20" spans="1:11" ht="19.5">
      <c r="A20" s="150" t="s">
        <v>507</v>
      </c>
      <c r="B20" s="150"/>
      <c r="C20" s="150"/>
      <c r="D20" s="150"/>
      <c r="E20" s="150"/>
      <c r="F20" s="151"/>
      <c r="G20" s="158"/>
      <c r="H20" s="150" t="s">
        <v>508</v>
      </c>
      <c r="I20" s="150"/>
      <c r="J20" s="150"/>
      <c r="K20" s="129"/>
    </row>
    <row r="21" spans="1:11" ht="19.5">
      <c r="A21" s="168" t="s">
        <v>505</v>
      </c>
      <c r="B21" s="150"/>
      <c r="C21" s="150"/>
      <c r="D21" s="150"/>
      <c r="E21" s="150"/>
      <c r="F21" s="169"/>
      <c r="G21" s="158"/>
      <c r="H21" s="134"/>
      <c r="I21" s="134"/>
      <c r="J21" s="134"/>
      <c r="K21" s="129"/>
    </row>
    <row r="22" spans="2:12" ht="15.75">
      <c r="B22" s="192" t="s">
        <v>548</v>
      </c>
      <c r="C22" s="160"/>
      <c r="D22" s="160"/>
      <c r="E22" s="160"/>
      <c r="F22" s="147"/>
      <c r="H22" s="178" t="s">
        <v>568</v>
      </c>
      <c r="I22" s="176"/>
      <c r="J22" s="176"/>
      <c r="K22" s="165"/>
      <c r="L22" s="130"/>
    </row>
    <row r="23" spans="2:12" ht="15.75">
      <c r="B23" s="153"/>
      <c r="C23" s="173" t="s">
        <v>545</v>
      </c>
      <c r="D23" s="162"/>
      <c r="E23" s="162"/>
      <c r="F23" s="163">
        <v>330708</v>
      </c>
      <c r="H23" s="164"/>
      <c r="I23" s="177" t="s">
        <v>571</v>
      </c>
      <c r="J23" s="170"/>
      <c r="K23" s="159">
        <v>420000</v>
      </c>
      <c r="L23" s="130"/>
    </row>
    <row r="24" spans="2:11" ht="15.75">
      <c r="B24" s="153"/>
      <c r="C24" s="175" t="s">
        <v>546</v>
      </c>
      <c r="D24" s="193"/>
      <c r="E24" s="193"/>
      <c r="F24" s="156">
        <v>89292</v>
      </c>
      <c r="H24" s="164"/>
      <c r="I24" s="164"/>
      <c r="J24" s="164"/>
      <c r="K24" s="165"/>
    </row>
    <row r="25" spans="2:11" ht="15.75">
      <c r="B25" s="153"/>
      <c r="C25" s="186"/>
      <c r="D25" s="160"/>
      <c r="E25" s="160"/>
      <c r="F25" s="147"/>
      <c r="H25" s="164"/>
      <c r="I25" s="164"/>
      <c r="J25" s="164"/>
      <c r="K25" s="165"/>
    </row>
    <row r="26" spans="2:11" ht="15.75">
      <c r="B26" s="153"/>
      <c r="C26" s="160"/>
      <c r="D26" s="160"/>
      <c r="E26" s="160"/>
      <c r="F26" s="147"/>
      <c r="H26" s="164"/>
      <c r="I26" s="164"/>
      <c r="J26" s="164"/>
      <c r="K26" s="165"/>
    </row>
    <row r="27" spans="1:11" ht="16.5">
      <c r="A27" s="146" t="s">
        <v>573</v>
      </c>
      <c r="B27" s="153"/>
      <c r="C27" s="160"/>
      <c r="D27" s="160"/>
      <c r="E27" s="160"/>
      <c r="F27" s="147"/>
      <c r="H27" s="164"/>
      <c r="I27" s="164"/>
      <c r="J27" s="164"/>
      <c r="K27" s="165"/>
    </row>
    <row r="28" spans="1:11" ht="16.5">
      <c r="A28" s="146"/>
      <c r="B28" s="153"/>
      <c r="C28" s="160"/>
      <c r="D28" s="160"/>
      <c r="E28" s="160"/>
      <c r="F28" s="147"/>
      <c r="H28" s="164"/>
      <c r="I28" s="164"/>
      <c r="J28" s="164"/>
      <c r="K28" s="165"/>
    </row>
    <row r="29" spans="2:11" ht="15.75">
      <c r="B29" s="153"/>
      <c r="C29" s="160"/>
      <c r="D29" s="160"/>
      <c r="E29" s="160"/>
      <c r="F29" s="147"/>
      <c r="H29" s="164"/>
      <c r="I29" s="164"/>
      <c r="J29" s="164"/>
      <c r="K29" s="165"/>
    </row>
    <row r="30" spans="2:12" ht="16.5">
      <c r="B30" s="153"/>
      <c r="C30" s="160"/>
      <c r="D30" s="160"/>
      <c r="E30" s="160"/>
      <c r="F30" s="147"/>
      <c r="H30" s="164"/>
      <c r="I30" s="270" t="s">
        <v>510</v>
      </c>
      <c r="J30" s="270"/>
      <c r="K30" s="167"/>
      <c r="L30" s="167"/>
    </row>
    <row r="31" spans="1:12" ht="16.5">
      <c r="A31" s="158"/>
      <c r="B31" s="158"/>
      <c r="C31" s="158"/>
      <c r="D31" s="158"/>
      <c r="E31" s="158"/>
      <c r="F31" s="158"/>
      <c r="G31" s="158"/>
      <c r="H31" s="158"/>
      <c r="I31" s="270" t="s">
        <v>78</v>
      </c>
      <c r="J31" s="270"/>
      <c r="K31" s="167"/>
      <c r="L31" s="167"/>
    </row>
  </sheetData>
  <sheetProtection/>
  <mergeCells count="7">
    <mergeCell ref="I31:J31"/>
    <mergeCell ref="A1:K1"/>
    <mergeCell ref="A2:K2"/>
    <mergeCell ref="A15:K15"/>
    <mergeCell ref="A16:K16"/>
    <mergeCell ref="A17:K17"/>
    <mergeCell ref="I30:J30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.421875" style="0" customWidth="1"/>
    <col min="3" max="3" width="11.140625" style="0" customWidth="1"/>
    <col min="4" max="4" width="3.8515625" style="0" customWidth="1"/>
    <col min="5" max="5" width="15.7109375" style="0" customWidth="1"/>
    <col min="6" max="6" width="3.140625" style="0" customWidth="1"/>
    <col min="7" max="7" width="5.7109375" style="0" customWidth="1"/>
    <col min="8" max="8" width="4.00390625" style="0" customWidth="1"/>
    <col min="10" max="10" width="5.421875" style="0" customWidth="1"/>
    <col min="11" max="11" width="10.7109375" style="0" customWidth="1"/>
  </cols>
  <sheetData>
    <row r="1" spans="1:12" ht="57.75" customHeight="1">
      <c r="A1" s="268" t="s">
        <v>564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ht="15">
      <c r="A2" s="274" t="s">
        <v>511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1" ht="18.7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8.7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2" ht="15.75">
      <c r="A5" s="132" t="s">
        <v>506</v>
      </c>
      <c r="B5" s="132"/>
      <c r="C5" s="132"/>
      <c r="D5" s="132"/>
      <c r="E5" s="132"/>
      <c r="F5" s="133"/>
      <c r="G5" s="132"/>
      <c r="H5" s="132"/>
      <c r="I5" s="132"/>
      <c r="J5" s="133"/>
      <c r="K5" s="2"/>
      <c r="L5" s="2"/>
    </row>
    <row r="6" spans="1:12" ht="15.75">
      <c r="A6" s="150" t="s">
        <v>507</v>
      </c>
      <c r="B6" s="150"/>
      <c r="C6" s="150"/>
      <c r="D6" s="150"/>
      <c r="E6" s="150"/>
      <c r="F6" s="151"/>
      <c r="G6" s="2"/>
      <c r="H6" s="150" t="s">
        <v>508</v>
      </c>
      <c r="I6" s="150"/>
      <c r="J6" s="150"/>
      <c r="K6" s="151"/>
      <c r="L6" s="2"/>
    </row>
    <row r="7" spans="1:12" ht="15.75">
      <c r="A7" s="168" t="s">
        <v>505</v>
      </c>
      <c r="B7" s="150"/>
      <c r="C7" s="150"/>
      <c r="D7" s="150"/>
      <c r="E7" s="150"/>
      <c r="F7" s="169"/>
      <c r="G7" s="2"/>
      <c r="H7" s="134"/>
      <c r="I7" s="134"/>
      <c r="J7" s="134"/>
      <c r="K7" s="151"/>
      <c r="L7" s="2"/>
    </row>
    <row r="8" spans="2:12" ht="15.75">
      <c r="B8" s="153"/>
      <c r="C8" s="160"/>
      <c r="D8" s="160"/>
      <c r="E8" s="160"/>
      <c r="F8" s="169"/>
      <c r="G8" s="153" t="s">
        <v>560</v>
      </c>
      <c r="H8" s="182"/>
      <c r="I8" s="142"/>
      <c r="J8" s="148"/>
      <c r="K8" s="135"/>
      <c r="L8" s="2"/>
    </row>
    <row r="9" spans="2:12" ht="15.75">
      <c r="B9" s="161" t="s">
        <v>509</v>
      </c>
      <c r="C9" s="162"/>
      <c r="D9" s="162"/>
      <c r="E9" s="137">
        <v>12000</v>
      </c>
      <c r="F9" s="169"/>
      <c r="G9" s="136" t="s">
        <v>561</v>
      </c>
      <c r="H9" s="183"/>
      <c r="I9" s="163"/>
      <c r="J9" s="184"/>
      <c r="K9" s="137"/>
      <c r="L9" s="137">
        <v>7000</v>
      </c>
    </row>
    <row r="10" spans="1:12" s="130" customFormat="1" ht="15.75">
      <c r="A10" s="134"/>
      <c r="B10" s="275"/>
      <c r="C10" s="275"/>
      <c r="D10" s="188"/>
      <c r="E10" s="188"/>
      <c r="F10" s="135"/>
      <c r="G10" s="190" t="s">
        <v>562</v>
      </c>
      <c r="H10" s="134"/>
      <c r="I10" s="188"/>
      <c r="J10" s="185"/>
      <c r="K10" s="135"/>
      <c r="L10" s="134"/>
    </row>
    <row r="11" spans="1:12" ht="15.75">
      <c r="A11" s="152"/>
      <c r="B11" s="186"/>
      <c r="C11" s="186"/>
      <c r="D11" s="186"/>
      <c r="E11" s="186"/>
      <c r="F11" s="135"/>
      <c r="G11" s="136" t="s">
        <v>563</v>
      </c>
      <c r="H11" s="136"/>
      <c r="I11" s="136"/>
      <c r="J11" s="184"/>
      <c r="K11" s="137"/>
      <c r="L11" s="136">
        <v>5000</v>
      </c>
    </row>
    <row r="12" spans="1:12" ht="15.75">
      <c r="A12" s="2"/>
      <c r="B12" s="153"/>
      <c r="C12" s="134"/>
      <c r="D12" s="134"/>
      <c r="E12" s="134"/>
      <c r="F12" s="147"/>
      <c r="G12" s="2"/>
      <c r="H12" s="185"/>
      <c r="I12" s="187"/>
      <c r="J12" s="185"/>
      <c r="K12" s="135"/>
      <c r="L12" s="2"/>
    </row>
    <row r="13" spans="1:12" ht="15.75">
      <c r="A13" s="2"/>
      <c r="B13" s="153"/>
      <c r="C13" s="134"/>
      <c r="D13" s="134"/>
      <c r="E13" s="134"/>
      <c r="F13" s="147"/>
      <c r="G13" s="2"/>
      <c r="H13" s="185"/>
      <c r="I13" s="187"/>
      <c r="J13" s="185"/>
      <c r="K13" s="135"/>
      <c r="L13" s="2"/>
    </row>
    <row r="14" spans="2:11" ht="15.75">
      <c r="B14" s="153"/>
      <c r="C14" s="160"/>
      <c r="D14" s="160"/>
      <c r="E14" s="160"/>
      <c r="F14" s="147"/>
      <c r="H14" s="164"/>
      <c r="I14" s="164"/>
      <c r="J14" s="164"/>
      <c r="K14" s="165"/>
    </row>
    <row r="15" spans="1:11" ht="16.5">
      <c r="A15" s="146" t="s">
        <v>565</v>
      </c>
      <c r="B15" s="153"/>
      <c r="C15" s="160"/>
      <c r="D15" s="160"/>
      <c r="E15" s="160"/>
      <c r="F15" s="147"/>
      <c r="H15" s="164"/>
      <c r="I15" s="164"/>
      <c r="J15" s="164"/>
      <c r="K15" s="165"/>
    </row>
    <row r="16" spans="2:11" ht="15.75">
      <c r="B16" s="153"/>
      <c r="C16" s="160"/>
      <c r="D16" s="160"/>
      <c r="E16" s="160"/>
      <c r="F16" s="147"/>
      <c r="H16" s="164"/>
      <c r="I16" s="164"/>
      <c r="J16" s="164"/>
      <c r="K16" s="165"/>
    </row>
    <row r="17" spans="2:11" ht="16.5">
      <c r="B17" s="153"/>
      <c r="C17" s="160"/>
      <c r="D17" s="160"/>
      <c r="E17" s="160"/>
      <c r="F17" s="147"/>
      <c r="H17" s="164"/>
      <c r="I17" s="189" t="s">
        <v>510</v>
      </c>
      <c r="J17" s="167"/>
      <c r="K17" s="167"/>
    </row>
    <row r="18" spans="1:11" ht="16.5">
      <c r="A18" s="158"/>
      <c r="B18" s="158"/>
      <c r="C18" s="158"/>
      <c r="D18" s="158"/>
      <c r="E18" s="158"/>
      <c r="F18" s="158"/>
      <c r="G18" s="158"/>
      <c r="H18" s="158"/>
      <c r="I18" s="189" t="s">
        <v>78</v>
      </c>
      <c r="J18" s="167"/>
      <c r="K18" s="167"/>
    </row>
  </sheetData>
  <sheetProtection/>
  <mergeCells count="3">
    <mergeCell ref="A1:L1"/>
    <mergeCell ref="A2:L2"/>
    <mergeCell ref="B10:C10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00390625" style="0" customWidth="1"/>
    <col min="2" max="2" width="5.421875" style="0" customWidth="1"/>
    <col min="3" max="4" width="5.7109375" style="0" customWidth="1"/>
    <col min="5" max="5" width="11.28125" style="0" customWidth="1"/>
    <col min="6" max="6" width="11.57421875" style="0" customWidth="1"/>
    <col min="7" max="7" width="2.57421875" style="0" customWidth="1"/>
    <col min="8" max="8" width="5.57421875" style="0" customWidth="1"/>
    <col min="9" max="9" width="14.57421875" style="0" customWidth="1"/>
    <col min="10" max="10" width="11.57421875" style="0" customWidth="1"/>
    <col min="11" max="11" width="11.140625" style="0" customWidth="1"/>
  </cols>
  <sheetData>
    <row r="1" spans="1:11" s="126" customFormat="1" ht="40.5" customHeight="1">
      <c r="A1" s="268" t="s">
        <v>559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126" customFormat="1" ht="18.75">
      <c r="A2" s="269" t="s">
        <v>511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0" s="126" customFormat="1" ht="18.75">
      <c r="A3" s="132" t="s">
        <v>503</v>
      </c>
      <c r="B3" s="132"/>
      <c r="C3" s="132"/>
      <c r="D3" s="132"/>
      <c r="E3" s="132"/>
      <c r="F3" s="133"/>
      <c r="G3" s="132"/>
      <c r="H3" s="132"/>
      <c r="I3" s="132"/>
      <c r="J3" s="133"/>
    </row>
    <row r="4" spans="1:10" s="126" customFormat="1" ht="18.75">
      <c r="A4" s="132"/>
      <c r="B4" s="136" t="s">
        <v>557</v>
      </c>
      <c r="C4" s="138"/>
      <c r="D4" s="138"/>
      <c r="E4" s="138"/>
      <c r="F4" s="141"/>
      <c r="G4" s="138"/>
      <c r="H4" s="138"/>
      <c r="I4" s="138"/>
      <c r="J4" s="137">
        <v>4560</v>
      </c>
    </row>
    <row r="5" spans="2:10" s="126" customFormat="1" ht="18.75">
      <c r="B5" s="134" t="s">
        <v>543</v>
      </c>
      <c r="C5" s="134"/>
      <c r="D5" s="134"/>
      <c r="E5" s="134"/>
      <c r="F5" s="135"/>
      <c r="G5" s="134"/>
      <c r="H5" s="134"/>
      <c r="I5" s="134"/>
      <c r="J5" s="135"/>
    </row>
    <row r="6" spans="1:10" s="126" customFormat="1" ht="18.75">
      <c r="A6" s="134"/>
      <c r="B6" s="132"/>
      <c r="C6" s="171" t="s">
        <v>520</v>
      </c>
      <c r="D6" s="136"/>
      <c r="E6" s="136"/>
      <c r="F6" s="137"/>
      <c r="G6" s="136"/>
      <c r="H6" s="136"/>
      <c r="I6" s="136"/>
      <c r="J6" s="137">
        <v>17780</v>
      </c>
    </row>
    <row r="7" spans="1:10" s="126" customFormat="1" ht="18.75">
      <c r="A7" s="134"/>
      <c r="B7" s="142" t="s">
        <v>504</v>
      </c>
      <c r="C7" s="139"/>
      <c r="D7" s="139"/>
      <c r="E7" s="139"/>
      <c r="F7" s="135"/>
      <c r="G7" s="139"/>
      <c r="H7" s="139"/>
      <c r="I7" s="139"/>
      <c r="J7" s="143">
        <f>SUM(J4:J6)</f>
        <v>22340</v>
      </c>
    </row>
    <row r="8" spans="1:10" s="126" customFormat="1" ht="18.75">
      <c r="A8" s="134"/>
      <c r="B8" s="139"/>
      <c r="C8" s="139"/>
      <c r="D8" s="139"/>
      <c r="E8" s="139"/>
      <c r="F8" s="140"/>
      <c r="G8" s="139"/>
      <c r="H8" s="139"/>
      <c r="I8" s="139"/>
      <c r="J8" s="135"/>
    </row>
    <row r="9" spans="1:10" s="127" customFormat="1" ht="18.75">
      <c r="A9" s="132" t="s">
        <v>505</v>
      </c>
      <c r="B9" s="132"/>
      <c r="C9" s="132"/>
      <c r="D9" s="132"/>
      <c r="E9" s="132"/>
      <c r="F9" s="133"/>
      <c r="G9" s="132"/>
      <c r="H9" s="132"/>
      <c r="I9" s="132"/>
      <c r="J9" s="133"/>
    </row>
    <row r="10" spans="2:22" s="128" customFormat="1" ht="18.75">
      <c r="B10" s="172" t="s">
        <v>544</v>
      </c>
      <c r="C10" s="130"/>
      <c r="D10" s="130"/>
      <c r="E10" s="134"/>
      <c r="F10" s="147"/>
      <c r="G10" s="155"/>
      <c r="H10" s="155"/>
      <c r="I10" s="155"/>
      <c r="J10" s="155"/>
      <c r="N10" s="126"/>
      <c r="O10" s="126"/>
      <c r="P10" s="126"/>
      <c r="Q10" s="126"/>
      <c r="R10" s="126"/>
      <c r="S10" s="126"/>
      <c r="T10" s="126"/>
      <c r="U10" s="126"/>
      <c r="V10" s="126"/>
    </row>
    <row r="11" spans="2:22" s="128" customFormat="1" ht="18.75">
      <c r="B11" s="154"/>
      <c r="C11" s="173" t="s">
        <v>545</v>
      </c>
      <c r="D11" s="174"/>
      <c r="E11" s="136"/>
      <c r="F11" s="163"/>
      <c r="G11" s="166"/>
      <c r="H11" s="166"/>
      <c r="I11" s="166"/>
      <c r="J11" s="137">
        <v>14000</v>
      </c>
      <c r="N11" s="126"/>
      <c r="O11" s="126"/>
      <c r="P11" s="126"/>
      <c r="Q11" s="126"/>
      <c r="R11" s="126"/>
      <c r="S11" s="126"/>
      <c r="T11" s="126"/>
      <c r="U11" s="126"/>
      <c r="V11" s="126"/>
    </row>
    <row r="12" spans="2:22" s="128" customFormat="1" ht="18.75">
      <c r="B12" s="153"/>
      <c r="C12" s="175" t="s">
        <v>546</v>
      </c>
      <c r="D12" s="144"/>
      <c r="E12" s="144"/>
      <c r="F12" s="156"/>
      <c r="G12" s="157"/>
      <c r="H12" s="157"/>
      <c r="I12" s="157"/>
      <c r="J12" s="145">
        <v>3780</v>
      </c>
      <c r="N12" s="126"/>
      <c r="O12" s="126"/>
      <c r="P12" s="126"/>
      <c r="Q12" s="126"/>
      <c r="R12" s="126"/>
      <c r="S12" s="126"/>
      <c r="T12" s="126"/>
      <c r="U12" s="126"/>
      <c r="V12" s="126"/>
    </row>
    <row r="13" spans="2:22" s="128" customFormat="1" ht="18.75">
      <c r="B13" s="148" t="s">
        <v>552</v>
      </c>
      <c r="C13" s="148"/>
      <c r="D13" s="134"/>
      <c r="E13" s="134"/>
      <c r="F13" s="135"/>
      <c r="G13" s="134"/>
      <c r="H13" s="134"/>
      <c r="I13" s="134"/>
      <c r="J13" s="135"/>
      <c r="N13" s="126"/>
      <c r="O13" s="126"/>
      <c r="P13" s="126"/>
      <c r="Q13" s="126"/>
      <c r="R13" s="126"/>
      <c r="S13" s="126"/>
      <c r="T13" s="126"/>
      <c r="U13" s="126"/>
      <c r="V13" s="126"/>
    </row>
    <row r="14" spans="2:22" s="128" customFormat="1" ht="18.75">
      <c r="B14" s="148"/>
      <c r="C14" s="173" t="s">
        <v>545</v>
      </c>
      <c r="D14" s="136"/>
      <c r="E14" s="136"/>
      <c r="F14" s="137"/>
      <c r="G14" s="136"/>
      <c r="H14" s="136"/>
      <c r="I14" s="136"/>
      <c r="J14" s="137">
        <v>3591</v>
      </c>
      <c r="N14" s="126"/>
      <c r="O14" s="126"/>
      <c r="P14" s="126"/>
      <c r="Q14" s="126"/>
      <c r="R14" s="126"/>
      <c r="S14" s="126"/>
      <c r="T14" s="126"/>
      <c r="U14" s="126"/>
      <c r="V14" s="126"/>
    </row>
    <row r="15" spans="1:10" s="126" customFormat="1" ht="18.75">
      <c r="A15" s="2"/>
      <c r="B15" s="2"/>
      <c r="C15" s="175" t="s">
        <v>546</v>
      </c>
      <c r="D15" s="144"/>
      <c r="E15" s="144"/>
      <c r="F15" s="145"/>
      <c r="G15" s="144"/>
      <c r="H15" s="144"/>
      <c r="I15" s="144"/>
      <c r="J15" s="145">
        <v>969</v>
      </c>
    </row>
    <row r="16" spans="1:10" s="126" customFormat="1" ht="18.75">
      <c r="A16" s="2"/>
      <c r="B16" s="142" t="s">
        <v>504</v>
      </c>
      <c r="C16" s="139"/>
      <c r="D16" s="139"/>
      <c r="E16" s="139"/>
      <c r="F16" s="135"/>
      <c r="G16" s="139"/>
      <c r="H16" s="139"/>
      <c r="I16" s="139"/>
      <c r="J16" s="143">
        <f>SUM(J9:J15)</f>
        <v>22340</v>
      </c>
    </row>
    <row r="17" spans="1:10" s="126" customFormat="1" ht="18.75">
      <c r="A17" s="2"/>
      <c r="B17" s="142"/>
      <c r="C17" s="139"/>
      <c r="D17" s="139"/>
      <c r="E17" s="139"/>
      <c r="F17" s="135"/>
      <c r="G17" s="139"/>
      <c r="H17" s="139"/>
      <c r="I17" s="139"/>
      <c r="J17" s="143"/>
    </row>
    <row r="19" spans="1:11" ht="18.75">
      <c r="A19" s="272" t="s">
        <v>522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</row>
    <row r="20" spans="1:11" ht="18.75">
      <c r="A20" s="273" t="s">
        <v>521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</row>
    <row r="21" spans="1:11" ht="18.75">
      <c r="A21" s="273" t="s">
        <v>549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</row>
    <row r="23" spans="1:11" ht="18.75">
      <c r="A23" s="132" t="s">
        <v>506</v>
      </c>
      <c r="B23" s="132"/>
      <c r="C23" s="132"/>
      <c r="D23" s="132"/>
      <c r="E23" s="132"/>
      <c r="F23" s="133"/>
      <c r="G23" s="132"/>
      <c r="H23" s="132"/>
      <c r="I23" s="132"/>
      <c r="J23" s="133"/>
      <c r="K23" s="131"/>
    </row>
    <row r="24" spans="1:11" ht="19.5">
      <c r="A24" s="150" t="s">
        <v>507</v>
      </c>
      <c r="B24" s="150"/>
      <c r="C24" s="150"/>
      <c r="D24" s="150"/>
      <c r="E24" s="150"/>
      <c r="F24" s="151"/>
      <c r="G24" s="158"/>
      <c r="H24" s="150" t="s">
        <v>508</v>
      </c>
      <c r="I24" s="150"/>
      <c r="J24" s="150"/>
      <c r="K24" s="129"/>
    </row>
    <row r="25" spans="1:11" ht="19.5">
      <c r="A25" s="168" t="s">
        <v>505</v>
      </c>
      <c r="B25" s="150"/>
      <c r="C25" s="150"/>
      <c r="D25" s="150"/>
      <c r="E25" s="150"/>
      <c r="F25" s="169"/>
      <c r="G25" s="158"/>
      <c r="H25" s="134"/>
      <c r="I25" s="134"/>
      <c r="J25" s="134"/>
      <c r="K25" s="129"/>
    </row>
    <row r="26" spans="2:12" ht="15.75">
      <c r="B26" s="161" t="s">
        <v>509</v>
      </c>
      <c r="C26" s="162"/>
      <c r="D26" s="162"/>
      <c r="E26" s="162"/>
      <c r="F26" s="163">
        <v>20000</v>
      </c>
      <c r="H26" s="178" t="s">
        <v>548</v>
      </c>
      <c r="I26" s="176"/>
      <c r="J26" s="176"/>
      <c r="K26" s="165"/>
      <c r="L26" s="130"/>
    </row>
    <row r="27" spans="2:12" ht="15.75">
      <c r="B27" s="153"/>
      <c r="C27" s="160"/>
      <c r="D27" s="160"/>
      <c r="E27" s="160"/>
      <c r="F27" s="147"/>
      <c r="H27" s="164"/>
      <c r="I27" s="177" t="s">
        <v>547</v>
      </c>
      <c r="J27" s="170"/>
      <c r="K27" s="159">
        <v>20000</v>
      </c>
      <c r="L27" s="130"/>
    </row>
    <row r="28" spans="2:11" ht="15.75">
      <c r="B28" s="153"/>
      <c r="C28" s="160"/>
      <c r="D28" s="160"/>
      <c r="E28" s="160"/>
      <c r="F28" s="147"/>
      <c r="H28" s="164"/>
      <c r="I28" s="164"/>
      <c r="J28" s="164"/>
      <c r="K28" s="165"/>
    </row>
    <row r="29" spans="2:11" ht="15.75">
      <c r="B29" s="153"/>
      <c r="C29" s="160"/>
      <c r="D29" s="160"/>
      <c r="E29" s="160"/>
      <c r="F29" s="147"/>
      <c r="H29" s="164"/>
      <c r="I29" s="164"/>
      <c r="J29" s="164"/>
      <c r="K29" s="165"/>
    </row>
    <row r="30" spans="1:11" ht="16.5">
      <c r="A30" s="146" t="s">
        <v>551</v>
      </c>
      <c r="B30" s="153"/>
      <c r="C30" s="160"/>
      <c r="D30" s="160"/>
      <c r="E30" s="160"/>
      <c r="F30" s="147"/>
      <c r="H30" s="164"/>
      <c r="I30" s="164"/>
      <c r="J30" s="164"/>
      <c r="K30" s="165"/>
    </row>
    <row r="31" spans="2:11" ht="15.75">
      <c r="B31" s="153"/>
      <c r="C31" s="160"/>
      <c r="D31" s="160"/>
      <c r="E31" s="160"/>
      <c r="F31" s="147"/>
      <c r="H31" s="164"/>
      <c r="I31" s="164"/>
      <c r="J31" s="164"/>
      <c r="K31" s="165"/>
    </row>
    <row r="32" spans="2:12" ht="16.5">
      <c r="B32" s="153"/>
      <c r="C32" s="160"/>
      <c r="D32" s="160"/>
      <c r="E32" s="160"/>
      <c r="F32" s="147"/>
      <c r="H32" s="164"/>
      <c r="I32" s="270" t="s">
        <v>510</v>
      </c>
      <c r="J32" s="270"/>
      <c r="K32" s="167"/>
      <c r="L32" s="167"/>
    </row>
    <row r="33" spans="1:12" ht="16.5">
      <c r="A33" s="158"/>
      <c r="B33" s="158"/>
      <c r="C33" s="158"/>
      <c r="D33" s="158"/>
      <c r="E33" s="158"/>
      <c r="F33" s="158"/>
      <c r="G33" s="158"/>
      <c r="H33" s="158"/>
      <c r="I33" s="270" t="s">
        <v>78</v>
      </c>
      <c r="J33" s="270"/>
      <c r="K33" s="167"/>
      <c r="L33" s="167"/>
    </row>
  </sheetData>
  <sheetProtection/>
  <mergeCells count="7">
    <mergeCell ref="A21:K21"/>
    <mergeCell ref="I32:J32"/>
    <mergeCell ref="I33:J33"/>
    <mergeCell ref="A1:K1"/>
    <mergeCell ref="A2:K2"/>
    <mergeCell ref="A19:K19"/>
    <mergeCell ref="A20:K20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00390625" style="0" customWidth="1"/>
    <col min="2" max="2" width="5.421875" style="0" customWidth="1"/>
    <col min="3" max="4" width="5.7109375" style="0" customWidth="1"/>
    <col min="5" max="5" width="11.28125" style="0" customWidth="1"/>
    <col min="6" max="6" width="11.57421875" style="0" customWidth="1"/>
    <col min="7" max="7" width="2.57421875" style="0" customWidth="1"/>
    <col min="8" max="8" width="5.57421875" style="0" customWidth="1"/>
    <col min="9" max="9" width="14.57421875" style="0" customWidth="1"/>
    <col min="10" max="10" width="11.57421875" style="0" customWidth="1"/>
    <col min="11" max="11" width="11.140625" style="0" customWidth="1"/>
  </cols>
  <sheetData>
    <row r="1" spans="1:11" ht="18.75">
      <c r="A1" s="272" t="s">
        <v>522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8.75">
      <c r="A2" s="273" t="s">
        <v>521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8.75">
      <c r="A3" s="273" t="s">
        <v>549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5" spans="1:11" ht="18.75">
      <c r="A5" s="132" t="s">
        <v>506</v>
      </c>
      <c r="B5" s="132"/>
      <c r="C5" s="132"/>
      <c r="D5" s="132"/>
      <c r="E5" s="132"/>
      <c r="F5" s="133"/>
      <c r="G5" s="132"/>
      <c r="H5" s="132"/>
      <c r="I5" s="132"/>
      <c r="J5" s="133"/>
      <c r="K5" s="131"/>
    </row>
    <row r="6" spans="1:11" ht="19.5">
      <c r="A6" s="150" t="s">
        <v>507</v>
      </c>
      <c r="B6" s="150"/>
      <c r="C6" s="150"/>
      <c r="D6" s="150"/>
      <c r="E6" s="150"/>
      <c r="F6" s="151"/>
      <c r="G6" s="158"/>
      <c r="H6" s="150" t="s">
        <v>508</v>
      </c>
      <c r="I6" s="150"/>
      <c r="J6" s="150"/>
      <c r="K6" s="129"/>
    </row>
    <row r="7" spans="1:11" ht="19.5">
      <c r="A7" s="168" t="s">
        <v>505</v>
      </c>
      <c r="B7" s="150"/>
      <c r="C7" s="150"/>
      <c r="D7" s="150"/>
      <c r="E7" s="150"/>
      <c r="F7" s="169"/>
      <c r="G7" s="158"/>
      <c r="H7" s="134"/>
      <c r="I7" s="134"/>
      <c r="J7" s="134"/>
      <c r="K7" s="129"/>
    </row>
    <row r="8" spans="2:12" ht="15.75">
      <c r="B8" s="161" t="s">
        <v>509</v>
      </c>
      <c r="C8" s="162"/>
      <c r="D8" s="162"/>
      <c r="E8" s="162"/>
      <c r="F8" s="163">
        <v>20000</v>
      </c>
      <c r="H8" s="178" t="s">
        <v>548</v>
      </c>
      <c r="I8" s="176"/>
      <c r="J8" s="176"/>
      <c r="K8" s="165"/>
      <c r="L8" s="130"/>
    </row>
    <row r="9" spans="2:12" ht="15.75">
      <c r="B9" s="153"/>
      <c r="C9" s="160"/>
      <c r="D9" s="160"/>
      <c r="E9" s="160"/>
      <c r="F9" s="147"/>
      <c r="H9" s="164"/>
      <c r="I9" s="177" t="s">
        <v>547</v>
      </c>
      <c r="J9" s="170"/>
      <c r="K9" s="159">
        <v>20000</v>
      </c>
      <c r="L9" s="130"/>
    </row>
    <row r="10" spans="2:11" ht="15.75">
      <c r="B10" s="153"/>
      <c r="C10" s="160"/>
      <c r="D10" s="160"/>
      <c r="E10" s="160"/>
      <c r="F10" s="147"/>
      <c r="H10" s="164"/>
      <c r="I10" s="164"/>
      <c r="J10" s="164"/>
      <c r="K10" s="165"/>
    </row>
    <row r="11" spans="2:11" ht="15.75">
      <c r="B11" s="153"/>
      <c r="C11" s="160"/>
      <c r="D11" s="160"/>
      <c r="E11" s="160"/>
      <c r="F11" s="147"/>
      <c r="H11" s="164"/>
      <c r="I11" s="164"/>
      <c r="J11" s="164"/>
      <c r="K11" s="165"/>
    </row>
    <row r="12" spans="1:11" ht="15.75">
      <c r="A12" s="152" t="s">
        <v>550</v>
      </c>
      <c r="B12" s="153"/>
      <c r="C12" s="160"/>
      <c r="D12" s="160"/>
      <c r="E12" s="160"/>
      <c r="F12" s="147"/>
      <c r="H12" s="164"/>
      <c r="I12" s="164"/>
      <c r="J12" s="164"/>
      <c r="K12" s="165"/>
    </row>
    <row r="13" spans="2:11" ht="15.75">
      <c r="B13" s="153"/>
      <c r="C13" s="160"/>
      <c r="D13" s="160"/>
      <c r="E13" s="160"/>
      <c r="F13" s="147"/>
      <c r="H13" s="164"/>
      <c r="I13" s="164"/>
      <c r="J13" s="164"/>
      <c r="K13" s="165"/>
    </row>
    <row r="14" spans="2:12" ht="16.5">
      <c r="B14" s="153"/>
      <c r="C14" s="160"/>
      <c r="D14" s="160"/>
      <c r="E14" s="160"/>
      <c r="F14" s="147"/>
      <c r="H14" s="164"/>
      <c r="I14" s="270" t="s">
        <v>510</v>
      </c>
      <c r="J14" s="270"/>
      <c r="K14" s="167"/>
      <c r="L14" s="167"/>
    </row>
    <row r="15" spans="1:12" ht="16.5">
      <c r="A15" s="158"/>
      <c r="B15" s="158"/>
      <c r="C15" s="158"/>
      <c r="D15" s="158"/>
      <c r="E15" s="158"/>
      <c r="F15" s="158"/>
      <c r="G15" s="158"/>
      <c r="H15" s="158"/>
      <c r="I15" s="270" t="s">
        <v>78</v>
      </c>
      <c r="J15" s="270"/>
      <c r="K15" s="167"/>
      <c r="L15" s="167"/>
    </row>
  </sheetData>
  <sheetProtection/>
  <mergeCells count="5">
    <mergeCell ref="A1:K1"/>
    <mergeCell ref="A2:K2"/>
    <mergeCell ref="A3:K3"/>
    <mergeCell ref="I14:J14"/>
    <mergeCell ref="I15:J15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I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4.28125" style="0" customWidth="1"/>
    <col min="4" max="6" width="14.28125" style="0" hidden="1" customWidth="1"/>
    <col min="7" max="7" width="14.28125" style="0" customWidth="1"/>
    <col min="8" max="10" width="14.28125" style="0" hidden="1" customWidth="1"/>
    <col min="11" max="11" width="14.28125" style="0" customWidth="1"/>
    <col min="12" max="14" width="14.28125" style="0" hidden="1" customWidth="1"/>
    <col min="15" max="15" width="14.28125" style="0" customWidth="1"/>
    <col min="16" max="18" width="14.28125" style="0" hidden="1" customWidth="1"/>
    <col min="19" max="19" width="25.7109375" style="0" customWidth="1"/>
    <col min="20" max="20" width="14.28125" style="0" customWidth="1"/>
    <col min="21" max="23" width="14.28125" style="0" hidden="1" customWidth="1"/>
    <col min="24" max="24" width="14.28125" style="0" customWidth="1"/>
    <col min="25" max="27" width="14.28125" style="0" hidden="1" customWidth="1"/>
    <col min="28" max="28" width="14.28125" style="0" customWidth="1"/>
    <col min="29" max="31" width="14.28125" style="0" hidden="1" customWidth="1"/>
    <col min="32" max="32" width="14.28125" style="0" customWidth="1"/>
    <col min="33" max="35" width="14.28125" style="0" hidden="1" customWidth="1"/>
  </cols>
  <sheetData>
    <row r="1" spans="1:34" s="2" customFormat="1" ht="15.75">
      <c r="A1" s="291" t="s">
        <v>652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</row>
    <row r="2" spans="1:34" s="2" customFormat="1" ht="15.7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</row>
    <row r="3" spans="2:32" s="2" customFormat="1" ht="15" customHeight="1" hidden="1">
      <c r="B3" s="115"/>
      <c r="C3" s="115" t="s">
        <v>651</v>
      </c>
      <c r="D3" s="115"/>
      <c r="E3" s="115"/>
      <c r="F3" s="115"/>
      <c r="G3" s="115" t="s">
        <v>651</v>
      </c>
      <c r="K3" s="115" t="s">
        <v>651</v>
      </c>
      <c r="O3" s="115" t="s">
        <v>651</v>
      </c>
      <c r="T3" s="115" t="s">
        <v>651</v>
      </c>
      <c r="U3" s="115"/>
      <c r="V3" s="115"/>
      <c r="W3" s="115"/>
      <c r="X3" s="115" t="s">
        <v>651</v>
      </c>
      <c r="Y3" s="115"/>
      <c r="Z3" s="115"/>
      <c r="AA3" s="115"/>
      <c r="AB3" s="115" t="s">
        <v>651</v>
      </c>
      <c r="AC3" s="115"/>
      <c r="AD3" s="115"/>
      <c r="AE3" s="115"/>
      <c r="AF3" s="115" t="s">
        <v>651</v>
      </c>
    </row>
    <row r="4" spans="1:35" s="2" customFormat="1" ht="15" customHeight="1">
      <c r="A4" s="1"/>
      <c r="B4" s="1" t="s">
        <v>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3</v>
      </c>
      <c r="L4" s="1" t="s">
        <v>3</v>
      </c>
      <c r="M4" s="1" t="s">
        <v>3</v>
      </c>
      <c r="N4" s="1" t="s">
        <v>3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47</v>
      </c>
      <c r="T4" s="1" t="s">
        <v>48</v>
      </c>
      <c r="U4" s="1" t="s">
        <v>48</v>
      </c>
      <c r="V4" s="1" t="s">
        <v>48</v>
      </c>
      <c r="W4" s="1" t="s">
        <v>48</v>
      </c>
      <c r="X4" s="1" t="s">
        <v>49</v>
      </c>
      <c r="Y4" s="1" t="s">
        <v>49</v>
      </c>
      <c r="Z4" s="1" t="s">
        <v>49</v>
      </c>
      <c r="AA4" s="1" t="s">
        <v>49</v>
      </c>
      <c r="AB4" s="1" t="s">
        <v>93</v>
      </c>
      <c r="AC4" s="1" t="s">
        <v>93</v>
      </c>
      <c r="AD4" s="1" t="s">
        <v>93</v>
      </c>
      <c r="AE4" s="1" t="s">
        <v>93</v>
      </c>
      <c r="AF4" s="1" t="s">
        <v>94</v>
      </c>
      <c r="AG4" s="1" t="s">
        <v>94</v>
      </c>
      <c r="AH4" s="1" t="s">
        <v>94</v>
      </c>
      <c r="AI4" s="1" t="s">
        <v>94</v>
      </c>
    </row>
    <row r="5" spans="1:35" s="11" customFormat="1" ht="15.75">
      <c r="A5" s="1">
        <v>1</v>
      </c>
      <c r="B5" s="279" t="s">
        <v>9</v>
      </c>
      <c r="C5" s="276" t="s">
        <v>381</v>
      </c>
      <c r="D5" s="277"/>
      <c r="E5" s="277"/>
      <c r="F5" s="278"/>
      <c r="G5" s="276" t="s">
        <v>122</v>
      </c>
      <c r="H5" s="277"/>
      <c r="I5" s="277"/>
      <c r="J5" s="278"/>
      <c r="K5" s="276" t="s">
        <v>123</v>
      </c>
      <c r="L5" s="277"/>
      <c r="M5" s="277"/>
      <c r="N5" s="278"/>
      <c r="O5" s="276" t="s">
        <v>5</v>
      </c>
      <c r="P5" s="277"/>
      <c r="Q5" s="277"/>
      <c r="R5" s="278"/>
      <c r="S5" s="279" t="s">
        <v>9</v>
      </c>
      <c r="T5" s="279" t="s">
        <v>381</v>
      </c>
      <c r="U5" s="279"/>
      <c r="V5" s="279"/>
      <c r="W5" s="279"/>
      <c r="X5" s="279" t="s">
        <v>122</v>
      </c>
      <c r="Y5" s="279"/>
      <c r="Z5" s="279"/>
      <c r="AA5" s="279"/>
      <c r="AB5" s="279" t="s">
        <v>123</v>
      </c>
      <c r="AC5" s="279"/>
      <c r="AD5" s="279"/>
      <c r="AE5" s="279"/>
      <c r="AF5" s="86" t="s">
        <v>5</v>
      </c>
      <c r="AG5" s="91"/>
      <c r="AH5" s="91"/>
      <c r="AI5" s="266"/>
    </row>
    <row r="6" spans="1:35" s="11" customFormat="1" ht="15.75">
      <c r="A6" s="1">
        <v>2</v>
      </c>
      <c r="B6" s="279"/>
      <c r="C6" s="86" t="s">
        <v>650</v>
      </c>
      <c r="D6" s="86" t="s">
        <v>650</v>
      </c>
      <c r="E6" s="86" t="s">
        <v>650</v>
      </c>
      <c r="F6" s="86" t="s">
        <v>650</v>
      </c>
      <c r="G6" s="86" t="s">
        <v>650</v>
      </c>
      <c r="H6" s="86" t="s">
        <v>650</v>
      </c>
      <c r="I6" s="86" t="s">
        <v>650</v>
      </c>
      <c r="J6" s="86" t="s">
        <v>650</v>
      </c>
      <c r="K6" s="86" t="s">
        <v>650</v>
      </c>
      <c r="L6" s="86" t="s">
        <v>650</v>
      </c>
      <c r="M6" s="86" t="s">
        <v>650</v>
      </c>
      <c r="N6" s="86" t="s">
        <v>650</v>
      </c>
      <c r="O6" s="86" t="s">
        <v>650</v>
      </c>
      <c r="P6" s="86" t="s">
        <v>650</v>
      </c>
      <c r="Q6" s="86" t="s">
        <v>650</v>
      </c>
      <c r="R6" s="86" t="s">
        <v>650</v>
      </c>
      <c r="S6" s="279"/>
      <c r="T6" s="86" t="s">
        <v>650</v>
      </c>
      <c r="U6" s="86" t="s">
        <v>650</v>
      </c>
      <c r="V6" s="86" t="s">
        <v>650</v>
      </c>
      <c r="W6" s="86" t="s">
        <v>650</v>
      </c>
      <c r="X6" s="86" t="s">
        <v>650</v>
      </c>
      <c r="Y6" s="86" t="s">
        <v>650</v>
      </c>
      <c r="Z6" s="86" t="s">
        <v>650</v>
      </c>
      <c r="AA6" s="86" t="s">
        <v>650</v>
      </c>
      <c r="AB6" s="86" t="s">
        <v>650</v>
      </c>
      <c r="AC6" s="86" t="s">
        <v>650</v>
      </c>
      <c r="AD6" s="86" t="s">
        <v>650</v>
      </c>
      <c r="AE6" s="86" t="s">
        <v>650</v>
      </c>
      <c r="AF6" s="86" t="s">
        <v>650</v>
      </c>
      <c r="AG6" s="86" t="s">
        <v>650</v>
      </c>
      <c r="AH6" s="86" t="s">
        <v>650</v>
      </c>
      <c r="AI6" s="86" t="s">
        <v>650</v>
      </c>
    </row>
    <row r="7" spans="1:35" s="93" customFormat="1" ht="16.5">
      <c r="A7" s="1">
        <v>3</v>
      </c>
      <c r="B7" s="280" t="s">
        <v>44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2"/>
      <c r="S7" s="287" t="s">
        <v>134</v>
      </c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62"/>
      <c r="AH7" s="262"/>
      <c r="AI7" s="267"/>
    </row>
    <row r="8" spans="1:35" s="11" customFormat="1" ht="47.25">
      <c r="A8" s="1">
        <v>4</v>
      </c>
      <c r="B8" s="88" t="s">
        <v>283</v>
      </c>
      <c r="C8" s="5">
        <f>Bevételek!C92</f>
        <v>0</v>
      </c>
      <c r="D8" s="5">
        <f>Bevételek!D92</f>
        <v>0</v>
      </c>
      <c r="E8" s="5">
        <f>Bevételek!E92</f>
        <v>0</v>
      </c>
      <c r="F8" s="5">
        <f>Bevételek!F92</f>
        <v>0</v>
      </c>
      <c r="G8" s="5">
        <f>Bevételek!C93</f>
        <v>14194956</v>
      </c>
      <c r="H8" s="5">
        <f>Bevételek!D93</f>
        <v>0</v>
      </c>
      <c r="I8" s="5">
        <f>Bevételek!E93</f>
        <v>0</v>
      </c>
      <c r="J8" s="5">
        <f>Bevételek!F93</f>
        <v>0</v>
      </c>
      <c r="K8" s="5">
        <f>Bevételek!C94</f>
        <v>0</v>
      </c>
      <c r="L8" s="5">
        <f>Bevételek!D94</f>
        <v>0</v>
      </c>
      <c r="M8" s="5">
        <f>Bevételek!E94</f>
        <v>0</v>
      </c>
      <c r="N8" s="5">
        <f>Bevételek!F94</f>
        <v>0</v>
      </c>
      <c r="O8" s="5">
        <f aca="true" t="shared" si="0" ref="O8:R11">C8+G8+K8</f>
        <v>14194956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90" t="s">
        <v>39</v>
      </c>
      <c r="T8" s="5">
        <f>Kiadás!C9</f>
        <v>0</v>
      </c>
      <c r="U8" s="5">
        <f>Kiadás!D9</f>
        <v>0</v>
      </c>
      <c r="V8" s="5">
        <f>Kiadás!E9</f>
        <v>0</v>
      </c>
      <c r="W8" s="5">
        <f>Kiadás!F9</f>
        <v>0</v>
      </c>
      <c r="X8" s="5">
        <f>Kiadás!C10</f>
        <v>6045700</v>
      </c>
      <c r="Y8" s="5">
        <f>Kiadás!D10</f>
        <v>0</v>
      </c>
      <c r="Z8" s="5">
        <f>Kiadás!E10</f>
        <v>0</v>
      </c>
      <c r="AA8" s="5">
        <f>Kiadás!F10</f>
        <v>0</v>
      </c>
      <c r="AB8" s="5">
        <f>Kiadás!C11</f>
        <v>570000</v>
      </c>
      <c r="AC8" s="5">
        <f>Kiadás!D11</f>
        <v>0</v>
      </c>
      <c r="AD8" s="5">
        <f>Kiadás!E11</f>
        <v>0</v>
      </c>
      <c r="AE8" s="5">
        <f>Kiadás!F11</f>
        <v>0</v>
      </c>
      <c r="AF8" s="5">
        <f aca="true" t="shared" si="1" ref="AF8:AI12">T8+X8+AB8</f>
        <v>6615700</v>
      </c>
      <c r="AG8" s="5">
        <f t="shared" si="1"/>
        <v>0</v>
      </c>
      <c r="AH8" s="5">
        <f t="shared" si="1"/>
        <v>0</v>
      </c>
      <c r="AI8" s="5">
        <f t="shared" si="1"/>
        <v>0</v>
      </c>
    </row>
    <row r="9" spans="1:35" s="11" customFormat="1" ht="45">
      <c r="A9" s="1">
        <v>5</v>
      </c>
      <c r="B9" s="88" t="s">
        <v>305</v>
      </c>
      <c r="C9" s="5">
        <f>Bevételek!C151</f>
        <v>0</v>
      </c>
      <c r="D9" s="5">
        <f>Bevételek!D151</f>
        <v>0</v>
      </c>
      <c r="E9" s="5">
        <f>Bevételek!E151</f>
        <v>0</v>
      </c>
      <c r="F9" s="5">
        <f>Bevételek!F151</f>
        <v>0</v>
      </c>
      <c r="G9" s="5">
        <f>Bevételek!C152</f>
        <v>70000</v>
      </c>
      <c r="H9" s="5">
        <f>Bevételek!D152</f>
        <v>0</v>
      </c>
      <c r="I9" s="5">
        <f>Bevételek!E152</f>
        <v>0</v>
      </c>
      <c r="J9" s="5">
        <f>Bevételek!F152</f>
        <v>0</v>
      </c>
      <c r="K9" s="5">
        <f>Bevételek!C153</f>
        <v>670000</v>
      </c>
      <c r="L9" s="5">
        <f>Bevételek!D153</f>
        <v>0</v>
      </c>
      <c r="M9" s="5">
        <f>Bevételek!E153</f>
        <v>0</v>
      </c>
      <c r="N9" s="5">
        <f>Bevételek!F153</f>
        <v>0</v>
      </c>
      <c r="O9" s="5">
        <f t="shared" si="0"/>
        <v>740000</v>
      </c>
      <c r="P9" s="5">
        <f t="shared" si="0"/>
        <v>0</v>
      </c>
      <c r="Q9" s="5">
        <f t="shared" si="0"/>
        <v>0</v>
      </c>
      <c r="R9" s="5">
        <f t="shared" si="0"/>
        <v>0</v>
      </c>
      <c r="S9" s="90" t="s">
        <v>80</v>
      </c>
      <c r="T9" s="5">
        <f>Kiadás!C13</f>
        <v>0</v>
      </c>
      <c r="U9" s="5">
        <f>Kiadás!D13</f>
        <v>0</v>
      </c>
      <c r="V9" s="5">
        <f>Kiadás!E13</f>
        <v>0</v>
      </c>
      <c r="W9" s="5">
        <f>Kiadás!F13</f>
        <v>0</v>
      </c>
      <c r="X9" s="5">
        <f>Kiadás!C14</f>
        <v>1181037</v>
      </c>
      <c r="Y9" s="5">
        <f>Kiadás!D14</f>
        <v>0</v>
      </c>
      <c r="Z9" s="5">
        <f>Kiadás!E14</f>
        <v>0</v>
      </c>
      <c r="AA9" s="5">
        <f>Kiadás!F14</f>
        <v>0</v>
      </c>
      <c r="AB9" s="5">
        <f>Kiadás!C15</f>
        <v>126400</v>
      </c>
      <c r="AC9" s="5">
        <f>Kiadás!D15</f>
        <v>0</v>
      </c>
      <c r="AD9" s="5">
        <f>Kiadás!E15</f>
        <v>0</v>
      </c>
      <c r="AE9" s="5">
        <f>Kiadás!F15</f>
        <v>0</v>
      </c>
      <c r="AF9" s="5">
        <f t="shared" si="1"/>
        <v>1307437</v>
      </c>
      <c r="AG9" s="5">
        <f t="shared" si="1"/>
        <v>0</v>
      </c>
      <c r="AH9" s="5">
        <f t="shared" si="1"/>
        <v>0</v>
      </c>
      <c r="AI9" s="5">
        <f t="shared" si="1"/>
        <v>0</v>
      </c>
    </row>
    <row r="10" spans="1:35" s="11" customFormat="1" ht="15.75">
      <c r="A10" s="1">
        <v>6</v>
      </c>
      <c r="B10" s="88" t="s">
        <v>44</v>
      </c>
      <c r="C10" s="5">
        <f>Bevételek!C208</f>
        <v>0</v>
      </c>
      <c r="D10" s="5">
        <f>Bevételek!D208</f>
        <v>0</v>
      </c>
      <c r="E10" s="5">
        <f>Bevételek!E208</f>
        <v>0</v>
      </c>
      <c r="F10" s="5">
        <f>Bevételek!F208</f>
        <v>0</v>
      </c>
      <c r="G10" s="5">
        <f>Bevételek!C209</f>
        <v>889325</v>
      </c>
      <c r="H10" s="5">
        <f>Bevételek!D209</f>
        <v>0</v>
      </c>
      <c r="I10" s="5">
        <f>Bevételek!E209</f>
        <v>0</v>
      </c>
      <c r="J10" s="5">
        <f>Bevételek!F209</f>
        <v>0</v>
      </c>
      <c r="K10" s="5">
        <f>Bevételek!C210</f>
        <v>0</v>
      </c>
      <c r="L10" s="5">
        <f>Bevételek!D210</f>
        <v>0</v>
      </c>
      <c r="M10" s="5">
        <f>Bevételek!E210</f>
        <v>0</v>
      </c>
      <c r="N10" s="5">
        <f>Bevételek!F210</f>
        <v>0</v>
      </c>
      <c r="O10" s="5">
        <f t="shared" si="0"/>
        <v>889325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90" t="s">
        <v>81</v>
      </c>
      <c r="T10" s="5">
        <f>Kiadás!C17</f>
        <v>0</v>
      </c>
      <c r="U10" s="5">
        <f>Kiadás!D17</f>
        <v>0</v>
      </c>
      <c r="V10" s="5">
        <f>Kiadás!E17</f>
        <v>0</v>
      </c>
      <c r="W10" s="5">
        <f>Kiadás!F17</f>
        <v>0</v>
      </c>
      <c r="X10" s="5">
        <f>Kiadás!C18</f>
        <v>4567870</v>
      </c>
      <c r="Y10" s="5">
        <f>Kiadás!D18</f>
        <v>0</v>
      </c>
      <c r="Z10" s="5">
        <f>Kiadás!E18</f>
        <v>0</v>
      </c>
      <c r="AA10" s="5">
        <f>Kiadás!F18</f>
        <v>0</v>
      </c>
      <c r="AB10" s="5">
        <f>Kiadás!C19</f>
        <v>0</v>
      </c>
      <c r="AC10" s="5">
        <f>Kiadás!D19</f>
        <v>0</v>
      </c>
      <c r="AD10" s="5">
        <f>Kiadás!E19</f>
        <v>0</v>
      </c>
      <c r="AE10" s="5">
        <f>Kiadás!F19</f>
        <v>0</v>
      </c>
      <c r="AF10" s="5">
        <f t="shared" si="1"/>
        <v>4567870</v>
      </c>
      <c r="AG10" s="5">
        <f t="shared" si="1"/>
        <v>0</v>
      </c>
      <c r="AH10" s="5">
        <f t="shared" si="1"/>
        <v>0</v>
      </c>
      <c r="AI10" s="5">
        <f t="shared" si="1"/>
        <v>0</v>
      </c>
    </row>
    <row r="11" spans="1:35" s="11" customFormat="1" ht="15.75">
      <c r="A11" s="1">
        <v>7</v>
      </c>
      <c r="B11" s="290" t="s">
        <v>363</v>
      </c>
      <c r="C11" s="288">
        <f>Bevételek!C242</f>
        <v>0</v>
      </c>
      <c r="D11" s="288">
        <f>Bevételek!D242</f>
        <v>0</v>
      </c>
      <c r="E11" s="288">
        <f>Bevételek!E242</f>
        <v>0</v>
      </c>
      <c r="F11" s="288">
        <f>Bevételek!F242</f>
        <v>0</v>
      </c>
      <c r="G11" s="288">
        <f>Bevételek!C243</f>
        <v>0</v>
      </c>
      <c r="H11" s="288">
        <f>Bevételek!D243</f>
        <v>0</v>
      </c>
      <c r="I11" s="288">
        <f>Bevételek!E243</f>
        <v>0</v>
      </c>
      <c r="J11" s="288">
        <f>Bevételek!F243</f>
        <v>0</v>
      </c>
      <c r="K11" s="288">
        <f>Bevételek!C244</f>
        <v>0</v>
      </c>
      <c r="L11" s="288">
        <f>Bevételek!D244</f>
        <v>0</v>
      </c>
      <c r="M11" s="288">
        <f>Bevételek!E244</f>
        <v>0</v>
      </c>
      <c r="N11" s="288">
        <f>Bevételek!F244</f>
        <v>0</v>
      </c>
      <c r="O11" s="288">
        <f t="shared" si="0"/>
        <v>0</v>
      </c>
      <c r="P11" s="288">
        <f t="shared" si="0"/>
        <v>0</v>
      </c>
      <c r="Q11" s="288">
        <f t="shared" si="0"/>
        <v>0</v>
      </c>
      <c r="R11" s="288">
        <f t="shared" si="0"/>
        <v>0</v>
      </c>
      <c r="S11" s="90" t="s">
        <v>82</v>
      </c>
      <c r="T11" s="5">
        <f>Kiadás!C62</f>
        <v>0</v>
      </c>
      <c r="U11" s="5">
        <f>Kiadás!D62</f>
        <v>0</v>
      </c>
      <c r="V11" s="5">
        <f>Kiadás!E62</f>
        <v>0</v>
      </c>
      <c r="W11" s="5">
        <f>Kiadás!F62</f>
        <v>0</v>
      </c>
      <c r="X11" s="5">
        <f>Kiadás!C63</f>
        <v>960000</v>
      </c>
      <c r="Y11" s="5">
        <f>Kiadás!D63</f>
        <v>0</v>
      </c>
      <c r="Z11" s="5">
        <f>Kiadás!E63</f>
        <v>0</v>
      </c>
      <c r="AA11" s="5">
        <f>Kiadás!F63</f>
        <v>0</v>
      </c>
      <c r="AB11" s="5">
        <f>Kiadás!C64</f>
        <v>0</v>
      </c>
      <c r="AC11" s="5">
        <f>Kiadás!D64</f>
        <v>0</v>
      </c>
      <c r="AD11" s="5">
        <f>Kiadás!E64</f>
        <v>0</v>
      </c>
      <c r="AE11" s="5">
        <f>Kiadás!F64</f>
        <v>0</v>
      </c>
      <c r="AF11" s="5">
        <f t="shared" si="1"/>
        <v>960000</v>
      </c>
      <c r="AG11" s="5">
        <f t="shared" si="1"/>
        <v>0</v>
      </c>
      <c r="AH11" s="5">
        <f t="shared" si="1"/>
        <v>0</v>
      </c>
      <c r="AI11" s="5">
        <f t="shared" si="1"/>
        <v>0</v>
      </c>
    </row>
    <row r="12" spans="1:35" s="11" customFormat="1" ht="30">
      <c r="A12" s="1">
        <v>8</v>
      </c>
      <c r="B12" s="290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90" t="s">
        <v>83</v>
      </c>
      <c r="T12" s="5">
        <f>Kiadás!C126</f>
        <v>0</v>
      </c>
      <c r="U12" s="5">
        <f>Kiadás!D126</f>
        <v>0</v>
      </c>
      <c r="V12" s="5">
        <f>Kiadás!E126</f>
        <v>0</v>
      </c>
      <c r="W12" s="5">
        <f>Kiadás!F126</f>
        <v>0</v>
      </c>
      <c r="X12" s="5">
        <f>Kiadás!C127</f>
        <v>518027</v>
      </c>
      <c r="Y12" s="5">
        <f>Kiadás!D127</f>
        <v>0</v>
      </c>
      <c r="Z12" s="5">
        <f>Kiadás!E127</f>
        <v>0</v>
      </c>
      <c r="AA12" s="5">
        <f>Kiadás!F127</f>
        <v>0</v>
      </c>
      <c r="AB12" s="5">
        <f>Kiadás!C128</f>
        <v>7026</v>
      </c>
      <c r="AC12" s="5">
        <f>Kiadás!D128</f>
        <v>0</v>
      </c>
      <c r="AD12" s="5">
        <f>Kiadás!E128</f>
        <v>0</v>
      </c>
      <c r="AE12" s="5">
        <f>Kiadás!F128</f>
        <v>0</v>
      </c>
      <c r="AF12" s="5">
        <f t="shared" si="1"/>
        <v>525053</v>
      </c>
      <c r="AG12" s="5">
        <f t="shared" si="1"/>
        <v>0</v>
      </c>
      <c r="AH12" s="5">
        <f t="shared" si="1"/>
        <v>0</v>
      </c>
      <c r="AI12" s="5">
        <f t="shared" si="1"/>
        <v>0</v>
      </c>
    </row>
    <row r="13" spans="1:35" s="11" customFormat="1" ht="15.75">
      <c r="A13" s="1">
        <v>9</v>
      </c>
      <c r="B13" s="89" t="s">
        <v>85</v>
      </c>
      <c r="C13" s="13">
        <f aca="true" t="shared" si="2" ref="C13:Q13">SUM(C8:C12)</f>
        <v>0</v>
      </c>
      <c r="D13" s="13">
        <f t="shared" si="2"/>
        <v>0</v>
      </c>
      <c r="E13" s="13">
        <f t="shared" si="2"/>
        <v>0</v>
      </c>
      <c r="F13" s="13">
        <f>SUM(F8:F12)</f>
        <v>0</v>
      </c>
      <c r="G13" s="13">
        <f t="shared" si="2"/>
        <v>15154281</v>
      </c>
      <c r="H13" s="13">
        <f t="shared" si="2"/>
        <v>0</v>
      </c>
      <c r="I13" s="13">
        <f t="shared" si="2"/>
        <v>0</v>
      </c>
      <c r="J13" s="13">
        <f>SUM(J8:J12)</f>
        <v>0</v>
      </c>
      <c r="K13" s="13">
        <f t="shared" si="2"/>
        <v>670000</v>
      </c>
      <c r="L13" s="13">
        <f t="shared" si="2"/>
        <v>0</v>
      </c>
      <c r="M13" s="13">
        <f t="shared" si="2"/>
        <v>0</v>
      </c>
      <c r="N13" s="13">
        <f>SUM(N8:N12)</f>
        <v>0</v>
      </c>
      <c r="O13" s="13">
        <f t="shared" si="2"/>
        <v>15824281</v>
      </c>
      <c r="P13" s="13">
        <f t="shared" si="2"/>
        <v>0</v>
      </c>
      <c r="Q13" s="13">
        <f t="shared" si="2"/>
        <v>0</v>
      </c>
      <c r="R13" s="13">
        <f>SUM(R8:R12)</f>
        <v>0</v>
      </c>
      <c r="S13" s="89" t="s">
        <v>86</v>
      </c>
      <c r="T13" s="13">
        <f aca="true" t="shared" si="3" ref="T13:AH13">SUM(T8:T12)</f>
        <v>0</v>
      </c>
      <c r="U13" s="13">
        <f t="shared" si="3"/>
        <v>0</v>
      </c>
      <c r="V13" s="13">
        <f t="shared" si="3"/>
        <v>0</v>
      </c>
      <c r="W13" s="13">
        <f>SUM(W8:W12)</f>
        <v>0</v>
      </c>
      <c r="X13" s="13">
        <f t="shared" si="3"/>
        <v>13272634</v>
      </c>
      <c r="Y13" s="13">
        <f t="shared" si="3"/>
        <v>0</v>
      </c>
      <c r="Z13" s="13">
        <f t="shared" si="3"/>
        <v>0</v>
      </c>
      <c r="AA13" s="13">
        <f>SUM(AA8:AA12)</f>
        <v>0</v>
      </c>
      <c r="AB13" s="13">
        <f t="shared" si="3"/>
        <v>703426</v>
      </c>
      <c r="AC13" s="13">
        <f t="shared" si="3"/>
        <v>0</v>
      </c>
      <c r="AD13" s="13">
        <f t="shared" si="3"/>
        <v>0</v>
      </c>
      <c r="AE13" s="13">
        <f>SUM(AE8:AE12)</f>
        <v>0</v>
      </c>
      <c r="AF13" s="13">
        <f t="shared" si="3"/>
        <v>13976060</v>
      </c>
      <c r="AG13" s="13">
        <f t="shared" si="3"/>
        <v>0</v>
      </c>
      <c r="AH13" s="13">
        <f t="shared" si="3"/>
        <v>0</v>
      </c>
      <c r="AI13" s="13">
        <f>SUM(AI8:AI12)</f>
        <v>0</v>
      </c>
    </row>
    <row r="14" spans="1:35" s="11" customFormat="1" ht="15.75">
      <c r="A14" s="1">
        <v>10</v>
      </c>
      <c r="B14" s="91" t="s">
        <v>139</v>
      </c>
      <c r="C14" s="92">
        <f aca="true" t="shared" si="4" ref="C14:R14">C13-T13</f>
        <v>0</v>
      </c>
      <c r="D14" s="92">
        <f t="shared" si="4"/>
        <v>0</v>
      </c>
      <c r="E14" s="92">
        <f t="shared" si="4"/>
        <v>0</v>
      </c>
      <c r="F14" s="92">
        <f t="shared" si="4"/>
        <v>0</v>
      </c>
      <c r="G14" s="92">
        <f t="shared" si="4"/>
        <v>1881647</v>
      </c>
      <c r="H14" s="92">
        <f t="shared" si="4"/>
        <v>0</v>
      </c>
      <c r="I14" s="92">
        <f t="shared" si="4"/>
        <v>0</v>
      </c>
      <c r="J14" s="92">
        <f t="shared" si="4"/>
        <v>0</v>
      </c>
      <c r="K14" s="92">
        <f t="shared" si="4"/>
        <v>-33426</v>
      </c>
      <c r="L14" s="92">
        <f t="shared" si="4"/>
        <v>0</v>
      </c>
      <c r="M14" s="92">
        <f t="shared" si="4"/>
        <v>0</v>
      </c>
      <c r="N14" s="92">
        <f t="shared" si="4"/>
        <v>0</v>
      </c>
      <c r="O14" s="92">
        <f t="shared" si="4"/>
        <v>1848221</v>
      </c>
      <c r="P14" s="92">
        <f t="shared" si="4"/>
        <v>0</v>
      </c>
      <c r="Q14" s="92">
        <f t="shared" si="4"/>
        <v>0</v>
      </c>
      <c r="R14" s="92">
        <f t="shared" si="4"/>
        <v>0</v>
      </c>
      <c r="S14" s="289" t="s">
        <v>125</v>
      </c>
      <c r="T14" s="283">
        <f>Kiadás!C155</f>
        <v>0</v>
      </c>
      <c r="U14" s="283">
        <f>Kiadás!D155</f>
        <v>0</v>
      </c>
      <c r="V14" s="283">
        <f>Kiadás!E155</f>
        <v>0</v>
      </c>
      <c r="W14" s="283">
        <f>Kiadás!F155</f>
        <v>0</v>
      </c>
      <c r="X14" s="283">
        <f>Kiadás!C156</f>
        <v>567159</v>
      </c>
      <c r="Y14" s="283">
        <f>Kiadás!D156</f>
        <v>0</v>
      </c>
      <c r="Z14" s="283">
        <f>Kiadás!E156</f>
        <v>0</v>
      </c>
      <c r="AA14" s="283">
        <f>Kiadás!F156</f>
        <v>0</v>
      </c>
      <c r="AB14" s="283">
        <f>Kiadás!C157</f>
        <v>0</v>
      </c>
      <c r="AC14" s="283">
        <f>Kiadás!D157</f>
        <v>0</v>
      </c>
      <c r="AD14" s="283">
        <f>Kiadás!E157</f>
        <v>0</v>
      </c>
      <c r="AE14" s="283">
        <f>Kiadás!F157</f>
        <v>0</v>
      </c>
      <c r="AF14" s="283">
        <f>T14+X14+AB14</f>
        <v>567159</v>
      </c>
      <c r="AG14" s="283">
        <f>U14+Y14+AC14</f>
        <v>0</v>
      </c>
      <c r="AH14" s="283">
        <f>V14+Z14+AD14</f>
        <v>0</v>
      </c>
      <c r="AI14" s="283">
        <f>W14+AA14+AE14</f>
        <v>0</v>
      </c>
    </row>
    <row r="15" spans="1:35" s="11" customFormat="1" ht="15.75">
      <c r="A15" s="1">
        <v>11</v>
      </c>
      <c r="B15" s="91" t="s">
        <v>130</v>
      </c>
      <c r="C15" s="5">
        <f>Bevételek!C264</f>
        <v>0</v>
      </c>
      <c r="D15" s="5">
        <f>Bevételek!D264</f>
        <v>0</v>
      </c>
      <c r="E15" s="5">
        <f>Bevételek!E264</f>
        <v>0</v>
      </c>
      <c r="F15" s="5">
        <f>Bevételek!F264</f>
        <v>0</v>
      </c>
      <c r="G15" s="5">
        <f>Bevételek!C265</f>
        <v>8572194</v>
      </c>
      <c r="H15" s="5">
        <f>Bevételek!D265</f>
        <v>0</v>
      </c>
      <c r="I15" s="5">
        <f>Bevételek!E265</f>
        <v>0</v>
      </c>
      <c r="J15" s="5">
        <f>Bevételek!F265</f>
        <v>0</v>
      </c>
      <c r="K15" s="5">
        <f>Bevételek!C266</f>
        <v>0</v>
      </c>
      <c r="L15" s="5">
        <f>Bevételek!D266</f>
        <v>0</v>
      </c>
      <c r="M15" s="5">
        <f>Bevételek!E266</f>
        <v>0</v>
      </c>
      <c r="N15" s="5">
        <f>Bevételek!F266</f>
        <v>0</v>
      </c>
      <c r="O15" s="5">
        <f aca="true" t="shared" si="5" ref="O15:R16">C15+G15+K15</f>
        <v>8572194</v>
      </c>
      <c r="P15" s="5">
        <f t="shared" si="5"/>
        <v>0</v>
      </c>
      <c r="Q15" s="5">
        <f t="shared" si="5"/>
        <v>0</v>
      </c>
      <c r="R15" s="5">
        <f t="shared" si="5"/>
        <v>0</v>
      </c>
      <c r="S15" s="289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</row>
    <row r="16" spans="1:35" s="11" customFormat="1" ht="15.75">
      <c r="A16" s="1">
        <v>12</v>
      </c>
      <c r="B16" s="91" t="s">
        <v>131</v>
      </c>
      <c r="C16" s="5">
        <f>Bevételek!C285</f>
        <v>0</v>
      </c>
      <c r="D16" s="5">
        <f>Bevételek!D285</f>
        <v>0</v>
      </c>
      <c r="E16" s="5">
        <f>Bevételek!E285</f>
        <v>0</v>
      </c>
      <c r="F16" s="5">
        <f>Bevételek!F285</f>
        <v>0</v>
      </c>
      <c r="G16" s="5">
        <f>Bevételek!C286</f>
        <v>0</v>
      </c>
      <c r="H16" s="5">
        <f>Bevételek!D286</f>
        <v>0</v>
      </c>
      <c r="I16" s="5">
        <f>Bevételek!E286</f>
        <v>0</v>
      </c>
      <c r="J16" s="5">
        <f>Bevételek!F286</f>
        <v>0</v>
      </c>
      <c r="K16" s="5">
        <f>Bevételek!C287</f>
        <v>0</v>
      </c>
      <c r="L16" s="5">
        <f>Bevételek!D287</f>
        <v>0</v>
      </c>
      <c r="M16" s="5">
        <f>Bevételek!E287</f>
        <v>0</v>
      </c>
      <c r="N16" s="5">
        <f>Bevételek!F287</f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289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</row>
    <row r="17" spans="1:35" s="11" customFormat="1" ht="31.5">
      <c r="A17" s="1">
        <v>13</v>
      </c>
      <c r="B17" s="89" t="s">
        <v>10</v>
      </c>
      <c r="C17" s="14">
        <f aca="true" t="shared" si="6" ref="C17:Q17">C13+C15+C16</f>
        <v>0</v>
      </c>
      <c r="D17" s="14">
        <f t="shared" si="6"/>
        <v>0</v>
      </c>
      <c r="E17" s="14">
        <f t="shared" si="6"/>
        <v>0</v>
      </c>
      <c r="F17" s="14">
        <f>F13+F15+F16</f>
        <v>0</v>
      </c>
      <c r="G17" s="14">
        <f t="shared" si="6"/>
        <v>23726475</v>
      </c>
      <c r="H17" s="14">
        <f t="shared" si="6"/>
        <v>0</v>
      </c>
      <c r="I17" s="14">
        <f t="shared" si="6"/>
        <v>0</v>
      </c>
      <c r="J17" s="14">
        <f>J13+J15+J16</f>
        <v>0</v>
      </c>
      <c r="K17" s="14">
        <f t="shared" si="6"/>
        <v>670000</v>
      </c>
      <c r="L17" s="14">
        <f t="shared" si="6"/>
        <v>0</v>
      </c>
      <c r="M17" s="14">
        <f t="shared" si="6"/>
        <v>0</v>
      </c>
      <c r="N17" s="14">
        <f>N13+N15+N16</f>
        <v>0</v>
      </c>
      <c r="O17" s="14">
        <f t="shared" si="6"/>
        <v>24396475</v>
      </c>
      <c r="P17" s="14">
        <f t="shared" si="6"/>
        <v>0</v>
      </c>
      <c r="Q17" s="14">
        <f t="shared" si="6"/>
        <v>0</v>
      </c>
      <c r="R17" s="14">
        <f>R13+R15+R16</f>
        <v>0</v>
      </c>
      <c r="S17" s="89" t="s">
        <v>11</v>
      </c>
      <c r="T17" s="14">
        <f aca="true" t="shared" si="7" ref="T17:AG17">T13+T14</f>
        <v>0</v>
      </c>
      <c r="U17" s="14">
        <f t="shared" si="7"/>
        <v>0</v>
      </c>
      <c r="V17" s="14">
        <f>V13+V14</f>
        <v>0</v>
      </c>
      <c r="W17" s="14">
        <f>W13+W14</f>
        <v>0</v>
      </c>
      <c r="X17" s="14">
        <f t="shared" si="7"/>
        <v>13839793</v>
      </c>
      <c r="Y17" s="14">
        <f t="shared" si="7"/>
        <v>0</v>
      </c>
      <c r="Z17" s="14">
        <f>Z13+Z14</f>
        <v>0</v>
      </c>
      <c r="AA17" s="14">
        <f>AA13+AA14</f>
        <v>0</v>
      </c>
      <c r="AB17" s="14">
        <f t="shared" si="7"/>
        <v>703426</v>
      </c>
      <c r="AC17" s="14">
        <f t="shared" si="7"/>
        <v>0</v>
      </c>
      <c r="AD17" s="14">
        <f>AD13+AD14</f>
        <v>0</v>
      </c>
      <c r="AE17" s="14">
        <f>AE13+AE14</f>
        <v>0</v>
      </c>
      <c r="AF17" s="14">
        <f t="shared" si="7"/>
        <v>14543219</v>
      </c>
      <c r="AG17" s="14">
        <f t="shared" si="7"/>
        <v>0</v>
      </c>
      <c r="AH17" s="14">
        <f>AH13+AH14</f>
        <v>0</v>
      </c>
      <c r="AI17" s="14">
        <f>AI13+AI14</f>
        <v>0</v>
      </c>
    </row>
    <row r="18" spans="1:35" s="93" customFormat="1" ht="16.5">
      <c r="A18" s="1">
        <v>14</v>
      </c>
      <c r="B18" s="284" t="s">
        <v>133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6"/>
      <c r="S18" s="287" t="s">
        <v>112</v>
      </c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62"/>
      <c r="AH18" s="262"/>
      <c r="AI18" s="267"/>
    </row>
    <row r="19" spans="1:35" s="11" customFormat="1" ht="47.25">
      <c r="A19" s="1">
        <v>15</v>
      </c>
      <c r="B19" s="88" t="s">
        <v>292</v>
      </c>
      <c r="C19" s="5">
        <f>Bevételek!C122</f>
        <v>0</v>
      </c>
      <c r="D19" s="5">
        <f>Bevételek!D122</f>
        <v>0</v>
      </c>
      <c r="E19" s="5">
        <f>Bevételek!E122</f>
        <v>0</v>
      </c>
      <c r="F19" s="5">
        <f>Bevételek!F122</f>
        <v>0</v>
      </c>
      <c r="G19" s="5">
        <f>Bevételek!C123</f>
        <v>0</v>
      </c>
      <c r="H19" s="5">
        <f>Bevételek!D123</f>
        <v>0</v>
      </c>
      <c r="I19" s="5">
        <f>Bevételek!E123</f>
        <v>0</v>
      </c>
      <c r="J19" s="5">
        <f>Bevételek!F123</f>
        <v>0</v>
      </c>
      <c r="K19" s="5">
        <f>Bevételek!C124</f>
        <v>0</v>
      </c>
      <c r="L19" s="5">
        <f>Bevételek!D124</f>
        <v>0</v>
      </c>
      <c r="M19" s="5">
        <f>Bevételek!E124</f>
        <v>0</v>
      </c>
      <c r="N19" s="5">
        <f>Bevételek!F124</f>
        <v>0</v>
      </c>
      <c r="O19" s="5">
        <f aca="true" t="shared" si="8" ref="O19:R21">C19+G19+K19</f>
        <v>0</v>
      </c>
      <c r="P19" s="5">
        <f t="shared" si="8"/>
        <v>0</v>
      </c>
      <c r="Q19" s="5">
        <f t="shared" si="8"/>
        <v>0</v>
      </c>
      <c r="R19" s="5">
        <f t="shared" si="8"/>
        <v>0</v>
      </c>
      <c r="S19" s="88" t="s">
        <v>110</v>
      </c>
      <c r="T19" s="5">
        <f>Kiadás!C131</f>
        <v>0</v>
      </c>
      <c r="U19" s="5">
        <f>Kiadás!D131</f>
        <v>0</v>
      </c>
      <c r="V19" s="5">
        <f>Kiadás!E131</f>
        <v>0</v>
      </c>
      <c r="W19" s="5">
        <f>Kiadás!F131</f>
        <v>0</v>
      </c>
      <c r="X19" s="5">
        <f>Kiadás!C132</f>
        <v>1000000</v>
      </c>
      <c r="Y19" s="5">
        <f>Kiadás!D132</f>
        <v>0</v>
      </c>
      <c r="Z19" s="5">
        <f>Kiadás!E132</f>
        <v>0</v>
      </c>
      <c r="AA19" s="5">
        <f>Kiadás!F132</f>
        <v>0</v>
      </c>
      <c r="AB19" s="5">
        <f>Kiadás!C133</f>
        <v>0</v>
      </c>
      <c r="AC19" s="5">
        <f>Kiadás!D133</f>
        <v>0</v>
      </c>
      <c r="AD19" s="5">
        <f>Kiadás!E133</f>
        <v>0</v>
      </c>
      <c r="AE19" s="5">
        <f>Kiadás!F133</f>
        <v>0</v>
      </c>
      <c r="AF19" s="5">
        <f aca="true" t="shared" si="9" ref="AF19:AI21">T19+X19+AB19</f>
        <v>1000000</v>
      </c>
      <c r="AG19" s="5">
        <f t="shared" si="9"/>
        <v>0</v>
      </c>
      <c r="AH19" s="5">
        <f t="shared" si="9"/>
        <v>0</v>
      </c>
      <c r="AI19" s="5">
        <f t="shared" si="9"/>
        <v>0</v>
      </c>
    </row>
    <row r="20" spans="1:35" s="11" customFormat="1" ht="15.75">
      <c r="A20" s="1">
        <v>16</v>
      </c>
      <c r="B20" s="88" t="s">
        <v>133</v>
      </c>
      <c r="C20" s="5">
        <f>Bevételek!C228</f>
        <v>0</v>
      </c>
      <c r="D20" s="5">
        <f>Bevételek!D228</f>
        <v>0</v>
      </c>
      <c r="E20" s="5">
        <f>Bevételek!E228</f>
        <v>0</v>
      </c>
      <c r="F20" s="5">
        <f>Bevételek!F228</f>
        <v>0</v>
      </c>
      <c r="G20" s="5">
        <f>Bevételek!C229</f>
        <v>0</v>
      </c>
      <c r="H20" s="5">
        <f>Bevételek!D229</f>
        <v>0</v>
      </c>
      <c r="I20" s="5">
        <f>Bevételek!E229</f>
        <v>0</v>
      </c>
      <c r="J20" s="5">
        <f>Bevételek!F229</f>
        <v>0</v>
      </c>
      <c r="K20" s="5">
        <f>Bevételek!C230</f>
        <v>0</v>
      </c>
      <c r="L20" s="5">
        <f>Bevételek!D230</f>
        <v>0</v>
      </c>
      <c r="M20" s="5">
        <f>Bevételek!E230</f>
        <v>0</v>
      </c>
      <c r="N20" s="5">
        <f>Bevételek!F230</f>
        <v>0</v>
      </c>
      <c r="O20" s="5">
        <f t="shared" si="8"/>
        <v>0</v>
      </c>
      <c r="P20" s="5">
        <f t="shared" si="8"/>
        <v>0</v>
      </c>
      <c r="Q20" s="5">
        <f t="shared" si="8"/>
        <v>0</v>
      </c>
      <c r="R20" s="5">
        <f t="shared" si="8"/>
        <v>0</v>
      </c>
      <c r="S20" s="88" t="s">
        <v>45</v>
      </c>
      <c r="T20" s="5">
        <f>Kiadás!C135</f>
        <v>0</v>
      </c>
      <c r="U20" s="5">
        <f>Kiadás!D135</f>
        <v>0</v>
      </c>
      <c r="V20" s="5">
        <f>Kiadás!E135</f>
        <v>0</v>
      </c>
      <c r="W20" s="5">
        <f>Kiadás!F135</f>
        <v>0</v>
      </c>
      <c r="X20" s="5">
        <f>Kiadás!C136</f>
        <v>8838256</v>
      </c>
      <c r="Y20" s="5">
        <f>Kiadás!D136</f>
        <v>0</v>
      </c>
      <c r="Z20" s="5">
        <f>Kiadás!E136</f>
        <v>0</v>
      </c>
      <c r="AA20" s="5">
        <f>Kiadás!F136</f>
        <v>0</v>
      </c>
      <c r="AB20" s="5">
        <f>Kiadás!C137</f>
        <v>0</v>
      </c>
      <c r="AC20" s="5">
        <f>Kiadás!D137</f>
        <v>0</v>
      </c>
      <c r="AD20" s="5">
        <f>Kiadás!E137</f>
        <v>0</v>
      </c>
      <c r="AE20" s="5">
        <f>Kiadás!F137</f>
        <v>0</v>
      </c>
      <c r="AF20" s="5">
        <f t="shared" si="9"/>
        <v>8838256</v>
      </c>
      <c r="AG20" s="5">
        <f t="shared" si="9"/>
        <v>0</v>
      </c>
      <c r="AH20" s="5">
        <f t="shared" si="9"/>
        <v>0</v>
      </c>
      <c r="AI20" s="5">
        <f t="shared" si="9"/>
        <v>0</v>
      </c>
    </row>
    <row r="21" spans="1:35" s="11" customFormat="1" ht="31.5">
      <c r="A21" s="1">
        <v>17</v>
      </c>
      <c r="B21" s="88" t="s">
        <v>364</v>
      </c>
      <c r="C21" s="5">
        <f>Bevételek!C256</f>
        <v>0</v>
      </c>
      <c r="D21" s="5">
        <f>Bevételek!D256</f>
        <v>0</v>
      </c>
      <c r="E21" s="5">
        <f>Bevételek!E256</f>
        <v>0</v>
      </c>
      <c r="F21" s="5">
        <f>Bevételek!F256</f>
        <v>0</v>
      </c>
      <c r="G21" s="5">
        <f>Bevételek!C257</f>
        <v>0</v>
      </c>
      <c r="H21" s="5">
        <f>Bevételek!D257</f>
        <v>0</v>
      </c>
      <c r="I21" s="5">
        <f>Bevételek!E257</f>
        <v>0</v>
      </c>
      <c r="J21" s="5">
        <f>Bevételek!F257</f>
        <v>0</v>
      </c>
      <c r="K21" s="5">
        <f>Bevételek!C258</f>
        <v>0</v>
      </c>
      <c r="L21" s="5">
        <f>Bevételek!D258</f>
        <v>0</v>
      </c>
      <c r="M21" s="5">
        <f>Bevételek!E258</f>
        <v>0</v>
      </c>
      <c r="N21" s="5">
        <f>Bevételek!F258</f>
        <v>0</v>
      </c>
      <c r="O21" s="5">
        <f t="shared" si="8"/>
        <v>0</v>
      </c>
      <c r="P21" s="5">
        <f t="shared" si="8"/>
        <v>0</v>
      </c>
      <c r="Q21" s="5">
        <f t="shared" si="8"/>
        <v>0</v>
      </c>
      <c r="R21" s="5">
        <f t="shared" si="8"/>
        <v>0</v>
      </c>
      <c r="S21" s="88" t="s">
        <v>206</v>
      </c>
      <c r="T21" s="5">
        <f>Kiadás!C139</f>
        <v>0</v>
      </c>
      <c r="U21" s="5">
        <f>Kiadás!D139</f>
        <v>0</v>
      </c>
      <c r="V21" s="5">
        <f>Kiadás!E139</f>
        <v>0</v>
      </c>
      <c r="W21" s="5">
        <f>Kiadás!F139</f>
        <v>0</v>
      </c>
      <c r="X21" s="5">
        <f>Kiadás!C140</f>
        <v>0</v>
      </c>
      <c r="Y21" s="5">
        <f>Kiadás!D140</f>
        <v>0</v>
      </c>
      <c r="Z21" s="5">
        <f>Kiadás!E140</f>
        <v>0</v>
      </c>
      <c r="AA21" s="5">
        <f>Kiadás!F140</f>
        <v>0</v>
      </c>
      <c r="AB21" s="5">
        <f>Kiadás!C141</f>
        <v>15000</v>
      </c>
      <c r="AC21" s="5">
        <f>Kiadás!D141</f>
        <v>0</v>
      </c>
      <c r="AD21" s="5">
        <f>Kiadás!E141</f>
        <v>0</v>
      </c>
      <c r="AE21" s="5">
        <f>Kiadás!F141</f>
        <v>0</v>
      </c>
      <c r="AF21" s="5">
        <f t="shared" si="9"/>
        <v>15000</v>
      </c>
      <c r="AG21" s="5">
        <f t="shared" si="9"/>
        <v>0</v>
      </c>
      <c r="AH21" s="5">
        <f t="shared" si="9"/>
        <v>0</v>
      </c>
      <c r="AI21" s="5">
        <f t="shared" si="9"/>
        <v>0</v>
      </c>
    </row>
    <row r="22" spans="1:35" s="11" customFormat="1" ht="15.75">
      <c r="A22" s="1">
        <v>18</v>
      </c>
      <c r="B22" s="89" t="s">
        <v>85</v>
      </c>
      <c r="C22" s="13">
        <f aca="true" t="shared" si="10" ref="C22:Q22">SUM(C19:C21)</f>
        <v>0</v>
      </c>
      <c r="D22" s="13">
        <f t="shared" si="10"/>
        <v>0</v>
      </c>
      <c r="E22" s="13">
        <f t="shared" si="10"/>
        <v>0</v>
      </c>
      <c r="F22" s="13">
        <f>SUM(F19:F21)</f>
        <v>0</v>
      </c>
      <c r="G22" s="13">
        <f t="shared" si="10"/>
        <v>0</v>
      </c>
      <c r="H22" s="13">
        <f t="shared" si="10"/>
        <v>0</v>
      </c>
      <c r="I22" s="13">
        <f t="shared" si="10"/>
        <v>0</v>
      </c>
      <c r="J22" s="13">
        <f>SUM(J19:J21)</f>
        <v>0</v>
      </c>
      <c r="K22" s="13">
        <f t="shared" si="10"/>
        <v>0</v>
      </c>
      <c r="L22" s="13">
        <f t="shared" si="10"/>
        <v>0</v>
      </c>
      <c r="M22" s="13">
        <f t="shared" si="10"/>
        <v>0</v>
      </c>
      <c r="N22" s="13">
        <f>SUM(N19:N21)</f>
        <v>0</v>
      </c>
      <c r="O22" s="13">
        <f t="shared" si="10"/>
        <v>0</v>
      </c>
      <c r="P22" s="13">
        <f t="shared" si="10"/>
        <v>0</v>
      </c>
      <c r="Q22" s="13">
        <f t="shared" si="10"/>
        <v>0</v>
      </c>
      <c r="R22" s="13">
        <f>SUM(R19:R21)</f>
        <v>0</v>
      </c>
      <c r="S22" s="89" t="s">
        <v>86</v>
      </c>
      <c r="T22" s="13">
        <f aca="true" t="shared" si="11" ref="T22:AH22">SUM(T19:T21)</f>
        <v>0</v>
      </c>
      <c r="U22" s="13">
        <f t="shared" si="11"/>
        <v>0</v>
      </c>
      <c r="V22" s="13">
        <f t="shared" si="11"/>
        <v>0</v>
      </c>
      <c r="W22" s="13">
        <f>SUM(W19:W21)</f>
        <v>0</v>
      </c>
      <c r="X22" s="13">
        <f t="shared" si="11"/>
        <v>9838256</v>
      </c>
      <c r="Y22" s="13">
        <f t="shared" si="11"/>
        <v>0</v>
      </c>
      <c r="Z22" s="13">
        <f t="shared" si="11"/>
        <v>0</v>
      </c>
      <c r="AA22" s="13">
        <f>SUM(AA19:AA21)</f>
        <v>0</v>
      </c>
      <c r="AB22" s="13">
        <f t="shared" si="11"/>
        <v>15000</v>
      </c>
      <c r="AC22" s="13">
        <f t="shared" si="11"/>
        <v>0</v>
      </c>
      <c r="AD22" s="13">
        <f t="shared" si="11"/>
        <v>0</v>
      </c>
      <c r="AE22" s="13">
        <f>SUM(AE19:AE21)</f>
        <v>0</v>
      </c>
      <c r="AF22" s="13">
        <f t="shared" si="11"/>
        <v>9853256</v>
      </c>
      <c r="AG22" s="13">
        <f t="shared" si="11"/>
        <v>0</v>
      </c>
      <c r="AH22" s="13">
        <f t="shared" si="11"/>
        <v>0</v>
      </c>
      <c r="AI22" s="13">
        <f>SUM(AI19:AI21)</f>
        <v>0</v>
      </c>
    </row>
    <row r="23" spans="1:35" s="11" customFormat="1" ht="15.75">
      <c r="A23" s="1">
        <v>19</v>
      </c>
      <c r="B23" s="91" t="s">
        <v>139</v>
      </c>
      <c r="C23" s="92">
        <f aca="true" t="shared" si="12" ref="C23:R23">C22-T22</f>
        <v>0</v>
      </c>
      <c r="D23" s="92">
        <f t="shared" si="12"/>
        <v>0</v>
      </c>
      <c r="E23" s="92">
        <f t="shared" si="12"/>
        <v>0</v>
      </c>
      <c r="F23" s="92">
        <f t="shared" si="12"/>
        <v>0</v>
      </c>
      <c r="G23" s="92">
        <f t="shared" si="12"/>
        <v>-9838256</v>
      </c>
      <c r="H23" s="92">
        <f t="shared" si="12"/>
        <v>0</v>
      </c>
      <c r="I23" s="92">
        <f t="shared" si="12"/>
        <v>0</v>
      </c>
      <c r="J23" s="92">
        <f t="shared" si="12"/>
        <v>0</v>
      </c>
      <c r="K23" s="92">
        <f t="shared" si="12"/>
        <v>-15000</v>
      </c>
      <c r="L23" s="92">
        <f t="shared" si="12"/>
        <v>0</v>
      </c>
      <c r="M23" s="92">
        <f t="shared" si="12"/>
        <v>0</v>
      </c>
      <c r="N23" s="92">
        <f t="shared" si="12"/>
        <v>0</v>
      </c>
      <c r="O23" s="92">
        <f t="shared" si="12"/>
        <v>-9853256</v>
      </c>
      <c r="P23" s="92">
        <f t="shared" si="12"/>
        <v>0</v>
      </c>
      <c r="Q23" s="92">
        <f t="shared" si="12"/>
        <v>0</v>
      </c>
      <c r="R23" s="92">
        <f t="shared" si="12"/>
        <v>0</v>
      </c>
      <c r="S23" s="289" t="s">
        <v>125</v>
      </c>
      <c r="T23" s="283">
        <f>Kiadás!C170</f>
        <v>0</v>
      </c>
      <c r="U23" s="283">
        <f>Kiadás!D170</f>
        <v>0</v>
      </c>
      <c r="V23" s="283">
        <f>Kiadás!E170</f>
        <v>0</v>
      </c>
      <c r="W23" s="283">
        <f>Kiadás!F170</f>
        <v>0</v>
      </c>
      <c r="X23" s="283">
        <f>Kiadás!C171</f>
        <v>0</v>
      </c>
      <c r="Y23" s="283">
        <f>Kiadás!D171</f>
        <v>0</v>
      </c>
      <c r="Z23" s="283">
        <f>Kiadás!E171</f>
        <v>0</v>
      </c>
      <c r="AA23" s="283">
        <f>Kiadás!F171</f>
        <v>0</v>
      </c>
      <c r="AB23" s="283">
        <f>Kiadás!C172</f>
        <v>0</v>
      </c>
      <c r="AC23" s="283">
        <f>Kiadás!D172</f>
        <v>0</v>
      </c>
      <c r="AD23" s="283">
        <f>Kiadás!E172</f>
        <v>0</v>
      </c>
      <c r="AE23" s="283">
        <f>Kiadás!F172</f>
        <v>0</v>
      </c>
      <c r="AF23" s="283">
        <f>T23+X23+AB23</f>
        <v>0</v>
      </c>
      <c r="AG23" s="283">
        <f>U23+Y23+AC23</f>
        <v>0</v>
      </c>
      <c r="AH23" s="283">
        <f>V23+Z23+AD23</f>
        <v>0</v>
      </c>
      <c r="AI23" s="283">
        <f>W23+AA23+AE23</f>
        <v>0</v>
      </c>
    </row>
    <row r="24" spans="1:35" s="11" customFormat="1" ht="15.75">
      <c r="A24" s="1">
        <v>20</v>
      </c>
      <c r="B24" s="91" t="s">
        <v>130</v>
      </c>
      <c r="C24" s="5">
        <f>Bevételek!C271</f>
        <v>0</v>
      </c>
      <c r="D24" s="5">
        <f>Bevételek!D271</f>
        <v>0</v>
      </c>
      <c r="E24" s="5">
        <f>Bevételek!E271</f>
        <v>0</v>
      </c>
      <c r="F24" s="5">
        <f>Bevételek!F271</f>
        <v>0</v>
      </c>
      <c r="G24" s="5">
        <f>Bevételek!C272</f>
        <v>0</v>
      </c>
      <c r="H24" s="5">
        <f>Bevételek!D272</f>
        <v>0</v>
      </c>
      <c r="I24" s="5">
        <f>Bevételek!E272</f>
        <v>0</v>
      </c>
      <c r="J24" s="5">
        <f>Bevételek!F272</f>
        <v>0</v>
      </c>
      <c r="K24" s="5">
        <f>Bevételek!C273</f>
        <v>0</v>
      </c>
      <c r="L24" s="5">
        <f>Bevételek!D273</f>
        <v>0</v>
      </c>
      <c r="M24" s="5">
        <f>Bevételek!E273</f>
        <v>0</v>
      </c>
      <c r="N24" s="5">
        <f>Bevételek!F273</f>
        <v>0</v>
      </c>
      <c r="O24" s="5">
        <f aca="true" t="shared" si="13" ref="O24:R25">C24+G24+K24</f>
        <v>0</v>
      </c>
      <c r="P24" s="5">
        <f t="shared" si="13"/>
        <v>0</v>
      </c>
      <c r="Q24" s="5">
        <f t="shared" si="13"/>
        <v>0</v>
      </c>
      <c r="R24" s="5">
        <f t="shared" si="13"/>
        <v>0</v>
      </c>
      <c r="S24" s="289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</row>
    <row r="25" spans="1:35" s="11" customFormat="1" ht="15.75">
      <c r="A25" s="1">
        <v>21</v>
      </c>
      <c r="B25" s="91" t="s">
        <v>131</v>
      </c>
      <c r="C25" s="5">
        <f>Bevételek!C298</f>
        <v>0</v>
      </c>
      <c r="D25" s="5">
        <f>Bevételek!D298</f>
        <v>0</v>
      </c>
      <c r="E25" s="5">
        <f>Bevételek!E298</f>
        <v>0</v>
      </c>
      <c r="F25" s="5">
        <f>Bevételek!F298</f>
        <v>0</v>
      </c>
      <c r="G25" s="5">
        <f>Bevételek!C299</f>
        <v>0</v>
      </c>
      <c r="H25" s="5">
        <f>Bevételek!D299</f>
        <v>0</v>
      </c>
      <c r="I25" s="5">
        <f>Bevételek!E299</f>
        <v>0</v>
      </c>
      <c r="J25" s="5">
        <f>Bevételek!F299</f>
        <v>0</v>
      </c>
      <c r="K25" s="5">
        <f>Bevételek!C300</f>
        <v>0</v>
      </c>
      <c r="L25" s="5">
        <f>Bevételek!D300</f>
        <v>0</v>
      </c>
      <c r="M25" s="5">
        <f>Bevételek!E300</f>
        <v>0</v>
      </c>
      <c r="N25" s="5">
        <f>Bevételek!F300</f>
        <v>0</v>
      </c>
      <c r="O25" s="5">
        <f t="shared" si="13"/>
        <v>0</v>
      </c>
      <c r="P25" s="5">
        <f t="shared" si="13"/>
        <v>0</v>
      </c>
      <c r="Q25" s="5">
        <f t="shared" si="13"/>
        <v>0</v>
      </c>
      <c r="R25" s="5">
        <f t="shared" si="13"/>
        <v>0</v>
      </c>
      <c r="S25" s="289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</row>
    <row r="26" spans="1:35" s="11" customFormat="1" ht="31.5">
      <c r="A26" s="1">
        <v>22</v>
      </c>
      <c r="B26" s="89" t="s">
        <v>12</v>
      </c>
      <c r="C26" s="14">
        <f aca="true" t="shared" si="14" ref="C26:Q26">C22+C24+C25</f>
        <v>0</v>
      </c>
      <c r="D26" s="14">
        <f t="shared" si="14"/>
        <v>0</v>
      </c>
      <c r="E26" s="14">
        <f t="shared" si="14"/>
        <v>0</v>
      </c>
      <c r="F26" s="14">
        <f>F22+F24+F25</f>
        <v>0</v>
      </c>
      <c r="G26" s="14">
        <f t="shared" si="14"/>
        <v>0</v>
      </c>
      <c r="H26" s="14">
        <f t="shared" si="14"/>
        <v>0</v>
      </c>
      <c r="I26" s="14">
        <f t="shared" si="14"/>
        <v>0</v>
      </c>
      <c r="J26" s="14">
        <f>J22+J24+J25</f>
        <v>0</v>
      </c>
      <c r="K26" s="14">
        <f t="shared" si="14"/>
        <v>0</v>
      </c>
      <c r="L26" s="14">
        <f t="shared" si="14"/>
        <v>0</v>
      </c>
      <c r="M26" s="14">
        <f t="shared" si="14"/>
        <v>0</v>
      </c>
      <c r="N26" s="14">
        <f>N22+N24+N25</f>
        <v>0</v>
      </c>
      <c r="O26" s="14">
        <f t="shared" si="14"/>
        <v>0</v>
      </c>
      <c r="P26" s="14">
        <f t="shared" si="14"/>
        <v>0</v>
      </c>
      <c r="Q26" s="14">
        <f t="shared" si="14"/>
        <v>0</v>
      </c>
      <c r="R26" s="14">
        <f>R22+R24+R25</f>
        <v>0</v>
      </c>
      <c r="S26" s="89" t="s">
        <v>13</v>
      </c>
      <c r="T26" s="14">
        <f aca="true" t="shared" si="15" ref="T26:AG26">T22+T23</f>
        <v>0</v>
      </c>
      <c r="U26" s="14">
        <f t="shared" si="15"/>
        <v>0</v>
      </c>
      <c r="V26" s="14">
        <f>V22+V23</f>
        <v>0</v>
      </c>
      <c r="W26" s="14">
        <f>W22+W23</f>
        <v>0</v>
      </c>
      <c r="X26" s="14">
        <f t="shared" si="15"/>
        <v>9838256</v>
      </c>
      <c r="Y26" s="14">
        <f t="shared" si="15"/>
        <v>0</v>
      </c>
      <c r="Z26" s="14">
        <f>Z22+Z23</f>
        <v>0</v>
      </c>
      <c r="AA26" s="14">
        <f>AA22+AA23</f>
        <v>0</v>
      </c>
      <c r="AB26" s="14">
        <f t="shared" si="15"/>
        <v>15000</v>
      </c>
      <c r="AC26" s="14">
        <f t="shared" si="15"/>
        <v>0</v>
      </c>
      <c r="AD26" s="14">
        <f>AD22+AD23</f>
        <v>0</v>
      </c>
      <c r="AE26" s="14">
        <f>AE22+AE23</f>
        <v>0</v>
      </c>
      <c r="AF26" s="14">
        <f t="shared" si="15"/>
        <v>9853256</v>
      </c>
      <c r="AG26" s="14">
        <f t="shared" si="15"/>
        <v>0</v>
      </c>
      <c r="AH26" s="14">
        <f>AH22+AH23</f>
        <v>0</v>
      </c>
      <c r="AI26" s="14">
        <f>AI22+AI23</f>
        <v>0</v>
      </c>
    </row>
    <row r="27" spans="1:35" s="93" customFormat="1" ht="16.5">
      <c r="A27" s="1">
        <v>23</v>
      </c>
      <c r="B27" s="280" t="s">
        <v>135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2"/>
      <c r="S27" s="287" t="s">
        <v>136</v>
      </c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62"/>
      <c r="AH27" s="262"/>
      <c r="AI27" s="267"/>
    </row>
    <row r="28" spans="1:35" s="11" customFormat="1" ht="15.75">
      <c r="A28" s="1">
        <v>24</v>
      </c>
      <c r="B28" s="88" t="s">
        <v>137</v>
      </c>
      <c r="C28" s="5">
        <f aca="true" t="shared" si="16" ref="C28:P28">C13+C22</f>
        <v>0</v>
      </c>
      <c r="D28" s="5">
        <f t="shared" si="16"/>
        <v>0</v>
      </c>
      <c r="E28" s="5">
        <f>E13+E22</f>
        <v>0</v>
      </c>
      <c r="F28" s="5">
        <f>F13+F22</f>
        <v>0</v>
      </c>
      <c r="G28" s="5">
        <f t="shared" si="16"/>
        <v>15154281</v>
      </c>
      <c r="H28" s="5">
        <f t="shared" si="16"/>
        <v>0</v>
      </c>
      <c r="I28" s="5">
        <f>I13+I22</f>
        <v>0</v>
      </c>
      <c r="J28" s="5">
        <f>J13+J22</f>
        <v>0</v>
      </c>
      <c r="K28" s="5">
        <f t="shared" si="16"/>
        <v>670000</v>
      </c>
      <c r="L28" s="5">
        <f t="shared" si="16"/>
        <v>0</v>
      </c>
      <c r="M28" s="5">
        <f>M13+M22</f>
        <v>0</v>
      </c>
      <c r="N28" s="5">
        <f>N13+N22</f>
        <v>0</v>
      </c>
      <c r="O28" s="5">
        <f t="shared" si="16"/>
        <v>15824281</v>
      </c>
      <c r="P28" s="5">
        <f t="shared" si="16"/>
        <v>0</v>
      </c>
      <c r="Q28" s="5">
        <f>Q13+Q22</f>
        <v>0</v>
      </c>
      <c r="R28" s="5">
        <f>R13+R22</f>
        <v>0</v>
      </c>
      <c r="S28" s="88" t="s">
        <v>138</v>
      </c>
      <c r="T28" s="5">
        <f aca="true" t="shared" si="17" ref="T28:AH28">T13+T22</f>
        <v>0</v>
      </c>
      <c r="U28" s="5">
        <f t="shared" si="17"/>
        <v>0</v>
      </c>
      <c r="V28" s="5">
        <f t="shared" si="17"/>
        <v>0</v>
      </c>
      <c r="W28" s="5">
        <f>W13+W22</f>
        <v>0</v>
      </c>
      <c r="X28" s="5">
        <f t="shared" si="17"/>
        <v>23110890</v>
      </c>
      <c r="Y28" s="5">
        <f t="shared" si="17"/>
        <v>0</v>
      </c>
      <c r="Z28" s="5">
        <f t="shared" si="17"/>
        <v>0</v>
      </c>
      <c r="AA28" s="5">
        <f>AA13+AA22</f>
        <v>0</v>
      </c>
      <c r="AB28" s="5">
        <f t="shared" si="17"/>
        <v>718426</v>
      </c>
      <c r="AC28" s="5">
        <f t="shared" si="17"/>
        <v>0</v>
      </c>
      <c r="AD28" s="5">
        <f t="shared" si="17"/>
        <v>0</v>
      </c>
      <c r="AE28" s="5">
        <f>AE13+AE22</f>
        <v>0</v>
      </c>
      <c r="AF28" s="5">
        <f t="shared" si="17"/>
        <v>23829316</v>
      </c>
      <c r="AG28" s="5">
        <f t="shared" si="17"/>
        <v>0</v>
      </c>
      <c r="AH28" s="5">
        <f t="shared" si="17"/>
        <v>0</v>
      </c>
      <c r="AI28" s="5">
        <f>AI13+AI22</f>
        <v>0</v>
      </c>
    </row>
    <row r="29" spans="1:35" s="11" customFormat="1" ht="15.75">
      <c r="A29" s="1">
        <v>25</v>
      </c>
      <c r="B29" s="91" t="s">
        <v>139</v>
      </c>
      <c r="C29" s="92">
        <f aca="true" t="shared" si="18" ref="C29:R29">C28-T28</f>
        <v>0</v>
      </c>
      <c r="D29" s="92">
        <f t="shared" si="18"/>
        <v>0</v>
      </c>
      <c r="E29" s="92">
        <f t="shared" si="18"/>
        <v>0</v>
      </c>
      <c r="F29" s="92">
        <f t="shared" si="18"/>
        <v>0</v>
      </c>
      <c r="G29" s="92">
        <f t="shared" si="18"/>
        <v>-7956609</v>
      </c>
      <c r="H29" s="92">
        <f t="shared" si="18"/>
        <v>0</v>
      </c>
      <c r="I29" s="92">
        <f t="shared" si="18"/>
        <v>0</v>
      </c>
      <c r="J29" s="92">
        <f t="shared" si="18"/>
        <v>0</v>
      </c>
      <c r="K29" s="92">
        <f t="shared" si="18"/>
        <v>-48426</v>
      </c>
      <c r="L29" s="92">
        <f t="shared" si="18"/>
        <v>0</v>
      </c>
      <c r="M29" s="92">
        <f t="shared" si="18"/>
        <v>0</v>
      </c>
      <c r="N29" s="92">
        <f t="shared" si="18"/>
        <v>0</v>
      </c>
      <c r="O29" s="92">
        <f t="shared" si="18"/>
        <v>-8005035</v>
      </c>
      <c r="P29" s="92">
        <f t="shared" si="18"/>
        <v>0</v>
      </c>
      <c r="Q29" s="92">
        <f t="shared" si="18"/>
        <v>0</v>
      </c>
      <c r="R29" s="92">
        <f t="shared" si="18"/>
        <v>0</v>
      </c>
      <c r="S29" s="289" t="s">
        <v>132</v>
      </c>
      <c r="T29" s="283">
        <f aca="true" t="shared" si="19" ref="T29:AH29">T14+T23</f>
        <v>0</v>
      </c>
      <c r="U29" s="283">
        <f t="shared" si="19"/>
        <v>0</v>
      </c>
      <c r="V29" s="283">
        <f t="shared" si="19"/>
        <v>0</v>
      </c>
      <c r="W29" s="283">
        <f>W14+W23</f>
        <v>0</v>
      </c>
      <c r="X29" s="283">
        <f t="shared" si="19"/>
        <v>567159</v>
      </c>
      <c r="Y29" s="283">
        <f t="shared" si="19"/>
        <v>0</v>
      </c>
      <c r="Z29" s="283">
        <f t="shared" si="19"/>
        <v>0</v>
      </c>
      <c r="AA29" s="283">
        <f>AA14+AA23</f>
        <v>0</v>
      </c>
      <c r="AB29" s="283">
        <f t="shared" si="19"/>
        <v>0</v>
      </c>
      <c r="AC29" s="283">
        <f t="shared" si="19"/>
        <v>0</v>
      </c>
      <c r="AD29" s="283">
        <f t="shared" si="19"/>
        <v>0</v>
      </c>
      <c r="AE29" s="283">
        <f>AE14+AE23</f>
        <v>0</v>
      </c>
      <c r="AF29" s="283">
        <f t="shared" si="19"/>
        <v>567159</v>
      </c>
      <c r="AG29" s="283">
        <f t="shared" si="19"/>
        <v>0</v>
      </c>
      <c r="AH29" s="283">
        <f t="shared" si="19"/>
        <v>0</v>
      </c>
      <c r="AI29" s="283">
        <f>AI14+AI23</f>
        <v>0</v>
      </c>
    </row>
    <row r="30" spans="1:35" s="11" customFormat="1" ht="15.75">
      <c r="A30" s="1">
        <v>26</v>
      </c>
      <c r="B30" s="91" t="s">
        <v>130</v>
      </c>
      <c r="C30" s="5">
        <f aca="true" t="shared" si="20" ref="C30:Q30">C15+C24</f>
        <v>0</v>
      </c>
      <c r="D30" s="5">
        <f t="shared" si="20"/>
        <v>0</v>
      </c>
      <c r="E30" s="5">
        <f t="shared" si="20"/>
        <v>0</v>
      </c>
      <c r="F30" s="5">
        <f>F15+F24</f>
        <v>0</v>
      </c>
      <c r="G30" s="5">
        <f t="shared" si="20"/>
        <v>8572194</v>
      </c>
      <c r="H30" s="5">
        <f t="shared" si="20"/>
        <v>0</v>
      </c>
      <c r="I30" s="5">
        <f t="shared" si="20"/>
        <v>0</v>
      </c>
      <c r="J30" s="5">
        <f>J15+J24</f>
        <v>0</v>
      </c>
      <c r="K30" s="5">
        <f t="shared" si="20"/>
        <v>0</v>
      </c>
      <c r="L30" s="5">
        <f t="shared" si="20"/>
        <v>0</v>
      </c>
      <c r="M30" s="5">
        <f t="shared" si="20"/>
        <v>0</v>
      </c>
      <c r="N30" s="5">
        <f>N15+N24</f>
        <v>0</v>
      </c>
      <c r="O30" s="5">
        <f t="shared" si="20"/>
        <v>8572194</v>
      </c>
      <c r="P30" s="5">
        <f t="shared" si="20"/>
        <v>0</v>
      </c>
      <c r="Q30" s="5">
        <f t="shared" si="20"/>
        <v>0</v>
      </c>
      <c r="R30" s="5">
        <f>R15+R24</f>
        <v>0</v>
      </c>
      <c r="S30" s="289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</row>
    <row r="31" spans="1:35" s="11" customFormat="1" ht="15.75">
      <c r="A31" s="1">
        <v>27</v>
      </c>
      <c r="B31" s="91" t="s">
        <v>131</v>
      </c>
      <c r="C31" s="5">
        <f aca="true" t="shared" si="21" ref="C31:Q31">C16+C25</f>
        <v>0</v>
      </c>
      <c r="D31" s="5">
        <f t="shared" si="21"/>
        <v>0</v>
      </c>
      <c r="E31" s="5">
        <f t="shared" si="21"/>
        <v>0</v>
      </c>
      <c r="F31" s="5">
        <f>F16+F25</f>
        <v>0</v>
      </c>
      <c r="G31" s="5">
        <f t="shared" si="21"/>
        <v>0</v>
      </c>
      <c r="H31" s="5">
        <f t="shared" si="21"/>
        <v>0</v>
      </c>
      <c r="I31" s="5">
        <f t="shared" si="21"/>
        <v>0</v>
      </c>
      <c r="J31" s="5">
        <f>J16+J25</f>
        <v>0</v>
      </c>
      <c r="K31" s="5">
        <f t="shared" si="21"/>
        <v>0</v>
      </c>
      <c r="L31" s="5">
        <f t="shared" si="21"/>
        <v>0</v>
      </c>
      <c r="M31" s="5">
        <f t="shared" si="21"/>
        <v>0</v>
      </c>
      <c r="N31" s="5">
        <f>N16+N25</f>
        <v>0</v>
      </c>
      <c r="O31" s="5">
        <f t="shared" si="21"/>
        <v>0</v>
      </c>
      <c r="P31" s="5">
        <f t="shared" si="21"/>
        <v>0</v>
      </c>
      <c r="Q31" s="5">
        <f t="shared" si="21"/>
        <v>0</v>
      </c>
      <c r="R31" s="5">
        <f>R16+R25</f>
        <v>0</v>
      </c>
      <c r="S31" s="289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</row>
    <row r="32" spans="1:35" s="11" customFormat="1" ht="15.75">
      <c r="A32" s="1">
        <v>28</v>
      </c>
      <c r="B32" s="87" t="s">
        <v>7</v>
      </c>
      <c r="C32" s="14">
        <f aca="true" t="shared" si="22" ref="C32:Q32">C28+C30+C31</f>
        <v>0</v>
      </c>
      <c r="D32" s="14">
        <f t="shared" si="22"/>
        <v>0</v>
      </c>
      <c r="E32" s="14">
        <f t="shared" si="22"/>
        <v>0</v>
      </c>
      <c r="F32" s="14">
        <f>F28+F30+F31</f>
        <v>0</v>
      </c>
      <c r="G32" s="14">
        <f t="shared" si="22"/>
        <v>23726475</v>
      </c>
      <c r="H32" s="14">
        <f t="shared" si="22"/>
        <v>0</v>
      </c>
      <c r="I32" s="14">
        <f t="shared" si="22"/>
        <v>0</v>
      </c>
      <c r="J32" s="14">
        <f>J28+J30+J31</f>
        <v>0</v>
      </c>
      <c r="K32" s="14">
        <f t="shared" si="22"/>
        <v>670000</v>
      </c>
      <c r="L32" s="14">
        <f t="shared" si="22"/>
        <v>0</v>
      </c>
      <c r="M32" s="14">
        <f t="shared" si="22"/>
        <v>0</v>
      </c>
      <c r="N32" s="14">
        <f>N28+N30+N31</f>
        <v>0</v>
      </c>
      <c r="O32" s="14">
        <f t="shared" si="22"/>
        <v>24396475</v>
      </c>
      <c r="P32" s="14">
        <f t="shared" si="22"/>
        <v>0</v>
      </c>
      <c r="Q32" s="14">
        <f t="shared" si="22"/>
        <v>0</v>
      </c>
      <c r="R32" s="14">
        <f>R28+R30+R31</f>
        <v>0</v>
      </c>
      <c r="S32" s="87" t="s">
        <v>8</v>
      </c>
      <c r="T32" s="14">
        <f aca="true" t="shared" si="23" ref="T32:AH32">SUM(T28:T31)</f>
        <v>0</v>
      </c>
      <c r="U32" s="14">
        <f t="shared" si="23"/>
        <v>0</v>
      </c>
      <c r="V32" s="14">
        <f t="shared" si="23"/>
        <v>0</v>
      </c>
      <c r="W32" s="14">
        <f>SUM(W28:W31)</f>
        <v>0</v>
      </c>
      <c r="X32" s="14">
        <f t="shared" si="23"/>
        <v>23678049</v>
      </c>
      <c r="Y32" s="14">
        <f t="shared" si="23"/>
        <v>0</v>
      </c>
      <c r="Z32" s="14">
        <f t="shared" si="23"/>
        <v>0</v>
      </c>
      <c r="AA32" s="14">
        <f>SUM(AA28:AA31)</f>
        <v>0</v>
      </c>
      <c r="AB32" s="14">
        <f t="shared" si="23"/>
        <v>718426</v>
      </c>
      <c r="AC32" s="14">
        <f t="shared" si="23"/>
        <v>0</v>
      </c>
      <c r="AD32" s="14">
        <f t="shared" si="23"/>
        <v>0</v>
      </c>
      <c r="AE32" s="14">
        <f>SUM(AE28:AE31)</f>
        <v>0</v>
      </c>
      <c r="AF32" s="14">
        <f t="shared" si="23"/>
        <v>24396475</v>
      </c>
      <c r="AG32" s="14">
        <f t="shared" si="23"/>
        <v>0</v>
      </c>
      <c r="AH32" s="14">
        <f t="shared" si="23"/>
        <v>0</v>
      </c>
      <c r="AI32" s="14">
        <f>SUM(AI28:AI31)</f>
        <v>0</v>
      </c>
    </row>
    <row r="33" spans="33:34" ht="15">
      <c r="AG33" s="181"/>
      <c r="AH33" s="181" t="s">
        <v>558</v>
      </c>
    </row>
  </sheetData>
  <sheetProtection/>
  <mergeCells count="84">
    <mergeCell ref="R11:R12"/>
    <mergeCell ref="AA14:AA16"/>
    <mergeCell ref="A1:AH1"/>
    <mergeCell ref="AH14:AH16"/>
    <mergeCell ref="M11:M12"/>
    <mergeCell ref="Q11:Q12"/>
    <mergeCell ref="C5:F5"/>
    <mergeCell ref="C11:C12"/>
    <mergeCell ref="D11:D12"/>
    <mergeCell ref="I11:I12"/>
    <mergeCell ref="AH23:AH25"/>
    <mergeCell ref="AH29:AH31"/>
    <mergeCell ref="V14:V16"/>
    <mergeCell ref="AI14:AI16"/>
    <mergeCell ref="AE23:AE25"/>
    <mergeCell ref="AI23:AI25"/>
    <mergeCell ref="AE29:AE31"/>
    <mergeCell ref="AI29:AI31"/>
    <mergeCell ref="V23:V25"/>
    <mergeCell ref="V29:V31"/>
    <mergeCell ref="Y23:Y25"/>
    <mergeCell ref="W29:W31"/>
    <mergeCell ref="B5:B6"/>
    <mergeCell ref="B11:B12"/>
    <mergeCell ref="S5:S6"/>
    <mergeCell ref="O11:O12"/>
    <mergeCell ref="E11:E12"/>
    <mergeCell ref="F11:F12"/>
    <mergeCell ref="J11:J12"/>
    <mergeCell ref="N11:N12"/>
    <mergeCell ref="S14:S16"/>
    <mergeCell ref="X29:X31"/>
    <mergeCell ref="S7:AF7"/>
    <mergeCell ref="U29:U31"/>
    <mergeCell ref="Y29:Y31"/>
    <mergeCell ref="AC29:AC31"/>
    <mergeCell ref="Z23:Z25"/>
    <mergeCell ref="U14:U16"/>
    <mergeCell ref="Y14:Y16"/>
    <mergeCell ref="AF23:AF25"/>
    <mergeCell ref="G11:G12"/>
    <mergeCell ref="AB29:AB31"/>
    <mergeCell ref="S23:S25"/>
    <mergeCell ref="Z29:Z31"/>
    <mergeCell ref="W23:W25"/>
    <mergeCell ref="AA23:AA25"/>
    <mergeCell ref="S29:S31"/>
    <mergeCell ref="T29:T31"/>
    <mergeCell ref="AA29:AA31"/>
    <mergeCell ref="X23:X25"/>
    <mergeCell ref="AG14:AG16"/>
    <mergeCell ref="H11:H12"/>
    <mergeCell ref="T14:T16"/>
    <mergeCell ref="K11:K12"/>
    <mergeCell ref="L11:L12"/>
    <mergeCell ref="P11:P12"/>
    <mergeCell ref="Z14:Z16"/>
    <mergeCell ref="X14:X16"/>
    <mergeCell ref="AF14:AF16"/>
    <mergeCell ref="W14:W16"/>
    <mergeCell ref="AD14:AD16"/>
    <mergeCell ref="AD23:AD25"/>
    <mergeCell ref="AC23:AC25"/>
    <mergeCell ref="AB14:AB16"/>
    <mergeCell ref="AE14:AE16"/>
    <mergeCell ref="AC14:AC16"/>
    <mergeCell ref="AB23:AB25"/>
    <mergeCell ref="AG29:AG31"/>
    <mergeCell ref="T23:T25"/>
    <mergeCell ref="AF29:AF31"/>
    <mergeCell ref="AD29:AD31"/>
    <mergeCell ref="U23:U25"/>
    <mergeCell ref="B18:R18"/>
    <mergeCell ref="S18:AF18"/>
    <mergeCell ref="B27:R27"/>
    <mergeCell ref="S27:AF27"/>
    <mergeCell ref="AG23:AG25"/>
    <mergeCell ref="K5:N5"/>
    <mergeCell ref="O5:R5"/>
    <mergeCell ref="T5:W5"/>
    <mergeCell ref="X5:AA5"/>
    <mergeCell ref="AB5:AE5"/>
    <mergeCell ref="B7:R7"/>
    <mergeCell ref="G5:J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1"/>
  <headerFooter>
    <oddHeader>&amp;R&amp;"Arial,Normál"&amp;10
1. melléklet a 4/2019.(III.14.) önkormányzati rendelethez
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6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4" width="12.140625" style="2" customWidth="1"/>
    <col min="5" max="7" width="12.140625" style="2" hidden="1" customWidth="1"/>
    <col min="8" max="8" width="12.140625" style="2" customWidth="1"/>
    <col min="9" max="11" width="12.140625" style="2" hidden="1" customWidth="1"/>
    <col min="12" max="12" width="12.140625" style="2" customWidth="1"/>
    <col min="13" max="15" width="12.140625" style="2" hidden="1" customWidth="1"/>
    <col min="16" max="16384" width="9.140625" style="2" customWidth="1"/>
  </cols>
  <sheetData>
    <row r="1" spans="1:14" ht="15.75" customHeight="1">
      <c r="A1" s="294" t="s">
        <v>634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ht="15.75">
      <c r="A2" s="291" t="s">
        <v>471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4" ht="15.7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4:12" ht="15.75" hidden="1">
      <c r="D4" s="115" t="s">
        <v>651</v>
      </c>
      <c r="H4" s="115" t="s">
        <v>651</v>
      </c>
      <c r="L4" s="115" t="s">
        <v>651</v>
      </c>
    </row>
    <row r="5" spans="1:15" s="19" customFormat="1" ht="15.75">
      <c r="A5" s="1"/>
      <c r="B5" s="1" t="s">
        <v>0</v>
      </c>
      <c r="C5" s="1" t="s">
        <v>1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3</v>
      </c>
      <c r="I5" s="1" t="s">
        <v>3</v>
      </c>
      <c r="J5" s="1" t="s">
        <v>3</v>
      </c>
      <c r="K5" s="1" t="s">
        <v>3</v>
      </c>
      <c r="L5" s="1" t="s">
        <v>6</v>
      </c>
      <c r="M5" s="1" t="s">
        <v>6</v>
      </c>
      <c r="N5" s="1" t="s">
        <v>6</v>
      </c>
      <c r="O5" s="1" t="s">
        <v>6</v>
      </c>
    </row>
    <row r="6" spans="1:15" s="3" customFormat="1" ht="15.75">
      <c r="A6" s="1">
        <v>1</v>
      </c>
      <c r="B6" s="292" t="s">
        <v>9</v>
      </c>
      <c r="C6" s="292" t="s">
        <v>140</v>
      </c>
      <c r="D6" s="295" t="s">
        <v>14</v>
      </c>
      <c r="E6" s="296"/>
      <c r="F6" s="296"/>
      <c r="G6" s="297"/>
      <c r="H6" s="295" t="s">
        <v>15</v>
      </c>
      <c r="I6" s="296"/>
      <c r="J6" s="296"/>
      <c r="K6" s="297"/>
      <c r="L6" s="4" t="s">
        <v>16</v>
      </c>
      <c r="M6" s="88"/>
      <c r="N6" s="88"/>
      <c r="O6" s="264"/>
    </row>
    <row r="7" spans="1:15" s="3" customFormat="1" ht="31.5">
      <c r="A7" s="1">
        <v>2</v>
      </c>
      <c r="B7" s="293"/>
      <c r="C7" s="293"/>
      <c r="D7" s="38" t="s">
        <v>650</v>
      </c>
      <c r="E7" s="38" t="s">
        <v>650</v>
      </c>
      <c r="F7" s="38" t="s">
        <v>650</v>
      </c>
      <c r="G7" s="38" t="s">
        <v>650</v>
      </c>
      <c r="H7" s="38" t="s">
        <v>650</v>
      </c>
      <c r="I7" s="38" t="s">
        <v>650</v>
      </c>
      <c r="J7" s="38" t="s">
        <v>650</v>
      </c>
      <c r="K7" s="38" t="s">
        <v>650</v>
      </c>
      <c r="L7" s="38" t="s">
        <v>650</v>
      </c>
      <c r="M7" s="38" t="s">
        <v>650</v>
      </c>
      <c r="N7" s="38" t="s">
        <v>650</v>
      </c>
      <c r="O7" s="38" t="s">
        <v>650</v>
      </c>
    </row>
    <row r="8" spans="1:15" s="3" customFormat="1" ht="15.75">
      <c r="A8" s="1">
        <v>3</v>
      </c>
      <c r="B8" s="102" t="s">
        <v>110</v>
      </c>
      <c r="C8" s="97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3" customFormat="1" ht="15.75" hidden="1">
      <c r="A9" s="1"/>
      <c r="B9" s="7"/>
      <c r="C9" s="97"/>
      <c r="D9" s="5"/>
      <c r="E9" s="5"/>
      <c r="F9" s="5"/>
      <c r="G9" s="5"/>
      <c r="H9" s="5"/>
      <c r="I9" s="5"/>
      <c r="J9" s="5"/>
      <c r="K9" s="5"/>
      <c r="L9" s="5">
        <f>D9+H9</f>
        <v>0</v>
      </c>
      <c r="M9" s="5"/>
      <c r="N9" s="5"/>
      <c r="O9" s="5"/>
    </row>
    <row r="10" spans="1:15" s="3" customFormat="1" ht="47.25">
      <c r="A10" s="1">
        <v>4</v>
      </c>
      <c r="B10" s="7" t="s">
        <v>198</v>
      </c>
      <c r="C10" s="97"/>
      <c r="D10" s="5">
        <f>SUM(D9)</f>
        <v>0</v>
      </c>
      <c r="E10" s="5"/>
      <c r="F10" s="5"/>
      <c r="G10" s="5"/>
      <c r="H10" s="113"/>
      <c r="I10" s="113"/>
      <c r="J10" s="113"/>
      <c r="K10" s="113"/>
      <c r="L10" s="113"/>
      <c r="M10" s="113"/>
      <c r="N10" s="113"/>
      <c r="O10" s="113"/>
    </row>
    <row r="11" spans="1:15" s="3" customFormat="1" ht="15.75" hidden="1">
      <c r="A11" s="1"/>
      <c r="B11" s="119"/>
      <c r="C11" s="97">
        <v>2</v>
      </c>
      <c r="D11" s="5"/>
      <c r="E11" s="5"/>
      <c r="F11" s="5"/>
      <c r="G11" s="5"/>
      <c r="H11" s="5"/>
      <c r="I11" s="5"/>
      <c r="J11" s="5"/>
      <c r="K11" s="5"/>
      <c r="L11" s="5">
        <f>D11+H11</f>
        <v>0</v>
      </c>
      <c r="M11" s="5"/>
      <c r="N11" s="5"/>
      <c r="O11" s="5"/>
    </row>
    <row r="12" spans="1:15" s="3" customFormat="1" ht="15.75" hidden="1">
      <c r="A12" s="1"/>
      <c r="B12" s="7"/>
      <c r="C12" s="97">
        <v>2</v>
      </c>
      <c r="D12" s="5">
        <v>0</v>
      </c>
      <c r="E12" s="5"/>
      <c r="F12" s="5"/>
      <c r="G12" s="5"/>
      <c r="H12" s="5">
        <v>0</v>
      </c>
      <c r="I12" s="5"/>
      <c r="J12" s="5"/>
      <c r="K12" s="5"/>
      <c r="L12" s="5">
        <f>D12+H12</f>
        <v>0</v>
      </c>
      <c r="M12" s="5"/>
      <c r="N12" s="5"/>
      <c r="O12" s="5"/>
    </row>
    <row r="13" spans="1:15" s="3" customFormat="1" ht="15.75" hidden="1">
      <c r="A13" s="1"/>
      <c r="B13" s="7"/>
      <c r="C13" s="97">
        <v>2</v>
      </c>
      <c r="D13" s="5"/>
      <c r="E13" s="5"/>
      <c r="F13" s="5"/>
      <c r="G13" s="5"/>
      <c r="H13" s="5"/>
      <c r="I13" s="5"/>
      <c r="J13" s="5"/>
      <c r="K13" s="5"/>
      <c r="L13" s="5">
        <f>D13+H13</f>
        <v>0</v>
      </c>
      <c r="M13" s="5"/>
      <c r="N13" s="5"/>
      <c r="O13" s="5"/>
    </row>
    <row r="14" spans="1:15" s="3" customFormat="1" ht="31.5">
      <c r="A14" s="1">
        <v>5</v>
      </c>
      <c r="B14" s="7" t="s">
        <v>197</v>
      </c>
      <c r="C14" s="97"/>
      <c r="D14" s="5">
        <f>SUM(D11:D13)</f>
        <v>0</v>
      </c>
      <c r="E14" s="5"/>
      <c r="F14" s="5"/>
      <c r="G14" s="5"/>
      <c r="H14" s="113"/>
      <c r="I14" s="113"/>
      <c r="J14" s="113"/>
      <c r="K14" s="113"/>
      <c r="L14" s="113"/>
      <c r="M14" s="113"/>
      <c r="N14" s="113"/>
      <c r="O14" s="113"/>
    </row>
    <row r="15" spans="1:15" s="3" customFormat="1" ht="15.75" hidden="1">
      <c r="A15" s="1"/>
      <c r="B15" s="7"/>
      <c r="C15" s="97"/>
      <c r="D15" s="5"/>
      <c r="E15" s="5"/>
      <c r="F15" s="5"/>
      <c r="G15" s="5"/>
      <c r="H15" s="5"/>
      <c r="I15" s="5"/>
      <c r="J15" s="5"/>
      <c r="K15" s="5"/>
      <c r="L15" s="5">
        <f>D15+H15</f>
        <v>0</v>
      </c>
      <c r="M15" s="5"/>
      <c r="N15" s="5"/>
      <c r="O15" s="5"/>
    </row>
    <row r="16" spans="1:15" s="3" customFormat="1" ht="47.25">
      <c r="A16" s="1">
        <v>6</v>
      </c>
      <c r="B16" s="7" t="s">
        <v>196</v>
      </c>
      <c r="C16" s="97"/>
      <c r="D16" s="5">
        <f>SUM(D15)</f>
        <v>0</v>
      </c>
      <c r="E16" s="5"/>
      <c r="F16" s="5"/>
      <c r="G16" s="5"/>
      <c r="H16" s="113"/>
      <c r="I16" s="113"/>
      <c r="J16" s="113"/>
      <c r="K16" s="113"/>
      <c r="L16" s="113"/>
      <c r="M16" s="113"/>
      <c r="N16" s="113"/>
      <c r="O16" s="113"/>
    </row>
    <row r="17" spans="1:15" s="3" customFormat="1" ht="15.75">
      <c r="A17" s="1">
        <v>7</v>
      </c>
      <c r="B17" s="119" t="s">
        <v>539</v>
      </c>
      <c r="C17" s="97">
        <v>2</v>
      </c>
      <c r="D17" s="5">
        <v>787402</v>
      </c>
      <c r="E17" s="5"/>
      <c r="F17" s="5"/>
      <c r="G17" s="5"/>
      <c r="H17" s="5">
        <v>212598</v>
      </c>
      <c r="I17" s="5"/>
      <c r="J17" s="5"/>
      <c r="K17" s="5"/>
      <c r="L17" s="5">
        <f>D17+H17</f>
        <v>1000000</v>
      </c>
      <c r="M17" s="5"/>
      <c r="N17" s="5"/>
      <c r="O17" s="5"/>
    </row>
    <row r="18" spans="1:15" s="3" customFormat="1" ht="15.75" hidden="1">
      <c r="A18" s="1"/>
      <c r="B18" s="7"/>
      <c r="C18" s="97"/>
      <c r="D18" s="5"/>
      <c r="E18" s="5"/>
      <c r="F18" s="5"/>
      <c r="G18" s="5"/>
      <c r="H18" s="5"/>
      <c r="I18" s="5"/>
      <c r="J18" s="5"/>
      <c r="K18" s="5"/>
      <c r="L18" s="5">
        <f>D18+H18</f>
        <v>0</v>
      </c>
      <c r="M18" s="5"/>
      <c r="N18" s="5"/>
      <c r="O18" s="5"/>
    </row>
    <row r="19" spans="1:15" s="3" customFormat="1" ht="15.75" hidden="1">
      <c r="A19" s="1"/>
      <c r="B19" s="7"/>
      <c r="C19" s="97">
        <v>2</v>
      </c>
      <c r="D19" s="5">
        <v>0</v>
      </c>
      <c r="E19" s="5"/>
      <c r="F19" s="5"/>
      <c r="G19" s="5"/>
      <c r="H19" s="5">
        <v>0</v>
      </c>
      <c r="I19" s="5"/>
      <c r="J19" s="5"/>
      <c r="K19" s="5"/>
      <c r="L19" s="5">
        <f>D19+H19</f>
        <v>0</v>
      </c>
      <c r="M19" s="5"/>
      <c r="N19" s="5"/>
      <c r="O19" s="5"/>
    </row>
    <row r="20" spans="1:15" s="3" customFormat="1" ht="15.75" hidden="1">
      <c r="A20" s="1"/>
      <c r="B20" s="7"/>
      <c r="C20" s="97">
        <v>2</v>
      </c>
      <c r="D20" s="5">
        <v>0</v>
      </c>
      <c r="E20" s="5"/>
      <c r="F20" s="5"/>
      <c r="G20" s="5"/>
      <c r="H20" s="5">
        <v>0</v>
      </c>
      <c r="I20" s="5"/>
      <c r="J20" s="5"/>
      <c r="K20" s="5"/>
      <c r="L20" s="5">
        <f>D20+H20</f>
        <v>0</v>
      </c>
      <c r="M20" s="5"/>
      <c r="N20" s="5"/>
      <c r="O20" s="5"/>
    </row>
    <row r="21" spans="1:15" s="3" customFormat="1" ht="47.25">
      <c r="A21" s="1">
        <v>8</v>
      </c>
      <c r="B21" s="7" t="s">
        <v>199</v>
      </c>
      <c r="C21" s="97"/>
      <c r="D21" s="5">
        <f>SUM(D17:D20)</f>
        <v>787402</v>
      </c>
      <c r="E21" s="5"/>
      <c r="F21" s="5"/>
      <c r="G21" s="5"/>
      <c r="H21" s="113"/>
      <c r="I21" s="113"/>
      <c r="J21" s="113"/>
      <c r="K21" s="113"/>
      <c r="L21" s="113"/>
      <c r="M21" s="113"/>
      <c r="N21" s="113"/>
      <c r="O21" s="113"/>
    </row>
    <row r="22" spans="1:15" s="3" customFormat="1" ht="15.75" hidden="1">
      <c r="A22" s="1"/>
      <c r="B22" s="7" t="s">
        <v>200</v>
      </c>
      <c r="C22" s="97"/>
      <c r="D22" s="5"/>
      <c r="E22" s="5"/>
      <c r="F22" s="5"/>
      <c r="G22" s="5"/>
      <c r="H22" s="113"/>
      <c r="I22" s="113"/>
      <c r="J22" s="113"/>
      <c r="K22" s="113"/>
      <c r="L22" s="113"/>
      <c r="M22" s="113"/>
      <c r="N22" s="113"/>
      <c r="O22" s="113"/>
    </row>
    <row r="23" spans="1:15" s="3" customFormat="1" ht="31.5" hidden="1">
      <c r="A23" s="1"/>
      <c r="B23" s="7" t="s">
        <v>201</v>
      </c>
      <c r="C23" s="97"/>
      <c r="D23" s="5"/>
      <c r="E23" s="5"/>
      <c r="F23" s="5"/>
      <c r="G23" s="5"/>
      <c r="H23" s="113"/>
      <c r="I23" s="113"/>
      <c r="J23" s="113"/>
      <c r="K23" s="113"/>
      <c r="L23" s="113"/>
      <c r="M23" s="113"/>
      <c r="N23" s="113"/>
      <c r="O23" s="113"/>
    </row>
    <row r="24" spans="1:15" s="3" customFormat="1" ht="47.25">
      <c r="A24" s="1">
        <v>9</v>
      </c>
      <c r="B24" s="7" t="s">
        <v>220</v>
      </c>
      <c r="C24" s="97"/>
      <c r="D24" s="113"/>
      <c r="E24" s="113"/>
      <c r="F24" s="113"/>
      <c r="G24" s="113"/>
      <c r="H24" s="5">
        <f>SUM(H8:H23)</f>
        <v>212598</v>
      </c>
      <c r="I24" s="5"/>
      <c r="J24" s="5"/>
      <c r="K24" s="5"/>
      <c r="L24" s="113"/>
      <c r="M24" s="113"/>
      <c r="N24" s="113"/>
      <c r="O24" s="113"/>
    </row>
    <row r="25" spans="1:15" s="3" customFormat="1" ht="15.75">
      <c r="A25" s="1">
        <v>10</v>
      </c>
      <c r="B25" s="9" t="s">
        <v>110</v>
      </c>
      <c r="C25" s="97"/>
      <c r="D25" s="14">
        <f>SUM(D26:D28)</f>
        <v>787402</v>
      </c>
      <c r="E25" s="14"/>
      <c r="F25" s="14"/>
      <c r="G25" s="14"/>
      <c r="H25" s="14">
        <f>SUM(H26:H28)</f>
        <v>212598</v>
      </c>
      <c r="I25" s="14"/>
      <c r="J25" s="14"/>
      <c r="K25" s="14"/>
      <c r="L25" s="14">
        <f>D25+H25</f>
        <v>1000000</v>
      </c>
      <c r="M25" s="14"/>
      <c r="N25" s="14"/>
      <c r="O25" s="14"/>
    </row>
    <row r="26" spans="1:15" s="3" customFormat="1" ht="31.5">
      <c r="A26" s="1">
        <v>11</v>
      </c>
      <c r="B26" s="85" t="s">
        <v>382</v>
      </c>
      <c r="C26" s="97">
        <v>1</v>
      </c>
      <c r="D26" s="5">
        <f>SUMIF($C$8:$C$25,"1",D$8:D$25)</f>
        <v>0</v>
      </c>
      <c r="E26" s="5"/>
      <c r="F26" s="5"/>
      <c r="G26" s="5"/>
      <c r="H26" s="5">
        <f>SUMIF($C$8:$C$25,"1",H$8:H$25)</f>
        <v>0</v>
      </c>
      <c r="I26" s="5"/>
      <c r="J26" s="5"/>
      <c r="K26" s="5"/>
      <c r="L26" s="5">
        <f>D26+H26</f>
        <v>0</v>
      </c>
      <c r="M26" s="5"/>
      <c r="N26" s="5"/>
      <c r="O26" s="5"/>
    </row>
    <row r="27" spans="1:15" s="3" customFormat="1" ht="15.75">
      <c r="A27" s="1">
        <v>12</v>
      </c>
      <c r="B27" s="85" t="s">
        <v>231</v>
      </c>
      <c r="C27" s="97">
        <v>2</v>
      </c>
      <c r="D27" s="5">
        <f>SUMIF($C$8:$C$25,"2",D$8:D$25)</f>
        <v>787402</v>
      </c>
      <c r="E27" s="5"/>
      <c r="F27" s="5"/>
      <c r="G27" s="5"/>
      <c r="H27" s="5">
        <f>SUMIF($C$8:$C$25,"2",H$8:H$25)</f>
        <v>212598</v>
      </c>
      <c r="I27" s="5"/>
      <c r="J27" s="5"/>
      <c r="K27" s="5"/>
      <c r="L27" s="5">
        <f>D27+H27</f>
        <v>1000000</v>
      </c>
      <c r="M27" s="5"/>
      <c r="N27" s="5"/>
      <c r="O27" s="5"/>
    </row>
    <row r="28" spans="1:15" s="3" customFormat="1" ht="15.75">
      <c r="A28" s="1">
        <v>13</v>
      </c>
      <c r="B28" s="85" t="s">
        <v>124</v>
      </c>
      <c r="C28" s="97">
        <v>3</v>
      </c>
      <c r="D28" s="5">
        <f>SUMIF($C$8:$C$25,"3",D$8:D$25)</f>
        <v>0</v>
      </c>
      <c r="E28" s="5"/>
      <c r="F28" s="5"/>
      <c r="G28" s="5"/>
      <c r="H28" s="5">
        <f>SUMIF($C$8:$C$25,"3",H$8:H$25)</f>
        <v>0</v>
      </c>
      <c r="I28" s="5"/>
      <c r="J28" s="5"/>
      <c r="K28" s="5"/>
      <c r="L28" s="5">
        <f>D28+H28</f>
        <v>0</v>
      </c>
      <c r="M28" s="5"/>
      <c r="N28" s="5"/>
      <c r="O28" s="5"/>
    </row>
    <row r="29" spans="1:15" s="3" customFormat="1" ht="15.75">
      <c r="A29" s="1">
        <v>14</v>
      </c>
      <c r="B29" s="102" t="s">
        <v>45</v>
      </c>
      <c r="C29" s="9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3" customFormat="1" ht="31.5">
      <c r="A30" s="1">
        <v>15</v>
      </c>
      <c r="B30" s="119" t="s">
        <v>537</v>
      </c>
      <c r="C30" s="97">
        <v>2</v>
      </c>
      <c r="D30" s="5">
        <v>1983129</v>
      </c>
      <c r="E30" s="5"/>
      <c r="F30" s="5"/>
      <c r="G30" s="5"/>
      <c r="H30" s="5">
        <v>535445</v>
      </c>
      <c r="I30" s="5"/>
      <c r="J30" s="5"/>
      <c r="K30" s="5"/>
      <c r="L30" s="5">
        <f aca="true" t="shared" si="0" ref="L30:L36">D30+H30</f>
        <v>2518574</v>
      </c>
      <c r="M30" s="5"/>
      <c r="N30" s="5"/>
      <c r="O30" s="5"/>
    </row>
    <row r="31" spans="1:15" s="3" customFormat="1" ht="15.75" hidden="1">
      <c r="A31" s="1"/>
      <c r="B31" s="7"/>
      <c r="C31" s="97">
        <v>2</v>
      </c>
      <c r="D31" s="5"/>
      <c r="E31" s="5"/>
      <c r="F31" s="5"/>
      <c r="G31" s="5"/>
      <c r="H31" s="5"/>
      <c r="I31" s="5"/>
      <c r="J31" s="5"/>
      <c r="K31" s="5"/>
      <c r="L31" s="5">
        <f t="shared" si="0"/>
        <v>0</v>
      </c>
      <c r="M31" s="5"/>
      <c r="N31" s="5"/>
      <c r="O31" s="5"/>
    </row>
    <row r="32" spans="1:15" s="3" customFormat="1" ht="15.75" hidden="1">
      <c r="A32" s="1"/>
      <c r="B32" s="7"/>
      <c r="C32" s="97">
        <v>2</v>
      </c>
      <c r="D32" s="5"/>
      <c r="E32" s="5"/>
      <c r="F32" s="5"/>
      <c r="G32" s="5"/>
      <c r="H32" s="5"/>
      <c r="I32" s="5"/>
      <c r="J32" s="5"/>
      <c r="K32" s="5"/>
      <c r="L32" s="5">
        <f t="shared" si="0"/>
        <v>0</v>
      </c>
      <c r="M32" s="5"/>
      <c r="N32" s="5"/>
      <c r="O32" s="5"/>
    </row>
    <row r="33" spans="1:15" s="3" customFormat="1" ht="15.75">
      <c r="A33" s="1">
        <v>16</v>
      </c>
      <c r="B33" s="7" t="s">
        <v>646</v>
      </c>
      <c r="C33" s="97">
        <v>2</v>
      </c>
      <c r="D33" s="5">
        <v>212598</v>
      </c>
      <c r="E33" s="5"/>
      <c r="F33" s="5"/>
      <c r="G33" s="5"/>
      <c r="H33" s="5">
        <v>57402</v>
      </c>
      <c r="I33" s="5"/>
      <c r="J33" s="5"/>
      <c r="K33" s="5"/>
      <c r="L33" s="5">
        <f>D33+H33</f>
        <v>270000</v>
      </c>
      <c r="M33" s="5"/>
      <c r="N33" s="5"/>
      <c r="O33" s="5"/>
    </row>
    <row r="34" spans="1:15" s="3" customFormat="1" ht="15.75" hidden="1">
      <c r="A34" s="1"/>
      <c r="B34" s="119"/>
      <c r="C34" s="97">
        <v>2</v>
      </c>
      <c r="D34" s="5"/>
      <c r="E34" s="5"/>
      <c r="F34" s="5"/>
      <c r="G34" s="5"/>
      <c r="H34" s="5"/>
      <c r="I34" s="5"/>
      <c r="J34" s="5"/>
      <c r="K34" s="5"/>
      <c r="L34" s="5">
        <f t="shared" si="0"/>
        <v>0</v>
      </c>
      <c r="M34" s="5"/>
      <c r="N34" s="5"/>
      <c r="O34" s="5"/>
    </row>
    <row r="35" spans="1:15" s="3" customFormat="1" ht="15.75">
      <c r="A35" s="1">
        <v>17</v>
      </c>
      <c r="B35" s="119" t="s">
        <v>574</v>
      </c>
      <c r="C35" s="97">
        <v>2</v>
      </c>
      <c r="D35" s="5">
        <v>4763529</v>
      </c>
      <c r="E35" s="5"/>
      <c r="F35" s="5"/>
      <c r="G35" s="5"/>
      <c r="H35" s="5">
        <v>1286153</v>
      </c>
      <c r="I35" s="5"/>
      <c r="J35" s="5"/>
      <c r="K35" s="5"/>
      <c r="L35" s="5">
        <f t="shared" si="0"/>
        <v>6049682</v>
      </c>
      <c r="M35" s="5"/>
      <c r="N35" s="5"/>
      <c r="O35" s="5"/>
    </row>
    <row r="36" spans="1:15" s="3" customFormat="1" ht="15.75" hidden="1">
      <c r="A36" s="1"/>
      <c r="B36" s="119"/>
      <c r="C36" s="97">
        <v>2</v>
      </c>
      <c r="D36" s="5"/>
      <c r="E36" s="5"/>
      <c r="F36" s="5"/>
      <c r="G36" s="5"/>
      <c r="H36" s="5"/>
      <c r="I36" s="5"/>
      <c r="J36" s="5"/>
      <c r="K36" s="5"/>
      <c r="L36" s="5">
        <f t="shared" si="0"/>
        <v>0</v>
      </c>
      <c r="M36" s="5"/>
      <c r="N36" s="5"/>
      <c r="O36" s="5"/>
    </row>
    <row r="37" spans="1:15" s="3" customFormat="1" ht="15.75">
      <c r="A37" s="1">
        <v>18</v>
      </c>
      <c r="B37" s="7" t="s">
        <v>202</v>
      </c>
      <c r="C37" s="97"/>
      <c r="D37" s="5">
        <f>SUM(D30:D36)</f>
        <v>6959256</v>
      </c>
      <c r="E37" s="5"/>
      <c r="F37" s="5"/>
      <c r="G37" s="5"/>
      <c r="H37" s="113"/>
      <c r="I37" s="113"/>
      <c r="J37" s="113"/>
      <c r="K37" s="113"/>
      <c r="L37" s="113"/>
      <c r="M37" s="113"/>
      <c r="N37" s="113"/>
      <c r="O37" s="113"/>
    </row>
    <row r="38" spans="1:15" s="3" customFormat="1" ht="31.5" hidden="1">
      <c r="A38" s="1"/>
      <c r="B38" s="7" t="s">
        <v>203</v>
      </c>
      <c r="C38" s="97"/>
      <c r="D38" s="5"/>
      <c r="E38" s="5"/>
      <c r="F38" s="5"/>
      <c r="G38" s="5"/>
      <c r="H38" s="113"/>
      <c r="I38" s="113"/>
      <c r="J38" s="113"/>
      <c r="K38" s="113"/>
      <c r="L38" s="113"/>
      <c r="M38" s="113"/>
      <c r="N38" s="113"/>
      <c r="O38" s="113"/>
    </row>
    <row r="39" spans="1:15" s="3" customFormat="1" ht="15.75" hidden="1">
      <c r="A39" s="1"/>
      <c r="B39" s="7"/>
      <c r="C39" s="97"/>
      <c r="D39" s="5"/>
      <c r="E39" s="5"/>
      <c r="F39" s="5"/>
      <c r="G39" s="5"/>
      <c r="H39" s="5"/>
      <c r="I39" s="5"/>
      <c r="J39" s="5"/>
      <c r="K39" s="5"/>
      <c r="L39" s="5">
        <f>D39+H39</f>
        <v>0</v>
      </c>
      <c r="M39" s="5"/>
      <c r="N39" s="5"/>
      <c r="O39" s="5"/>
    </row>
    <row r="40" spans="1:15" s="3" customFormat="1" ht="15.75" hidden="1">
      <c r="A40" s="1"/>
      <c r="B40" s="7"/>
      <c r="C40" s="97"/>
      <c r="D40" s="5"/>
      <c r="E40" s="5"/>
      <c r="F40" s="5"/>
      <c r="G40" s="5"/>
      <c r="H40" s="5"/>
      <c r="I40" s="5"/>
      <c r="J40" s="5"/>
      <c r="K40" s="5"/>
      <c r="L40" s="5">
        <f>D40+H40</f>
        <v>0</v>
      </c>
      <c r="M40" s="5"/>
      <c r="N40" s="5"/>
      <c r="O40" s="5"/>
    </row>
    <row r="41" spans="1:15" s="3" customFormat="1" ht="31.5">
      <c r="A41" s="1">
        <v>19</v>
      </c>
      <c r="B41" s="7" t="s">
        <v>204</v>
      </c>
      <c r="C41" s="97"/>
      <c r="D41" s="5">
        <f>SUM(D39:D40)</f>
        <v>0</v>
      </c>
      <c r="E41" s="5"/>
      <c r="F41" s="5"/>
      <c r="G41" s="5"/>
      <c r="H41" s="113"/>
      <c r="I41" s="113"/>
      <c r="J41" s="113"/>
      <c r="K41" s="113"/>
      <c r="L41" s="113"/>
      <c r="M41" s="113"/>
      <c r="N41" s="113"/>
      <c r="O41" s="113"/>
    </row>
    <row r="42" spans="1:15" s="3" customFormat="1" ht="47.25">
      <c r="A42" s="1">
        <v>20</v>
      </c>
      <c r="B42" s="7" t="s">
        <v>205</v>
      </c>
      <c r="C42" s="97"/>
      <c r="D42" s="113"/>
      <c r="E42" s="113"/>
      <c r="F42" s="113"/>
      <c r="G42" s="113"/>
      <c r="H42" s="5">
        <f>SUM(H29:H41)</f>
        <v>1879000</v>
      </c>
      <c r="I42" s="5"/>
      <c r="J42" s="5"/>
      <c r="K42" s="5"/>
      <c r="L42" s="113"/>
      <c r="M42" s="113"/>
      <c r="N42" s="113"/>
      <c r="O42" s="113"/>
    </row>
    <row r="43" spans="1:15" s="3" customFormat="1" ht="15.75">
      <c r="A43" s="1">
        <v>21</v>
      </c>
      <c r="B43" s="9" t="s">
        <v>45</v>
      </c>
      <c r="C43" s="97"/>
      <c r="D43" s="14">
        <f>SUM(D44:D46)</f>
        <v>6959256</v>
      </c>
      <c r="E43" s="14"/>
      <c r="F43" s="14"/>
      <c r="G43" s="14"/>
      <c r="H43" s="14">
        <f>SUM(H44:H46)</f>
        <v>1879000</v>
      </c>
      <c r="I43" s="14"/>
      <c r="J43" s="14"/>
      <c r="K43" s="14"/>
      <c r="L43" s="14">
        <f>D43+H43</f>
        <v>8838256</v>
      </c>
      <c r="M43" s="14"/>
      <c r="N43" s="14"/>
      <c r="O43" s="14"/>
    </row>
    <row r="44" spans="1:15" s="3" customFormat="1" ht="31.5">
      <c r="A44" s="1">
        <v>22</v>
      </c>
      <c r="B44" s="85" t="s">
        <v>382</v>
      </c>
      <c r="C44" s="97">
        <v>1</v>
      </c>
      <c r="D44" s="5">
        <f>SUMIF($C$29:$C$43,"1",D$29:D$43)</f>
        <v>0</v>
      </c>
      <c r="E44" s="5"/>
      <c r="F44" s="5"/>
      <c r="G44" s="5"/>
      <c r="H44" s="5">
        <f>SUMIF($C$29:$C$43,"1",H$29:H$43)</f>
        <v>0</v>
      </c>
      <c r="I44" s="5"/>
      <c r="J44" s="5"/>
      <c r="K44" s="5"/>
      <c r="L44" s="5">
        <f>D44+H44</f>
        <v>0</v>
      </c>
      <c r="M44" s="5"/>
      <c r="N44" s="5"/>
      <c r="O44" s="5"/>
    </row>
    <row r="45" spans="1:15" s="3" customFormat="1" ht="15.75">
      <c r="A45" s="1">
        <v>23</v>
      </c>
      <c r="B45" s="85" t="s">
        <v>231</v>
      </c>
      <c r="C45" s="97">
        <v>2</v>
      </c>
      <c r="D45" s="5">
        <f>SUMIF($C$29:$C$43,"2",D$29:D$43)</f>
        <v>6959256</v>
      </c>
      <c r="E45" s="5"/>
      <c r="F45" s="5"/>
      <c r="G45" s="5"/>
      <c r="H45" s="5">
        <f>SUMIF($C$29:$C$43,"2",H$29:H$43)</f>
        <v>1879000</v>
      </c>
      <c r="I45" s="5"/>
      <c r="J45" s="5"/>
      <c r="K45" s="5"/>
      <c r="L45" s="5">
        <f>D45+H45</f>
        <v>8838256</v>
      </c>
      <c r="M45" s="5"/>
      <c r="N45" s="5"/>
      <c r="O45" s="5"/>
    </row>
    <row r="46" spans="1:15" s="3" customFormat="1" ht="15.75">
      <c r="A46" s="1">
        <v>24</v>
      </c>
      <c r="B46" s="85" t="s">
        <v>124</v>
      </c>
      <c r="C46" s="97">
        <v>3</v>
      </c>
      <c r="D46" s="5">
        <f>SUMIF($C$29:$C$43,"3",D$29:D$43)</f>
        <v>0</v>
      </c>
      <c r="E46" s="5"/>
      <c r="F46" s="5"/>
      <c r="G46" s="5"/>
      <c r="H46" s="5">
        <f>SUMIF($C$29:$C$43,"3",H$29:H$43)</f>
        <v>0</v>
      </c>
      <c r="I46" s="5"/>
      <c r="J46" s="5"/>
      <c r="K46" s="5"/>
      <c r="L46" s="5">
        <f>D46+H46</f>
        <v>0</v>
      </c>
      <c r="M46" s="5"/>
      <c r="N46" s="5"/>
      <c r="O46" s="5"/>
    </row>
    <row r="47" spans="1:15" s="3" customFormat="1" ht="31.5">
      <c r="A47" s="1">
        <v>25</v>
      </c>
      <c r="B47" s="102" t="s">
        <v>206</v>
      </c>
      <c r="C47" s="97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3" customFormat="1" ht="47.25" hidden="1">
      <c r="A48" s="1"/>
      <c r="B48" s="61" t="s">
        <v>209</v>
      </c>
      <c r="C48" s="97"/>
      <c r="D48" s="5"/>
      <c r="E48" s="5"/>
      <c r="F48" s="5"/>
      <c r="G48" s="5"/>
      <c r="H48" s="113"/>
      <c r="I48" s="113"/>
      <c r="J48" s="113"/>
      <c r="K48" s="113"/>
      <c r="L48" s="5">
        <f aca="true" t="shared" si="1" ref="L48:L68">D48+H48</f>
        <v>0</v>
      </c>
      <c r="M48" s="5"/>
      <c r="N48" s="5"/>
      <c r="O48" s="5"/>
    </row>
    <row r="49" spans="1:15" s="3" customFormat="1" ht="15.75" hidden="1">
      <c r="A49" s="1"/>
      <c r="B49" s="61"/>
      <c r="C49" s="97"/>
      <c r="D49" s="5"/>
      <c r="E49" s="5"/>
      <c r="F49" s="5"/>
      <c r="G49" s="5"/>
      <c r="H49" s="113"/>
      <c r="I49" s="113"/>
      <c r="J49" s="113"/>
      <c r="K49" s="113"/>
      <c r="L49" s="5">
        <f t="shared" si="1"/>
        <v>0</v>
      </c>
      <c r="M49" s="5"/>
      <c r="N49" s="5"/>
      <c r="O49" s="5"/>
    </row>
    <row r="50" spans="1:15" s="3" customFormat="1" ht="47.25" hidden="1">
      <c r="A50" s="1"/>
      <c r="B50" s="61" t="s">
        <v>208</v>
      </c>
      <c r="C50" s="97"/>
      <c r="D50" s="5"/>
      <c r="E50" s="5"/>
      <c r="F50" s="5"/>
      <c r="G50" s="5"/>
      <c r="H50" s="113"/>
      <c r="I50" s="113"/>
      <c r="J50" s="113"/>
      <c r="K50" s="113"/>
      <c r="L50" s="5">
        <f t="shared" si="1"/>
        <v>0</v>
      </c>
      <c r="M50" s="5"/>
      <c r="N50" s="5"/>
      <c r="O50" s="5"/>
    </row>
    <row r="51" spans="1:15" s="3" customFormat="1" ht="15.75" hidden="1">
      <c r="A51" s="1"/>
      <c r="B51" s="61"/>
      <c r="C51" s="97"/>
      <c r="D51" s="5"/>
      <c r="E51" s="5"/>
      <c r="F51" s="5"/>
      <c r="G51" s="5"/>
      <c r="H51" s="113"/>
      <c r="I51" s="113"/>
      <c r="J51" s="113"/>
      <c r="K51" s="113"/>
      <c r="L51" s="5">
        <f t="shared" si="1"/>
        <v>0</v>
      </c>
      <c r="M51" s="5"/>
      <c r="N51" s="5"/>
      <c r="O51" s="5"/>
    </row>
    <row r="52" spans="1:15" s="3" customFormat="1" ht="47.25" hidden="1">
      <c r="A52" s="1"/>
      <c r="B52" s="61" t="s">
        <v>207</v>
      </c>
      <c r="C52" s="97"/>
      <c r="D52" s="5"/>
      <c r="E52" s="5"/>
      <c r="F52" s="5"/>
      <c r="G52" s="5"/>
      <c r="H52" s="113"/>
      <c r="I52" s="113"/>
      <c r="J52" s="113"/>
      <c r="K52" s="113"/>
      <c r="L52" s="5">
        <f t="shared" si="1"/>
        <v>0</v>
      </c>
      <c r="M52" s="5"/>
      <c r="N52" s="5"/>
      <c r="O52" s="5"/>
    </row>
    <row r="53" spans="1:15" s="3" customFormat="1" ht="15.75" hidden="1">
      <c r="A53" s="1"/>
      <c r="B53" s="85"/>
      <c r="C53" s="97">
        <v>2</v>
      </c>
      <c r="D53" s="5"/>
      <c r="E53" s="5"/>
      <c r="F53" s="5"/>
      <c r="G53" s="5"/>
      <c r="H53" s="113"/>
      <c r="I53" s="113"/>
      <c r="J53" s="113"/>
      <c r="K53" s="113"/>
      <c r="L53" s="5">
        <f t="shared" si="1"/>
        <v>0</v>
      </c>
      <c r="M53" s="5"/>
      <c r="N53" s="5"/>
      <c r="O53" s="5"/>
    </row>
    <row r="54" spans="1:15" s="3" customFormat="1" ht="15.75" hidden="1">
      <c r="A54" s="1"/>
      <c r="B54" s="85"/>
      <c r="C54" s="97">
        <v>2</v>
      </c>
      <c r="D54" s="5"/>
      <c r="E54" s="5"/>
      <c r="F54" s="5"/>
      <c r="G54" s="5"/>
      <c r="H54" s="113"/>
      <c r="I54" s="113"/>
      <c r="J54" s="113"/>
      <c r="K54" s="113"/>
      <c r="L54" s="5">
        <f t="shared" si="1"/>
        <v>0</v>
      </c>
      <c r="M54" s="5"/>
      <c r="N54" s="5"/>
      <c r="O54" s="5"/>
    </row>
    <row r="55" spans="1:15" s="3" customFormat="1" ht="63">
      <c r="A55" s="1">
        <v>26</v>
      </c>
      <c r="B55" s="61" t="s">
        <v>370</v>
      </c>
      <c r="C55" s="97"/>
      <c r="D55" s="5">
        <f>SUM(D53:D54)</f>
        <v>0</v>
      </c>
      <c r="E55" s="5"/>
      <c r="F55" s="5"/>
      <c r="G55" s="5"/>
      <c r="H55" s="113"/>
      <c r="I55" s="113"/>
      <c r="J55" s="113"/>
      <c r="K55" s="113"/>
      <c r="L55" s="5">
        <f t="shared" si="1"/>
        <v>0</v>
      </c>
      <c r="M55" s="5"/>
      <c r="N55" s="5"/>
      <c r="O55" s="5"/>
    </row>
    <row r="56" spans="1:15" s="3" customFormat="1" ht="47.25" hidden="1">
      <c r="A56" s="1"/>
      <c r="B56" s="61" t="s">
        <v>210</v>
      </c>
      <c r="C56" s="97"/>
      <c r="D56" s="5"/>
      <c r="E56" s="5"/>
      <c r="F56" s="5"/>
      <c r="G56" s="5"/>
      <c r="H56" s="113"/>
      <c r="I56" s="113"/>
      <c r="J56" s="113"/>
      <c r="K56" s="113"/>
      <c r="L56" s="5">
        <f t="shared" si="1"/>
        <v>0</v>
      </c>
      <c r="M56" s="5"/>
      <c r="N56" s="5"/>
      <c r="O56" s="5"/>
    </row>
    <row r="57" spans="1:15" s="3" customFormat="1" ht="15.75" hidden="1">
      <c r="A57" s="1"/>
      <c r="B57" s="61"/>
      <c r="C57" s="97">
        <v>2</v>
      </c>
      <c r="D57" s="5"/>
      <c r="E57" s="5"/>
      <c r="F57" s="5"/>
      <c r="G57" s="5"/>
      <c r="H57" s="113"/>
      <c r="I57" s="113"/>
      <c r="J57" s="113"/>
      <c r="K57" s="113"/>
      <c r="L57" s="5">
        <f t="shared" si="1"/>
        <v>0</v>
      </c>
      <c r="M57" s="5"/>
      <c r="N57" s="5"/>
      <c r="O57" s="5"/>
    </row>
    <row r="58" spans="1:15" s="3" customFormat="1" ht="78.75">
      <c r="A58" s="1">
        <v>27</v>
      </c>
      <c r="B58" s="61" t="s">
        <v>211</v>
      </c>
      <c r="C58" s="97"/>
      <c r="D58" s="5">
        <f>SUM(D57)</f>
        <v>0</v>
      </c>
      <c r="E58" s="5"/>
      <c r="F58" s="5"/>
      <c r="G58" s="5"/>
      <c r="H58" s="113"/>
      <c r="I58" s="113"/>
      <c r="J58" s="113"/>
      <c r="K58" s="113"/>
      <c r="L58" s="5">
        <f t="shared" si="1"/>
        <v>0</v>
      </c>
      <c r="M58" s="5"/>
      <c r="N58" s="5"/>
      <c r="O58" s="5"/>
    </row>
    <row r="59" spans="1:15" s="3" customFormat="1" ht="15.75" hidden="1">
      <c r="A59" s="1"/>
      <c r="B59" s="61"/>
      <c r="C59" s="97"/>
      <c r="D59" s="5"/>
      <c r="E59" s="5"/>
      <c r="F59" s="5"/>
      <c r="G59" s="5"/>
      <c r="H59" s="113"/>
      <c r="I59" s="113"/>
      <c r="J59" s="113"/>
      <c r="K59" s="113"/>
      <c r="L59" s="5">
        <f t="shared" si="1"/>
        <v>0</v>
      </c>
      <c r="M59" s="5"/>
      <c r="N59" s="5"/>
      <c r="O59" s="5"/>
    </row>
    <row r="60" spans="1:15" s="3" customFormat="1" ht="15.75">
      <c r="A60" s="1">
        <v>28</v>
      </c>
      <c r="B60" s="61" t="s">
        <v>212</v>
      </c>
      <c r="C60" s="97"/>
      <c r="D60" s="5">
        <v>0</v>
      </c>
      <c r="E60" s="5"/>
      <c r="F60" s="5"/>
      <c r="G60" s="5"/>
      <c r="H60" s="113"/>
      <c r="I60" s="113"/>
      <c r="J60" s="113"/>
      <c r="K60" s="113"/>
      <c r="L60" s="5">
        <f t="shared" si="1"/>
        <v>0</v>
      </c>
      <c r="M60" s="5"/>
      <c r="N60" s="5"/>
      <c r="O60" s="5"/>
    </row>
    <row r="61" spans="1:15" s="3" customFormat="1" ht="31.5">
      <c r="A61" s="1">
        <v>29</v>
      </c>
      <c r="B61" s="61" t="s">
        <v>513</v>
      </c>
      <c r="C61" s="97">
        <v>3</v>
      </c>
      <c r="D61" s="5">
        <v>15000</v>
      </c>
      <c r="E61" s="5"/>
      <c r="F61" s="5"/>
      <c r="G61" s="5"/>
      <c r="H61" s="113"/>
      <c r="I61" s="113"/>
      <c r="J61" s="113"/>
      <c r="K61" s="113"/>
      <c r="L61" s="5">
        <f t="shared" si="1"/>
        <v>15000</v>
      </c>
      <c r="M61" s="5"/>
      <c r="N61" s="5"/>
      <c r="O61" s="5"/>
    </row>
    <row r="62" spans="1:15" s="3" customFormat="1" ht="15.75" hidden="1">
      <c r="A62" s="1"/>
      <c r="B62" s="61"/>
      <c r="C62" s="97">
        <v>2</v>
      </c>
      <c r="D62" s="5"/>
      <c r="E62" s="5"/>
      <c r="F62" s="5"/>
      <c r="G62" s="5"/>
      <c r="H62" s="113"/>
      <c r="I62" s="113"/>
      <c r="J62" s="113"/>
      <c r="K62" s="113"/>
      <c r="L62" s="5">
        <f t="shared" si="1"/>
        <v>0</v>
      </c>
      <c r="M62" s="5"/>
      <c r="N62" s="5"/>
      <c r="O62" s="5"/>
    </row>
    <row r="63" spans="1:15" s="3" customFormat="1" ht="63">
      <c r="A63" s="1">
        <v>30</v>
      </c>
      <c r="B63" s="61" t="s">
        <v>213</v>
      </c>
      <c r="C63" s="97"/>
      <c r="D63" s="5">
        <f>SUM(D61:D62)</f>
        <v>15000</v>
      </c>
      <c r="E63" s="5"/>
      <c r="F63" s="5"/>
      <c r="G63" s="5"/>
      <c r="H63" s="113"/>
      <c r="I63" s="113"/>
      <c r="J63" s="113"/>
      <c r="K63" s="113"/>
      <c r="L63" s="5">
        <f t="shared" si="1"/>
        <v>15000</v>
      </c>
      <c r="M63" s="5"/>
      <c r="N63" s="5"/>
      <c r="O63" s="5"/>
    </row>
    <row r="64" spans="1:15" s="3" customFormat="1" ht="31.5">
      <c r="A64" s="1">
        <v>31</v>
      </c>
      <c r="B64" s="9" t="s">
        <v>46</v>
      </c>
      <c r="C64" s="97"/>
      <c r="D64" s="14">
        <f>SUM(D65:D67)</f>
        <v>15000</v>
      </c>
      <c r="E64" s="14"/>
      <c r="F64" s="14"/>
      <c r="G64" s="14"/>
      <c r="H64" s="14">
        <f>SUM(H65:H67)</f>
        <v>0</v>
      </c>
      <c r="I64" s="14"/>
      <c r="J64" s="14"/>
      <c r="K64" s="14"/>
      <c r="L64" s="14">
        <f t="shared" si="1"/>
        <v>15000</v>
      </c>
      <c r="M64" s="14"/>
      <c r="N64" s="14"/>
      <c r="O64" s="14"/>
    </row>
    <row r="65" spans="1:15" s="3" customFormat="1" ht="31.5">
      <c r="A65" s="1">
        <v>32</v>
      </c>
      <c r="B65" s="85" t="s">
        <v>382</v>
      </c>
      <c r="C65" s="97">
        <v>1</v>
      </c>
      <c r="D65" s="5">
        <f>SUMIF($C$47:$C$64,"1",D$47:D$64)</f>
        <v>0</v>
      </c>
      <c r="E65" s="5"/>
      <c r="F65" s="5"/>
      <c r="G65" s="5"/>
      <c r="H65" s="5">
        <f>SUMIF($C$47:$C$64,"1",H$47:H$64)</f>
        <v>0</v>
      </c>
      <c r="I65" s="5"/>
      <c r="J65" s="5"/>
      <c r="K65" s="5"/>
      <c r="L65" s="5">
        <f t="shared" si="1"/>
        <v>0</v>
      </c>
      <c r="M65" s="5"/>
      <c r="N65" s="5"/>
      <c r="O65" s="5"/>
    </row>
    <row r="66" spans="1:15" s="3" customFormat="1" ht="15.75">
      <c r="A66" s="1">
        <v>33</v>
      </c>
      <c r="B66" s="85" t="s">
        <v>231</v>
      </c>
      <c r="C66" s="97">
        <v>2</v>
      </c>
      <c r="D66" s="5">
        <f>SUMIF($C$47:$C$64,"2",D$47:D$64)</f>
        <v>0</v>
      </c>
      <c r="E66" s="5"/>
      <c r="F66" s="5"/>
      <c r="G66" s="5"/>
      <c r="H66" s="5">
        <f>SUMIF($C$47:$C$64,"2",H$47:H$64)</f>
        <v>0</v>
      </c>
      <c r="I66" s="5"/>
      <c r="J66" s="5"/>
      <c r="K66" s="5"/>
      <c r="L66" s="5">
        <f t="shared" si="1"/>
        <v>0</v>
      </c>
      <c r="M66" s="5"/>
      <c r="N66" s="5"/>
      <c r="O66" s="5"/>
    </row>
    <row r="67" spans="1:15" s="3" customFormat="1" ht="15.75">
      <c r="A67" s="1">
        <v>34</v>
      </c>
      <c r="B67" s="85" t="s">
        <v>124</v>
      </c>
      <c r="C67" s="97">
        <v>3</v>
      </c>
      <c r="D67" s="5">
        <f>SUMIF($C$47:$C$64,"3",D$47:D$64)</f>
        <v>15000</v>
      </c>
      <c r="E67" s="5"/>
      <c r="F67" s="5"/>
      <c r="G67" s="5"/>
      <c r="H67" s="5">
        <f>SUMIF($C$47:$C$64,"3",H$47:H$64)</f>
        <v>0</v>
      </c>
      <c r="I67" s="5"/>
      <c r="J67" s="5"/>
      <c r="K67" s="5"/>
      <c r="L67" s="5">
        <f t="shared" si="1"/>
        <v>15000</v>
      </c>
      <c r="M67" s="5"/>
      <c r="N67" s="5"/>
      <c r="O67" s="5"/>
    </row>
    <row r="68" spans="1:15" s="3" customFormat="1" ht="31.5">
      <c r="A68" s="1">
        <v>35</v>
      </c>
      <c r="B68" s="9" t="s">
        <v>167</v>
      </c>
      <c r="C68" s="97"/>
      <c r="D68" s="14">
        <f>D25+D43+D64</f>
        <v>7761658</v>
      </c>
      <c r="E68" s="14"/>
      <c r="F68" s="14"/>
      <c r="G68" s="14"/>
      <c r="H68" s="14">
        <f>H25+H43+H64</f>
        <v>2091598</v>
      </c>
      <c r="I68" s="14"/>
      <c r="J68" s="14"/>
      <c r="K68" s="14"/>
      <c r="L68" s="14">
        <f t="shared" si="1"/>
        <v>9853256</v>
      </c>
      <c r="M68" s="14"/>
      <c r="N68" s="14"/>
      <c r="O68" s="14"/>
    </row>
    <row r="69" spans="13:15" ht="15.75">
      <c r="M69" s="191" t="s">
        <v>558</v>
      </c>
      <c r="N69" s="191" t="s">
        <v>558</v>
      </c>
      <c r="O69" s="191" t="s">
        <v>558</v>
      </c>
    </row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100" ht="15.75"/>
    <row r="101" ht="15.75"/>
    <row r="102" ht="15.75"/>
    <row r="103" ht="15.75"/>
    <row r="105" ht="15.75"/>
    <row r="106" ht="15.75"/>
    <row r="107" ht="15.75"/>
    <row r="108" ht="15.75"/>
    <row r="109" ht="15.75"/>
    <row r="110" ht="15.75"/>
    <row r="111" ht="15.75"/>
    <row r="112" ht="15.75"/>
    <row r="114" ht="15.75"/>
    <row r="115" ht="15.75"/>
    <row r="116" ht="15.75"/>
    <row r="117" ht="15.75"/>
  </sheetData>
  <sheetProtection/>
  <mergeCells count="6">
    <mergeCell ref="B6:B7"/>
    <mergeCell ref="C6:C7"/>
    <mergeCell ref="A1:N1"/>
    <mergeCell ref="A2:N2"/>
    <mergeCell ref="D6:G6"/>
    <mergeCell ref="H6:K6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86" r:id="rId3"/>
  <headerFooter>
    <oddHeader>&amp;R&amp;"Arial,Normál"&amp;10
2. melléklet a 4/2019.(III.14.) önkormányzati rendelethez
</oddHeader>
    <oddFooter>&amp;C&amp;P. oldal, összesen: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2019-03-08T10:26:44Z</cp:lastPrinted>
  <dcterms:created xsi:type="dcterms:W3CDTF">2011-02-02T09:24:37Z</dcterms:created>
  <dcterms:modified xsi:type="dcterms:W3CDTF">2019-03-12T08:00:33Z</dcterms:modified>
  <cp:category/>
  <cp:version/>
  <cp:contentType/>
  <cp:contentStatus/>
</cp:coreProperties>
</file>