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5" activeTab="6"/>
  </bookViews>
  <sheets>
    <sheet name="Mód.12.31." sheetId="1" state="hidden" r:id="rId1"/>
    <sheet name="Mód.nov." sheetId="2" state="hidden" r:id="rId2"/>
    <sheet name="Mód.okt." sheetId="3" state="hidden" r:id="rId3"/>
    <sheet name="Mód2018. .08." sheetId="4" state="hidden" r:id="rId4"/>
    <sheet name="Mód2018. .06. " sheetId="5" state="hidden" r:id="rId5"/>
    <sheet name="Mód2019. .05." sheetId="6" r:id="rId6"/>
    <sheet name="Összesen" sheetId="7" r:id="rId7"/>
    <sheet name="Felh" sheetId="8" r:id="rId8"/>
    <sheet name="Adósságot kel.köt." sheetId="9" r:id="rId9"/>
    <sheet name="EU" sheetId="10" r:id="rId10"/>
    <sheet name="kvalap" sheetId="11" r:id="rId11"/>
    <sheet name="Egyensúly3éves" sheetId="12" state="hidden" r:id="rId12"/>
    <sheet name="utem" sheetId="13" state="hidden" r:id="rId13"/>
    <sheet name="tobbeves" sheetId="14" state="hidden" r:id="rId14"/>
    <sheet name="közvetett támog" sheetId="15" state="hidden" r:id="rId15"/>
    <sheet name="Adósságot kel.köt. (2)" sheetId="16" state="hidden" r:id="rId16"/>
    <sheet name="Bevételek" sheetId="17" r:id="rId17"/>
    <sheet name="Kiadás" sheetId="18" r:id="rId18"/>
    <sheet name="COFOG" sheetId="19" r:id="rId19"/>
    <sheet name="Határozat" sheetId="20" state="hidden" r:id="rId20"/>
  </sheets>
  <definedNames>
    <definedName name="_xlnm.Print_Titles" localSheetId="15">'Adósságot kel.köt. (2)'!$1:$9</definedName>
    <definedName name="_xlnm.Print_Titles" localSheetId="16">'Bevételek'!$1:$5</definedName>
    <definedName name="_xlnm.Print_Titles" localSheetId="18">'COFOG'!$1:$6</definedName>
    <definedName name="_xlnm.Print_Titles" localSheetId="11">'Egyensúly3éves'!$1:$2</definedName>
    <definedName name="_xlnm.Print_Titles" localSheetId="7">'Felh'!$1:$7</definedName>
    <definedName name="_xlnm.Print_Titles" localSheetId="17">'Kiadás'!$1:$5</definedName>
    <definedName name="_xlnm.Print_Titles" localSheetId="14">'közvetett támog'!$1:$3</definedName>
    <definedName name="_xlnm.Print_Titles" localSheetId="6">'Összesen'!$1:$5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8.xml><?xml version="1.0" encoding="utf-8"?>
<comments xmlns="http://schemas.openxmlformats.org/spreadsheetml/2006/main">
  <authors>
    <author>Livi</author>
  </authors>
  <commentLis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<sst xmlns="http://schemas.openxmlformats.org/spreadsheetml/2006/main" count="1619" uniqueCount="707">
  <si>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</si>
  <si>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</si>
  <si>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</si>
  <si>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</si>
  <si>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</si>
  <si>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</si>
  <si>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</si>
  <si>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</si>
  <si>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</si>
  <si>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</si>
  <si>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</si>
  <si>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</si>
  <si>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</si>
  <si>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</si>
  <si>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</si>
  <si>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</si>
  <si>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</si>
  <si>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</si>
  <si>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</si>
  <si>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</si>
  <si>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</si>
  <si>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</si>
  <si>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</si>
  <si>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</si>
  <si>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</si>
  <si>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</si>
  <si>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</si>
  <si>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</si>
  <si>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</si>
  <si>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</si>
  <si>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</si>
  <si>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</si>
  <si>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</si>
  <si>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</si>
  <si>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</si>
  <si>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</si>
  <si>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</si>
  <si>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</si>
  <si>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</si>
  <si>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</si>
  <si>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</si>
  <si>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</si>
  <si>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</si>
  <si>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</si>
  <si>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</si>
  <si>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</si>
  <si>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</si>
  <si>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</si>
  <si>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</si>
  <si>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</si>
  <si>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</si>
  <si>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</si>
  <si>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</si>
  <si>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</si>
  <si>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</si>
  <si>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</si>
  <si>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</si>
  <si>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</si>
  <si>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</si>
  <si>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</si>
  <si>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</si>
  <si>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</si>
  <si>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</si>
  <si>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</si>
  <si>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</si>
  <si>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</si>
  <si>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</si>
  <si>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</si>
  <si>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</si>
  <si>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</si>
  <si>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</si>
  <si>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</si>
  <si>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</si>
  <si>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</si>
  <si>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</si>
  <si>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</si>
  <si>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</si>
  <si>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</si>
  <si>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</si>
  <si>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</si>
  <si>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</si>
  <si>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</si>
  <si>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</si>
  <si>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</si>
  <si>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</si>
  <si>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</si>
  <si>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</si>
  <si>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</si>
  <si>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</si>
  <si>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</si>
  <si>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</si>
  <si>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</si>
  <si>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</si>
  <si>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</si>
  <si>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</si>
  <si>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</si>
  <si>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</si>
  <si>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</si>
  <si>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</si>
  <si>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</si>
  <si>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</si>
  <si>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</si>
  <si>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</si>
  <si>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</si>
  <si>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</si>
  <si>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</si>
  <si>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</si>
  <si>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</si>
  <si>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</si>
  <si>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</si>
  <si>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</si>
  <si>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</si>
  <si>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</si>
  <si>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</si>
  <si>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</si>
  <si>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</si>
  <si>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</si>
  <si>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</si>
  <si>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</si>
  <si>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</si>
  <si>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</si>
  <si>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</si>
  <si>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</si>
  <si>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</si>
  <si>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</si>
  <si>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</si>
  <si>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</si>
  <si>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</si>
  <si>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</si>
  <si>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</si>
  <si>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</si>
  <si>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</si>
  <si>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</si>
  <si>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</si>
  <si>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</si>
  <si>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</si>
  <si>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</si>
  <si>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</si>
  <si>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</si>
  <si>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</si>
  <si>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</si>
  <si>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</si>
  <si>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</si>
  <si>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</si>
  <si>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</si>
  <si>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</si>
  <si>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</si>
  <si>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</si>
  <si>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</si>
  <si>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</si>
  <si>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</si>
  <si>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</si>
  <si>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</si>
  <si>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</si>
  <si>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</si>
  <si>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</si>
  <si>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</si>
  <si>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</si>
  <si>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</si>
  <si>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</si>
  <si>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</si>
  <si>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</si>
  <si>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</si>
  <si>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</si>
  <si>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</si>
  <si>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</si>
  <si>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</si>
  <si>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</si>
  <si>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</si>
  <si>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</si>
  <si>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</si>
  <si>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</si>
  <si>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</si>
  <si>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</si>
  <si>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</si>
  <si>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</si>
  <si>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</si>
  <si>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</si>
  <si>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</si>
  <si>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</si>
  <si>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</si>
  <si>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</si>
  <si>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</si>
  <si>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</si>
  <si>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</si>
  <si>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</si>
  <si>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</si>
  <si>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</si>
  <si>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</si>
  <si>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</si>
  <si>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</si>
  <si>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</si>
  <si>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</si>
  <si>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</si>
  <si>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</si>
  <si>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</si>
  <si>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</si>
  <si>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</si>
  <si>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</si>
  <si>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</si>
  <si>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</si>
  <si>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</si>
  <si>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</si>
  <si>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</si>
  <si>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</si>
  <si>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</si>
  <si>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</si>
  <si>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</si>
  <si>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</si>
  <si>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</si>
  <si>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</si>
  <si>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</si>
  <si>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</si>
  <si>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</si>
  <si>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</si>
  <si>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</si>
  <si>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</si>
  <si>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</si>
  <si>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</si>
  <si>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</si>
  <si>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</si>
  <si>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</si>
  <si>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</si>
  <si>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</si>
  <si>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</si>
  <si>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</si>
  <si>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</si>
  <si>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</si>
  <si>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</si>
  <si>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</si>
  <si>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</si>
  <si>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</si>
  <si>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</si>
  <si>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</si>
  <si>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</si>
  <si>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</si>
  <si>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</si>
  <si>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</si>
  <si>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</si>
  <si>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</si>
  <si>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</si>
  <si>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</si>
  <si>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</si>
  <si>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</si>
  <si>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</si>
  <si>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</si>
  <si>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</si>
  <si>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</si>
  <si>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</si>
  <si>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</si>
  <si>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</si>
  <si>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</si>
  <si>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</si>
  <si>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</si>
  <si>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</si>
  <si>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</si>
  <si>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</si>
  <si>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</si>
  <si>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</si>
  <si>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</si>
  <si>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</si>
  <si>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</si>
  <si>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</si>
  <si>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</si>
  <si>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</si>
  <si>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</si>
  <si>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</si>
  <si>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</si>
  <si>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</si>
  <si>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</si>
  <si>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</si>
  <si>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</si>
  <si>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</si>
  <si>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</si>
  <si>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</si>
  <si>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</si>
  <si>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</si>
  <si>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</si>
  <si>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</si>
  <si>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</si>
  <si>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</si>
  <si>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</si>
  <si>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</si>
  <si>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</si>
  <si>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</si>
  <si>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</si>
  <si>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</si>
  <si>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</si>
  <si>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</si>
  <si>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</si>
  <si>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</si>
  <si>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</si>
  <si>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</si>
  <si>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</si>
  <si>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</si>
  <si>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</si>
  <si>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</si>
  <si>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</si>
  <si>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</si>
  <si>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</si>
  <si>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</si>
  <si>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</si>
  <si>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</si>
  <si>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</si>
  <si>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</si>
  <si>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</si>
  <si>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</si>
  <si>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</si>
  <si>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</si>
  <si>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</si>
  <si>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</si>
  <si>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</si>
  <si>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</si>
  <si>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</si>
  <si>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</si>
  <si>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</si>
  <si>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</si>
  <si>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</si>
  <si>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</si>
  <si>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</si>
  <si>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</si>
  <si>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</si>
  <si>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</si>
  <si>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</si>
  <si>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</si>
  <si>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</si>
  <si>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</si>
  <si>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</si>
  <si>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</si>
  <si>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</si>
  <si>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</si>
  <si>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</si>
  <si>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</si>
  <si>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</si>
  <si>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</si>
  <si>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</si>
  <si>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</si>
  <si>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</si>
  <si>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</si>
  <si>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</si>
  <si>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</si>
  <si>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</si>
  <si>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</si>
  <si>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</si>
  <si>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</si>
  <si>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</si>
  <si>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</si>
  <si>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</si>
  <si>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</si>
  <si>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</si>
  <si>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</si>
  <si>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</si>
  <si>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</si>
  <si>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</si>
  <si>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</si>
  <si>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</si>
  <si>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</si>
  <si>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</si>
  <si>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</si>
  <si>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</si>
  <si>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</si>
  <si>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</si>
  <si>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</si>
  <si>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</si>
  <si>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</si>
  <si>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</si>
  <si>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</si>
  <si>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</si>
  <si>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</si>
  <si>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</si>
  <si>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</si>
  <si>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</si>
  <si>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</si>
  <si>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</si>
  <si>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</si>
  <si>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</si>
  <si>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</si>
  <si>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</si>
  <si>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</si>
  <si>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</si>
  <si>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</si>
  <si>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</si>
  <si>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</si>
  <si>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</si>
  <si>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</si>
  <si>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</si>
  <si>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</si>
  <si>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</si>
  <si>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</si>
  <si>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</si>
  <si>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</si>
  <si>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</si>
  <si>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</si>
  <si>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</si>
  <si>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</si>
  <si>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</si>
  <si>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</si>
  <si>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</si>
  <si>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</si>
  <si>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</si>
  <si>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</si>
  <si>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</si>
  <si>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</si>
  <si>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</si>
  <si>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</si>
  <si>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</si>
  <si>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</si>
  <si>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</si>
  <si>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</si>
  <si>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</si>
  <si>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</si>
  <si>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</si>
  <si>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</si>
  <si>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</si>
  <si>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</si>
  <si>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</si>
  <si>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</si>
  <si>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</si>
  <si>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</si>
  <si>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</si>
  <si>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</si>
  <si>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</si>
  <si>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</si>
  <si>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</si>
  <si>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</si>
  <si>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</si>
  <si>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</si>
  <si>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</si>
  <si>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</si>
  <si>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</si>
  <si>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</si>
  <si>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</si>
  <si>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</si>
  <si>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</si>
  <si>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</si>
  <si>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</si>
  <si>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</si>
  <si>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</si>
  <si>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</si>
  <si>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</si>
  <si>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</si>
  <si>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</si>
  <si>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</si>
  <si>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</si>
  <si>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</si>
  <si>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</si>
  <si>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</si>
  <si>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</si>
  <si>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</si>
  <si>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</si>
  <si>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</si>
  <si>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</si>
  <si>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</si>
  <si>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</si>
  <si>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</si>
  <si>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</si>
  <si>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</si>
  <si>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</si>
  <si>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</si>
  <si>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</si>
  <si>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</si>
  <si>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</si>
  <si>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</si>
  <si>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</si>
  <si>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</si>
  <si>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</si>
  <si>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</si>
  <si>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</si>
  <si>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</si>
  <si>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</si>
  <si>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</si>
  <si>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</si>
  <si>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</si>
  <si>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</si>
  <si>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</si>
  <si>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</si>
  <si>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</si>
  <si>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</si>
  <si>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</si>
  <si>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</si>
  <si>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</si>
  <si>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</si>
  <si>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</si>
  <si>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</si>
  <si>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</si>
  <si>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</si>
  <si>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</si>
  <si>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</si>
  <si>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reprezentáció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</si>
  <si>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</si>
  <si>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</si>
  <si>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</si>
  <si>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</si>
  <si>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</si>
  <si>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</si>
  <si>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</si>
  <si>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</si>
  <si>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</si>
  <si>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</si>
  <si>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</si>
  <si>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</si>
  <si>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</si>
  <si>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</si>
  <si>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</si>
  <si>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- Szennyvízhálózat felújítása (maradvány)</t>
  </si>
  <si>
    <t>011130 Önkormányzatok és önkormányzati hivatalok jogalkotó és általános igazgatási tevékenysége (képviselői T. díj)</t>
  </si>
  <si>
    <t>082091 Közművelődés - közösségi és társadalmi részvétel fejlesztése (kamat)</t>
  </si>
  <si>
    <t xml:space="preserve"> személyhez nem köthető repr.</t>
  </si>
  <si>
    <t xml:space="preserve">   - bolt támogatás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</si>
  <si>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</si>
  <si>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</si>
  <si>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BELSŐSÁRD KÖZSÉG ÖNKORMÁNYZATA </t>
  </si>
  <si>
    <r>
      <t xml:space="preserve">BELSŐSÁRD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</si>
  <si>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BELSŐSÁRD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</si>
  <si>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Vida József polgármester</t>
    </r>
  </si>
  <si>
    <t>(: Vida József :)</t>
  </si>
  <si>
    <t xml:space="preserve"> - Ár és belvíz védelem (árkolási munka)</t>
  </si>
  <si>
    <t>- Faluháznál melléképület kialakítása (szociális helyiség és garázs)</t>
  </si>
  <si>
    <t>Tény 06.30.</t>
  </si>
  <si>
    <t xml:space="preserve">   - Jövedéki adó</t>
  </si>
  <si>
    <t xml:space="preserve">   - Dr. Hetés Ferenc Rendelőintézet</t>
  </si>
  <si>
    <t xml:space="preserve">- Rendkívűli szoc. Támog. </t>
  </si>
  <si>
    <t>011130 Önkormányzatok és önkormányzati hivatalok jogalkotó és általános igazgatási tevékenysége  cafetéria</t>
  </si>
  <si>
    <t>2020.</t>
  </si>
  <si>
    <t>(: Balláné Kulcsár Mária :)</t>
  </si>
  <si>
    <t>jegyző</t>
  </si>
  <si>
    <t xml:space="preserve">   - Talajterhelési díj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</si>
  <si>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</si>
  <si>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</si>
  <si>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(:Vida József:)</t>
  </si>
  <si>
    <t>Összesen:</t>
  </si>
  <si>
    <t>Beruházás</t>
  </si>
  <si>
    <t xml:space="preserve">Bevétel: </t>
  </si>
  <si>
    <t xml:space="preserve">Kiadás: </t>
  </si>
  <si>
    <t>dologi kiadás</t>
  </si>
  <si>
    <t>személyi juttatás</t>
  </si>
  <si>
    <t>- Rédicsi Iskolakörzet Gyermekeiért Alapítvány</t>
  </si>
  <si>
    <t xml:space="preserve">   - áramdíj visszatérítés</t>
  </si>
  <si>
    <t>Müködési célú költségvetési tám.és kieg.támog.</t>
  </si>
  <si>
    <t xml:space="preserve">   - Nemzeti Foglalkoztatási Alap (nyári diákmunka) </t>
  </si>
  <si>
    <t xml:space="preserve">   - Gyermeknapi rendezvényre Rédics önk.</t>
  </si>
  <si>
    <t>- Polgármesteri illetmény támogatása</t>
  </si>
  <si>
    <t>2021.</t>
  </si>
  <si>
    <t>2017-ben befolyt, 2018-ban átutalt talajterhelési díj</t>
  </si>
  <si>
    <t xml:space="preserve">  - Civil szervezettől átvét felhalm.</t>
  </si>
  <si>
    <t xml:space="preserve"> -Tároló épület bővités, átalakítás (Leader)</t>
  </si>
  <si>
    <t>2018. évi határozat</t>
  </si>
  <si>
    <t>2018. évi rendelet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</si>
  <si>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</si>
  <si>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dologi kiadás áfa</t>
  </si>
  <si>
    <t xml:space="preserve">Munkaerőpiaci Alap (közfoglalkoztatás) </t>
  </si>
  <si>
    <t>Hosszabb időtartamú közfoglalkoztatás</t>
  </si>
  <si>
    <t>106020 Lakásfenntarással, lakhatással összefűggő kiadások</t>
  </si>
  <si>
    <t>- Rendkívüli szociális célú tüzifa</t>
  </si>
  <si>
    <t xml:space="preserve">   - Munkaerőpiaci Alap (közfoglalkoztatás) </t>
  </si>
  <si>
    <t>- Szennyvízberuházás önrész</t>
  </si>
  <si>
    <t>. Szennyvízberuházás</t>
  </si>
  <si>
    <t>052020 Szennyvíz gyűjtése, tisztítása, elhelyezése szenyyvízberuházáshoz kapcsolódó</t>
  </si>
  <si>
    <t xml:space="preserve"> - Szennyvízberuházás</t>
  </si>
  <si>
    <t xml:space="preserve">     - Előző évi elszámolás (szociális étkeztetés)</t>
  </si>
  <si>
    <r>
      <t xml:space="preserve">1. Program, projekt megnevezése: </t>
    </r>
    <r>
      <rPr>
        <b/>
        <sz val="12"/>
        <rFont val="Times New Roman"/>
        <family val="1"/>
      </rPr>
      <t>Szennyvízberuházás</t>
    </r>
  </si>
  <si>
    <t>"</t>
  </si>
  <si>
    <t>Egyéb működési célú támogatások államháztartáson belülről</t>
  </si>
  <si>
    <t>Megyei önkormányzattól rendezvényre</t>
  </si>
  <si>
    <t>Közművelődés - közösségi és társ.részvétel fejl.</t>
  </si>
  <si>
    <t>dologi áfa</t>
  </si>
  <si>
    <t>Belső átcsoportosítás:</t>
  </si>
  <si>
    <t>Terhelendő</t>
  </si>
  <si>
    <t>Jóváirandó</t>
  </si>
  <si>
    <t>Kiadás:</t>
  </si>
  <si>
    <t>dologi kiadás Áfa</t>
  </si>
  <si>
    <t>Önk.és önk.hiv.jogalkotó és ált.ig.tev.</t>
  </si>
  <si>
    <t>Egyéb műk.célú tám.államháztartáson belülre</t>
  </si>
  <si>
    <t>Önk-nak átadás gyermeknapi rendezv.</t>
  </si>
  <si>
    <t>Belsősárd Község Önkormányzata 2018. évi költségvetésének módosítása 2018.  június 26-tól</t>
  </si>
  <si>
    <t>Rédics, 2018. június 8.</t>
  </si>
  <si>
    <t xml:space="preserve">   - megyei önkormányzattól falunapi rendezvényre</t>
  </si>
  <si>
    <t>Belsősárd Község Önkormányzata 2018. évi költségvetésének módosítása 2018. augusztus 10-től</t>
  </si>
  <si>
    <t>Megyei önkormányzattól idősek napjára</t>
  </si>
  <si>
    <t>Elkülönített állami pénzalaptól</t>
  </si>
  <si>
    <t>Hosszabb időtartamű közfoglalkoztatás</t>
  </si>
  <si>
    <t>személyhez nem köthető kiad.</t>
  </si>
  <si>
    <t>munkáltatót terhelő járulék</t>
  </si>
  <si>
    <t>Kiadások viszatérülései (gázdíj elszámolás)</t>
  </si>
  <si>
    <t xml:space="preserve">adatok Ft-ban </t>
  </si>
  <si>
    <t>Polgármesteri hatáskörben történt módosítása</t>
  </si>
  <si>
    <t>Bevétel:</t>
  </si>
  <si>
    <t>Zalavíz Zrt-től fel nem használt 2017. évi vízszolg. támog. átvétele</t>
  </si>
  <si>
    <t>A helyi önk.előző évi elsz. származó kiad.</t>
  </si>
  <si>
    <t xml:space="preserve">Belsősárd Község Önkormányzata 2018. évi költségvetésének </t>
  </si>
  <si>
    <t>2018. június 20.</t>
  </si>
  <si>
    <t>Zöldterület kezelés</t>
  </si>
  <si>
    <t>2018. július 9.</t>
  </si>
  <si>
    <t>2018. augusztus 2.</t>
  </si>
  <si>
    <t>Egyéb civil szervezettől műk. célú átvétel</t>
  </si>
  <si>
    <t>Rédicsi Iskolakörz. Gyerm. Al. tám. visszafiz.</t>
  </si>
  <si>
    <t>Egyéb felhalmozási célú átvett pénzeszköz</t>
  </si>
  <si>
    <t>Rédics, 2018. augusztus 2.</t>
  </si>
  <si>
    <t>Készletértékesítés (lábon álló fa)</t>
  </si>
  <si>
    <t xml:space="preserve">   -lábon álló fa értékesítése</t>
  </si>
  <si>
    <t>- Rédicsi Iskolakörzet Gyermekeiért Alapítvány fel nem használt támogatás visszafizetése</t>
  </si>
  <si>
    <t xml:space="preserve"> - VIZMŰ Zrt-től fel nem haszn. 2017.évi vizh. Díj támog. </t>
  </si>
  <si>
    <t xml:space="preserve">   - megyei önkormányzattól idősek napjára</t>
  </si>
  <si>
    <t>Szociális tüzifa</t>
  </si>
  <si>
    <t>Önkorm.rendkivüli támogatása</t>
  </si>
  <si>
    <t>Lakásfenntartással, lakhatással összefűggő kiadások</t>
  </si>
  <si>
    <t>Önk. és önk.hiv. jogalkotó és ált.ig.tev.</t>
  </si>
  <si>
    <t>dologi nettó kiad</t>
  </si>
  <si>
    <t>Város és községgazdálkodás</t>
  </si>
  <si>
    <t>Víztermelés, -kezelés, -ellátás</t>
  </si>
  <si>
    <t>Faluház mellékép.nettó</t>
  </si>
  <si>
    <t>Temető vízelvez.rendsz.nettó</t>
  </si>
  <si>
    <t>Faluház mellékép.áfa</t>
  </si>
  <si>
    <t>Temető vízelvez.rendsz.áfa</t>
  </si>
  <si>
    <t>2018. augusztus</t>
  </si>
  <si>
    <t>Egyéb mük.célú tám. ÁHT belül</t>
  </si>
  <si>
    <t>Fejezettől Erzsébet utalvány</t>
  </si>
  <si>
    <t xml:space="preserve">Ellátottak pénzbeni jutt. </t>
  </si>
  <si>
    <t>Rsz. Gyermekvéd. Kedv. Részesülők természetbeni jutt.</t>
  </si>
  <si>
    <t>Közműv.- közösségi és társ.részvétel fejl.</t>
  </si>
  <si>
    <t>2018. szeptember</t>
  </si>
  <si>
    <t xml:space="preserve">Lakossági víz-és csatorna szolg. </t>
  </si>
  <si>
    <t>Működési célú pénzeszköz átadás ÁHT kívűlre :</t>
  </si>
  <si>
    <t xml:space="preserve">VÍZMŰ Zrt vízdíj támog. </t>
  </si>
  <si>
    <t>munkált.terhelő járulék</t>
  </si>
  <si>
    <t>Könyvtári szolgáltatások</t>
  </si>
  <si>
    <t xml:space="preserve">- Rendkívűli önkormányzati támogatás </t>
  </si>
  <si>
    <t xml:space="preserve">   - ZALAVÍZ Zrt. vizdíj támogatás 2018. évi</t>
  </si>
  <si>
    <t>Rédics, 2018. október 18.</t>
  </si>
  <si>
    <t>Belsősárd Község Önkormányzata 2018. évi költségvetésének módosítása 2018. november 6-tól</t>
  </si>
  <si>
    <t>Rendkívüli szociális támogatás</t>
  </si>
  <si>
    <t xml:space="preserve">Szociális étkeztetés </t>
  </si>
  <si>
    <t>Köztemető fenntartás</t>
  </si>
  <si>
    <t xml:space="preserve">karácsonyi támogatás </t>
  </si>
  <si>
    <t>rendkivüli települési tám.</t>
  </si>
  <si>
    <t>Nem veszélyes telep.hullad.összetev.</t>
  </si>
  <si>
    <t>Hosszab időtart. Közfogl.</t>
  </si>
  <si>
    <t>Tároló épület bőv.átal.nettó</t>
  </si>
  <si>
    <t>Tároló épület bőv.átal.áfa</t>
  </si>
  <si>
    <t>Közutak,hidak üzemeltetés</t>
  </si>
  <si>
    <t>Belsősárd Község Önkormányzata 2018. évi költségvetésének módosítása 2018. november 24-től</t>
  </si>
  <si>
    <t>Rédics, 2018. november14.</t>
  </si>
  <si>
    <t xml:space="preserve"> - Téli rezsicsökk.korábban nem részesült házt.tám.</t>
  </si>
  <si>
    <t>BELSŐSÁRD KÖZSÉG ÖNKORMÁNYZATA 2019. ÉVI KÖLTSÉGVETÉSÉNEK</t>
  </si>
  <si>
    <t xml:space="preserve">   - fogorvosi hozzájárulás .</t>
  </si>
  <si>
    <t xml:space="preserve">   - háziorvosi hozzájárulás </t>
  </si>
  <si>
    <t xml:space="preserve">   - védőnői hozzájárulás </t>
  </si>
  <si>
    <t xml:space="preserve">   - óvodai hozzájárulás </t>
  </si>
  <si>
    <t xml:space="preserve">   - konyha müköd.étkeztetéshez hozzájárulás </t>
  </si>
  <si>
    <t xml:space="preserve">   - falugondnok </t>
  </si>
  <si>
    <t xml:space="preserve">   - fogorvosi hozzájárulás </t>
  </si>
  <si>
    <t xml:space="preserve">   - fogorvosi rendelő akadályment.birság</t>
  </si>
  <si>
    <t xml:space="preserve">   - Kistérségi Többcélú Társulás tagdíj</t>
  </si>
  <si>
    <t>107051 Szociális étkeztetés szociális konyhán</t>
  </si>
  <si>
    <t>107060 Egyéb szociális pénzb.és term.ellátások,támogatások</t>
  </si>
  <si>
    <t xml:space="preserve"> - Könyvtár felújítás</t>
  </si>
  <si>
    <t>eredeti</t>
  </si>
  <si>
    <t>Előirányzat</t>
  </si>
  <si>
    <r>
      <t>BELSŐSÁRD KÖZSÉG ÖNKORMÁNYZATA 2019.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</si>
  <si>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2022.</t>
  </si>
  <si>
    <t xml:space="preserve">2019. ÉVI SAJÁT BEVÉTELEI, TOVÁBBÁ ADÓSSÁGOT KELETKEZTETŐ </t>
  </si>
  <si>
    <t>Tény</t>
  </si>
  <si>
    <r>
      <t>2019.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</si>
  <si>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r>
      <t>Belsősárd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2019.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</si>
  <si>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2019. december 31.</t>
    </r>
  </si>
  <si>
    <t xml:space="preserve">2017. Tény </t>
  </si>
  <si>
    <t>2018. várható tény</t>
  </si>
  <si>
    <t>2019. terv</t>
  </si>
  <si>
    <t>BELSŐSÁRD KÖZSÉG ÖNKORMÁNYZATA 2017-2019. ÉVI MŰKÖDÉSI ÉS FELHALMOZÁSI</t>
  </si>
  <si>
    <r>
      <t xml:space="preserve">BELSŐSÁRD KÖZSÉG ÖNKORMÁNYZATA 2019. ÉVI ELŐIRÁNYZAT-FELHASZNÁLÁSI TERVE </t>
    </r>
    <r>
      <rPr>
        <i/>
        <sz val="11"/>
        <rFont val="Times New Roman"/>
        <family val="1"/>
      </rPr>
      <t>(adatok Ft-ban)</t>
    </r>
  </si>
  <si>
    <r>
      <t xml:space="preserve">Belsősárd Község Önkormányzata 2019. évi közvetett támogatásai </t>
    </r>
    <r>
      <rPr>
        <i/>
        <sz val="12"/>
        <rFont val="Times New Roman"/>
        <family val="1"/>
      </rPr>
      <t>(adatok Ft-ban)</t>
    </r>
  </si>
  <si>
    <t>2019. évi határozat</t>
  </si>
  <si>
    <t>2019. évi rendelet</t>
  </si>
  <si>
    <t>051030 Nem veszélyes (települési) hulladék vegyes (ömlesztett) begyűjtése, szállítása, átrakása</t>
  </si>
  <si>
    <t>Belsősárd Község Önkormányzata Képviselő-testületének 3/2019.(II.7.) határozata az önkormányzat saját bevételeinek és adósságot keletkeztető ügyleteiből eredő fizetési kötelezettségeinek a költségvetési évet követő három évre várható összegének megállapításáról</t>
  </si>
  <si>
    <t xml:space="preserve"> - Ivóvízhálózat felújítás pályázat</t>
  </si>
  <si>
    <t>Felújítás</t>
  </si>
  <si>
    <t>Ívóvízhálózat nettó kiad.</t>
  </si>
  <si>
    <t>Egyéb gépbeszerzés nettó</t>
  </si>
  <si>
    <t>Ívóvízhálózat áfa kiad.</t>
  </si>
  <si>
    <t>Egyéb gépbeszerzés áfa</t>
  </si>
  <si>
    <t>Államháztartáson belüli megelőlegezések</t>
  </si>
  <si>
    <t>Államháztartáson belüli megelőleg.visszafizetése</t>
  </si>
  <si>
    <t>Nem veszélyes (telep.) hulladék vegyes (öml.) begyűjtése, száll.átrak.</t>
  </si>
  <si>
    <t xml:space="preserve">   -kiadások visszatérítése</t>
  </si>
  <si>
    <t xml:space="preserve">Elszámolásból származó bevételek </t>
  </si>
  <si>
    <t>Készletértékesítés</t>
  </si>
  <si>
    <t>Kiadások vissztérítései</t>
  </si>
  <si>
    <t>Ingatlan értékesítés</t>
  </si>
  <si>
    <t>Háztart.felhalm.célú kölcs.visszatérülése</t>
  </si>
  <si>
    <t xml:space="preserve"> Köztemető-fenntartás és -működtetés</t>
  </si>
  <si>
    <t>2019.  április</t>
  </si>
  <si>
    <t>Tartalék</t>
  </si>
  <si>
    <t xml:space="preserve"> - egyéb gépbeszerzés </t>
  </si>
  <si>
    <t>Egyéb gép fagyasztó beszerzés nettó</t>
  </si>
  <si>
    <t>Egyéb gép fagyasztó beszerzés áfa</t>
  </si>
  <si>
    <t xml:space="preserve"> - fagyasztó</t>
  </si>
  <si>
    <t xml:space="preserve">Belsősárd Község Önkormányzata 2019. évi költségvetésének </t>
  </si>
  <si>
    <t>MEDICOPTER Alapítvány tám.</t>
  </si>
  <si>
    <t>- Medicopter Alapítvány</t>
  </si>
  <si>
    <t>Rédics, 2019. április 26.</t>
  </si>
  <si>
    <t>Mód. 05.15.</t>
  </si>
  <si>
    <t>Egyéb felhalm. támog. ÁHT-n kívülre önk. váll.</t>
  </si>
  <si>
    <t>9a</t>
  </si>
  <si>
    <t>9b</t>
  </si>
  <si>
    <t>31a</t>
  </si>
  <si>
    <t>Belsősárd Község Önkormányzata 2019. évi költségvetésének módosítása 2019. május 15-től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</si>
</sst>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[$-40E]yyyy\.\ mmmm\ d\.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7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6" fillId="0" borderId="0" xfId="64" applyFont="1" applyAlignment="1">
      <alignment wrapText="1"/>
      <protection/>
    </xf>
    <xf numFmtId="0" fontId="87" fillId="0" borderId="0" xfId="64" applyFont="1">
      <alignment/>
      <protection/>
    </xf>
    <xf numFmtId="0" fontId="88" fillId="0" borderId="0" xfId="64" applyFont="1">
      <alignment/>
      <protection/>
    </xf>
    <xf numFmtId="3" fontId="89" fillId="0" borderId="0" xfId="64" applyNumberFormat="1" applyFont="1" applyAlignment="1">
      <alignment vertical="center"/>
      <protection/>
    </xf>
    <xf numFmtId="3" fontId="90" fillId="0" borderId="11" xfId="64" applyNumberFormat="1" applyFont="1" applyBorder="1" applyAlignment="1">
      <alignment horizontal="left" vertical="center" wrapText="1"/>
      <protection/>
    </xf>
    <xf numFmtId="3" fontId="91" fillId="0" borderId="10" xfId="64" applyNumberFormat="1" applyFont="1" applyBorder="1" applyAlignment="1">
      <alignment horizontal="center" vertical="center" wrapText="1"/>
      <protection/>
    </xf>
    <xf numFmtId="3" fontId="86" fillId="0" borderId="0" xfId="64" applyNumberFormat="1" applyFont="1" applyAlignment="1">
      <alignment wrapText="1"/>
      <protection/>
    </xf>
    <xf numFmtId="3" fontId="86" fillId="0" borderId="0" xfId="64" applyNumberFormat="1" applyFont="1">
      <alignment/>
      <protection/>
    </xf>
    <xf numFmtId="3" fontId="86" fillId="0" borderId="10" xfId="64" applyNumberFormat="1" applyFont="1" applyBorder="1" applyAlignment="1">
      <alignment wrapText="1"/>
      <protection/>
    </xf>
    <xf numFmtId="3" fontId="87" fillId="0" borderId="10" xfId="64" applyNumberFormat="1" applyFont="1" applyBorder="1">
      <alignment/>
      <protection/>
    </xf>
    <xf numFmtId="3" fontId="87" fillId="0" borderId="0" xfId="64" applyNumberFormat="1" applyFont="1">
      <alignment/>
      <protection/>
    </xf>
    <xf numFmtId="3" fontId="86" fillId="0" borderId="10" xfId="64" applyNumberFormat="1" applyFont="1" applyBorder="1" applyAlignment="1">
      <alignment vertical="center" wrapText="1"/>
      <protection/>
    </xf>
    <xf numFmtId="3" fontId="91" fillId="0" borderId="10" xfId="64" applyNumberFormat="1" applyFont="1" applyBorder="1" applyAlignment="1">
      <alignment wrapText="1"/>
      <protection/>
    </xf>
    <xf numFmtId="3" fontId="88" fillId="0" borderId="10" xfId="64" applyNumberFormat="1" applyFont="1" applyBorder="1">
      <alignment/>
      <protection/>
    </xf>
    <xf numFmtId="3" fontId="88" fillId="0" borderId="0" xfId="64" applyNumberFormat="1" applyFont="1">
      <alignment/>
      <protection/>
    </xf>
    <xf numFmtId="3" fontId="91" fillId="0" borderId="10" xfId="64" applyNumberFormat="1" applyFont="1" applyBorder="1" applyAlignment="1">
      <alignment vertical="center" wrapText="1"/>
      <protection/>
    </xf>
    <xf numFmtId="3" fontId="91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7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8" fillId="0" borderId="10" xfId="64" applyFont="1" applyBorder="1" applyAlignment="1">
      <alignment wrapText="1"/>
      <protection/>
    </xf>
    <xf numFmtId="0" fontId="88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7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1" fillId="0" borderId="0" xfId="64" applyNumberFormat="1" applyFont="1" applyBorder="1" applyAlignment="1">
      <alignment vertical="center" wrapText="1"/>
      <protection/>
    </xf>
    <xf numFmtId="3" fontId="88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2" fillId="0" borderId="10" xfId="70" applyFont="1" applyFill="1" applyBorder="1" applyAlignment="1" quotePrefix="1">
      <alignment wrapText="1"/>
      <protection/>
    </xf>
    <xf numFmtId="0" fontId="92" fillId="0" borderId="10" xfId="70" applyFont="1" applyFill="1" applyBorder="1" applyAlignment="1">
      <alignment wrapText="1"/>
      <protection/>
    </xf>
    <xf numFmtId="0" fontId="92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3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1" fillId="0" borderId="14" xfId="64" applyNumberFormat="1" applyFont="1" applyBorder="1" applyAlignment="1">
      <alignment horizontal="center" vertical="center" wrapText="1"/>
      <protection/>
    </xf>
    <xf numFmtId="0" fontId="93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90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0" fillId="0" borderId="0" xfId="64" applyNumberFormat="1" applyFont="1" applyBorder="1" applyAlignment="1">
      <alignment horizontal="left" vertical="center" wrapText="1"/>
      <protection/>
    </xf>
    <xf numFmtId="3" fontId="94" fillId="0" borderId="11" xfId="64" applyNumberFormat="1" applyFont="1" applyBorder="1" applyAlignment="1">
      <alignment horizontal="right" vertical="center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horizontal="right"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/>
      <protection/>
    </xf>
    <xf numFmtId="0" fontId="80" fillId="0" borderId="0" xfId="0" applyFont="1" applyAlignment="1">
      <alignment/>
    </xf>
    <xf numFmtId="0" fontId="27" fillId="0" borderId="0" xfId="69" applyFont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>
      <alignment/>
      <protection/>
    </xf>
    <xf numFmtId="3" fontId="28" fillId="0" borderId="0" xfId="69" applyNumberFormat="1" applyFont="1" applyAlignment="1">
      <alignment/>
      <protection/>
    </xf>
    <xf numFmtId="0" fontId="28" fillId="0" borderId="0" xfId="69" applyFont="1" applyFill="1">
      <alignment/>
      <protection/>
    </xf>
    <xf numFmtId="3" fontId="22" fillId="0" borderId="0" xfId="69" applyNumberFormat="1" applyFont="1" applyBorder="1">
      <alignment/>
      <protection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0" fontId="21" fillId="0" borderId="0" xfId="69" applyFont="1" applyFill="1">
      <alignment/>
      <protection/>
    </xf>
    <xf numFmtId="0" fontId="21" fillId="0" borderId="0" xfId="69" applyFont="1">
      <alignment/>
      <protection/>
    </xf>
    <xf numFmtId="0" fontId="96" fillId="0" borderId="11" xfId="0" applyFont="1" applyBorder="1" applyAlignment="1">
      <alignment/>
    </xf>
    <xf numFmtId="3" fontId="96" fillId="0" borderId="11" xfId="0" applyNumberFormat="1" applyFont="1" applyBorder="1" applyAlignment="1">
      <alignment/>
    </xf>
    <xf numFmtId="0" fontId="96" fillId="0" borderId="0" xfId="0" applyFont="1" applyFill="1" applyAlignment="1">
      <alignment horizontal="left"/>
    </xf>
    <xf numFmtId="0" fontId="96" fillId="0" borderId="0" xfId="0" applyFont="1" applyFill="1" applyBorder="1" applyAlignment="1">
      <alignment horizontal="left"/>
    </xf>
    <xf numFmtId="0" fontId="96" fillId="0" borderId="0" xfId="0" applyFont="1" applyBorder="1" applyAlignment="1">
      <alignment/>
    </xf>
    <xf numFmtId="3" fontId="96" fillId="0" borderId="0" xfId="0" applyNumberFormat="1" applyFont="1" applyBorder="1" applyAlignment="1">
      <alignment/>
    </xf>
    <xf numFmtId="0" fontId="22" fillId="0" borderId="11" xfId="69" applyFont="1" applyBorder="1">
      <alignment/>
      <protection/>
    </xf>
    <xf numFmtId="3" fontId="22" fillId="0" borderId="11" xfId="69" applyNumberFormat="1" applyFont="1" applyBorder="1" applyAlignment="1">
      <alignment/>
      <protection/>
    </xf>
    <xf numFmtId="0" fontId="22" fillId="0" borderId="0" xfId="69" applyFont="1">
      <alignment/>
      <protection/>
    </xf>
    <xf numFmtId="3" fontId="21" fillId="0" borderId="0" xfId="69" applyNumberFormat="1" applyFont="1" applyAlignment="1">
      <alignment/>
      <protection/>
    </xf>
    <xf numFmtId="0" fontId="96" fillId="0" borderId="0" xfId="0" applyFont="1" applyAlignment="1">
      <alignment/>
    </xf>
    <xf numFmtId="0" fontId="96" fillId="0" borderId="0" xfId="0" applyFont="1" applyBorder="1" applyAlignment="1">
      <alignment horizontal="left" vertical="center" wrapText="1"/>
    </xf>
    <xf numFmtId="0" fontId="97" fillId="0" borderId="0" xfId="0" applyFont="1" applyAlignment="1">
      <alignment/>
    </xf>
    <xf numFmtId="0" fontId="21" fillId="0" borderId="0" xfId="69" applyFont="1" applyBorder="1">
      <alignment/>
      <protection/>
    </xf>
    <xf numFmtId="3" fontId="97" fillId="0" borderId="0" xfId="0" applyNumberFormat="1" applyFont="1" applyAlignment="1">
      <alignment/>
    </xf>
    <xf numFmtId="0" fontId="21" fillId="0" borderId="0" xfId="69" applyFont="1" applyBorder="1" applyAlignment="1">
      <alignment horizontal="center"/>
      <protection/>
    </xf>
    <xf numFmtId="0" fontId="21" fillId="0" borderId="0" xfId="69" applyFont="1" applyBorder="1" applyAlignment="1">
      <alignment/>
      <protection/>
    </xf>
    <xf numFmtId="3" fontId="22" fillId="0" borderId="0" xfId="69" applyNumberFormat="1" applyFont="1" applyBorder="1" applyAlignment="1">
      <alignment/>
      <protection/>
    </xf>
    <xf numFmtId="0" fontId="22" fillId="0" borderId="15" xfId="69" applyFont="1" applyBorder="1">
      <alignment/>
      <protection/>
    </xf>
    <xf numFmtId="3" fontId="22" fillId="0" borderId="15" xfId="69" applyNumberFormat="1" applyFont="1" applyBorder="1" applyAlignment="1">
      <alignment/>
      <protection/>
    </xf>
    <xf numFmtId="0" fontId="21" fillId="0" borderId="0" xfId="69" applyFont="1" applyAlignment="1">
      <alignment horizontal="right"/>
      <protection/>
    </xf>
    <xf numFmtId="0" fontId="9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87" fillId="0" borderId="15" xfId="0" applyFont="1" applyFill="1" applyBorder="1" applyAlignment="1">
      <alignment horizontal="left"/>
    </xf>
    <xf numFmtId="0" fontId="87" fillId="0" borderId="11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3" fontId="5" fillId="0" borderId="10" xfId="70" applyNumberFormat="1" applyFont="1" applyFill="1" applyBorder="1" applyAlignment="1">
      <alignment wrapText="1"/>
      <protection/>
    </xf>
    <xf numFmtId="0" fontId="85" fillId="0" borderId="0" xfId="0" applyFont="1" applyBorder="1" applyAlignment="1">
      <alignment/>
    </xf>
    <xf numFmtId="0" fontId="89" fillId="0" borderId="0" xfId="0" applyFont="1" applyAlignment="1">
      <alignment/>
    </xf>
    <xf numFmtId="0" fontId="85" fillId="0" borderId="11" xfId="0" applyFont="1" applyBorder="1" applyAlignment="1">
      <alignment/>
    </xf>
    <xf numFmtId="0" fontId="85" fillId="0" borderId="0" xfId="0" applyFont="1" applyAlignment="1">
      <alignment/>
    </xf>
    <xf numFmtId="0" fontId="4" fillId="0" borderId="0" xfId="69" applyFont="1" applyBorder="1">
      <alignment/>
      <protection/>
    </xf>
    <xf numFmtId="0" fontId="85" fillId="0" borderId="0" xfId="0" applyFont="1" applyFill="1" applyBorder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4" fillId="0" borderId="11" xfId="69" applyFont="1" applyBorder="1">
      <alignment/>
      <protection/>
    </xf>
    <xf numFmtId="0" fontId="4" fillId="0" borderId="0" xfId="69" applyFont="1" applyFill="1" applyBorder="1">
      <alignment/>
      <protection/>
    </xf>
    <xf numFmtId="0" fontId="4" fillId="0" borderId="15" xfId="69" applyFont="1" applyBorder="1">
      <alignment/>
      <protection/>
    </xf>
    <xf numFmtId="3" fontId="95" fillId="0" borderId="0" xfId="0" applyNumberFormat="1" applyFont="1" applyBorder="1" applyAlignment="1">
      <alignment/>
    </xf>
    <xf numFmtId="0" fontId="85" fillId="0" borderId="15" xfId="0" applyFont="1" applyBorder="1" applyAlignment="1">
      <alignment/>
    </xf>
    <xf numFmtId="0" fontId="96" fillId="0" borderId="15" xfId="0" applyFont="1" applyBorder="1" applyAlignment="1">
      <alignment/>
    </xf>
    <xf numFmtId="3" fontId="96" fillId="0" borderId="15" xfId="0" applyNumberFormat="1" applyFont="1" applyBorder="1" applyAlignment="1">
      <alignment/>
    </xf>
    <xf numFmtId="0" fontId="29" fillId="0" borderId="0" xfId="69" applyFont="1" applyAlignment="1">
      <alignment vertical="center" wrapText="1"/>
      <protection/>
    </xf>
    <xf numFmtId="0" fontId="27" fillId="0" borderId="0" xfId="69" applyFont="1" applyAlignment="1">
      <alignment/>
      <protection/>
    </xf>
    <xf numFmtId="0" fontId="4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0" fontId="85" fillId="0" borderId="0" xfId="0" applyFont="1" applyAlignment="1">
      <alignment horizontal="right"/>
    </xf>
    <xf numFmtId="0" fontId="87" fillId="0" borderId="0" xfId="0" applyFont="1" applyBorder="1" applyAlignment="1">
      <alignment horizontal="left"/>
    </xf>
    <xf numFmtId="0" fontId="87" fillId="0" borderId="0" xfId="0" applyFont="1" applyBorder="1" applyAlignment="1">
      <alignment/>
    </xf>
    <xf numFmtId="3" fontId="87" fillId="0" borderId="0" xfId="0" applyNumberFormat="1" applyFont="1" applyBorder="1" applyAlignment="1">
      <alignment/>
    </xf>
    <xf numFmtId="0" fontId="87" fillId="0" borderId="11" xfId="0" applyFont="1" applyBorder="1" applyAlignment="1">
      <alignment horizontal="left" vertical="center"/>
    </xf>
    <xf numFmtId="0" fontId="87" fillId="0" borderId="11" xfId="0" applyFont="1" applyBorder="1" applyAlignment="1">
      <alignment/>
    </xf>
    <xf numFmtId="3" fontId="87" fillId="0" borderId="11" xfId="0" applyNumberFormat="1" applyFont="1" applyBorder="1" applyAlignment="1">
      <alignment/>
    </xf>
    <xf numFmtId="0" fontId="87" fillId="0" borderId="0" xfId="0" applyFont="1" applyAlignment="1">
      <alignment/>
    </xf>
    <xf numFmtId="0" fontId="87" fillId="0" borderId="0" xfId="0" applyFont="1" applyBorder="1" applyAlignment="1">
      <alignment horizontal="left" vertical="center" wrapText="1"/>
    </xf>
    <xf numFmtId="0" fontId="10" fillId="0" borderId="0" xfId="69" applyFont="1" applyBorder="1">
      <alignment/>
      <protection/>
    </xf>
    <xf numFmtId="3" fontId="9" fillId="0" borderId="0" xfId="69" applyNumberFormat="1" applyFont="1" applyBorder="1" applyAlignment="1">
      <alignment/>
      <protection/>
    </xf>
    <xf numFmtId="3" fontId="10" fillId="0" borderId="0" xfId="69" applyNumberFormat="1" applyFont="1" applyBorder="1" applyAlignment="1">
      <alignment/>
      <protection/>
    </xf>
    <xf numFmtId="0" fontId="10" fillId="0" borderId="11" xfId="69" applyFont="1" applyFill="1" applyBorder="1">
      <alignment/>
      <protection/>
    </xf>
    <xf numFmtId="0" fontId="10" fillId="0" borderId="11" xfId="69" applyFont="1" applyBorder="1">
      <alignment/>
      <protection/>
    </xf>
    <xf numFmtId="3" fontId="10" fillId="0" borderId="11" xfId="69" applyNumberFormat="1" applyFont="1" applyBorder="1" applyAlignment="1">
      <alignment/>
      <protection/>
    </xf>
    <xf numFmtId="3" fontId="10" fillId="0" borderId="15" xfId="69" applyNumberFormat="1" applyFont="1" applyFill="1" applyBorder="1" applyAlignment="1">
      <alignment/>
      <protection/>
    </xf>
    <xf numFmtId="0" fontId="10" fillId="0" borderId="15" xfId="69" applyFont="1" applyBorder="1">
      <alignment/>
      <protection/>
    </xf>
    <xf numFmtId="3" fontId="10" fillId="0" borderId="15" xfId="69" applyNumberFormat="1" applyFont="1" applyBorder="1" applyAlignment="1">
      <alignment/>
      <protection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22" fillId="0" borderId="0" xfId="69" applyFont="1" applyFill="1" applyBorder="1">
      <alignment/>
      <protection/>
    </xf>
    <xf numFmtId="3" fontId="22" fillId="0" borderId="0" xfId="69" applyNumberFormat="1" applyFont="1" applyFill="1" applyBorder="1" applyAlignment="1">
      <alignment/>
      <protection/>
    </xf>
    <xf numFmtId="0" fontId="98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22" fillId="0" borderId="11" xfId="69" applyFont="1" applyFill="1" applyBorder="1">
      <alignment/>
      <protection/>
    </xf>
    <xf numFmtId="3" fontId="22" fillId="0" borderId="11" xfId="69" applyNumberFormat="1" applyFont="1" applyFill="1" applyBorder="1">
      <alignment/>
      <protection/>
    </xf>
    <xf numFmtId="0" fontId="27" fillId="0" borderId="11" xfId="69" applyFont="1" applyBorder="1">
      <alignment/>
      <protection/>
    </xf>
    <xf numFmtId="3" fontId="22" fillId="0" borderId="15" xfId="69" applyNumberFormat="1" applyFont="1" applyFill="1" applyBorder="1" applyAlignment="1">
      <alignment vertical="center"/>
      <protection/>
    </xf>
    <xf numFmtId="0" fontId="80" fillId="0" borderId="16" xfId="0" applyFont="1" applyBorder="1" applyAlignment="1">
      <alignment/>
    </xf>
    <xf numFmtId="3" fontId="22" fillId="0" borderId="16" xfId="69" applyNumberFormat="1" applyFont="1" applyFill="1" applyBorder="1" applyAlignment="1">
      <alignment vertical="center"/>
      <protection/>
    </xf>
    <xf numFmtId="3" fontId="97" fillId="0" borderId="0" xfId="0" applyNumberFormat="1" applyFont="1" applyBorder="1" applyAlignment="1">
      <alignment/>
    </xf>
    <xf numFmtId="0" fontId="97" fillId="0" borderId="0" xfId="0" applyFont="1" applyBorder="1" applyAlignment="1">
      <alignment/>
    </xf>
    <xf numFmtId="0" fontId="4" fillId="0" borderId="0" xfId="69" applyFont="1" applyAlignment="1">
      <alignment horizontal="center"/>
      <protection/>
    </xf>
    <xf numFmtId="0" fontId="100" fillId="0" borderId="0" xfId="0" applyFont="1" applyBorder="1" applyAlignment="1">
      <alignment/>
    </xf>
    <xf numFmtId="0" fontId="3" fillId="0" borderId="0" xfId="69" applyFont="1">
      <alignment/>
      <protection/>
    </xf>
    <xf numFmtId="0" fontId="85" fillId="0" borderId="0" xfId="0" applyFont="1" applyBorder="1" applyAlignment="1">
      <alignment horizontal="left" vertical="center" wrapText="1"/>
    </xf>
    <xf numFmtId="3" fontId="85" fillId="0" borderId="0" xfId="0" applyNumberFormat="1" applyFont="1" applyBorder="1" applyAlignment="1">
      <alignment/>
    </xf>
    <xf numFmtId="3" fontId="85" fillId="0" borderId="11" xfId="0" applyNumberFormat="1" applyFont="1" applyBorder="1" applyAlignment="1">
      <alignment/>
    </xf>
    <xf numFmtId="0" fontId="85" fillId="0" borderId="0" xfId="0" applyFont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0" fontId="85" fillId="0" borderId="11" xfId="0" applyFont="1" applyBorder="1" applyAlignment="1">
      <alignment horizontal="left" vertical="center"/>
    </xf>
    <xf numFmtId="0" fontId="85" fillId="0" borderId="11" xfId="0" applyFont="1" applyBorder="1" applyAlignment="1">
      <alignment horizontal="left"/>
    </xf>
    <xf numFmtId="3" fontId="3" fillId="0" borderId="0" xfId="69" applyNumberFormat="1" applyFont="1" applyBorder="1" applyAlignment="1">
      <alignment/>
      <protection/>
    </xf>
    <xf numFmtId="3" fontId="4" fillId="0" borderId="0" xfId="69" applyNumberFormat="1" applyFont="1" applyBorder="1" applyAlignment="1">
      <alignment/>
      <protection/>
    </xf>
    <xf numFmtId="0" fontId="4" fillId="0" borderId="11" xfId="69" applyFont="1" applyFill="1" applyBorder="1">
      <alignment/>
      <protection/>
    </xf>
    <xf numFmtId="3" fontId="4" fillId="0" borderId="11" xfId="69" applyNumberFormat="1" applyFont="1" applyBorder="1" applyAlignment="1">
      <alignment/>
      <protection/>
    </xf>
    <xf numFmtId="0" fontId="85" fillId="0" borderId="15" xfId="0" applyFont="1" applyBorder="1" applyAlignment="1">
      <alignment horizontal="left"/>
    </xf>
    <xf numFmtId="0" fontId="85" fillId="0" borderId="0" xfId="0" applyFont="1" applyFill="1" applyAlignment="1">
      <alignment/>
    </xf>
    <xf numFmtId="0" fontId="80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0" fontId="100" fillId="0" borderId="0" xfId="0" applyFont="1" applyAlignment="1">
      <alignment/>
    </xf>
    <xf numFmtId="3" fontId="100" fillId="0" borderId="0" xfId="0" applyNumberFormat="1" applyFont="1" applyAlignment="1">
      <alignment/>
    </xf>
    <xf numFmtId="3" fontId="4" fillId="0" borderId="11" xfId="69" applyNumberFormat="1" applyFont="1" applyFill="1" applyBorder="1">
      <alignment/>
      <protection/>
    </xf>
    <xf numFmtId="0" fontId="5" fillId="0" borderId="0" xfId="69" applyFont="1" applyFill="1" applyBorder="1">
      <alignment/>
      <protection/>
    </xf>
    <xf numFmtId="3" fontId="5" fillId="0" borderId="0" xfId="69" applyNumberFormat="1" applyFont="1" applyFill="1" applyBorder="1">
      <alignment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0" fontId="85" fillId="0" borderId="11" xfId="0" applyFont="1" applyBorder="1" applyAlignment="1">
      <alignment vertical="center"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0" xfId="69" applyNumberFormat="1" applyFont="1" applyFill="1" applyBorder="1" applyAlignment="1">
      <alignment/>
      <protection/>
    </xf>
    <xf numFmtId="0" fontId="89" fillId="0" borderId="0" xfId="0" applyFont="1" applyBorder="1" applyAlignment="1">
      <alignment/>
    </xf>
    <xf numFmtId="0" fontId="101" fillId="0" borderId="0" xfId="0" applyFont="1" applyAlignment="1">
      <alignment/>
    </xf>
    <xf numFmtId="3" fontId="4" fillId="0" borderId="15" xfId="69" applyNumberFormat="1" applyFont="1" applyFill="1" applyBorder="1" applyAlignment="1">
      <alignment vertical="center"/>
      <protection/>
    </xf>
    <xf numFmtId="3" fontId="4" fillId="0" borderId="16" xfId="69" applyNumberFormat="1" applyFont="1" applyFill="1" applyBorder="1" applyAlignment="1">
      <alignment vertical="center"/>
      <protection/>
    </xf>
    <xf numFmtId="0" fontId="101" fillId="0" borderId="11" xfId="0" applyFont="1" applyBorder="1" applyAlignment="1">
      <alignment/>
    </xf>
    <xf numFmtId="0" fontId="4" fillId="0" borderId="0" xfId="69" applyFont="1">
      <alignment/>
      <protection/>
    </xf>
    <xf numFmtId="0" fontId="102" fillId="0" borderId="0" xfId="0" applyFont="1" applyAlignment="1">
      <alignment/>
    </xf>
    <xf numFmtId="3" fontId="102" fillId="0" borderId="0" xfId="0" applyNumberFormat="1" applyFont="1" applyAlignment="1">
      <alignment/>
    </xf>
    <xf numFmtId="0" fontId="85" fillId="0" borderId="15" xfId="0" applyFont="1" applyFill="1" applyBorder="1" applyAlignment="1">
      <alignment horizontal="left"/>
    </xf>
    <xf numFmtId="3" fontId="4" fillId="0" borderId="15" xfId="69" applyNumberFormat="1" applyFont="1" applyFill="1" applyBorder="1">
      <alignment/>
      <protection/>
    </xf>
    <xf numFmtId="0" fontId="85" fillId="0" borderId="11" xfId="0" applyFont="1" applyFill="1" applyBorder="1" applyAlignment="1">
      <alignment horizontal="left"/>
    </xf>
    <xf numFmtId="0" fontId="89" fillId="0" borderId="0" xfId="0" applyFont="1" applyBorder="1" applyAlignment="1">
      <alignment horizontal="right"/>
    </xf>
    <xf numFmtId="0" fontId="101" fillId="0" borderId="0" xfId="0" applyFont="1" applyBorder="1" applyAlignment="1">
      <alignment/>
    </xf>
    <xf numFmtId="3" fontId="4" fillId="0" borderId="0" xfId="69" applyNumberFormat="1" applyFont="1" applyFill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3" fontId="3" fillId="0" borderId="0" xfId="69" applyNumberFormat="1" applyFont="1" applyFill="1" applyBorder="1" applyAlignment="1">
      <alignment wrapText="1"/>
      <protection/>
    </xf>
    <xf numFmtId="3" fontId="4" fillId="0" borderId="0" xfId="69" applyNumberFormat="1" applyFont="1" applyFill="1" applyBorder="1" applyAlignment="1">
      <alignment horizontal="left" wrapText="1"/>
      <protection/>
    </xf>
    <xf numFmtId="0" fontId="103" fillId="0" borderId="0" xfId="0" applyFont="1" applyBorder="1" applyAlignment="1">
      <alignment/>
    </xf>
    <xf numFmtId="0" fontId="5" fillId="0" borderId="0" xfId="69" applyFont="1" applyFill="1" applyBorder="1" applyAlignment="1">
      <alignment horizontal="left" wrapText="1"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0" fontId="85" fillId="0" borderId="0" xfId="0" applyFont="1" applyBorder="1" applyAlignment="1">
      <alignment vertical="center" wrapText="1"/>
    </xf>
    <xf numFmtId="0" fontId="4" fillId="0" borderId="11" xfId="69" applyFont="1" applyFill="1" applyBorder="1" applyAlignment="1">
      <alignment horizontal="left" vertical="center"/>
      <protection/>
    </xf>
    <xf numFmtId="0" fontId="4" fillId="0" borderId="0" xfId="69" applyFont="1" applyBorder="1" applyAlignment="1">
      <alignment horizontal="left" wrapText="1"/>
      <protection/>
    </xf>
    <xf numFmtId="0" fontId="4" fillId="0" borderId="15" xfId="69" applyFont="1" applyFill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4" fillId="0" borderId="0" xfId="69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89" fillId="0" borderId="15" xfId="0" applyFont="1" applyBorder="1" applyAlignment="1">
      <alignment horizontal="right"/>
    </xf>
    <xf numFmtId="0" fontId="101" fillId="0" borderId="15" xfId="0" applyFont="1" applyBorder="1" applyAlignment="1">
      <alignment/>
    </xf>
    <xf numFmtId="0" fontId="4" fillId="0" borderId="15" xfId="69" applyFont="1" applyFill="1" applyBorder="1" applyAlignment="1">
      <alignment horizontal="left" wrapText="1"/>
      <protection/>
    </xf>
    <xf numFmtId="0" fontId="4" fillId="0" borderId="0" xfId="69" applyFont="1" applyBorder="1" applyAlignment="1">
      <alignment horizontal="left"/>
      <protection/>
    </xf>
    <xf numFmtId="0" fontId="89" fillId="0" borderId="11" xfId="0" applyFont="1" applyBorder="1" applyAlignment="1">
      <alignment horizontal="right"/>
    </xf>
    <xf numFmtId="0" fontId="4" fillId="0" borderId="11" xfId="69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wrapText="1"/>
      <protection/>
    </xf>
    <xf numFmtId="3" fontId="4" fillId="0" borderId="15" xfId="69" applyNumberFormat="1" applyFont="1" applyFill="1" applyBorder="1" applyAlignment="1">
      <alignment wrapText="1"/>
      <protection/>
    </xf>
    <xf numFmtId="0" fontId="85" fillId="0" borderId="15" xfId="0" applyFont="1" applyBorder="1" applyAlignment="1">
      <alignment vertical="center" wrapText="1"/>
    </xf>
    <xf numFmtId="0" fontId="85" fillId="0" borderId="0" xfId="0" applyFont="1" applyBorder="1" applyAlignment="1">
      <alignment wrapText="1"/>
    </xf>
    <xf numFmtId="0" fontId="22" fillId="0" borderId="0" xfId="69" applyFont="1" applyFill="1">
      <alignment/>
      <protection/>
    </xf>
    <xf numFmtId="0" fontId="85" fillId="0" borderId="0" xfId="0" applyFont="1" applyFill="1" applyAlignment="1">
      <alignment horizontal="center"/>
    </xf>
    <xf numFmtId="3" fontId="4" fillId="0" borderId="0" xfId="69" applyNumberFormat="1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104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95" fillId="0" borderId="0" xfId="0" applyNumberFormat="1" applyFont="1" applyBorder="1" applyAlignment="1">
      <alignment/>
    </xf>
    <xf numFmtId="3" fontId="22" fillId="0" borderId="0" xfId="69" applyNumberFormat="1" applyFont="1">
      <alignment/>
      <protection/>
    </xf>
    <xf numFmtId="3" fontId="22" fillId="0" borderId="0" xfId="69" applyNumberFormat="1" applyFont="1" applyFill="1" applyBorder="1" applyAlignment="1">
      <alignment horizontal="right"/>
      <protection/>
    </xf>
    <xf numFmtId="0" fontId="89" fillId="0" borderId="11" xfId="0" applyFont="1" applyBorder="1" applyAlignment="1">
      <alignment/>
    </xf>
    <xf numFmtId="3" fontId="85" fillId="0" borderId="0" xfId="0" applyNumberFormat="1" applyFont="1" applyAlignment="1">
      <alignment/>
    </xf>
    <xf numFmtId="0" fontId="89" fillId="0" borderId="15" xfId="0" applyFont="1" applyBorder="1" applyAlignment="1">
      <alignment/>
    </xf>
    <xf numFmtId="3" fontId="85" fillId="0" borderId="15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33" borderId="10" xfId="70" applyFont="1" applyFill="1" applyBorder="1" applyAlignment="1" quotePrefix="1">
      <alignment horizontal="left" vertical="center"/>
      <protection/>
    </xf>
    <xf numFmtId="3" fontId="4" fillId="0" borderId="0" xfId="0" applyNumberFormat="1" applyFont="1" applyAlignment="1">
      <alignment horizontal="center"/>
    </xf>
    <xf numFmtId="0" fontId="93" fillId="0" borderId="0" xfId="0" applyFont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93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89" fillId="0" borderId="0" xfId="0" applyNumberFormat="1" applyFont="1" applyAlignment="1">
      <alignment/>
    </xf>
    <xf numFmtId="3" fontId="100" fillId="0" borderId="0" xfId="0" applyNumberFormat="1" applyFont="1" applyBorder="1" applyAlignment="1">
      <alignment/>
    </xf>
    <xf numFmtId="0" fontId="85" fillId="0" borderId="0" xfId="0" applyFont="1" applyBorder="1" applyAlignment="1">
      <alignment/>
    </xf>
    <xf numFmtId="0" fontId="22" fillId="0" borderId="0" xfId="69" applyFont="1" applyBorder="1" applyAlignment="1">
      <alignment/>
      <protection/>
    </xf>
    <xf numFmtId="3" fontId="3" fillId="0" borderId="0" xfId="69" applyNumberFormat="1" applyFont="1" applyFill="1" applyBorder="1" applyAlignment="1">
      <alignment horizontal="right" wrapText="1"/>
      <protection/>
    </xf>
    <xf numFmtId="3" fontId="4" fillId="0" borderId="11" xfId="69" applyNumberFormat="1" applyFont="1" applyBorder="1">
      <alignment/>
      <protection/>
    </xf>
    <xf numFmtId="3" fontId="4" fillId="0" borderId="0" xfId="69" applyNumberFormat="1" applyFont="1" applyBorder="1">
      <alignment/>
      <protection/>
    </xf>
    <xf numFmtId="3" fontId="4" fillId="0" borderId="15" xfId="69" applyNumberFormat="1" applyFont="1" applyBorder="1">
      <alignment/>
      <protection/>
    </xf>
    <xf numFmtId="3" fontId="89" fillId="0" borderId="0" xfId="0" applyNumberFormat="1" applyFont="1" applyBorder="1" applyAlignment="1">
      <alignment/>
    </xf>
    <xf numFmtId="3" fontId="3" fillId="0" borderId="0" xfId="69" applyNumberFormat="1" applyFont="1" applyAlignment="1">
      <alignment/>
      <protection/>
    </xf>
    <xf numFmtId="0" fontId="105" fillId="0" borderId="15" xfId="0" applyFont="1" applyBorder="1" applyAlignment="1">
      <alignment/>
    </xf>
    <xf numFmtId="0" fontId="106" fillId="0" borderId="15" xfId="0" applyFont="1" applyBorder="1" applyAlignment="1">
      <alignment/>
    </xf>
    <xf numFmtId="3" fontId="89" fillId="0" borderId="0" xfId="0" applyNumberFormat="1" applyFont="1" applyFill="1" applyAlignment="1">
      <alignment horizontal="right"/>
    </xf>
    <xf numFmtId="0" fontId="28" fillId="0" borderId="11" xfId="69" applyFont="1" applyBorder="1">
      <alignment/>
      <protection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/>
    </xf>
    <xf numFmtId="3" fontId="4" fillId="0" borderId="15" xfId="69" applyNumberFormat="1" applyFont="1" applyBorder="1" applyAlignment="1">
      <alignment/>
      <protection/>
    </xf>
    <xf numFmtId="0" fontId="89" fillId="0" borderId="0" xfId="0" applyFont="1" applyAlignment="1">
      <alignment horizontal="center"/>
    </xf>
    <xf numFmtId="0" fontId="87" fillId="0" borderId="0" xfId="64" applyFont="1" applyAlignment="1">
      <alignment horizontal="right"/>
      <protection/>
    </xf>
    <xf numFmtId="0" fontId="29" fillId="0" borderId="0" xfId="69" applyFont="1" applyAlignment="1">
      <alignment horizontal="center" vertical="center" wrapText="1"/>
      <protection/>
    </xf>
    <xf numFmtId="0" fontId="21" fillId="0" borderId="0" xfId="69" applyFont="1" applyBorder="1" applyAlignment="1">
      <alignment horizontal="center"/>
      <protection/>
    </xf>
    <xf numFmtId="0" fontId="95" fillId="0" borderId="0" xfId="0" applyFont="1" applyFill="1" applyAlignment="1">
      <alignment horizontal="center"/>
    </xf>
    <xf numFmtId="0" fontId="85" fillId="0" borderId="15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wrapText="1"/>
    </xf>
    <xf numFmtId="0" fontId="85" fillId="0" borderId="16" xfId="0" applyFont="1" applyBorder="1" applyAlignment="1">
      <alignment horizontal="left" wrapText="1"/>
    </xf>
    <xf numFmtId="0" fontId="96" fillId="0" borderId="15" xfId="0" applyFont="1" applyBorder="1" applyAlignment="1">
      <alignment horizontal="left" vertical="center" wrapText="1"/>
    </xf>
    <xf numFmtId="0" fontId="96" fillId="0" borderId="16" xfId="0" applyFont="1" applyBorder="1" applyAlignment="1">
      <alignment horizontal="left" wrapText="1"/>
    </xf>
    <xf numFmtId="0" fontId="4" fillId="0" borderId="0" xfId="69" applyFont="1" applyAlignment="1">
      <alignment horizontal="center"/>
      <protection/>
    </xf>
    <xf numFmtId="0" fontId="85" fillId="0" borderId="0" xfId="0" applyFont="1" applyFill="1" applyAlignment="1">
      <alignment horizontal="right"/>
    </xf>
    <xf numFmtId="3" fontId="4" fillId="33" borderId="10" xfId="70" applyNumberFormat="1" applyFont="1" applyFill="1" applyBorder="1" applyAlignment="1">
      <alignment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wrapText="1"/>
      <protection/>
    </xf>
    <xf numFmtId="0" fontId="21" fillId="0" borderId="17" xfId="70" applyFont="1" applyFill="1" applyBorder="1" applyAlignment="1">
      <alignment vertical="center"/>
      <protection/>
    </xf>
    <xf numFmtId="0" fontId="21" fillId="0" borderId="15" xfId="70" applyFont="1" applyFill="1" applyBorder="1" applyAlignment="1">
      <alignment vertical="center"/>
      <protection/>
    </xf>
    <xf numFmtId="0" fontId="21" fillId="0" borderId="18" xfId="70" applyFont="1" applyFill="1" applyBorder="1" applyAlignment="1">
      <alignment vertical="center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89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vertical="center"/>
      <protection/>
    </xf>
    <xf numFmtId="0" fontId="21" fillId="0" borderId="17" xfId="70" applyFont="1" applyFill="1" applyBorder="1" applyAlignment="1">
      <alignment horizontal="left" vertical="center" wrapText="1"/>
      <protection/>
    </xf>
    <xf numFmtId="0" fontId="21" fillId="0" borderId="15" xfId="70" applyFont="1" applyFill="1" applyBorder="1" applyAlignment="1">
      <alignment horizontal="left" vertical="center" wrapText="1"/>
      <protection/>
    </xf>
    <xf numFmtId="0" fontId="21" fillId="0" borderId="18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8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90" fillId="0" borderId="11" xfId="64" applyNumberFormat="1" applyFont="1" applyBorder="1" applyAlignment="1">
      <alignment horizontal="justify" vertical="center" wrapText="1"/>
      <protection/>
    </xf>
    <xf numFmtId="3" fontId="90" fillId="0" borderId="0" xfId="64" applyNumberFormat="1" applyFont="1" applyBorder="1" applyAlignment="1">
      <alignment horizontal="justify" vertical="center" wrapText="1"/>
      <protection/>
    </xf>
    <xf numFmtId="3" fontId="107" fillId="0" borderId="0" xfId="64" applyNumberFormat="1" applyFont="1" applyBorder="1" applyAlignment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D43" sqref="D43"/>
    </sheetView>
  </sheetViews>
  <sheetFormatPr defaultColWidth="9.140625" defaultRowHeight="15"/>
  <cols>
    <col min="1" max="1" width="5.7109375" style="0" customWidth="1"/>
    <col min="2" max="2" width="68.28125" style="0" customWidth="1"/>
    <col min="3" max="7" width="12.140625" style="0" customWidth="1"/>
  </cols>
  <sheetData>
    <row r="1" spans="1:7" s="2" customFormat="1" ht="15.75">
      <c r="A1" s="347" t="s">
        <v>513</v>
      </c>
      <c r="B1" s="347"/>
      <c r="C1" s="347"/>
      <c r="D1" s="347"/>
      <c r="E1" s="347"/>
      <c r="F1" s="347"/>
      <c r="G1" s="347"/>
    </row>
    <row r="2" spans="1:7" s="2" customFormat="1" ht="15.75">
      <c r="A2" s="347" t="s">
        <v>474</v>
      </c>
      <c r="B2" s="347"/>
      <c r="C2" s="347"/>
      <c r="D2" s="347"/>
      <c r="E2" s="347"/>
      <c r="F2" s="347"/>
      <c r="G2" s="347"/>
    </row>
    <row r="3" spans="1:7" s="10" customFormat="1" ht="15.75">
      <c r="A3" s="2"/>
      <c r="B3" s="2"/>
      <c r="C3" s="2"/>
      <c r="D3" s="2"/>
      <c r="E3" s="2"/>
      <c r="F3" s="2"/>
      <c r="G3" s="2"/>
    </row>
    <row r="4" spans="1:7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</row>
    <row r="5" spans="1:7" s="10" customFormat="1" ht="15.75">
      <c r="A5" s="1">
        <v>1</v>
      </c>
      <c r="B5" s="358" t="s">
        <v>9</v>
      </c>
      <c r="C5" s="6" t="s">
        <v>392</v>
      </c>
      <c r="D5" s="6" t="s">
        <v>476</v>
      </c>
      <c r="E5" s="6" t="s">
        <v>523</v>
      </c>
      <c r="F5" s="6" t="s">
        <v>542</v>
      </c>
      <c r="G5" s="6" t="s">
        <v>5</v>
      </c>
    </row>
    <row r="6" spans="1:7" s="10" customFormat="1" ht="15.75">
      <c r="A6" s="1">
        <v>2</v>
      </c>
      <c r="B6" s="359"/>
      <c r="C6" s="6" t="s">
        <v>661</v>
      </c>
      <c r="D6" s="6" t="s">
        <v>657</v>
      </c>
      <c r="E6" s="6" t="s">
        <v>657</v>
      </c>
      <c r="F6" s="6" t="s">
        <v>657</v>
      </c>
      <c r="G6" s="6" t="s">
        <v>657</v>
      </c>
    </row>
    <row r="7" spans="1:7" s="10" customFormat="1" ht="31.5">
      <c r="A7" s="1">
        <v>3</v>
      </c>
      <c r="B7" s="7" t="s">
        <v>17</v>
      </c>
      <c r="C7" s="14">
        <f>C11</f>
        <v>1361893</v>
      </c>
      <c r="D7" s="14">
        <f>D11</f>
        <v>32939566</v>
      </c>
      <c r="E7" s="14">
        <f>E11</f>
        <v>0</v>
      </c>
      <c r="F7" s="14">
        <f>F11</f>
        <v>0</v>
      </c>
      <c r="G7" s="14">
        <f>C7+D7+E7+F7</f>
        <v>34301459</v>
      </c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f aca="true" t="shared" si="0" ref="G8:G15">C8+D8+E8+F8</f>
        <v>0</v>
      </c>
    </row>
    <row r="9" spans="1:7" s="10" customFormat="1" ht="15.75" hidden="1">
      <c r="A9" s="1"/>
      <c r="B9" s="7" t="s">
        <v>19</v>
      </c>
      <c r="C9" s="5"/>
      <c r="D9" s="5"/>
      <c r="E9" s="5"/>
      <c r="F9" s="5"/>
      <c r="G9" s="14">
        <f t="shared" si="0"/>
        <v>0</v>
      </c>
    </row>
    <row r="10" spans="1:7" s="10" customFormat="1" ht="15.75">
      <c r="A10" s="1">
        <v>5</v>
      </c>
      <c r="B10" s="7" t="s">
        <v>560</v>
      </c>
      <c r="C10" s="5"/>
      <c r="D10" s="5"/>
      <c r="E10" s="5"/>
      <c r="F10" s="5"/>
      <c r="G10" s="14"/>
    </row>
    <row r="11" spans="1:7" s="10" customFormat="1" ht="15.75">
      <c r="A11" s="1">
        <v>6</v>
      </c>
      <c r="B11" s="7" t="s">
        <v>21</v>
      </c>
      <c r="C11" s="5">
        <v>1361893</v>
      </c>
      <c r="D11" s="5">
        <f>32883275+56291</f>
        <v>32939566</v>
      </c>
      <c r="E11" s="5">
        <v>0</v>
      </c>
      <c r="F11" s="5">
        <v>0</v>
      </c>
      <c r="G11" s="14">
        <f t="shared" si="0"/>
        <v>34301459</v>
      </c>
    </row>
    <row r="12" spans="1:7" s="10" customFormat="1" ht="15.75">
      <c r="A12" s="1">
        <v>7</v>
      </c>
      <c r="B12" s="7" t="s">
        <v>22</v>
      </c>
      <c r="C12" s="5">
        <v>0</v>
      </c>
      <c r="D12" s="5">
        <v>0</v>
      </c>
      <c r="E12" s="5">
        <v>0</v>
      </c>
      <c r="F12" s="5">
        <v>0</v>
      </c>
      <c r="G12" s="14">
        <f t="shared" si="0"/>
        <v>0</v>
      </c>
    </row>
    <row r="13" spans="1:7" s="10" customFormat="1" ht="15.75">
      <c r="A13" s="1">
        <v>8</v>
      </c>
      <c r="B13" s="7" t="s">
        <v>25</v>
      </c>
      <c r="C13" s="5">
        <v>1361893</v>
      </c>
      <c r="D13" s="5">
        <v>22816924</v>
      </c>
      <c r="E13" s="5">
        <v>0</v>
      </c>
      <c r="F13" s="5">
        <v>0</v>
      </c>
      <c r="G13" s="14">
        <f t="shared" si="0"/>
        <v>24178817</v>
      </c>
    </row>
    <row r="14" spans="1:7" s="10" customFormat="1" ht="15.75">
      <c r="A14" s="1">
        <v>9</v>
      </c>
      <c r="B14" s="7" t="s">
        <v>23</v>
      </c>
      <c r="C14" s="5">
        <v>0</v>
      </c>
      <c r="D14" s="5">
        <v>10122642</v>
      </c>
      <c r="E14" s="5">
        <v>0</v>
      </c>
      <c r="F14" s="5">
        <v>0</v>
      </c>
      <c r="G14" s="14">
        <f t="shared" si="0"/>
        <v>10122642</v>
      </c>
    </row>
    <row r="15" spans="1:7" s="10" customFormat="1" ht="15.75">
      <c r="A15" s="1">
        <v>10</v>
      </c>
      <c r="B15" s="7" t="s">
        <v>24</v>
      </c>
      <c r="C15" s="5">
        <f>SUM(C12:C14)</f>
        <v>1361893</v>
      </c>
      <c r="D15" s="5">
        <f>SUM(D12:D14)</f>
        <v>32939566</v>
      </c>
      <c r="E15" s="5">
        <f>SUM(E12:E14)</f>
        <v>0</v>
      </c>
      <c r="F15" s="5">
        <f>SUM(F12:F14)</f>
        <v>0</v>
      </c>
      <c r="G15" s="14">
        <f t="shared" si="0"/>
        <v>34301459</v>
      </c>
    </row>
    <row r="16" spans="1:7" s="10" customFormat="1" ht="15.75" hidden="1">
      <c r="A16" s="1"/>
      <c r="B16" s="7" t="s">
        <v>26</v>
      </c>
      <c r="C16" s="5"/>
      <c r="D16" s="5"/>
      <c r="E16" s="5"/>
      <c r="F16" s="5"/>
      <c r="G16" s="14"/>
    </row>
    <row r="17" spans="1:7" s="10" customFormat="1" ht="15.75" hidden="1">
      <c r="A17" s="1"/>
      <c r="B17" s="7" t="s">
        <v>20</v>
      </c>
      <c r="C17" s="5"/>
      <c r="D17" s="5"/>
      <c r="E17" s="5"/>
      <c r="F17" s="5"/>
      <c r="G17" s="14"/>
    </row>
    <row r="18" spans="1:7" s="10" customFormat="1" ht="15.75" hidden="1">
      <c r="A18" s="1"/>
      <c r="B18" s="7" t="s">
        <v>27</v>
      </c>
      <c r="C18" s="5"/>
      <c r="D18" s="5"/>
      <c r="E18" s="5"/>
      <c r="F18" s="5"/>
      <c r="G18" s="14" t="e">
        <f>C18+F18+#REF!</f>
        <v>#REF!</v>
      </c>
    </row>
    <row r="19" spans="1:7" s="10" customFormat="1" ht="15.75" hidden="1">
      <c r="A19" s="1"/>
      <c r="B19" s="7"/>
      <c r="C19" s="5"/>
      <c r="D19" s="5"/>
      <c r="E19" s="5"/>
      <c r="F19" s="5"/>
      <c r="G19" s="14"/>
    </row>
    <row r="20" spans="1:7" s="10" customFormat="1" ht="15.75" hidden="1">
      <c r="A20" s="1"/>
      <c r="B20" s="7"/>
      <c r="C20" s="5"/>
      <c r="D20" s="5"/>
      <c r="E20" s="5"/>
      <c r="F20" s="5"/>
      <c r="G20" s="14"/>
    </row>
    <row r="21" spans="1:7" s="10" customFormat="1" ht="15.75" hidden="1">
      <c r="A21" s="1"/>
      <c r="B21" s="7"/>
      <c r="C21" s="5"/>
      <c r="D21" s="5"/>
      <c r="E21" s="5"/>
      <c r="F21" s="5"/>
      <c r="G21" s="14"/>
    </row>
    <row r="22" spans="1:7" s="10" customFormat="1" ht="15.75" hidden="1">
      <c r="A22" s="1"/>
      <c r="B22" s="7"/>
      <c r="C22" s="5"/>
      <c r="D22" s="5"/>
      <c r="E22" s="5"/>
      <c r="F22" s="5"/>
      <c r="G22" s="14"/>
    </row>
    <row r="23" spans="1:7" s="10" customFormat="1" ht="15.75" hidden="1">
      <c r="A23" s="1"/>
      <c r="B23" s="7"/>
      <c r="C23" s="5"/>
      <c r="D23" s="5"/>
      <c r="E23" s="5"/>
      <c r="F23" s="5"/>
      <c r="G23" s="14"/>
    </row>
    <row r="24" spans="1:7" s="10" customFormat="1" ht="15.75" hidden="1">
      <c r="A24" s="1"/>
      <c r="B24" s="7"/>
      <c r="C24" s="5"/>
      <c r="D24" s="5"/>
      <c r="E24" s="5"/>
      <c r="F24" s="5"/>
      <c r="G24" s="14"/>
    </row>
    <row r="25" spans="1:7" s="10" customFormat="1" ht="15.75" hidden="1">
      <c r="A25" s="1"/>
      <c r="B25" s="7"/>
      <c r="C25" s="5"/>
      <c r="D25" s="5"/>
      <c r="E25" s="5"/>
      <c r="F25" s="5"/>
      <c r="G25" s="14"/>
    </row>
    <row r="26" spans="1:7" s="10" customFormat="1" ht="15.75" hidden="1">
      <c r="A26" s="1"/>
      <c r="B26" s="7"/>
      <c r="C26" s="5"/>
      <c r="D26" s="5"/>
      <c r="E26" s="5"/>
      <c r="F26" s="5"/>
      <c r="G26" s="14"/>
    </row>
    <row r="27" spans="1:7" ht="15.75" hidden="1">
      <c r="A27" s="1"/>
      <c r="B27" s="7"/>
      <c r="C27" s="5"/>
      <c r="D27" s="5"/>
      <c r="E27" s="5"/>
      <c r="F27" s="5"/>
      <c r="G27" s="14"/>
    </row>
    <row r="28" spans="1:7" ht="15.75" hidden="1">
      <c r="A28" s="1"/>
      <c r="B28" s="7"/>
      <c r="C28" s="5"/>
      <c r="D28" s="5"/>
      <c r="E28" s="5"/>
      <c r="F28" s="5"/>
      <c r="G28" s="14"/>
    </row>
  </sheetData>
  <sheetProtection/>
  <mergeCells count="3">
    <mergeCell ref="B5:B6"/>
    <mergeCell ref="A1:G1"/>
    <mergeCell ref="A2:G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4/2019.(III.14.) önkormányzati rendelethez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3"/>
  <sheetViews>
    <sheetView zoomScalePageLayoutView="0" workbookViewId="0" topLeftCell="A1">
      <selection activeCell="G35" sqref="G35"/>
    </sheetView>
  </sheetViews>
  <sheetFormatPr defaultColWidth="9.140625" defaultRowHeight="15"/>
  <cols>
    <col min="2" max="2" width="47.421875" style="0" customWidth="1"/>
    <col min="3" max="3" width="12.140625" style="0" customWidth="1"/>
  </cols>
  <sheetData>
    <row r="1" spans="1:3" s="2" customFormat="1" ht="15.75">
      <c r="A1" s="347" t="s">
        <v>511</v>
      </c>
      <c r="B1" s="347"/>
      <c r="C1" s="347"/>
    </row>
    <row r="2" spans="1:3" s="2" customFormat="1" ht="15.75">
      <c r="A2" s="347" t="s">
        <v>481</v>
      </c>
      <c r="B2" s="347"/>
      <c r="C2" s="347"/>
    </row>
    <row r="3" spans="1:3" s="2" customFormat="1" ht="15.75">
      <c r="A3" s="347" t="s">
        <v>662</v>
      </c>
      <c r="B3" s="347"/>
      <c r="C3" s="347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124" t="s">
        <v>9</v>
      </c>
      <c r="C6" s="125" t="s">
        <v>168</v>
      </c>
    </row>
    <row r="7" spans="1:3" s="10" customFormat="1" ht="15.75">
      <c r="A7" s="1">
        <v>2</v>
      </c>
      <c r="B7" s="80" t="s">
        <v>482</v>
      </c>
      <c r="C7" s="126"/>
    </row>
    <row r="8" spans="1:3" s="10" customFormat="1" ht="15.75">
      <c r="A8" s="1">
        <v>3</v>
      </c>
      <c r="B8" s="80" t="s">
        <v>483</v>
      </c>
      <c r="C8" s="126">
        <v>25200</v>
      </c>
    </row>
    <row r="9" spans="1:3" s="10" customFormat="1" ht="15.75" hidden="1">
      <c r="A9" s="1">
        <v>4</v>
      </c>
      <c r="B9" s="80" t="s">
        <v>543</v>
      </c>
      <c r="C9" s="126">
        <v>0</v>
      </c>
    </row>
    <row r="10" spans="1:3" s="10" customFormat="1" ht="15.75">
      <c r="A10" s="1">
        <v>4</v>
      </c>
      <c r="B10" s="80" t="s">
        <v>484</v>
      </c>
      <c r="C10" s="126">
        <f>Bevételek!C155</f>
        <v>0</v>
      </c>
    </row>
    <row r="11" spans="1:3" s="10" customFormat="1" ht="15.75">
      <c r="A11" s="1">
        <v>5</v>
      </c>
      <c r="B11" s="80" t="s">
        <v>485</v>
      </c>
      <c r="C11" s="126">
        <f>Bevételek!C148</f>
        <v>0</v>
      </c>
    </row>
    <row r="12" spans="1:3" s="10" customFormat="1" ht="15.75">
      <c r="A12" s="1">
        <v>6</v>
      </c>
      <c r="B12" s="127" t="s">
        <v>7</v>
      </c>
      <c r="C12" s="128">
        <f>SUM(C8:C11)</f>
        <v>25200</v>
      </c>
    </row>
    <row r="13" spans="1:3" s="10" customFormat="1" ht="15.75">
      <c r="A13" s="1">
        <v>7</v>
      </c>
      <c r="B13" s="80" t="s">
        <v>486</v>
      </c>
      <c r="C13" s="126"/>
    </row>
    <row r="14" spans="1:3" s="10" customFormat="1" ht="15.75">
      <c r="A14" s="1">
        <v>8</v>
      </c>
      <c r="B14" s="80" t="s">
        <v>516</v>
      </c>
      <c r="C14" s="126">
        <v>25200</v>
      </c>
    </row>
    <row r="15" spans="1:3" s="10" customFormat="1" ht="15.75" hidden="1">
      <c r="A15" s="1"/>
      <c r="B15" s="80"/>
      <c r="C15" s="126"/>
    </row>
    <row r="16" spans="1:3" s="10" customFormat="1" ht="15.75" hidden="1">
      <c r="A16" s="1"/>
      <c r="B16" s="80"/>
      <c r="C16" s="126"/>
    </row>
    <row r="17" spans="1:3" s="10" customFormat="1" ht="15.75" hidden="1">
      <c r="A17" s="1"/>
      <c r="B17" s="80"/>
      <c r="C17" s="126"/>
    </row>
    <row r="18" spans="1:3" s="10" customFormat="1" ht="15.75" hidden="1">
      <c r="A18" s="1"/>
      <c r="B18" s="80"/>
      <c r="C18" s="126"/>
    </row>
    <row r="19" spans="1:3" s="10" customFormat="1" ht="15.75" hidden="1">
      <c r="A19" s="1"/>
      <c r="B19" s="80"/>
      <c r="C19" s="126"/>
    </row>
    <row r="20" spans="1:3" s="10" customFormat="1" ht="15.75" hidden="1">
      <c r="A20" s="1"/>
      <c r="B20" s="80"/>
      <c r="C20" s="126"/>
    </row>
    <row r="21" ht="15" hidden="1"/>
    <row r="22" spans="1:3" s="10" customFormat="1" ht="15.75">
      <c r="A22" s="1">
        <v>9</v>
      </c>
      <c r="B22" s="127" t="s">
        <v>8</v>
      </c>
      <c r="C22" s="128">
        <f>SUM(C14:C20)</f>
        <v>25200</v>
      </c>
    </row>
    <row r="23" spans="1:3" s="10" customFormat="1" ht="15.75">
      <c r="A23" s="1">
        <v>10</v>
      </c>
      <c r="B23" s="129" t="s">
        <v>487</v>
      </c>
      <c r="C23" s="130">
        <f>C12-C22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
5. melléklet a 4/2019.(III.14.) önkormányzati rendelethez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6.7109375" style="0" customWidth="1"/>
    <col min="2" max="2" width="14.00390625" style="0" customWidth="1"/>
    <col min="3" max="3" width="15.57421875" style="0" customWidth="1"/>
    <col min="4" max="4" width="15.00390625" style="0" customWidth="1"/>
    <col min="5" max="5" width="36.7109375" style="0" customWidth="1"/>
    <col min="6" max="6" width="15.421875" style="0" customWidth="1"/>
    <col min="7" max="7" width="14.57421875" style="0" customWidth="1"/>
    <col min="8" max="8" width="13.7109375" style="0" customWidth="1"/>
  </cols>
  <sheetData>
    <row r="1" spans="1:8" s="2" customFormat="1" ht="15.75" customHeight="1">
      <c r="A1" s="355" t="s">
        <v>668</v>
      </c>
      <c r="B1" s="355"/>
      <c r="C1" s="355"/>
      <c r="D1" s="355"/>
      <c r="E1" s="355"/>
      <c r="F1" s="355"/>
      <c r="G1" s="355"/>
      <c r="H1" s="355"/>
    </row>
    <row r="2" spans="1:8" s="2" customFormat="1" ht="15.75">
      <c r="A2" s="347" t="s">
        <v>548</v>
      </c>
      <c r="B2" s="347"/>
      <c r="C2" s="347"/>
      <c r="D2" s="347"/>
      <c r="E2" s="347"/>
      <c r="F2" s="347"/>
      <c r="G2" s="347"/>
      <c r="H2" s="347"/>
    </row>
    <row r="3" spans="2:4" ht="15">
      <c r="B3" s="39"/>
      <c r="C3" s="39"/>
      <c r="D3" s="39"/>
    </row>
    <row r="4" spans="1:8" s="11" customFormat="1" ht="31.5">
      <c r="A4" s="86" t="s">
        <v>9</v>
      </c>
      <c r="B4" s="4" t="s">
        <v>665</v>
      </c>
      <c r="C4" s="4" t="s">
        <v>666</v>
      </c>
      <c r="D4" s="4" t="s">
        <v>667</v>
      </c>
      <c r="E4" s="86" t="s">
        <v>9</v>
      </c>
      <c r="F4" s="4" t="s">
        <v>665</v>
      </c>
      <c r="G4" s="4" t="s">
        <v>666</v>
      </c>
      <c r="H4" s="4" t="s">
        <v>667</v>
      </c>
    </row>
    <row r="5" spans="1:8" s="93" customFormat="1" ht="16.5">
      <c r="A5" s="360" t="s">
        <v>44</v>
      </c>
      <c r="B5" s="360"/>
      <c r="C5" s="360"/>
      <c r="D5" s="360"/>
      <c r="E5" s="339" t="s">
        <v>134</v>
      </c>
      <c r="F5" s="340"/>
      <c r="G5" s="340"/>
      <c r="H5" s="341"/>
    </row>
    <row r="6" spans="1:8" s="11" customFormat="1" ht="31.5">
      <c r="A6" s="88" t="s">
        <v>288</v>
      </c>
      <c r="B6" s="5">
        <v>9755750</v>
      </c>
      <c r="C6" s="5">
        <v>13996908</v>
      </c>
      <c r="D6" s="5">
        <f>Összesen!AA8</f>
        <v>11468833</v>
      </c>
      <c r="E6" s="90" t="s">
        <v>39</v>
      </c>
      <c r="F6" s="5">
        <v>6697478</v>
      </c>
      <c r="G6" s="5">
        <v>6207110</v>
      </c>
      <c r="H6" s="5">
        <f>Összesen!BH8</f>
        <v>6548600</v>
      </c>
    </row>
    <row r="7" spans="1:8" s="11" customFormat="1" ht="30">
      <c r="A7" s="88" t="s">
        <v>310</v>
      </c>
      <c r="B7" s="5">
        <v>1909672</v>
      </c>
      <c r="C7" s="5">
        <v>2765052</v>
      </c>
      <c r="D7" s="5">
        <f>Összesen!AA9</f>
        <v>2440000</v>
      </c>
      <c r="E7" s="90" t="s">
        <v>80</v>
      </c>
      <c r="F7" s="5">
        <v>1446861</v>
      </c>
      <c r="G7" s="5">
        <v>1072274</v>
      </c>
      <c r="H7" s="5">
        <f>Összesen!BH9</f>
        <v>1216300</v>
      </c>
    </row>
    <row r="8" spans="1:8" s="11" customFormat="1" ht="15.75">
      <c r="A8" s="88" t="s">
        <v>44</v>
      </c>
      <c r="B8" s="5">
        <v>878917</v>
      </c>
      <c r="C8" s="5">
        <v>1272305</v>
      </c>
      <c r="D8" s="5">
        <f>Összesen!AA10</f>
        <v>753852</v>
      </c>
      <c r="E8" s="90" t="s">
        <v>81</v>
      </c>
      <c r="F8" s="5">
        <v>4404231</v>
      </c>
      <c r="G8" s="5">
        <v>4337375</v>
      </c>
      <c r="H8" s="5">
        <f>Összesen!BH10</f>
        <v>3919901</v>
      </c>
    </row>
    <row r="9" spans="1:8" s="11" customFormat="1" ht="15.75">
      <c r="A9" s="352" t="s">
        <v>367</v>
      </c>
      <c r="B9" s="346">
        <v>0</v>
      </c>
      <c r="C9" s="346">
        <v>27900</v>
      </c>
      <c r="D9" s="346">
        <f>Összesen!AA11</f>
        <v>0</v>
      </c>
      <c r="E9" s="90" t="s">
        <v>82</v>
      </c>
      <c r="F9" s="5">
        <v>482100</v>
      </c>
      <c r="G9" s="5">
        <v>1342900</v>
      </c>
      <c r="H9" s="5">
        <f>Összesen!BH11</f>
        <v>1024251</v>
      </c>
    </row>
    <row r="10" spans="1:8" s="11" customFormat="1" ht="15.75">
      <c r="A10" s="352"/>
      <c r="B10" s="346"/>
      <c r="C10" s="346"/>
      <c r="D10" s="346"/>
      <c r="E10" s="90" t="s">
        <v>83</v>
      </c>
      <c r="F10" s="5">
        <v>1365210</v>
      </c>
      <c r="G10" s="5">
        <v>1383423</v>
      </c>
      <c r="H10" s="5">
        <f>Összesen!BH12</f>
        <v>863781</v>
      </c>
    </row>
    <row r="11" spans="1:8" s="11" customFormat="1" ht="15.75">
      <c r="A11" s="89" t="s">
        <v>85</v>
      </c>
      <c r="B11" s="13">
        <f>SUM(B6:B10)</f>
        <v>12544339</v>
      </c>
      <c r="C11" s="13">
        <f>SUM(C6:C10)</f>
        <v>18062165</v>
      </c>
      <c r="D11" s="13">
        <f>SUM(D6:D10)</f>
        <v>14662685</v>
      </c>
      <c r="E11" s="89" t="s">
        <v>86</v>
      </c>
      <c r="F11" s="13">
        <f>SUM(F6:F10)</f>
        <v>14395880</v>
      </c>
      <c r="G11" s="13">
        <f>SUM(G6:G10)</f>
        <v>14343082</v>
      </c>
      <c r="H11" s="13">
        <f>SUM(H6:H10)</f>
        <v>13572833</v>
      </c>
    </row>
    <row r="12" spans="1:8" s="11" customFormat="1" ht="15.75">
      <c r="A12" s="91" t="s">
        <v>139</v>
      </c>
      <c r="B12" s="92">
        <f>B11-F11</f>
        <v>-1851541</v>
      </c>
      <c r="C12" s="92">
        <f>C11-G11</f>
        <v>3719083</v>
      </c>
      <c r="D12" s="92">
        <f>D11-H11</f>
        <v>1089852</v>
      </c>
      <c r="E12" s="342" t="s">
        <v>132</v>
      </c>
      <c r="F12" s="338">
        <v>278749</v>
      </c>
      <c r="G12" s="338">
        <v>409233</v>
      </c>
      <c r="H12" s="338">
        <f>Összesen!BH14</f>
        <v>453007</v>
      </c>
    </row>
    <row r="13" spans="1:8" s="11" customFormat="1" ht="15.75">
      <c r="A13" s="91" t="s">
        <v>130</v>
      </c>
      <c r="B13" s="5">
        <v>6324902</v>
      </c>
      <c r="C13" s="5">
        <v>1789187</v>
      </c>
      <c r="D13" s="5">
        <f>Összesen!AA15</f>
        <v>2373061</v>
      </c>
      <c r="E13" s="342"/>
      <c r="F13" s="338"/>
      <c r="G13" s="338"/>
      <c r="H13" s="338"/>
    </row>
    <row r="14" spans="1:8" s="11" customFormat="1" ht="15.75">
      <c r="A14" s="91" t="s">
        <v>131</v>
      </c>
      <c r="B14" s="5">
        <v>409233</v>
      </c>
      <c r="C14" s="5">
        <v>453007</v>
      </c>
      <c r="D14" s="5">
        <f>Összesen!AA16</f>
        <v>0</v>
      </c>
      <c r="E14" s="342"/>
      <c r="F14" s="338"/>
      <c r="G14" s="338"/>
      <c r="H14" s="338"/>
    </row>
    <row r="15" spans="1:8" s="11" customFormat="1" ht="15.75" hidden="1">
      <c r="A15" s="61" t="s">
        <v>163</v>
      </c>
      <c r="B15" s="5">
        <v>0</v>
      </c>
      <c r="C15" s="5">
        <v>0</v>
      </c>
      <c r="D15" s="5">
        <v>0</v>
      </c>
      <c r="E15" s="61" t="s">
        <v>164</v>
      </c>
      <c r="F15" s="80">
        <v>0</v>
      </c>
      <c r="G15" s="80">
        <v>0</v>
      </c>
      <c r="H15" s="80">
        <v>0</v>
      </c>
    </row>
    <row r="16" spans="1:8" s="11" customFormat="1" ht="15.75">
      <c r="A16" s="89" t="s">
        <v>10</v>
      </c>
      <c r="B16" s="14">
        <f>B11+B13+B14+B15</f>
        <v>19278474</v>
      </c>
      <c r="C16" s="14">
        <f>C11+C13+C14+C15</f>
        <v>20304359</v>
      </c>
      <c r="D16" s="14">
        <f>D11+D13+D14+D15</f>
        <v>17035746</v>
      </c>
      <c r="E16" s="89" t="s">
        <v>11</v>
      </c>
      <c r="F16" s="14">
        <f>F11+F12+F15</f>
        <v>14674629</v>
      </c>
      <c r="G16" s="14">
        <f>G11+G12+G15</f>
        <v>14752315</v>
      </c>
      <c r="H16" s="14">
        <f>H11+H12+H15</f>
        <v>14025840</v>
      </c>
    </row>
    <row r="17" spans="1:8" s="93" customFormat="1" ht="16.5">
      <c r="A17" s="361" t="s">
        <v>133</v>
      </c>
      <c r="B17" s="361"/>
      <c r="C17" s="361"/>
      <c r="D17" s="361"/>
      <c r="E17" s="339" t="s">
        <v>112</v>
      </c>
      <c r="F17" s="340"/>
      <c r="G17" s="340"/>
      <c r="H17" s="341"/>
    </row>
    <row r="18" spans="1:8" s="11" customFormat="1" ht="31.5">
      <c r="A18" s="88" t="s">
        <v>297</v>
      </c>
      <c r="B18" s="5">
        <v>0</v>
      </c>
      <c r="C18" s="5">
        <v>1361893</v>
      </c>
      <c r="D18" s="5">
        <f>Összesen!AA19</f>
        <v>32939566</v>
      </c>
      <c r="E18" s="88" t="s">
        <v>110</v>
      </c>
      <c r="F18" s="5">
        <v>4098681</v>
      </c>
      <c r="G18" s="5">
        <v>4502393</v>
      </c>
      <c r="H18" s="5">
        <f>Összesen!BH19</f>
        <v>35379070</v>
      </c>
    </row>
    <row r="19" spans="1:8" s="11" customFormat="1" ht="15.75">
      <c r="A19" s="88" t="s">
        <v>133</v>
      </c>
      <c r="B19" s="5">
        <v>0</v>
      </c>
      <c r="C19" s="5">
        <v>0</v>
      </c>
      <c r="D19" s="5">
        <f>Összesen!AA20</f>
        <v>0</v>
      </c>
      <c r="E19" s="88" t="s">
        <v>45</v>
      </c>
      <c r="F19" s="5">
        <v>689677</v>
      </c>
      <c r="G19" s="5">
        <v>31385</v>
      </c>
      <c r="H19" s="5">
        <f>Összesen!BH20</f>
        <v>570402</v>
      </c>
    </row>
    <row r="20" spans="1:8" s="11" customFormat="1" ht="15.75">
      <c r="A20" s="88" t="s">
        <v>368</v>
      </c>
      <c r="B20" s="5">
        <v>2008750</v>
      </c>
      <c r="C20" s="5">
        <v>11250</v>
      </c>
      <c r="D20" s="5">
        <f>Összesen!AA21</f>
        <v>0</v>
      </c>
      <c r="E20" s="88" t="s">
        <v>206</v>
      </c>
      <c r="F20" s="5">
        <v>35050</v>
      </c>
      <c r="G20" s="5">
        <v>18348</v>
      </c>
      <c r="H20" s="5">
        <f>Összesen!BH21</f>
        <v>0</v>
      </c>
    </row>
    <row r="21" spans="1:8" s="11" customFormat="1" ht="15.75">
      <c r="A21" s="89" t="s">
        <v>85</v>
      </c>
      <c r="B21" s="13">
        <f>SUM(B18:B20)</f>
        <v>2008750</v>
      </c>
      <c r="C21" s="13">
        <f>SUM(C18:C20)</f>
        <v>1373143</v>
      </c>
      <c r="D21" s="13">
        <f>SUM(D18:D20)</f>
        <v>32939566</v>
      </c>
      <c r="E21" s="89" t="s">
        <v>86</v>
      </c>
      <c r="F21" s="13">
        <f>SUM(F18:F20)</f>
        <v>4823408</v>
      </c>
      <c r="G21" s="13">
        <f>SUM(G18:G20)</f>
        <v>4552126</v>
      </c>
      <c r="H21" s="13">
        <f>SUM(H18:H20)</f>
        <v>35949472</v>
      </c>
    </row>
    <row r="22" spans="1:8" s="11" customFormat="1" ht="15.75">
      <c r="A22" s="91" t="s">
        <v>139</v>
      </c>
      <c r="B22" s="92">
        <f>B21-F21</f>
        <v>-2814658</v>
      </c>
      <c r="C22" s="92">
        <f>C21-G21</f>
        <v>-3178983</v>
      </c>
      <c r="D22" s="92">
        <f>D21-H21</f>
        <v>-3009906</v>
      </c>
      <c r="E22" s="342" t="s">
        <v>132</v>
      </c>
      <c r="F22" s="338">
        <v>0</v>
      </c>
      <c r="G22" s="338">
        <v>0</v>
      </c>
      <c r="H22" s="338">
        <f>Összesen!BH23</f>
        <v>0</v>
      </c>
    </row>
    <row r="23" spans="1:8" s="11" customFormat="1" ht="15.75">
      <c r="A23" s="91" t="s">
        <v>130</v>
      </c>
      <c r="B23" s="5">
        <v>0</v>
      </c>
      <c r="C23" s="5">
        <v>0</v>
      </c>
      <c r="D23" s="5">
        <v>0</v>
      </c>
      <c r="E23" s="342"/>
      <c r="F23" s="338"/>
      <c r="G23" s="338"/>
      <c r="H23" s="338"/>
    </row>
    <row r="24" spans="1:8" s="11" customFormat="1" ht="15.75">
      <c r="A24" s="91" t="s">
        <v>131</v>
      </c>
      <c r="B24" s="5">
        <v>0</v>
      </c>
      <c r="C24" s="5">
        <v>0</v>
      </c>
      <c r="D24" s="5">
        <v>0</v>
      </c>
      <c r="E24" s="342"/>
      <c r="F24" s="338"/>
      <c r="G24" s="338"/>
      <c r="H24" s="338"/>
    </row>
    <row r="25" spans="1:8" s="11" customFormat="1" ht="31.5">
      <c r="A25" s="89" t="s">
        <v>12</v>
      </c>
      <c r="B25" s="14">
        <f>B21+B23+B24</f>
        <v>2008750</v>
      </c>
      <c r="C25" s="14">
        <f>C21+C23+C24</f>
        <v>1373143</v>
      </c>
      <c r="D25" s="14">
        <f>D21+D23+D24</f>
        <v>32939566</v>
      </c>
      <c r="E25" s="89" t="s">
        <v>13</v>
      </c>
      <c r="F25" s="14">
        <f>F21+F22</f>
        <v>4823408</v>
      </c>
      <c r="G25" s="14">
        <f>G21+G22</f>
        <v>4552126</v>
      </c>
      <c r="H25" s="14">
        <f>H21+H22</f>
        <v>35949472</v>
      </c>
    </row>
    <row r="26" spans="1:8" s="93" customFormat="1" ht="16.5">
      <c r="A26" s="360" t="s">
        <v>135</v>
      </c>
      <c r="B26" s="360"/>
      <c r="C26" s="360"/>
      <c r="D26" s="360"/>
      <c r="E26" s="339" t="s">
        <v>136</v>
      </c>
      <c r="F26" s="340"/>
      <c r="G26" s="340"/>
      <c r="H26" s="341"/>
    </row>
    <row r="27" spans="1:8" s="11" customFormat="1" ht="15.75">
      <c r="A27" s="88" t="s">
        <v>137</v>
      </c>
      <c r="B27" s="5">
        <f>B11+B21</f>
        <v>14553089</v>
      </c>
      <c r="C27" s="5">
        <f>C11+C21</f>
        <v>19435308</v>
      </c>
      <c r="D27" s="5">
        <f>D11+D21</f>
        <v>47602251</v>
      </c>
      <c r="E27" s="88" t="s">
        <v>138</v>
      </c>
      <c r="F27" s="5">
        <f aca="true" t="shared" si="0" ref="F27:H28">F11+F21</f>
        <v>19219288</v>
      </c>
      <c r="G27" s="5">
        <f t="shared" si="0"/>
        <v>18895208</v>
      </c>
      <c r="H27" s="5">
        <f t="shared" si="0"/>
        <v>49522305</v>
      </c>
    </row>
    <row r="28" spans="1:8" s="11" customFormat="1" ht="15.75">
      <c r="A28" s="91" t="s">
        <v>139</v>
      </c>
      <c r="B28" s="92">
        <f>B27-F27</f>
        <v>-4666199</v>
      </c>
      <c r="C28" s="92">
        <f>C27-G27</f>
        <v>540100</v>
      </c>
      <c r="D28" s="92">
        <f>D27-H27</f>
        <v>-1920054</v>
      </c>
      <c r="E28" s="342" t="s">
        <v>132</v>
      </c>
      <c r="F28" s="338">
        <f t="shared" si="0"/>
        <v>278749</v>
      </c>
      <c r="G28" s="338">
        <f t="shared" si="0"/>
        <v>409233</v>
      </c>
      <c r="H28" s="338">
        <f t="shared" si="0"/>
        <v>453007</v>
      </c>
    </row>
    <row r="29" spans="1:8" s="11" customFormat="1" ht="15.75">
      <c r="A29" s="91" t="s">
        <v>130</v>
      </c>
      <c r="B29" s="5">
        <f aca="true" t="shared" si="1" ref="B29:D30">B13+B23</f>
        <v>6324902</v>
      </c>
      <c r="C29" s="5">
        <f t="shared" si="1"/>
        <v>1789187</v>
      </c>
      <c r="D29" s="5">
        <f t="shared" si="1"/>
        <v>2373061</v>
      </c>
      <c r="E29" s="342"/>
      <c r="F29" s="338"/>
      <c r="G29" s="338"/>
      <c r="H29" s="338"/>
    </row>
    <row r="30" spans="1:8" s="11" customFormat="1" ht="15.75">
      <c r="A30" s="91" t="s">
        <v>131</v>
      </c>
      <c r="B30" s="5">
        <f t="shared" si="1"/>
        <v>409233</v>
      </c>
      <c r="C30" s="5">
        <f t="shared" si="1"/>
        <v>453007</v>
      </c>
      <c r="D30" s="5">
        <f t="shared" si="1"/>
        <v>0</v>
      </c>
      <c r="E30" s="342"/>
      <c r="F30" s="338"/>
      <c r="G30" s="338"/>
      <c r="H30" s="338"/>
    </row>
    <row r="31" spans="1:8" s="11" customFormat="1" ht="15.75" hidden="1">
      <c r="A31" s="61" t="s">
        <v>163</v>
      </c>
      <c r="B31" s="5">
        <f>B15</f>
        <v>0</v>
      </c>
      <c r="C31" s="5">
        <f>C15</f>
        <v>0</v>
      </c>
      <c r="D31" s="5">
        <f>D15</f>
        <v>0</v>
      </c>
      <c r="E31" s="61" t="s">
        <v>164</v>
      </c>
      <c r="F31" s="80">
        <f>F15</f>
        <v>0</v>
      </c>
      <c r="G31" s="80">
        <f>G15</f>
        <v>0</v>
      </c>
      <c r="H31" s="80">
        <f>H15</f>
        <v>0</v>
      </c>
    </row>
    <row r="32" spans="1:8" s="11" customFormat="1" ht="15.75">
      <c r="A32" s="87" t="s">
        <v>7</v>
      </c>
      <c r="B32" s="14">
        <f>B27+B29+B30+B31</f>
        <v>21287224</v>
      </c>
      <c r="C32" s="14">
        <f>C27+C29+C30+C31</f>
        <v>21677502</v>
      </c>
      <c r="D32" s="14">
        <f>D27+D29+D30+D31</f>
        <v>49975312</v>
      </c>
      <c r="E32" s="87" t="s">
        <v>8</v>
      </c>
      <c r="F32" s="14">
        <f>SUM(F27:F31)</f>
        <v>19498037</v>
      </c>
      <c r="G32" s="14">
        <f>SUM(G27:G31)</f>
        <v>19304441</v>
      </c>
      <c r="H32" s="14">
        <f>SUM(H27:H31)</f>
        <v>49975312</v>
      </c>
    </row>
    <row r="33" spans="4:8" ht="15">
      <c r="D33" s="39"/>
      <c r="H33" s="39"/>
    </row>
  </sheetData>
  <sheetProtection/>
  <mergeCells count="24">
    <mergeCell ref="E5:H5"/>
    <mergeCell ref="E17:H17"/>
    <mergeCell ref="E26:H26"/>
    <mergeCell ref="A5:D5"/>
    <mergeCell ref="A1:H1"/>
    <mergeCell ref="A2:H2"/>
    <mergeCell ref="E12:E14"/>
    <mergeCell ref="F12:F14"/>
    <mergeCell ref="G12:G14"/>
    <mergeCell ref="A9:A10"/>
    <mergeCell ref="B9:B10"/>
    <mergeCell ref="C9:C10"/>
    <mergeCell ref="A17:D17"/>
    <mergeCell ref="E22:E24"/>
    <mergeCell ref="F22:F24"/>
    <mergeCell ref="G22:G24"/>
    <mergeCell ref="D9:D10"/>
    <mergeCell ref="H12:H14"/>
    <mergeCell ref="H22:H24"/>
    <mergeCell ref="H28:H30"/>
    <mergeCell ref="A26:D26"/>
    <mergeCell ref="E28:E30"/>
    <mergeCell ref="F28:F30"/>
    <mergeCell ref="G28:G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&amp;R1.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C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5" width="10.28125" style="71" customWidth="1"/>
    <col min="6" max="6" width="11.28125" style="71" bestFit="1" customWidth="1"/>
    <col min="7" max="8" width="10.28125" style="71" customWidth="1"/>
    <col min="9" max="9" width="11.28125" style="71" bestFit="1" customWidth="1"/>
    <col min="10" max="11" width="10.28125" style="71" customWidth="1"/>
    <col min="12" max="12" width="11.28125" style="71" bestFit="1" customWidth="1"/>
    <col min="13" max="13" width="12.28125" style="71" customWidth="1"/>
    <col min="14" max="14" width="11.57421875" style="71" customWidth="1"/>
    <col min="15" max="15" width="11.28125" style="71" customWidth="1"/>
    <col min="16" max="17" width="12.7109375" style="71" hidden="1" customWidth="1"/>
    <col min="18" max="16384" width="9.140625" style="71" customWidth="1"/>
  </cols>
  <sheetData>
    <row r="1" spans="1:15" s="16" customFormat="1" ht="15.75">
      <c r="A1" s="362" t="s">
        <v>669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</row>
    <row r="4" spans="1:15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</row>
    <row r="5" spans="1:17" s="10" customFormat="1" ht="25.5">
      <c r="A5" s="1">
        <v>2</v>
      </c>
      <c r="B5" s="116" t="s">
        <v>288</v>
      </c>
      <c r="C5" s="5">
        <v>943765</v>
      </c>
      <c r="D5" s="5">
        <v>943765</v>
      </c>
      <c r="E5" s="5">
        <v>1033244</v>
      </c>
      <c r="F5" s="5">
        <v>997939</v>
      </c>
      <c r="G5" s="5">
        <v>943765</v>
      </c>
      <c r="H5" s="5">
        <v>943765</v>
      </c>
      <c r="I5" s="5">
        <v>943765</v>
      </c>
      <c r="J5" s="5">
        <v>943765</v>
      </c>
      <c r="K5" s="5">
        <v>943765</v>
      </c>
      <c r="L5" s="5">
        <v>943765</v>
      </c>
      <c r="M5" s="5">
        <v>943765</v>
      </c>
      <c r="N5" s="5">
        <v>943765</v>
      </c>
      <c r="O5" s="14">
        <f>SUM(C5:N5)</f>
        <v>11468833</v>
      </c>
      <c r="P5" s="12">
        <f>Összesen!AA8</f>
        <v>11468833</v>
      </c>
      <c r="Q5" s="12">
        <f aca="true" t="shared" si="0" ref="Q5:Q28">P5-O5</f>
        <v>0</v>
      </c>
    </row>
    <row r="6" spans="1:17" s="10" customFormat="1" ht="25.5">
      <c r="A6" s="1">
        <v>3</v>
      </c>
      <c r="B6" s="116" t="s">
        <v>297</v>
      </c>
      <c r="C6" s="5">
        <v>0</v>
      </c>
      <c r="D6" s="5">
        <v>0</v>
      </c>
      <c r="E6" s="5">
        <v>0</v>
      </c>
      <c r="F6" s="5">
        <v>8950000</v>
      </c>
      <c r="G6" s="5">
        <v>0</v>
      </c>
      <c r="H6" s="5">
        <v>0</v>
      </c>
      <c r="I6" s="5">
        <v>12850000</v>
      </c>
      <c r="J6" s="5">
        <v>0</v>
      </c>
      <c r="K6" s="5">
        <v>0</v>
      </c>
      <c r="L6" s="5">
        <v>11139566</v>
      </c>
      <c r="M6" s="5">
        <v>0</v>
      </c>
      <c r="N6" s="5">
        <v>0</v>
      </c>
      <c r="O6" s="14">
        <f>SUM(C6:N6)</f>
        <v>32939566</v>
      </c>
      <c r="P6" s="12">
        <f>Összesen!AA19</f>
        <v>32939566</v>
      </c>
      <c r="Q6" s="12">
        <f t="shared" si="0"/>
        <v>0</v>
      </c>
    </row>
    <row r="7" spans="1:17" s="10" customFormat="1" ht="15.75">
      <c r="A7" s="1">
        <v>4</v>
      </c>
      <c r="B7" s="116" t="s">
        <v>310</v>
      </c>
      <c r="C7" s="5">
        <v>0</v>
      </c>
      <c r="D7" s="5">
        <v>0</v>
      </c>
      <c r="E7" s="5">
        <v>220000</v>
      </c>
      <c r="F7" s="5">
        <v>0</v>
      </c>
      <c r="G7" s="5">
        <v>1200000</v>
      </c>
      <c r="H7" s="5">
        <v>0</v>
      </c>
      <c r="I7" s="5">
        <v>0</v>
      </c>
      <c r="J7" s="5">
        <v>0</v>
      </c>
      <c r="K7" s="5">
        <v>570000</v>
      </c>
      <c r="L7" s="5">
        <v>0</v>
      </c>
      <c r="M7" s="5">
        <v>0</v>
      </c>
      <c r="N7" s="5">
        <v>450000</v>
      </c>
      <c r="O7" s="14">
        <f aca="true" t="shared" si="1" ref="O7:O15">SUM(C7:N7)</f>
        <v>2440000</v>
      </c>
      <c r="P7" s="12">
        <f>Összesen!AA9</f>
        <v>2440000</v>
      </c>
      <c r="Q7" s="12">
        <f t="shared" si="0"/>
        <v>0</v>
      </c>
    </row>
    <row r="8" spans="1:17" s="10" customFormat="1" ht="15.75">
      <c r="A8" s="1">
        <v>5</v>
      </c>
      <c r="B8" s="116" t="s">
        <v>44</v>
      </c>
      <c r="C8" s="5">
        <v>58288</v>
      </c>
      <c r="D8" s="5">
        <v>58287</v>
      </c>
      <c r="E8" s="5">
        <v>58288</v>
      </c>
      <c r="F8" s="5">
        <v>80287</v>
      </c>
      <c r="G8" s="5">
        <v>60288</v>
      </c>
      <c r="H8" s="5">
        <v>59287</v>
      </c>
      <c r="I8" s="5">
        <v>76888</v>
      </c>
      <c r="J8" s="5">
        <v>60287</v>
      </c>
      <c r="K8" s="5">
        <v>58288</v>
      </c>
      <c r="L8" s="5">
        <v>67090</v>
      </c>
      <c r="M8" s="5">
        <v>58287</v>
      </c>
      <c r="N8" s="5">
        <v>58287</v>
      </c>
      <c r="O8" s="14">
        <f t="shared" si="1"/>
        <v>753852</v>
      </c>
      <c r="P8" s="12">
        <f>Összesen!AA10</f>
        <v>753852</v>
      </c>
      <c r="Q8" s="12">
        <f t="shared" si="0"/>
        <v>0</v>
      </c>
    </row>
    <row r="9" spans="1:17" s="10" customFormat="1" ht="15.75">
      <c r="A9" s="1">
        <v>6</v>
      </c>
      <c r="B9" s="116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Összesen!AA20</f>
        <v>0</v>
      </c>
      <c r="Q9" s="12">
        <f t="shared" si="0"/>
        <v>0</v>
      </c>
    </row>
    <row r="10" spans="1:17" s="10" customFormat="1" ht="15.75">
      <c r="A10" s="1">
        <v>7</v>
      </c>
      <c r="B10" s="116" t="s">
        <v>367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2">
        <f>Összesen!AA11</f>
        <v>0</v>
      </c>
      <c r="Q10" s="12">
        <f t="shared" si="0"/>
        <v>0</v>
      </c>
    </row>
    <row r="11" spans="1:17" s="10" customFormat="1" ht="15.75">
      <c r="A11" s="1">
        <v>8</v>
      </c>
      <c r="B11" s="116" t="s">
        <v>368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>
        <f>Összesen!AA21</f>
        <v>0</v>
      </c>
      <c r="Q11" s="12">
        <f t="shared" si="0"/>
        <v>0</v>
      </c>
    </row>
    <row r="12" spans="1:17" s="10" customFormat="1" ht="15.75">
      <c r="A12" s="1">
        <v>9</v>
      </c>
      <c r="B12" s="116" t="s">
        <v>377</v>
      </c>
      <c r="C12" s="5">
        <v>2373061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1"/>
        <v>2373061</v>
      </c>
      <c r="P12" s="12">
        <f>Összesen!AA15</f>
        <v>2373061</v>
      </c>
      <c r="Q12" s="12">
        <f t="shared" si="0"/>
        <v>0</v>
      </c>
    </row>
    <row r="13" spans="1:17" s="10" customFormat="1" ht="15.75">
      <c r="A13" s="1">
        <v>10</v>
      </c>
      <c r="B13" s="116" t="s">
        <v>378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Összesen!AA24</f>
        <v>0</v>
      </c>
      <c r="Q13" s="12">
        <f t="shared" si="0"/>
        <v>0</v>
      </c>
    </row>
    <row r="14" spans="1:17" s="10" customFormat="1" ht="15.75">
      <c r="A14" s="1">
        <v>11</v>
      </c>
      <c r="B14" s="116" t="s">
        <v>375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Összesen!AA16</f>
        <v>0</v>
      </c>
      <c r="Q14" s="12">
        <f t="shared" si="0"/>
        <v>0</v>
      </c>
    </row>
    <row r="15" spans="1:17" s="10" customFormat="1" ht="15.75">
      <c r="A15" s="1">
        <v>12</v>
      </c>
      <c r="B15" s="116" t="s">
        <v>376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2">
        <f>Összesen!AA25</f>
        <v>0</v>
      </c>
      <c r="Q15" s="12">
        <f t="shared" si="0"/>
        <v>0</v>
      </c>
    </row>
    <row r="16" spans="1:17" s="10" customFormat="1" ht="15.75">
      <c r="A16" s="1">
        <v>13</v>
      </c>
      <c r="B16" s="70" t="s">
        <v>7</v>
      </c>
      <c r="C16" s="14">
        <f aca="true" t="shared" si="2" ref="C16:O16">SUM(C5:C15)</f>
        <v>3375114</v>
      </c>
      <c r="D16" s="14">
        <f t="shared" si="2"/>
        <v>1002052</v>
      </c>
      <c r="E16" s="14">
        <f t="shared" si="2"/>
        <v>1311532</v>
      </c>
      <c r="F16" s="14">
        <f t="shared" si="2"/>
        <v>10028226</v>
      </c>
      <c r="G16" s="14">
        <f t="shared" si="2"/>
        <v>2204053</v>
      </c>
      <c r="H16" s="14">
        <f t="shared" si="2"/>
        <v>1003052</v>
      </c>
      <c r="I16" s="14">
        <f t="shared" si="2"/>
        <v>13870653</v>
      </c>
      <c r="J16" s="14">
        <f t="shared" si="2"/>
        <v>1004052</v>
      </c>
      <c r="K16" s="14">
        <f t="shared" si="2"/>
        <v>1572053</v>
      </c>
      <c r="L16" s="14">
        <f t="shared" si="2"/>
        <v>12150421</v>
      </c>
      <c r="M16" s="14">
        <f t="shared" si="2"/>
        <v>1002052</v>
      </c>
      <c r="N16" s="14">
        <f t="shared" si="2"/>
        <v>1452052</v>
      </c>
      <c r="O16" s="14">
        <f t="shared" si="2"/>
        <v>49975312</v>
      </c>
      <c r="P16" s="12">
        <f>Összesen!AA32</f>
        <v>49975312</v>
      </c>
      <c r="Q16" s="12">
        <f t="shared" si="0"/>
        <v>0</v>
      </c>
    </row>
    <row r="17" spans="1:17" s="10" customFormat="1" ht="15.75">
      <c r="A17" s="1">
        <v>14</v>
      </c>
      <c r="B17" s="69" t="s">
        <v>39</v>
      </c>
      <c r="C17" s="5">
        <v>542641</v>
      </c>
      <c r="D17" s="5">
        <v>542641</v>
      </c>
      <c r="E17" s="5">
        <v>642641</v>
      </c>
      <c r="F17" s="5">
        <v>461108</v>
      </c>
      <c r="G17" s="5">
        <v>571457</v>
      </c>
      <c r="H17" s="5">
        <v>841112</v>
      </c>
      <c r="I17" s="5">
        <v>491108</v>
      </c>
      <c r="J17" s="5">
        <v>491108</v>
      </c>
      <c r="K17" s="5">
        <v>481108</v>
      </c>
      <c r="L17" s="5">
        <v>561460</v>
      </c>
      <c r="M17" s="5">
        <v>461108</v>
      </c>
      <c r="N17" s="5">
        <v>461108</v>
      </c>
      <c r="O17" s="14">
        <f aca="true" t="shared" si="3" ref="O17:O26">SUM(C17:N17)</f>
        <v>6548600</v>
      </c>
      <c r="P17" s="12">
        <f>Összesen!BH8</f>
        <v>6548600</v>
      </c>
      <c r="Q17" s="12">
        <f t="shared" si="0"/>
        <v>0</v>
      </c>
    </row>
    <row r="18" spans="1:17" s="10" customFormat="1" ht="25.5">
      <c r="A18" s="1">
        <v>15</v>
      </c>
      <c r="B18" s="69" t="s">
        <v>80</v>
      </c>
      <c r="C18" s="5">
        <v>98180</v>
      </c>
      <c r="D18" s="5">
        <v>98180</v>
      </c>
      <c r="E18" s="5">
        <v>108180</v>
      </c>
      <c r="F18" s="5">
        <v>90213</v>
      </c>
      <c r="G18" s="5">
        <v>129534</v>
      </c>
      <c r="H18" s="5">
        <v>111914</v>
      </c>
      <c r="I18" s="5">
        <v>90213</v>
      </c>
      <c r="J18" s="5">
        <v>90213</v>
      </c>
      <c r="K18" s="5">
        <v>90213</v>
      </c>
      <c r="L18" s="5">
        <v>129034</v>
      </c>
      <c r="M18" s="5">
        <v>90213</v>
      </c>
      <c r="N18" s="5">
        <v>90213</v>
      </c>
      <c r="O18" s="14">
        <f t="shared" si="3"/>
        <v>1216300</v>
      </c>
      <c r="P18" s="12">
        <f>Összesen!BH9</f>
        <v>1216300</v>
      </c>
      <c r="Q18" s="12">
        <f t="shared" si="0"/>
        <v>0</v>
      </c>
    </row>
    <row r="19" spans="1:17" s="10" customFormat="1" ht="15.75">
      <c r="A19" s="1">
        <v>16</v>
      </c>
      <c r="B19" s="69" t="s">
        <v>81</v>
      </c>
      <c r="C19" s="5">
        <v>298000</v>
      </c>
      <c r="D19" s="5">
        <v>285400</v>
      </c>
      <c r="E19" s="5">
        <v>315900</v>
      </c>
      <c r="F19" s="5">
        <v>275800</v>
      </c>
      <c r="G19" s="5">
        <v>325900</v>
      </c>
      <c r="H19" s="5">
        <v>369800</v>
      </c>
      <c r="I19" s="5">
        <v>336980</v>
      </c>
      <c r="J19" s="5">
        <v>349800</v>
      </c>
      <c r="K19" s="5">
        <v>311170</v>
      </c>
      <c r="L19" s="5">
        <v>362350</v>
      </c>
      <c r="M19" s="5">
        <v>335000</v>
      </c>
      <c r="N19" s="5">
        <v>353801</v>
      </c>
      <c r="O19" s="14">
        <f t="shared" si="3"/>
        <v>3919901</v>
      </c>
      <c r="P19" s="12">
        <f>Összesen!BH10</f>
        <v>3919901</v>
      </c>
      <c r="Q19" s="12">
        <f t="shared" si="0"/>
        <v>0</v>
      </c>
    </row>
    <row r="20" spans="1:17" s="10" customFormat="1" ht="15.75">
      <c r="A20" s="1">
        <v>17</v>
      </c>
      <c r="B20" s="69" t="s">
        <v>82</v>
      </c>
      <c r="C20" s="5">
        <v>10083</v>
      </c>
      <c r="D20" s="5">
        <v>10083</v>
      </c>
      <c r="E20" s="5">
        <v>65083</v>
      </c>
      <c r="F20" s="5">
        <v>10083</v>
      </c>
      <c r="G20" s="5">
        <v>110083</v>
      </c>
      <c r="H20" s="5">
        <v>110083</v>
      </c>
      <c r="I20" s="5">
        <v>30087</v>
      </c>
      <c r="J20" s="5">
        <v>300083</v>
      </c>
      <c r="K20" s="5">
        <v>198334</v>
      </c>
      <c r="L20" s="5">
        <v>30083</v>
      </c>
      <c r="M20" s="5">
        <v>20083</v>
      </c>
      <c r="N20" s="5">
        <v>130083</v>
      </c>
      <c r="O20" s="14">
        <f t="shared" si="3"/>
        <v>1024251</v>
      </c>
      <c r="P20" s="12">
        <f>Összesen!BH11</f>
        <v>1024251</v>
      </c>
      <c r="Q20" s="12">
        <f t="shared" si="0"/>
        <v>0</v>
      </c>
    </row>
    <row r="21" spans="1:17" s="10" customFormat="1" ht="15.75">
      <c r="A21" s="1">
        <v>18</v>
      </c>
      <c r="B21" s="69" t="s">
        <v>83</v>
      </c>
      <c r="C21" s="5">
        <v>9500</v>
      </c>
      <c r="D21" s="5">
        <v>9500</v>
      </c>
      <c r="E21" s="5">
        <v>176324</v>
      </c>
      <c r="F21" s="5">
        <v>33757</v>
      </c>
      <c r="G21" s="5">
        <v>9500</v>
      </c>
      <c r="H21" s="5">
        <v>196439</v>
      </c>
      <c r="I21" s="5">
        <v>9500</v>
      </c>
      <c r="J21" s="5">
        <v>9500</v>
      </c>
      <c r="K21" s="5">
        <v>196439</v>
      </c>
      <c r="L21" s="5">
        <v>9500</v>
      </c>
      <c r="M21" s="5">
        <v>194322</v>
      </c>
      <c r="N21" s="5">
        <v>9500</v>
      </c>
      <c r="O21" s="14">
        <f t="shared" si="3"/>
        <v>863781</v>
      </c>
      <c r="P21" s="12">
        <f>Összesen!BH12</f>
        <v>863781</v>
      </c>
      <c r="Q21" s="12">
        <f t="shared" si="0"/>
        <v>0</v>
      </c>
    </row>
    <row r="22" spans="1:17" s="10" customFormat="1" ht="15.75">
      <c r="A22" s="1">
        <v>19</v>
      </c>
      <c r="B22" s="69" t="s">
        <v>110</v>
      </c>
      <c r="C22" s="5">
        <v>0</v>
      </c>
      <c r="D22" s="5">
        <v>0</v>
      </c>
      <c r="E22" s="5">
        <v>0</v>
      </c>
      <c r="F22" s="5">
        <v>6500000</v>
      </c>
      <c r="G22" s="5">
        <v>0</v>
      </c>
      <c r="H22" s="5">
        <v>1613442</v>
      </c>
      <c r="I22" s="5">
        <v>12500000</v>
      </c>
      <c r="J22" s="5">
        <v>882353</v>
      </c>
      <c r="K22" s="5">
        <v>0</v>
      </c>
      <c r="L22" s="5">
        <v>0</v>
      </c>
      <c r="M22" s="5">
        <v>12000000</v>
      </c>
      <c r="N22" s="5">
        <v>1883275</v>
      </c>
      <c r="O22" s="14">
        <f t="shared" si="3"/>
        <v>35379070</v>
      </c>
      <c r="P22" s="12">
        <f>Összesen!BH19</f>
        <v>35379070</v>
      </c>
      <c r="Q22" s="12">
        <f t="shared" si="0"/>
        <v>0</v>
      </c>
    </row>
    <row r="23" spans="1:17" s="10" customFormat="1" ht="15.75">
      <c r="A23" s="1">
        <v>20</v>
      </c>
      <c r="B23" s="69" t="s">
        <v>45</v>
      </c>
      <c r="C23" s="5">
        <v>0</v>
      </c>
      <c r="D23" s="5">
        <v>0</v>
      </c>
      <c r="E23" s="5">
        <v>0</v>
      </c>
      <c r="F23" s="5">
        <v>15600</v>
      </c>
      <c r="G23" s="5">
        <v>0</v>
      </c>
      <c r="H23" s="5">
        <v>0</v>
      </c>
      <c r="I23" s="5">
        <v>8930</v>
      </c>
      <c r="J23" s="5">
        <v>0</v>
      </c>
      <c r="K23" s="5">
        <v>313260</v>
      </c>
      <c r="L23" s="5">
        <v>221000</v>
      </c>
      <c r="M23" s="5"/>
      <c r="N23" s="5">
        <v>11612</v>
      </c>
      <c r="O23" s="14">
        <f>SUM(C23:N23)</f>
        <v>570402</v>
      </c>
      <c r="P23" s="12">
        <f>Összesen!BH20</f>
        <v>570402</v>
      </c>
      <c r="Q23" s="12">
        <f t="shared" si="0"/>
        <v>0</v>
      </c>
    </row>
    <row r="24" spans="1:17" s="10" customFormat="1" ht="15.75">
      <c r="A24" s="1">
        <v>21</v>
      </c>
      <c r="B24" s="69" t="s">
        <v>206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0</v>
      </c>
      <c r="P24" s="12">
        <f>Összesen!BH21</f>
        <v>0</v>
      </c>
      <c r="Q24" s="12">
        <f t="shared" si="0"/>
        <v>0</v>
      </c>
    </row>
    <row r="25" spans="1:17" s="10" customFormat="1" ht="15.75">
      <c r="A25" s="1">
        <v>22</v>
      </c>
      <c r="B25" s="69" t="s">
        <v>92</v>
      </c>
      <c r="C25" s="5">
        <v>453007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453007</v>
      </c>
      <c r="P25" s="12">
        <f>Összesen!BH14</f>
        <v>453007</v>
      </c>
      <c r="Q25" s="12">
        <f t="shared" si="0"/>
        <v>0</v>
      </c>
    </row>
    <row r="26" spans="1:17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Összesen!BH23</f>
        <v>0</v>
      </c>
      <c r="Q26" s="12">
        <f t="shared" si="0"/>
        <v>0</v>
      </c>
    </row>
    <row r="27" spans="1:17" s="10" customFormat="1" ht="15.75">
      <c r="A27" s="1">
        <v>24</v>
      </c>
      <c r="B27" s="70" t="s">
        <v>8</v>
      </c>
      <c r="C27" s="14">
        <f>SUM(C17:C26)</f>
        <v>1411411</v>
      </c>
      <c r="D27" s="14">
        <f aca="true" t="shared" si="4" ref="D27:O27">SUM(D17:D26)</f>
        <v>945804</v>
      </c>
      <c r="E27" s="14">
        <f t="shared" si="4"/>
        <v>1308128</v>
      </c>
      <c r="F27" s="14">
        <f t="shared" si="4"/>
        <v>7386561</v>
      </c>
      <c r="G27" s="14">
        <f t="shared" si="4"/>
        <v>1146474</v>
      </c>
      <c r="H27" s="14">
        <f t="shared" si="4"/>
        <v>3242790</v>
      </c>
      <c r="I27" s="14">
        <f t="shared" si="4"/>
        <v>13466818</v>
      </c>
      <c r="J27" s="14">
        <f t="shared" si="4"/>
        <v>2123057</v>
      </c>
      <c r="K27" s="14">
        <f t="shared" si="4"/>
        <v>1590524</v>
      </c>
      <c r="L27" s="14">
        <f t="shared" si="4"/>
        <v>1313427</v>
      </c>
      <c r="M27" s="14">
        <f t="shared" si="4"/>
        <v>13100726</v>
      </c>
      <c r="N27" s="14">
        <f t="shared" si="4"/>
        <v>2939592</v>
      </c>
      <c r="O27" s="14">
        <f t="shared" si="4"/>
        <v>49975312</v>
      </c>
      <c r="P27" s="12">
        <f>Összesen!BH32</f>
        <v>49975312</v>
      </c>
      <c r="Q27" s="12">
        <f t="shared" si="0"/>
        <v>0</v>
      </c>
    </row>
    <row r="28" spans="1:17" ht="15.75">
      <c r="A28" s="1">
        <v>25</v>
      </c>
      <c r="B28" s="70" t="s">
        <v>114</v>
      </c>
      <c r="C28" s="14">
        <f>C16-C27</f>
        <v>1963703</v>
      </c>
      <c r="D28" s="14">
        <f>C28+D16-D27</f>
        <v>2019951</v>
      </c>
      <c r="E28" s="14">
        <f aca="true" t="shared" si="5" ref="E28:N28">D28+E16-E27</f>
        <v>2023355</v>
      </c>
      <c r="F28" s="14">
        <f t="shared" si="5"/>
        <v>4665020</v>
      </c>
      <c r="G28" s="14">
        <f t="shared" si="5"/>
        <v>5722599</v>
      </c>
      <c r="H28" s="14">
        <f t="shared" si="5"/>
        <v>3482861</v>
      </c>
      <c r="I28" s="14">
        <f t="shared" si="5"/>
        <v>3886696</v>
      </c>
      <c r="J28" s="14">
        <f>I28+J16-J27</f>
        <v>2767691</v>
      </c>
      <c r="K28" s="14">
        <f t="shared" si="5"/>
        <v>2749220</v>
      </c>
      <c r="L28" s="14">
        <f t="shared" si="5"/>
        <v>13586214</v>
      </c>
      <c r="M28" s="14">
        <f t="shared" si="5"/>
        <v>1487540</v>
      </c>
      <c r="N28" s="14">
        <f t="shared" si="5"/>
        <v>0</v>
      </c>
      <c r="O28" s="14">
        <f>N28+O16-O27</f>
        <v>0</v>
      </c>
      <c r="Q28" s="12">
        <f t="shared" si="0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&amp;R2.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12.140625" style="0" customWidth="1"/>
  </cols>
  <sheetData>
    <row r="1" spans="1:6" s="2" customFormat="1" ht="35.25" customHeight="1">
      <c r="A1" s="355" t="s">
        <v>512</v>
      </c>
      <c r="B1" s="355"/>
      <c r="C1" s="355"/>
      <c r="D1" s="355"/>
      <c r="E1" s="355"/>
      <c r="F1" s="355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 customHeight="1">
      <c r="A4" s="1">
        <v>1</v>
      </c>
      <c r="B4" s="358" t="s">
        <v>9</v>
      </c>
      <c r="C4" s="6" t="s">
        <v>476</v>
      </c>
      <c r="D4" s="6" t="s">
        <v>523</v>
      </c>
      <c r="E4" s="6" t="s">
        <v>542</v>
      </c>
      <c r="F4" s="6" t="s">
        <v>659</v>
      </c>
    </row>
    <row r="5" spans="1:6" s="10" customFormat="1" ht="15.75" customHeight="1">
      <c r="A5" s="1">
        <v>2</v>
      </c>
      <c r="B5" s="359"/>
      <c r="C5" s="6" t="s">
        <v>657</v>
      </c>
      <c r="D5" s="6" t="s">
        <v>657</v>
      </c>
      <c r="E5" s="6" t="s">
        <v>657</v>
      </c>
      <c r="F5" s="6" t="s">
        <v>657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customHeight="1" hidden="1">
      <c r="A8" s="1"/>
      <c r="B8" s="8"/>
      <c r="C8" s="14"/>
      <c r="D8" s="14"/>
      <c r="E8" s="14"/>
      <c r="F8" s="14"/>
      <c r="G8" s="12"/>
    </row>
    <row r="9" spans="1:7" s="10" customFormat="1" ht="15.75" customHeight="1" hidden="1">
      <c r="A9" s="1"/>
      <c r="B9" s="8"/>
      <c r="C9" s="14"/>
      <c r="D9" s="14"/>
      <c r="E9" s="14"/>
      <c r="F9" s="14"/>
      <c r="G9" s="12"/>
    </row>
    <row r="10" spans="1:7" s="10" customFormat="1" ht="15.75" customHeight="1" hidden="1">
      <c r="A10" s="1"/>
      <c r="B10" s="8"/>
      <c r="C10" s="14"/>
      <c r="D10" s="14"/>
      <c r="E10" s="14"/>
      <c r="F10" s="14"/>
      <c r="G10" s="12"/>
    </row>
    <row r="11" spans="1:7" s="10" customFormat="1" ht="15.75" customHeight="1" hidden="1">
      <c r="A11" s="1"/>
      <c r="B11" s="8"/>
      <c r="C11" s="14"/>
      <c r="D11" s="14"/>
      <c r="E11" s="14"/>
      <c r="F11" s="14"/>
      <c r="G11" s="12"/>
    </row>
    <row r="12" spans="1:7" s="10" customFormat="1" ht="15.75" customHeight="1" hidden="1">
      <c r="A12" s="1"/>
      <c r="B12" s="8"/>
      <c r="C12" s="14"/>
      <c r="D12" s="14"/>
      <c r="E12" s="14"/>
      <c r="F12" s="14"/>
      <c r="G12" s="12"/>
    </row>
    <row r="13" spans="1:7" s="10" customFormat="1" ht="15.75" customHeight="1" hidden="1">
      <c r="A13" s="1"/>
      <c r="B13" s="8"/>
      <c r="C13" s="14"/>
      <c r="D13" s="14"/>
      <c r="E13" s="14"/>
      <c r="F13" s="14"/>
      <c r="G13" s="12"/>
    </row>
    <row r="14" spans="1:7" s="10" customFormat="1" ht="15.75" customHeight="1" hidden="1">
      <c r="A14" s="1"/>
      <c r="B14" s="8"/>
      <c r="C14" s="14"/>
      <c r="D14" s="14"/>
      <c r="E14" s="14"/>
      <c r="F14" s="14"/>
      <c r="G14" s="12"/>
    </row>
    <row r="15" spans="1:7" s="10" customFormat="1" ht="15.75" customHeight="1" hidden="1">
      <c r="A15" s="1"/>
      <c r="B15" s="8"/>
      <c r="C15" s="14"/>
      <c r="D15" s="14"/>
      <c r="E15" s="14"/>
      <c r="F15" s="14"/>
      <c r="G15" s="12"/>
    </row>
    <row r="16" spans="1:7" s="10" customFormat="1" ht="15.75" customHeight="1" hidden="1">
      <c r="A16" s="1"/>
      <c r="B16" s="8"/>
      <c r="C16" s="14"/>
      <c r="D16" s="14"/>
      <c r="E16" s="14"/>
      <c r="F16" s="14"/>
      <c r="G16" s="12"/>
    </row>
    <row r="17" spans="1:7" s="10" customFormat="1" ht="15.75" customHeight="1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customHeight="1" hidden="1">
      <c r="A19" s="1"/>
      <c r="B19" s="8"/>
      <c r="C19" s="14"/>
      <c r="D19" s="14"/>
      <c r="E19" s="14"/>
      <c r="F19" s="14"/>
      <c r="G19" s="12"/>
    </row>
    <row r="20" spans="1:7" s="10" customFormat="1" ht="15.75" customHeight="1" hidden="1">
      <c r="A20" s="1"/>
      <c r="B20" s="8"/>
      <c r="C20" s="14"/>
      <c r="D20" s="14"/>
      <c r="E20" s="14"/>
      <c r="F20" s="14"/>
      <c r="G20" s="12"/>
    </row>
    <row r="21" spans="1:7" s="10" customFormat="1" ht="15.75" customHeight="1" hidden="1">
      <c r="A21" s="1"/>
      <c r="B21" s="8"/>
      <c r="C21" s="14"/>
      <c r="D21" s="14"/>
      <c r="E21" s="14"/>
      <c r="F21" s="14"/>
      <c r="G21" s="12"/>
    </row>
    <row r="22" spans="1:7" s="10" customFormat="1" ht="15.75" customHeight="1" hidden="1">
      <c r="A22" s="1"/>
      <c r="B22" s="8"/>
      <c r="C22" s="14"/>
      <c r="D22" s="14"/>
      <c r="E22" s="14"/>
      <c r="F22" s="14"/>
      <c r="G22" s="12"/>
    </row>
    <row r="23" spans="1:7" s="10" customFormat="1" ht="15.75" customHeight="1" hidden="1">
      <c r="A23" s="1"/>
      <c r="B23" s="8"/>
      <c r="C23" s="14"/>
      <c r="D23" s="14"/>
      <c r="E23" s="14"/>
      <c r="F23" s="14"/>
      <c r="G23" s="12"/>
    </row>
    <row r="24" spans="1:7" s="10" customFormat="1" ht="15.75" customHeight="1" hidden="1">
      <c r="A24" s="1"/>
      <c r="B24" s="8"/>
      <c r="C24" s="14"/>
      <c r="D24" s="14"/>
      <c r="E24" s="14"/>
      <c r="F24" s="14"/>
      <c r="G24" s="12"/>
    </row>
    <row r="25" spans="1:7" s="10" customFormat="1" ht="15.75" customHeight="1" hidden="1">
      <c r="A25" s="1"/>
      <c r="B25" s="8"/>
      <c r="C25" s="14"/>
      <c r="D25" s="14"/>
      <c r="E25" s="14"/>
      <c r="F25" s="14"/>
      <c r="G25" s="12"/>
    </row>
    <row r="26" spans="1:7" s="10" customFormat="1" ht="15.75" customHeight="1" hidden="1">
      <c r="A26" s="1"/>
      <c r="B26" s="8"/>
      <c r="C26" s="14"/>
      <c r="D26" s="14"/>
      <c r="E26" s="14"/>
      <c r="F26" s="14"/>
      <c r="G26" s="12"/>
    </row>
    <row r="27" spans="1:7" s="10" customFormat="1" ht="15.75" customHeight="1" hidden="1">
      <c r="A27" s="1"/>
      <c r="B27" s="8"/>
      <c r="C27" s="14"/>
      <c r="D27" s="14"/>
      <c r="E27" s="14"/>
      <c r="F27" s="14"/>
      <c r="G27" s="12"/>
    </row>
    <row r="28" spans="1:7" s="10" customFormat="1" ht="15.75" customHeight="1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8.28125" style="53" customWidth="1"/>
    <col min="2" max="2" width="16.140625" style="53" customWidth="1"/>
    <col min="3" max="3" width="16.140625" style="53" hidden="1" customWidth="1"/>
    <col min="4" max="138" width="9.140625" style="52" customWidth="1"/>
    <col min="139" max="16384" width="9.140625" style="53" customWidth="1"/>
  </cols>
  <sheetData>
    <row r="1" spans="1:138" s="49" customFormat="1" ht="33" customHeight="1">
      <c r="A1" s="363" t="s">
        <v>670</v>
      </c>
      <c r="B1" s="363"/>
      <c r="C1" s="36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73" t="s">
        <v>56</v>
      </c>
      <c r="B3" s="54" t="s">
        <v>57</v>
      </c>
      <c r="C3" s="54" t="s">
        <v>518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4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5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5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4" t="s">
        <v>61</v>
      </c>
      <c r="B7" s="56">
        <v>0</v>
      </c>
      <c r="C7" s="56">
        <v>0</v>
      </c>
    </row>
    <row r="8" spans="1:3" ht="31.5">
      <c r="A8" s="76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7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7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6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6" t="s">
        <v>66</v>
      </c>
      <c r="B12" s="57">
        <f>SUM(B13,B16,B19,B25,B22)</f>
        <v>138877</v>
      </c>
      <c r="C12" s="57">
        <f>SUM(C13,C16,C19,C25,C22)</f>
        <v>69440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7" t="s">
        <v>67</v>
      </c>
      <c r="B13" s="58">
        <v>0</v>
      </c>
      <c r="C13" s="58">
        <v>0</v>
      </c>
    </row>
    <row r="14" spans="1:138" s="55" customFormat="1" ht="18">
      <c r="A14" s="78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8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7" t="s">
        <v>70</v>
      </c>
      <c r="B16" s="58">
        <f>SUM(B17:B18)</f>
        <v>0</v>
      </c>
      <c r="C16" s="58">
        <f>SUM(C17:C18)</f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8" t="s">
        <v>68</v>
      </c>
      <c r="B17" s="59">
        <v>0</v>
      </c>
      <c r="C17" s="59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8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7" t="s">
        <v>113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8" t="s">
        <v>68</v>
      </c>
      <c r="B20" s="59">
        <v>0</v>
      </c>
      <c r="C20" s="59">
        <v>0</v>
      </c>
    </row>
    <row r="21" spans="1:138" s="55" customFormat="1" ht="25.5">
      <c r="A21" s="78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7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8" t="s">
        <v>68</v>
      </c>
      <c r="B23" s="59">
        <v>0</v>
      </c>
      <c r="C23" s="59">
        <v>0</v>
      </c>
    </row>
    <row r="24" spans="1:3" ht="25.5">
      <c r="A24" s="78" t="s">
        <v>69</v>
      </c>
      <c r="B24" s="59">
        <v>0</v>
      </c>
      <c r="C24" s="59">
        <v>0</v>
      </c>
    </row>
    <row r="25" spans="1:3" ht="18">
      <c r="A25" s="77" t="s">
        <v>72</v>
      </c>
      <c r="B25" s="58">
        <f>SUM(B26:B27)</f>
        <v>138877</v>
      </c>
      <c r="C25" s="58">
        <f>SUM(C26:C27)</f>
        <v>69440</v>
      </c>
    </row>
    <row r="26" spans="1:3" ht="18">
      <c r="A26" s="78" t="s">
        <v>68</v>
      </c>
      <c r="B26" s="59">
        <v>138877</v>
      </c>
      <c r="C26" s="59">
        <v>69440</v>
      </c>
    </row>
    <row r="27" spans="1:3" ht="25.5">
      <c r="A27" s="78" t="s">
        <v>69</v>
      </c>
      <c r="B27" s="59">
        <v>0</v>
      </c>
      <c r="C27" s="59">
        <v>0</v>
      </c>
    </row>
    <row r="28" spans="1:3" ht="31.5">
      <c r="A28" s="76" t="s">
        <v>73</v>
      </c>
      <c r="B28" s="57">
        <v>0</v>
      </c>
      <c r="C28" s="57">
        <v>0</v>
      </c>
    </row>
    <row r="29" spans="1:3" ht="18">
      <c r="A29" s="79" t="s">
        <v>74</v>
      </c>
      <c r="B29" s="57">
        <f>SUM(B8,B11,B12,B28,B4,B7)</f>
        <v>138877</v>
      </c>
      <c r="C29" s="57">
        <f>SUM(C8,C11,C12,C28,C4,C7)</f>
        <v>69440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C19">
      <selection activeCell="A1" sqref="A1:E1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356" t="s">
        <v>511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s="16" customFormat="1" ht="15.75">
      <c r="A2" s="357" t="s">
        <v>380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2" s="16" customFormat="1" ht="15.75">
      <c r="A3" s="357" t="s">
        <v>379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12" ht="15.75">
      <c r="A4" s="357" t="s">
        <v>527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353" t="s">
        <v>9</v>
      </c>
      <c r="C7" s="365" t="s">
        <v>523</v>
      </c>
      <c r="D7" s="365"/>
      <c r="E7" s="365"/>
      <c r="F7" s="366"/>
      <c r="G7" s="367" t="s">
        <v>542</v>
      </c>
      <c r="H7" s="365"/>
      <c r="I7" s="365"/>
      <c r="J7" s="366"/>
      <c r="K7" s="365" t="s">
        <v>659</v>
      </c>
      <c r="L7" s="366"/>
    </row>
    <row r="8" spans="1:12" s="3" customFormat="1" ht="31.5">
      <c r="A8" s="1"/>
      <c r="B8" s="364"/>
      <c r="C8" s="4" t="s">
        <v>546</v>
      </c>
      <c r="D8" s="4" t="s">
        <v>547</v>
      </c>
      <c r="E8" s="4" t="s">
        <v>671</v>
      </c>
      <c r="F8" s="4" t="s">
        <v>672</v>
      </c>
      <c r="G8" s="4" t="s">
        <v>546</v>
      </c>
      <c r="H8" s="4" t="s">
        <v>547</v>
      </c>
      <c r="I8" s="4" t="s">
        <v>671</v>
      </c>
      <c r="J8" s="4" t="s">
        <v>672</v>
      </c>
      <c r="K8" s="4" t="s">
        <v>671</v>
      </c>
      <c r="L8" s="4" t="s">
        <v>672</v>
      </c>
    </row>
    <row r="9" spans="1:12" s="3" customFormat="1" ht="15.75">
      <c r="A9" s="1">
        <v>2</v>
      </c>
      <c r="B9" s="354"/>
      <c r="C9" s="6" t="s">
        <v>381</v>
      </c>
      <c r="D9" s="6" t="s">
        <v>381</v>
      </c>
      <c r="E9" s="6" t="s">
        <v>4</v>
      </c>
      <c r="F9" s="6" t="s">
        <v>4</v>
      </c>
      <c r="G9" s="6" t="s">
        <v>381</v>
      </c>
      <c r="H9" s="6" t="s">
        <v>381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387</v>
      </c>
      <c r="C10" s="15">
        <v>1300000</v>
      </c>
      <c r="D10" s="15">
        <v>1300000</v>
      </c>
      <c r="E10" s="15">
        <v>1300000</v>
      </c>
      <c r="F10" s="15">
        <v>1300000</v>
      </c>
      <c r="G10" s="15">
        <v>1300000</v>
      </c>
      <c r="H10" s="15">
        <v>1300000</v>
      </c>
      <c r="I10" s="15">
        <v>1300000</v>
      </c>
      <c r="J10" s="15">
        <v>1300000</v>
      </c>
      <c r="K10" s="15">
        <v>1300000</v>
      </c>
      <c r="L10" s="15">
        <v>1300000</v>
      </c>
    </row>
    <row r="11" spans="1:12" ht="30">
      <c r="A11" s="1">
        <v>4</v>
      </c>
      <c r="B11" s="44" t="s">
        <v>388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ht="45">
      <c r="A13" s="1">
        <v>6</v>
      </c>
      <c r="B13" s="44" t="s">
        <v>30</v>
      </c>
      <c r="C13" s="15">
        <v>105000</v>
      </c>
      <c r="D13" s="15">
        <v>105000</v>
      </c>
      <c r="E13" s="15">
        <v>105000</v>
      </c>
      <c r="F13" s="15">
        <v>105000</v>
      </c>
      <c r="G13" s="15">
        <v>105000</v>
      </c>
      <c r="H13" s="15">
        <v>105000</v>
      </c>
      <c r="I13" s="15">
        <v>105000</v>
      </c>
      <c r="J13" s="15">
        <v>105000</v>
      </c>
      <c r="K13" s="15">
        <v>105000</v>
      </c>
      <c r="L13" s="15">
        <v>105000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389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1405000</v>
      </c>
      <c r="D17" s="18">
        <f>SUM(D10:D16)</f>
        <v>1405000</v>
      </c>
      <c r="E17" s="18">
        <f aca="true" t="shared" si="0" ref="E17:L17">SUM(E10:E16)</f>
        <v>1405000</v>
      </c>
      <c r="F17" s="18">
        <f t="shared" si="0"/>
        <v>1405000</v>
      </c>
      <c r="G17" s="18">
        <f t="shared" si="0"/>
        <v>1405000</v>
      </c>
      <c r="H17" s="18">
        <f>SUM(H10:H16)</f>
        <v>1405000</v>
      </c>
      <c r="I17" s="18">
        <f t="shared" si="0"/>
        <v>1405000</v>
      </c>
      <c r="J17" s="18">
        <f t="shared" si="0"/>
        <v>1405000</v>
      </c>
      <c r="K17" s="18">
        <f t="shared" si="0"/>
        <v>1405000</v>
      </c>
      <c r="L17" s="18">
        <f t="shared" si="0"/>
        <v>1405000</v>
      </c>
    </row>
    <row r="18" spans="1:12" ht="15.75">
      <c r="A18" s="1">
        <v>11</v>
      </c>
      <c r="B18" s="46" t="s">
        <v>52</v>
      </c>
      <c r="C18" s="18">
        <f>ROUNDDOWN(C17*0.5,0)</f>
        <v>702500</v>
      </c>
      <c r="D18" s="18">
        <f>ROUNDDOWN(D17*0.5,0)</f>
        <v>702500</v>
      </c>
      <c r="E18" s="18">
        <f aca="true" t="shared" si="1" ref="E18:L18">ROUNDDOWN(E17*0.5,0)</f>
        <v>702500</v>
      </c>
      <c r="F18" s="18">
        <f t="shared" si="1"/>
        <v>702500</v>
      </c>
      <c r="G18" s="18">
        <f t="shared" si="1"/>
        <v>702500</v>
      </c>
      <c r="H18" s="18">
        <f>ROUNDDOWN(H17*0.5,0)</f>
        <v>702500</v>
      </c>
      <c r="I18" s="18">
        <f t="shared" si="1"/>
        <v>702500</v>
      </c>
      <c r="J18" s="18">
        <f t="shared" si="1"/>
        <v>702500</v>
      </c>
      <c r="K18" s="18">
        <f t="shared" si="1"/>
        <v>702500</v>
      </c>
      <c r="L18" s="18">
        <f t="shared" si="1"/>
        <v>702500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702500</v>
      </c>
      <c r="D27" s="18">
        <f t="shared" si="3"/>
        <v>702500</v>
      </c>
      <c r="E27" s="18">
        <f t="shared" si="3"/>
        <v>702500</v>
      </c>
      <c r="F27" s="18">
        <f t="shared" si="3"/>
        <v>702500</v>
      </c>
      <c r="G27" s="18">
        <f t="shared" si="3"/>
        <v>702500</v>
      </c>
      <c r="H27" s="18">
        <f t="shared" si="3"/>
        <v>702500</v>
      </c>
      <c r="I27" s="18">
        <f t="shared" si="3"/>
        <v>702500</v>
      </c>
      <c r="J27" s="18">
        <f t="shared" si="3"/>
        <v>702500</v>
      </c>
      <c r="K27" s="18">
        <f t="shared" si="3"/>
        <v>702500</v>
      </c>
      <c r="L27" s="18">
        <f t="shared" si="3"/>
        <v>702500</v>
      </c>
    </row>
    <row r="28" spans="1:12" s="22" customFormat="1" ht="42.75">
      <c r="A28" s="1">
        <v>21</v>
      </c>
      <c r="B28" s="47" t="s">
        <v>384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383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313"/>
  <sheetViews>
    <sheetView zoomScalePageLayoutView="0" workbookViewId="0" topLeftCell="A1">
      <selection activeCell="M49" sqref="M49"/>
    </sheetView>
  </sheetViews>
  <sheetFormatPr defaultColWidth="9.140625" defaultRowHeight="15"/>
  <cols>
    <col min="1" max="1" width="68.28125" style="112" customWidth="1"/>
    <col min="2" max="2" width="5.7109375" style="16" customWidth="1"/>
    <col min="3" max="3" width="12.140625" style="16" hidden="1" customWidth="1"/>
    <col min="4" max="4" width="12.140625" style="16" customWidth="1"/>
    <col min="5" max="10" width="12.140625" style="16" hidden="1" customWidth="1"/>
    <col min="11" max="11" width="10.57421875" style="16" hidden="1" customWidth="1"/>
    <col min="12" max="16384" width="9.140625" style="16" customWidth="1"/>
  </cols>
  <sheetData>
    <row r="1" spans="1:9" ht="15.75" customHeight="1">
      <c r="A1" s="368" t="s">
        <v>643</v>
      </c>
      <c r="B1" s="368"/>
      <c r="C1" s="368"/>
      <c r="D1" s="368"/>
      <c r="E1" s="368"/>
      <c r="F1" s="368"/>
      <c r="G1" s="368"/>
      <c r="H1" s="368"/>
      <c r="I1" s="368"/>
    </row>
    <row r="2" spans="1:9" ht="15.75">
      <c r="A2" s="357" t="s">
        <v>510</v>
      </c>
      <c r="B2" s="357"/>
      <c r="C2" s="357"/>
      <c r="D2" s="357"/>
      <c r="E2" s="357"/>
      <c r="F2" s="357"/>
      <c r="G2" s="357"/>
      <c r="H2" s="357"/>
      <c r="I2" s="357"/>
    </row>
    <row r="3" spans="1:3" ht="15.75">
      <c r="A3" s="110"/>
      <c r="B3" s="42"/>
      <c r="C3" s="42"/>
    </row>
    <row r="4" spans="1:10" ht="15.75" hidden="1">
      <c r="A4" s="110"/>
      <c r="B4" s="42"/>
      <c r="C4" s="303" t="s">
        <v>656</v>
      </c>
      <c r="D4" s="303" t="s">
        <v>701</v>
      </c>
      <c r="E4" s="303"/>
      <c r="F4" s="303"/>
      <c r="G4" s="303"/>
      <c r="H4" s="303"/>
      <c r="I4" s="303"/>
      <c r="J4" s="303"/>
    </row>
    <row r="5" spans="1:10" s="10" customFormat="1" ht="31.5">
      <c r="A5" s="100" t="s">
        <v>9</v>
      </c>
      <c r="B5" s="17" t="s">
        <v>140</v>
      </c>
      <c r="C5" s="38" t="s">
        <v>657</v>
      </c>
      <c r="D5" s="38" t="s">
        <v>657</v>
      </c>
      <c r="E5" s="38" t="s">
        <v>657</v>
      </c>
      <c r="F5" s="38" t="s">
        <v>657</v>
      </c>
      <c r="G5" s="38" t="s">
        <v>657</v>
      </c>
      <c r="H5" s="38" t="s">
        <v>657</v>
      </c>
      <c r="I5" s="38" t="s">
        <v>657</v>
      </c>
      <c r="J5" s="38" t="s">
        <v>657</v>
      </c>
    </row>
    <row r="6" spans="1:12" s="10" customFormat="1" ht="16.5">
      <c r="A6" s="66" t="s">
        <v>85</v>
      </c>
      <c r="B6" s="103"/>
      <c r="C6" s="81"/>
      <c r="D6" s="81"/>
      <c r="E6" s="81"/>
      <c r="F6" s="81"/>
      <c r="G6" s="81"/>
      <c r="H6" s="81"/>
      <c r="I6" s="81"/>
      <c r="J6" s="81"/>
      <c r="K6" s="12"/>
      <c r="L6" s="300"/>
    </row>
    <row r="7" spans="1:12" s="10" customFormat="1" ht="15.75">
      <c r="A7" s="65" t="s">
        <v>265</v>
      </c>
      <c r="B7" s="17"/>
      <c r="C7" s="81"/>
      <c r="D7" s="81"/>
      <c r="E7" s="81"/>
      <c r="F7" s="81"/>
      <c r="G7" s="81"/>
      <c r="H7" s="81"/>
      <c r="I7" s="81"/>
      <c r="J7" s="81"/>
      <c r="K7" s="12"/>
      <c r="L7" s="300"/>
    </row>
    <row r="8" spans="1:10" s="10" customFormat="1" ht="15.75" hidden="1">
      <c r="A8" s="85" t="s">
        <v>148</v>
      </c>
      <c r="B8" s="17">
        <v>2</v>
      </c>
      <c r="C8" s="81"/>
      <c r="D8" s="81"/>
      <c r="E8" s="81"/>
      <c r="F8" s="81"/>
      <c r="G8" s="81"/>
      <c r="H8" s="81"/>
      <c r="I8" s="81"/>
      <c r="J8" s="81"/>
    </row>
    <row r="9" spans="1:12" s="10" customFormat="1" ht="15.75">
      <c r="A9" s="85" t="s">
        <v>149</v>
      </c>
      <c r="B9" s="17">
        <v>2</v>
      </c>
      <c r="C9" s="81">
        <v>446000</v>
      </c>
      <c r="D9" s="81">
        <v>446000</v>
      </c>
      <c r="E9" s="81"/>
      <c r="F9" s="81"/>
      <c r="G9" s="81"/>
      <c r="H9" s="81"/>
      <c r="I9" s="81"/>
      <c r="J9" s="81"/>
      <c r="K9" s="12">
        <f>D9-C9</f>
        <v>0</v>
      </c>
      <c r="L9" s="300"/>
    </row>
    <row r="10" spans="1:12" s="10" customFormat="1" ht="15.75">
      <c r="A10" s="85" t="s">
        <v>150</v>
      </c>
      <c r="B10" s="17">
        <v>2</v>
      </c>
      <c r="C10" s="81">
        <v>288000</v>
      </c>
      <c r="D10" s="81">
        <v>288000</v>
      </c>
      <c r="E10" s="81"/>
      <c r="F10" s="81"/>
      <c r="G10" s="81"/>
      <c r="H10" s="81"/>
      <c r="I10" s="81"/>
      <c r="J10" s="81"/>
      <c r="K10" s="12">
        <f aca="true" t="shared" si="0" ref="K10:K73">D10-C10</f>
        <v>0</v>
      </c>
      <c r="L10" s="300"/>
    </row>
    <row r="11" spans="1:12" s="10" customFormat="1" ht="15.75">
      <c r="A11" s="85" t="s">
        <v>151</v>
      </c>
      <c r="B11" s="17">
        <v>2</v>
      </c>
      <c r="C11" s="81">
        <v>100000</v>
      </c>
      <c r="D11" s="81">
        <v>100000</v>
      </c>
      <c r="E11" s="81"/>
      <c r="F11" s="81"/>
      <c r="G11" s="81"/>
      <c r="H11" s="81"/>
      <c r="I11" s="81"/>
      <c r="J11" s="81"/>
      <c r="K11" s="12">
        <f t="shared" si="0"/>
        <v>0</v>
      </c>
      <c r="L11" s="300"/>
    </row>
    <row r="12" spans="1:12" s="10" customFormat="1" ht="15.75">
      <c r="A12" s="85" t="s">
        <v>152</v>
      </c>
      <c r="B12" s="17">
        <v>2</v>
      </c>
      <c r="C12" s="81">
        <v>95340</v>
      </c>
      <c r="D12" s="81">
        <v>95340</v>
      </c>
      <c r="E12" s="81"/>
      <c r="F12" s="81"/>
      <c r="G12" s="81"/>
      <c r="H12" s="81"/>
      <c r="I12" s="81"/>
      <c r="J12" s="81"/>
      <c r="K12" s="12">
        <f t="shared" si="0"/>
        <v>0</v>
      </c>
      <c r="L12" s="300"/>
    </row>
    <row r="13" spans="1:12" s="10" customFormat="1" ht="15.75">
      <c r="A13" s="85" t="s">
        <v>267</v>
      </c>
      <c r="B13" s="17">
        <v>2</v>
      </c>
      <c r="C13" s="81">
        <v>5000000</v>
      </c>
      <c r="D13" s="81">
        <v>5000000</v>
      </c>
      <c r="E13" s="81"/>
      <c r="F13" s="81"/>
      <c r="G13" s="81"/>
      <c r="H13" s="81"/>
      <c r="I13" s="81"/>
      <c r="J13" s="81"/>
      <c r="K13" s="12">
        <f t="shared" si="0"/>
        <v>0</v>
      </c>
      <c r="L13" s="300"/>
    </row>
    <row r="14" spans="1:12" s="10" customFormat="1" ht="15.75">
      <c r="A14" s="85" t="s">
        <v>541</v>
      </c>
      <c r="B14" s="17">
        <v>2</v>
      </c>
      <c r="C14" s="81">
        <v>1980700</v>
      </c>
      <c r="D14" s="81">
        <v>1980700</v>
      </c>
      <c r="E14" s="81"/>
      <c r="F14" s="81"/>
      <c r="G14" s="81"/>
      <c r="H14" s="81"/>
      <c r="I14" s="81"/>
      <c r="J14" s="81"/>
      <c r="K14" s="12">
        <f t="shared" si="0"/>
        <v>0</v>
      </c>
      <c r="L14" s="300"/>
    </row>
    <row r="15" spans="1:12" s="10" customFormat="1" ht="15.75" hidden="1">
      <c r="A15" s="85" t="s">
        <v>268</v>
      </c>
      <c r="B15" s="17">
        <v>2</v>
      </c>
      <c r="C15" s="81"/>
      <c r="D15" s="81"/>
      <c r="E15" s="81"/>
      <c r="F15" s="81"/>
      <c r="G15" s="81"/>
      <c r="H15" s="81"/>
      <c r="I15" s="81"/>
      <c r="J15" s="81"/>
      <c r="K15" s="12">
        <f t="shared" si="0"/>
        <v>0</v>
      </c>
      <c r="L15" s="300"/>
    </row>
    <row r="16" spans="1:12" s="10" customFormat="1" ht="15.75">
      <c r="A16" s="111" t="s">
        <v>468</v>
      </c>
      <c r="B16" s="17">
        <v>2</v>
      </c>
      <c r="C16" s="81">
        <v>-145296</v>
      </c>
      <c r="D16" s="81">
        <v>-145296</v>
      </c>
      <c r="E16" s="81"/>
      <c r="F16" s="81"/>
      <c r="G16" s="81"/>
      <c r="H16" s="81"/>
      <c r="I16" s="81"/>
      <c r="J16" s="81"/>
      <c r="K16" s="12">
        <f t="shared" si="0"/>
        <v>0</v>
      </c>
      <c r="L16" s="300"/>
    </row>
    <row r="17" spans="1:12" s="10" customFormat="1" ht="15.75" hidden="1">
      <c r="A17" s="85" t="s">
        <v>287</v>
      </c>
      <c r="B17" s="17">
        <v>2</v>
      </c>
      <c r="C17" s="81"/>
      <c r="D17" s="81"/>
      <c r="E17" s="81"/>
      <c r="F17" s="81"/>
      <c r="G17" s="81"/>
      <c r="H17" s="81"/>
      <c r="I17" s="81"/>
      <c r="J17" s="81"/>
      <c r="K17" s="12">
        <f t="shared" si="0"/>
        <v>0</v>
      </c>
      <c r="L17" s="300"/>
    </row>
    <row r="18" spans="1:12" s="10" customFormat="1" ht="31.5">
      <c r="A18" s="108" t="s">
        <v>266</v>
      </c>
      <c r="B18" s="17"/>
      <c r="C18" s="81">
        <f>SUM(C8:C17)</f>
        <v>7764744</v>
      </c>
      <c r="D18" s="81">
        <f>SUM(D8:D17)</f>
        <v>7764744</v>
      </c>
      <c r="E18" s="81"/>
      <c r="F18" s="81"/>
      <c r="G18" s="81"/>
      <c r="H18" s="81"/>
      <c r="I18" s="81"/>
      <c r="J18" s="81"/>
      <c r="K18" s="12">
        <f t="shared" si="0"/>
        <v>0</v>
      </c>
      <c r="L18" s="300"/>
    </row>
    <row r="19" spans="1:12" s="10" customFormat="1" ht="15.75" hidden="1">
      <c r="A19" s="85" t="s">
        <v>270</v>
      </c>
      <c r="B19" s="17">
        <v>2</v>
      </c>
      <c r="C19" s="81"/>
      <c r="D19" s="81"/>
      <c r="E19" s="81"/>
      <c r="F19" s="81"/>
      <c r="G19" s="81"/>
      <c r="H19" s="81"/>
      <c r="I19" s="81"/>
      <c r="J19" s="81"/>
      <c r="K19" s="12">
        <f t="shared" si="0"/>
        <v>0</v>
      </c>
      <c r="L19" s="300"/>
    </row>
    <row r="20" spans="1:12" s="10" customFormat="1" ht="15.75" hidden="1">
      <c r="A20" s="85" t="s">
        <v>271</v>
      </c>
      <c r="B20" s="17">
        <v>2</v>
      </c>
      <c r="C20" s="81"/>
      <c r="D20" s="81"/>
      <c r="E20" s="81"/>
      <c r="F20" s="81"/>
      <c r="G20" s="81"/>
      <c r="H20" s="81"/>
      <c r="I20" s="81"/>
      <c r="J20" s="81"/>
      <c r="K20" s="12">
        <f t="shared" si="0"/>
        <v>0</v>
      </c>
      <c r="L20" s="300"/>
    </row>
    <row r="21" spans="1:12" s="10" customFormat="1" ht="31.5" hidden="1">
      <c r="A21" s="108" t="s">
        <v>269</v>
      </c>
      <c r="B21" s="17"/>
      <c r="C21" s="81">
        <f>SUM(C19:C20)</f>
        <v>0</v>
      </c>
      <c r="D21" s="81">
        <f>SUM(D19:D20)</f>
        <v>0</v>
      </c>
      <c r="E21" s="81"/>
      <c r="F21" s="81"/>
      <c r="G21" s="81"/>
      <c r="H21" s="81"/>
      <c r="I21" s="81"/>
      <c r="J21" s="81"/>
      <c r="K21" s="12">
        <f t="shared" si="0"/>
        <v>0</v>
      </c>
      <c r="L21" s="300"/>
    </row>
    <row r="22" spans="1:12" s="10" customFormat="1" ht="15.75" hidden="1">
      <c r="A22" s="85" t="s">
        <v>272</v>
      </c>
      <c r="B22" s="17">
        <v>2</v>
      </c>
      <c r="C22" s="81"/>
      <c r="D22" s="81"/>
      <c r="E22" s="81"/>
      <c r="F22" s="81"/>
      <c r="G22" s="81"/>
      <c r="H22" s="81"/>
      <c r="I22" s="81"/>
      <c r="J22" s="81"/>
      <c r="K22" s="12">
        <f t="shared" si="0"/>
        <v>0</v>
      </c>
      <c r="L22" s="300"/>
    </row>
    <row r="23" spans="1:12" s="10" customFormat="1" ht="15.75" hidden="1">
      <c r="A23" s="85" t="s">
        <v>273</v>
      </c>
      <c r="B23" s="17">
        <v>2</v>
      </c>
      <c r="C23" s="81"/>
      <c r="D23" s="81"/>
      <c r="E23" s="81"/>
      <c r="F23" s="81"/>
      <c r="G23" s="81"/>
      <c r="H23" s="81"/>
      <c r="I23" s="81"/>
      <c r="J23" s="81"/>
      <c r="K23" s="12">
        <f t="shared" si="0"/>
        <v>0</v>
      </c>
      <c r="L23" s="300"/>
    </row>
    <row r="24" spans="1:12" s="10" customFormat="1" ht="15.75" hidden="1">
      <c r="A24" s="111" t="s">
        <v>468</v>
      </c>
      <c r="B24" s="17">
        <v>2</v>
      </c>
      <c r="C24" s="81"/>
      <c r="D24" s="81"/>
      <c r="E24" s="81"/>
      <c r="F24" s="81"/>
      <c r="G24" s="81"/>
      <c r="H24" s="81"/>
      <c r="I24" s="81"/>
      <c r="J24" s="81"/>
      <c r="K24" s="12">
        <f t="shared" si="0"/>
        <v>0</v>
      </c>
      <c r="L24" s="300"/>
    </row>
    <row r="25" spans="1:12" s="10" customFormat="1" ht="15.75">
      <c r="A25" s="85" t="s">
        <v>276</v>
      </c>
      <c r="B25" s="17">
        <v>2</v>
      </c>
      <c r="C25" s="81">
        <v>332160</v>
      </c>
      <c r="D25" s="81">
        <v>332160</v>
      </c>
      <c r="E25" s="81"/>
      <c r="F25" s="81"/>
      <c r="G25" s="81"/>
      <c r="H25" s="81"/>
      <c r="I25" s="81"/>
      <c r="J25" s="81"/>
      <c r="K25" s="12">
        <f t="shared" si="0"/>
        <v>0</v>
      </c>
      <c r="L25" s="300"/>
    </row>
    <row r="26" spans="1:12" s="10" customFormat="1" ht="15.75" hidden="1">
      <c r="A26" s="85" t="s">
        <v>277</v>
      </c>
      <c r="B26" s="17">
        <v>2</v>
      </c>
      <c r="C26" s="81"/>
      <c r="D26" s="81"/>
      <c r="E26" s="81"/>
      <c r="F26" s="81"/>
      <c r="G26" s="81"/>
      <c r="H26" s="81"/>
      <c r="I26" s="81"/>
      <c r="J26" s="81"/>
      <c r="K26" s="12">
        <f t="shared" si="0"/>
        <v>0</v>
      </c>
      <c r="L26" s="300"/>
    </row>
    <row r="27" spans="1:12" s="10" customFormat="1" ht="31.5">
      <c r="A27" s="85" t="s">
        <v>469</v>
      </c>
      <c r="B27" s="17">
        <v>2</v>
      </c>
      <c r="C27" s="81">
        <v>1428283</v>
      </c>
      <c r="D27" s="81">
        <v>1428283</v>
      </c>
      <c r="E27" s="81"/>
      <c r="F27" s="81"/>
      <c r="G27" s="81"/>
      <c r="H27" s="81"/>
      <c r="I27" s="81"/>
      <c r="J27" s="81"/>
      <c r="K27" s="12">
        <f t="shared" si="0"/>
        <v>0</v>
      </c>
      <c r="L27" s="300"/>
    </row>
    <row r="28" spans="1:12" s="10" customFormat="1" ht="15.75" hidden="1">
      <c r="A28" s="85" t="s">
        <v>274</v>
      </c>
      <c r="B28" s="17">
        <v>2</v>
      </c>
      <c r="C28" s="81"/>
      <c r="D28" s="81"/>
      <c r="E28" s="81"/>
      <c r="F28" s="81"/>
      <c r="G28" s="81"/>
      <c r="H28" s="81"/>
      <c r="I28" s="81"/>
      <c r="J28" s="81"/>
      <c r="K28" s="12">
        <f t="shared" si="0"/>
        <v>0</v>
      </c>
      <c r="L28" s="300"/>
    </row>
    <row r="29" spans="1:12" s="10" customFormat="1" ht="15.75" hidden="1">
      <c r="A29" s="85" t="s">
        <v>497</v>
      </c>
      <c r="B29" s="17">
        <v>2</v>
      </c>
      <c r="C29" s="81"/>
      <c r="D29" s="81"/>
      <c r="E29" s="81"/>
      <c r="F29" s="81"/>
      <c r="G29" s="81"/>
      <c r="H29" s="81"/>
      <c r="I29" s="81"/>
      <c r="J29" s="81"/>
      <c r="K29" s="12">
        <f t="shared" si="0"/>
        <v>0</v>
      </c>
      <c r="L29" s="300"/>
    </row>
    <row r="30" spans="1:12" s="10" customFormat="1" ht="31.5">
      <c r="A30" s="108" t="s">
        <v>275</v>
      </c>
      <c r="B30" s="17"/>
      <c r="C30" s="81">
        <f>SUM(C22:C29)</f>
        <v>1760443</v>
      </c>
      <c r="D30" s="81">
        <f>SUM(D22:D29)</f>
        <v>1760443</v>
      </c>
      <c r="E30" s="81"/>
      <c r="F30" s="81"/>
      <c r="G30" s="81"/>
      <c r="H30" s="81"/>
      <c r="I30" s="81"/>
      <c r="J30" s="81"/>
      <c r="K30" s="12">
        <f t="shared" si="0"/>
        <v>0</v>
      </c>
      <c r="L30" s="300"/>
    </row>
    <row r="31" spans="1:12" s="10" customFormat="1" ht="31.5">
      <c r="A31" s="85" t="s">
        <v>278</v>
      </c>
      <c r="B31" s="17">
        <v>2</v>
      </c>
      <c r="C31" s="81">
        <v>1800000</v>
      </c>
      <c r="D31" s="81">
        <v>1800000</v>
      </c>
      <c r="E31" s="81"/>
      <c r="F31" s="81"/>
      <c r="G31" s="81"/>
      <c r="H31" s="81"/>
      <c r="I31" s="81"/>
      <c r="J31" s="81"/>
      <c r="K31" s="12">
        <f t="shared" si="0"/>
        <v>0</v>
      </c>
      <c r="L31" s="300"/>
    </row>
    <row r="32" spans="1:12" s="10" customFormat="1" ht="31.5">
      <c r="A32" s="108" t="s">
        <v>279</v>
      </c>
      <c r="B32" s="17"/>
      <c r="C32" s="81">
        <f>SUM(C31)</f>
        <v>1800000</v>
      </c>
      <c r="D32" s="81">
        <f>SUM(D31)</f>
        <v>1800000</v>
      </c>
      <c r="E32" s="81"/>
      <c r="F32" s="81"/>
      <c r="G32" s="81"/>
      <c r="H32" s="81"/>
      <c r="I32" s="81"/>
      <c r="J32" s="81"/>
      <c r="K32" s="12">
        <f t="shared" si="0"/>
        <v>0</v>
      </c>
      <c r="L32" s="300"/>
    </row>
    <row r="33" spans="1:12" s="10" customFormat="1" ht="15.75" hidden="1">
      <c r="A33" s="85" t="s">
        <v>280</v>
      </c>
      <c r="B33" s="17">
        <v>2</v>
      </c>
      <c r="C33" s="81">
        <v>0</v>
      </c>
      <c r="D33" s="81">
        <v>0</v>
      </c>
      <c r="E33" s="81"/>
      <c r="F33" s="81"/>
      <c r="G33" s="81"/>
      <c r="H33" s="81"/>
      <c r="I33" s="81"/>
      <c r="J33" s="81"/>
      <c r="K33" s="12">
        <f t="shared" si="0"/>
        <v>0</v>
      </c>
      <c r="L33" s="300"/>
    </row>
    <row r="34" spans="1:12" s="10" customFormat="1" ht="15.75" hidden="1">
      <c r="A34" s="85" t="s">
        <v>281</v>
      </c>
      <c r="B34" s="17">
        <v>2</v>
      </c>
      <c r="C34" s="81"/>
      <c r="D34" s="81"/>
      <c r="E34" s="81"/>
      <c r="F34" s="81"/>
      <c r="G34" s="81"/>
      <c r="H34" s="81"/>
      <c r="I34" s="81"/>
      <c r="J34" s="81"/>
      <c r="K34" s="12">
        <f t="shared" si="0"/>
        <v>0</v>
      </c>
      <c r="L34" s="300"/>
    </row>
    <row r="35" spans="1:12" s="10" customFormat="1" ht="15.75" hidden="1">
      <c r="A35" s="85" t="s">
        <v>282</v>
      </c>
      <c r="B35" s="17">
        <v>2</v>
      </c>
      <c r="C35" s="81"/>
      <c r="D35" s="81"/>
      <c r="E35" s="81"/>
      <c r="F35" s="81"/>
      <c r="G35" s="81"/>
      <c r="H35" s="81"/>
      <c r="I35" s="81"/>
      <c r="J35" s="81"/>
      <c r="K35" s="12">
        <f t="shared" si="0"/>
        <v>0</v>
      </c>
      <c r="L35" s="300"/>
    </row>
    <row r="36" spans="1:12" s="10" customFormat="1" ht="15.75" hidden="1">
      <c r="A36" s="85" t="s">
        <v>283</v>
      </c>
      <c r="B36" s="17">
        <v>2</v>
      </c>
      <c r="C36" s="81"/>
      <c r="D36" s="81"/>
      <c r="E36" s="81"/>
      <c r="F36" s="81"/>
      <c r="G36" s="81"/>
      <c r="H36" s="81"/>
      <c r="I36" s="81"/>
      <c r="J36" s="81"/>
      <c r="K36" s="12">
        <f t="shared" si="0"/>
        <v>0</v>
      </c>
      <c r="L36" s="300"/>
    </row>
    <row r="37" spans="1:12" s="10" customFormat="1" ht="15.75" hidden="1">
      <c r="A37" s="85" t="s">
        <v>284</v>
      </c>
      <c r="B37" s="17">
        <v>2</v>
      </c>
      <c r="C37" s="81"/>
      <c r="D37" s="81"/>
      <c r="E37" s="81"/>
      <c r="F37" s="81"/>
      <c r="G37" s="81"/>
      <c r="H37" s="81"/>
      <c r="I37" s="81"/>
      <c r="J37" s="81"/>
      <c r="K37" s="12">
        <f t="shared" si="0"/>
        <v>0</v>
      </c>
      <c r="L37" s="300"/>
    </row>
    <row r="38" spans="1:12" s="10" customFormat="1" ht="15.75" hidden="1">
      <c r="A38" s="85" t="s">
        <v>285</v>
      </c>
      <c r="B38" s="17">
        <v>2</v>
      </c>
      <c r="C38" s="81"/>
      <c r="D38" s="81"/>
      <c r="E38" s="81"/>
      <c r="F38" s="81"/>
      <c r="G38" s="81"/>
      <c r="H38" s="81"/>
      <c r="I38" s="81"/>
      <c r="J38" s="81"/>
      <c r="K38" s="12">
        <f t="shared" si="0"/>
        <v>0</v>
      </c>
      <c r="L38" s="300"/>
    </row>
    <row r="39" spans="1:12" s="10" customFormat="1" ht="15.75" hidden="1">
      <c r="A39" s="85" t="s">
        <v>493</v>
      </c>
      <c r="B39" s="17">
        <v>2</v>
      </c>
      <c r="C39" s="81"/>
      <c r="D39" s="81"/>
      <c r="E39" s="81"/>
      <c r="F39" s="81"/>
      <c r="G39" s="81"/>
      <c r="H39" s="81"/>
      <c r="I39" s="81"/>
      <c r="J39" s="81"/>
      <c r="K39" s="12">
        <f t="shared" si="0"/>
        <v>0</v>
      </c>
      <c r="L39" s="300"/>
    </row>
    <row r="40" spans="1:12" s="10" customFormat="1" ht="15.75" hidden="1">
      <c r="A40" s="85" t="s">
        <v>286</v>
      </c>
      <c r="B40" s="17">
        <v>2</v>
      </c>
      <c r="C40" s="81"/>
      <c r="D40" s="81"/>
      <c r="E40" s="81"/>
      <c r="F40" s="81"/>
      <c r="G40" s="81"/>
      <c r="H40" s="81"/>
      <c r="I40" s="81"/>
      <c r="J40" s="81"/>
      <c r="K40" s="12">
        <f t="shared" si="0"/>
        <v>0</v>
      </c>
      <c r="L40" s="300"/>
    </row>
    <row r="41" spans="1:12" s="10" customFormat="1" ht="15.75" hidden="1">
      <c r="A41" s="85" t="s">
        <v>426</v>
      </c>
      <c r="B41" s="17">
        <v>2</v>
      </c>
      <c r="C41" s="81"/>
      <c r="D41" s="81"/>
      <c r="E41" s="81"/>
      <c r="F41" s="81"/>
      <c r="G41" s="81"/>
      <c r="H41" s="81"/>
      <c r="I41" s="81"/>
      <c r="J41" s="81"/>
      <c r="K41" s="12">
        <f t="shared" si="0"/>
        <v>0</v>
      </c>
      <c r="L41" s="300"/>
    </row>
    <row r="42" spans="1:12" s="10" customFormat="1" ht="15.75" hidden="1">
      <c r="A42" s="85" t="s">
        <v>626</v>
      </c>
      <c r="B42" s="17">
        <v>2</v>
      </c>
      <c r="C42" s="81">
        <v>0</v>
      </c>
      <c r="D42" s="81">
        <v>0</v>
      </c>
      <c r="E42" s="81"/>
      <c r="F42" s="81"/>
      <c r="G42" s="81"/>
      <c r="H42" s="81"/>
      <c r="I42" s="81"/>
      <c r="J42" s="81"/>
      <c r="K42" s="12">
        <f t="shared" si="0"/>
        <v>0</v>
      </c>
      <c r="L42" s="300"/>
    </row>
    <row r="43" spans="1:12" s="10" customFormat="1" ht="15.75" hidden="1">
      <c r="A43" s="85" t="s">
        <v>521</v>
      </c>
      <c r="B43" s="17">
        <v>2</v>
      </c>
      <c r="C43" s="81">
        <v>0</v>
      </c>
      <c r="D43" s="81">
        <v>0</v>
      </c>
      <c r="E43" s="81"/>
      <c r="F43" s="81"/>
      <c r="G43" s="81"/>
      <c r="H43" s="81"/>
      <c r="I43" s="81"/>
      <c r="J43" s="81"/>
      <c r="K43" s="12">
        <f t="shared" si="0"/>
        <v>0</v>
      </c>
      <c r="L43" s="300"/>
    </row>
    <row r="44" spans="1:12" s="10" customFormat="1" ht="15.75" hidden="1">
      <c r="A44" s="85" t="s">
        <v>553</v>
      </c>
      <c r="B44" s="17">
        <v>2</v>
      </c>
      <c r="C44" s="81">
        <v>0</v>
      </c>
      <c r="D44" s="81">
        <v>0</v>
      </c>
      <c r="E44" s="81"/>
      <c r="F44" s="81"/>
      <c r="G44" s="81"/>
      <c r="H44" s="81"/>
      <c r="I44" s="81"/>
      <c r="J44" s="81"/>
      <c r="K44" s="12">
        <f t="shared" si="0"/>
        <v>0</v>
      </c>
      <c r="L44" s="300"/>
    </row>
    <row r="45" spans="1:12" s="10" customFormat="1" ht="15.75" hidden="1">
      <c r="A45" s="85" t="s">
        <v>470</v>
      </c>
      <c r="B45" s="17">
        <v>2</v>
      </c>
      <c r="C45" s="81">
        <v>0</v>
      </c>
      <c r="D45" s="81">
        <v>0</v>
      </c>
      <c r="E45" s="81"/>
      <c r="F45" s="81"/>
      <c r="G45" s="81"/>
      <c r="H45" s="81"/>
      <c r="I45" s="81"/>
      <c r="J45" s="81"/>
      <c r="K45" s="12">
        <f t="shared" si="0"/>
        <v>0</v>
      </c>
      <c r="L45" s="300"/>
    </row>
    <row r="46" spans="1:12" s="10" customFormat="1" ht="15.75" hidden="1">
      <c r="A46" s="85" t="s">
        <v>642</v>
      </c>
      <c r="B46" s="17">
        <v>2</v>
      </c>
      <c r="C46" s="81"/>
      <c r="D46" s="81"/>
      <c r="E46" s="81"/>
      <c r="F46" s="81"/>
      <c r="G46" s="81"/>
      <c r="H46" s="81"/>
      <c r="I46" s="81"/>
      <c r="J46" s="81"/>
      <c r="K46" s="12">
        <f t="shared" si="0"/>
        <v>0</v>
      </c>
      <c r="L46" s="300"/>
    </row>
    <row r="47" spans="1:12" s="10" customFormat="1" ht="15.75" hidden="1">
      <c r="A47" s="85" t="s">
        <v>287</v>
      </c>
      <c r="B47" s="17">
        <v>2</v>
      </c>
      <c r="C47" s="81"/>
      <c r="D47" s="81"/>
      <c r="E47" s="81"/>
      <c r="F47" s="81"/>
      <c r="G47" s="81"/>
      <c r="H47" s="81"/>
      <c r="I47" s="81"/>
      <c r="J47" s="81"/>
      <c r="K47" s="12">
        <f t="shared" si="0"/>
        <v>0</v>
      </c>
      <c r="L47" s="300"/>
    </row>
    <row r="48" spans="1:12" s="10" customFormat="1" ht="15.75" hidden="1">
      <c r="A48" s="108" t="s">
        <v>427</v>
      </c>
      <c r="B48" s="17"/>
      <c r="C48" s="81">
        <f>SUM(C33:C47)</f>
        <v>0</v>
      </c>
      <c r="D48" s="81">
        <f>SUM(D33:D47)</f>
        <v>0</v>
      </c>
      <c r="E48" s="81"/>
      <c r="F48" s="81"/>
      <c r="G48" s="81"/>
      <c r="H48" s="81"/>
      <c r="I48" s="81"/>
      <c r="J48" s="81"/>
      <c r="K48" s="12">
        <f t="shared" si="0"/>
        <v>0</v>
      </c>
      <c r="L48" s="300"/>
    </row>
    <row r="49" spans="1:12" s="10" customFormat="1" ht="15.75">
      <c r="A49" s="61" t="s">
        <v>559</v>
      </c>
      <c r="B49" s="17">
        <v>2</v>
      </c>
      <c r="C49" s="81">
        <v>0</v>
      </c>
      <c r="D49" s="81">
        <v>55360</v>
      </c>
      <c r="E49" s="81"/>
      <c r="F49" s="81"/>
      <c r="G49" s="81"/>
      <c r="H49" s="81"/>
      <c r="I49" s="81"/>
      <c r="J49" s="81"/>
      <c r="K49" s="12">
        <f t="shared" si="0"/>
        <v>55360</v>
      </c>
      <c r="L49" s="300"/>
    </row>
    <row r="50" spans="1:12" s="10" customFormat="1" ht="15.75">
      <c r="A50" s="108" t="s">
        <v>428</v>
      </c>
      <c r="B50" s="17"/>
      <c r="C50" s="81">
        <f>SUM(C49)</f>
        <v>0</v>
      </c>
      <c r="D50" s="81">
        <f>SUM(D49)</f>
        <v>55360</v>
      </c>
      <c r="E50" s="81"/>
      <c r="F50" s="81"/>
      <c r="G50" s="81"/>
      <c r="H50" s="81"/>
      <c r="I50" s="81"/>
      <c r="J50" s="81"/>
      <c r="K50" s="12">
        <f t="shared" si="0"/>
        <v>55360</v>
      </c>
      <c r="L50" s="300"/>
    </row>
    <row r="51" spans="1:12" s="10" customFormat="1" ht="15.75" hidden="1">
      <c r="A51" s="61"/>
      <c r="B51" s="17"/>
      <c r="C51" s="81"/>
      <c r="D51" s="81"/>
      <c r="E51" s="81"/>
      <c r="F51" s="81"/>
      <c r="G51" s="81"/>
      <c r="H51" s="81"/>
      <c r="I51" s="81"/>
      <c r="J51" s="81"/>
      <c r="K51" s="12">
        <f t="shared" si="0"/>
        <v>0</v>
      </c>
      <c r="L51" s="300"/>
    </row>
    <row r="52" spans="1:12" s="10" customFormat="1" ht="15.75" hidden="1">
      <c r="A52" s="61" t="s">
        <v>289</v>
      </c>
      <c r="B52" s="17"/>
      <c r="C52" s="81"/>
      <c r="D52" s="81"/>
      <c r="E52" s="81"/>
      <c r="F52" s="81"/>
      <c r="G52" s="81"/>
      <c r="H52" s="81"/>
      <c r="I52" s="81"/>
      <c r="J52" s="81"/>
      <c r="K52" s="12">
        <f t="shared" si="0"/>
        <v>0</v>
      </c>
      <c r="L52" s="300"/>
    </row>
    <row r="53" spans="1:12" s="10" customFormat="1" ht="15.75" hidden="1">
      <c r="A53" s="61"/>
      <c r="B53" s="17"/>
      <c r="C53" s="81"/>
      <c r="D53" s="81"/>
      <c r="E53" s="81"/>
      <c r="F53" s="81"/>
      <c r="G53" s="81"/>
      <c r="H53" s="81"/>
      <c r="I53" s="81"/>
      <c r="J53" s="81"/>
      <c r="K53" s="12">
        <f t="shared" si="0"/>
        <v>0</v>
      </c>
      <c r="L53" s="300"/>
    </row>
    <row r="54" spans="1:12" s="10" customFormat="1" ht="31.5" hidden="1">
      <c r="A54" s="61" t="s">
        <v>292</v>
      </c>
      <c r="B54" s="17"/>
      <c r="C54" s="81"/>
      <c r="D54" s="81"/>
      <c r="E54" s="81"/>
      <c r="F54" s="81"/>
      <c r="G54" s="81"/>
      <c r="H54" s="81"/>
      <c r="I54" s="81"/>
      <c r="J54" s="81"/>
      <c r="K54" s="12">
        <f t="shared" si="0"/>
        <v>0</v>
      </c>
      <c r="L54" s="300"/>
    </row>
    <row r="55" spans="1:12" s="10" customFormat="1" ht="15.75" hidden="1">
      <c r="A55" s="61"/>
      <c r="B55" s="17"/>
      <c r="C55" s="81"/>
      <c r="D55" s="81"/>
      <c r="E55" s="81"/>
      <c r="F55" s="81"/>
      <c r="G55" s="81"/>
      <c r="H55" s="81"/>
      <c r="I55" s="81"/>
      <c r="J55" s="81"/>
      <c r="K55" s="12">
        <f t="shared" si="0"/>
        <v>0</v>
      </c>
      <c r="L55" s="300"/>
    </row>
    <row r="56" spans="1:12" s="10" customFormat="1" ht="31.5" hidden="1">
      <c r="A56" s="61" t="s">
        <v>291</v>
      </c>
      <c r="B56" s="17"/>
      <c r="C56" s="81"/>
      <c r="D56" s="81"/>
      <c r="E56" s="81"/>
      <c r="F56" s="81"/>
      <c r="G56" s="81"/>
      <c r="H56" s="81"/>
      <c r="I56" s="81"/>
      <c r="J56" s="81"/>
      <c r="K56" s="12">
        <f t="shared" si="0"/>
        <v>0</v>
      </c>
      <c r="L56" s="300"/>
    </row>
    <row r="57" spans="1:12" s="10" customFormat="1" ht="15.75" hidden="1">
      <c r="A57" s="61"/>
      <c r="B57" s="17"/>
      <c r="C57" s="81"/>
      <c r="D57" s="81"/>
      <c r="E57" s="81"/>
      <c r="F57" s="81"/>
      <c r="G57" s="81"/>
      <c r="H57" s="81"/>
      <c r="I57" s="81"/>
      <c r="J57" s="81"/>
      <c r="K57" s="12">
        <f t="shared" si="0"/>
        <v>0</v>
      </c>
      <c r="L57" s="300"/>
    </row>
    <row r="58" spans="1:12" s="10" customFormat="1" ht="31.5" hidden="1">
      <c r="A58" s="61" t="s">
        <v>290</v>
      </c>
      <c r="B58" s="17"/>
      <c r="C58" s="81"/>
      <c r="D58" s="81"/>
      <c r="E58" s="81"/>
      <c r="F58" s="81"/>
      <c r="G58" s="81"/>
      <c r="H58" s="81"/>
      <c r="I58" s="81"/>
      <c r="J58" s="81"/>
      <c r="K58" s="12">
        <f t="shared" si="0"/>
        <v>0</v>
      </c>
      <c r="L58" s="300"/>
    </row>
    <row r="59" spans="1:12" s="10" customFormat="1" ht="15.75" hidden="1">
      <c r="A59" s="85" t="s">
        <v>491</v>
      </c>
      <c r="B59" s="17">
        <v>2</v>
      </c>
      <c r="C59" s="81">
        <v>0</v>
      </c>
      <c r="D59" s="81">
        <v>0</v>
      </c>
      <c r="E59" s="81"/>
      <c r="F59" s="81"/>
      <c r="G59" s="81"/>
      <c r="H59" s="81"/>
      <c r="I59" s="81"/>
      <c r="J59" s="81"/>
      <c r="K59" s="12">
        <f t="shared" si="0"/>
        <v>0</v>
      </c>
      <c r="L59" s="300"/>
    </row>
    <row r="60" spans="1:12" s="10" customFormat="1" ht="15.75" hidden="1">
      <c r="A60" s="85"/>
      <c r="B60" s="17"/>
      <c r="C60" s="81"/>
      <c r="D60" s="81"/>
      <c r="E60" s="81"/>
      <c r="F60" s="81"/>
      <c r="G60" s="81"/>
      <c r="H60" s="81"/>
      <c r="I60" s="81"/>
      <c r="J60" s="81"/>
      <c r="K60" s="12">
        <f t="shared" si="0"/>
        <v>0</v>
      </c>
      <c r="L60" s="300"/>
    </row>
    <row r="61" spans="1:12" s="10" customFormat="1" ht="15.75" hidden="1">
      <c r="A61" s="85"/>
      <c r="B61" s="17"/>
      <c r="C61" s="81"/>
      <c r="D61" s="81"/>
      <c r="E61" s="81"/>
      <c r="F61" s="81"/>
      <c r="G61" s="81"/>
      <c r="H61" s="81"/>
      <c r="I61" s="81"/>
      <c r="J61" s="81"/>
      <c r="K61" s="12">
        <f t="shared" si="0"/>
        <v>0</v>
      </c>
      <c r="L61" s="300"/>
    </row>
    <row r="62" spans="1:12" s="10" customFormat="1" ht="15.75" hidden="1">
      <c r="A62" s="85" t="s">
        <v>492</v>
      </c>
      <c r="B62" s="17">
        <v>2</v>
      </c>
      <c r="C62" s="81"/>
      <c r="D62" s="81"/>
      <c r="E62" s="81"/>
      <c r="F62" s="81"/>
      <c r="G62" s="81"/>
      <c r="H62" s="81"/>
      <c r="I62" s="81"/>
      <c r="J62" s="81"/>
      <c r="K62" s="12">
        <f t="shared" si="0"/>
        <v>0</v>
      </c>
      <c r="L62" s="300"/>
    </row>
    <row r="63" spans="1:12" s="10" customFormat="1" ht="15.75" hidden="1">
      <c r="A63" s="107" t="s">
        <v>462</v>
      </c>
      <c r="B63" s="98"/>
      <c r="C63" s="81">
        <f>SUM(C59:C62)</f>
        <v>0</v>
      </c>
      <c r="D63" s="81">
        <f>SUM(D59:D62)</f>
        <v>0</v>
      </c>
      <c r="E63" s="81"/>
      <c r="F63" s="81"/>
      <c r="G63" s="81"/>
      <c r="H63" s="81"/>
      <c r="I63" s="81"/>
      <c r="J63" s="81"/>
      <c r="K63" s="12">
        <f t="shared" si="0"/>
        <v>0</v>
      </c>
      <c r="L63" s="300"/>
    </row>
    <row r="64" spans="1:12" s="10" customFormat="1" ht="15.75" hidden="1">
      <c r="A64" s="85" t="s">
        <v>153</v>
      </c>
      <c r="B64" s="98">
        <v>2</v>
      </c>
      <c r="C64" s="81"/>
      <c r="D64" s="81"/>
      <c r="E64" s="81"/>
      <c r="F64" s="81"/>
      <c r="G64" s="81"/>
      <c r="H64" s="81"/>
      <c r="I64" s="81"/>
      <c r="J64" s="81"/>
      <c r="K64" s="12">
        <f t="shared" si="0"/>
        <v>0</v>
      </c>
      <c r="L64" s="300"/>
    </row>
    <row r="65" spans="1:12" s="10" customFormat="1" ht="15.75" hidden="1">
      <c r="A65" s="85" t="s">
        <v>293</v>
      </c>
      <c r="B65" s="98">
        <v>2</v>
      </c>
      <c r="C65" s="81"/>
      <c r="D65" s="81"/>
      <c r="E65" s="81"/>
      <c r="F65" s="81"/>
      <c r="G65" s="81"/>
      <c r="H65" s="81"/>
      <c r="I65" s="81"/>
      <c r="J65" s="81"/>
      <c r="K65" s="12">
        <f t="shared" si="0"/>
        <v>0</v>
      </c>
      <c r="L65" s="300"/>
    </row>
    <row r="66" spans="1:12" s="10" customFormat="1" ht="15.75" hidden="1">
      <c r="A66" s="85" t="s">
        <v>154</v>
      </c>
      <c r="B66" s="98">
        <v>2</v>
      </c>
      <c r="C66" s="81"/>
      <c r="D66" s="81"/>
      <c r="E66" s="81"/>
      <c r="F66" s="81"/>
      <c r="G66" s="81"/>
      <c r="H66" s="81"/>
      <c r="I66" s="81"/>
      <c r="J66" s="81"/>
      <c r="K66" s="12">
        <f t="shared" si="0"/>
        <v>0</v>
      </c>
      <c r="L66" s="300"/>
    </row>
    <row r="67" spans="1:12" s="10" customFormat="1" ht="15.75" hidden="1">
      <c r="A67" s="107" t="s">
        <v>156</v>
      </c>
      <c r="B67" s="98"/>
      <c r="C67" s="81">
        <f>SUM(C64:C66)</f>
        <v>0</v>
      </c>
      <c r="D67" s="81">
        <f>SUM(D64:D66)</f>
        <v>0</v>
      </c>
      <c r="E67" s="81"/>
      <c r="F67" s="81"/>
      <c r="G67" s="81"/>
      <c r="H67" s="81"/>
      <c r="I67" s="81"/>
      <c r="J67" s="81"/>
      <c r="K67" s="12">
        <f t="shared" si="0"/>
        <v>0</v>
      </c>
      <c r="L67" s="300"/>
    </row>
    <row r="68" spans="1:12" s="10" customFormat="1" ht="15.75" hidden="1">
      <c r="A68" s="85" t="s">
        <v>539</v>
      </c>
      <c r="B68" s="98">
        <v>2</v>
      </c>
      <c r="C68" s="81"/>
      <c r="D68" s="81"/>
      <c r="E68" s="81"/>
      <c r="F68" s="81"/>
      <c r="G68" s="81"/>
      <c r="H68" s="81"/>
      <c r="I68" s="81"/>
      <c r="J68" s="81"/>
      <c r="K68" s="12">
        <f t="shared" si="0"/>
        <v>0</v>
      </c>
      <c r="L68" s="300"/>
    </row>
    <row r="69" spans="1:12" s="10" customFormat="1" ht="15.75">
      <c r="A69" s="85" t="s">
        <v>554</v>
      </c>
      <c r="B69" s="98">
        <v>2</v>
      </c>
      <c r="C69" s="81">
        <v>89479</v>
      </c>
      <c r="D69" s="81">
        <v>894790</v>
      </c>
      <c r="E69" s="81"/>
      <c r="F69" s="81"/>
      <c r="G69" s="81"/>
      <c r="H69" s="81"/>
      <c r="I69" s="81"/>
      <c r="J69" s="81"/>
      <c r="K69" s="12">
        <f t="shared" si="0"/>
        <v>805311</v>
      </c>
      <c r="L69" s="300"/>
    </row>
    <row r="70" spans="1:12" s="10" customFormat="1" ht="15.75" hidden="1">
      <c r="A70" s="85"/>
      <c r="B70" s="98"/>
      <c r="C70" s="81"/>
      <c r="D70" s="81"/>
      <c r="E70" s="81"/>
      <c r="F70" s="81"/>
      <c r="G70" s="81"/>
      <c r="H70" s="81"/>
      <c r="I70" s="81"/>
      <c r="J70" s="81"/>
      <c r="K70" s="12">
        <f t="shared" si="0"/>
        <v>0</v>
      </c>
      <c r="L70" s="300"/>
    </row>
    <row r="71" spans="1:12" s="10" customFormat="1" ht="15.75" hidden="1">
      <c r="A71" s="85"/>
      <c r="B71" s="98"/>
      <c r="C71" s="81"/>
      <c r="D71" s="81"/>
      <c r="E71" s="81"/>
      <c r="F71" s="81"/>
      <c r="G71" s="81"/>
      <c r="H71" s="81"/>
      <c r="I71" s="81"/>
      <c r="J71" s="81"/>
      <c r="K71" s="12">
        <f t="shared" si="0"/>
        <v>0</v>
      </c>
      <c r="L71" s="300"/>
    </row>
    <row r="72" spans="1:12" s="10" customFormat="1" ht="15.75">
      <c r="A72" s="107" t="s">
        <v>157</v>
      </c>
      <c r="B72" s="98"/>
      <c r="C72" s="81">
        <f>SUM(C68:C71)</f>
        <v>89479</v>
      </c>
      <c r="D72" s="81">
        <f>SUM(D68:D71)</f>
        <v>894790</v>
      </c>
      <c r="E72" s="81"/>
      <c r="F72" s="81"/>
      <c r="G72" s="81"/>
      <c r="H72" s="81"/>
      <c r="I72" s="81"/>
      <c r="J72" s="81"/>
      <c r="K72" s="12">
        <f t="shared" si="0"/>
        <v>805311</v>
      </c>
      <c r="L72" s="300"/>
    </row>
    <row r="73" spans="1:12" s="10" customFormat="1" ht="15.75" hidden="1">
      <c r="A73" s="85" t="s">
        <v>129</v>
      </c>
      <c r="B73" s="17">
        <v>2</v>
      </c>
      <c r="C73" s="81"/>
      <c r="D73" s="81"/>
      <c r="E73" s="81"/>
      <c r="F73" s="81"/>
      <c r="G73" s="81"/>
      <c r="H73" s="81"/>
      <c r="I73" s="81"/>
      <c r="J73" s="81"/>
      <c r="K73" s="12">
        <f t="shared" si="0"/>
        <v>0</v>
      </c>
      <c r="L73" s="300"/>
    </row>
    <row r="74" spans="1:12" s="10" customFormat="1" ht="15.75" hidden="1">
      <c r="A74" s="85" t="s">
        <v>442</v>
      </c>
      <c r="B74" s="100">
        <v>2</v>
      </c>
      <c r="C74" s="81"/>
      <c r="D74" s="81"/>
      <c r="E74" s="81"/>
      <c r="F74" s="81"/>
      <c r="G74" s="81"/>
      <c r="H74" s="81"/>
      <c r="I74" s="81"/>
      <c r="J74" s="81"/>
      <c r="K74" s="12">
        <f aca="true" t="shared" si="1" ref="K74:K137">D74-C74</f>
        <v>0</v>
      </c>
      <c r="L74" s="300"/>
    </row>
    <row r="75" spans="1:12" s="10" customFormat="1" ht="15.75">
      <c r="A75" s="85" t="s">
        <v>650</v>
      </c>
      <c r="B75" s="100">
        <v>2</v>
      </c>
      <c r="C75" s="81">
        <v>4341</v>
      </c>
      <c r="D75" s="81">
        <v>4341</v>
      </c>
      <c r="E75" s="81"/>
      <c r="F75" s="81"/>
      <c r="G75" s="81"/>
      <c r="H75" s="81"/>
      <c r="I75" s="81"/>
      <c r="J75" s="81"/>
      <c r="K75" s="12">
        <f t="shared" si="1"/>
        <v>0</v>
      </c>
      <c r="L75" s="300"/>
    </row>
    <row r="76" spans="1:12" s="10" customFormat="1" ht="15.75" hidden="1">
      <c r="A76" s="85" t="s">
        <v>443</v>
      </c>
      <c r="B76" s="100">
        <v>2</v>
      </c>
      <c r="C76" s="81"/>
      <c r="D76" s="81"/>
      <c r="E76" s="81"/>
      <c r="F76" s="81"/>
      <c r="G76" s="81"/>
      <c r="H76" s="81"/>
      <c r="I76" s="81"/>
      <c r="J76" s="81"/>
      <c r="K76" s="12">
        <f t="shared" si="1"/>
        <v>0</v>
      </c>
      <c r="L76" s="300"/>
    </row>
    <row r="77" spans="1:12" s="10" customFormat="1" ht="15.75">
      <c r="A77" s="85" t="s">
        <v>645</v>
      </c>
      <c r="B77" s="100">
        <v>2</v>
      </c>
      <c r="C77" s="81">
        <v>1946</v>
      </c>
      <c r="D77" s="81">
        <v>1946</v>
      </c>
      <c r="E77" s="81"/>
      <c r="F77" s="81"/>
      <c r="G77" s="81"/>
      <c r="H77" s="81"/>
      <c r="I77" s="81"/>
      <c r="J77" s="81"/>
      <c r="K77" s="12">
        <f t="shared" si="1"/>
        <v>0</v>
      </c>
      <c r="L77" s="300"/>
    </row>
    <row r="78" spans="1:12" s="10" customFormat="1" ht="15.75" hidden="1">
      <c r="A78" s="85" t="s">
        <v>444</v>
      </c>
      <c r="B78" s="100">
        <v>2</v>
      </c>
      <c r="C78" s="81"/>
      <c r="D78" s="81"/>
      <c r="E78" s="81"/>
      <c r="F78" s="81"/>
      <c r="G78" s="81"/>
      <c r="H78" s="81"/>
      <c r="I78" s="81"/>
      <c r="J78" s="81"/>
      <c r="K78" s="12">
        <f t="shared" si="1"/>
        <v>0</v>
      </c>
      <c r="L78" s="300"/>
    </row>
    <row r="79" spans="1:12" s="10" customFormat="1" ht="15.75">
      <c r="A79" s="85" t="s">
        <v>646</v>
      </c>
      <c r="B79" s="100">
        <v>2</v>
      </c>
      <c r="C79" s="81">
        <v>47880</v>
      </c>
      <c r="D79" s="81">
        <v>47880</v>
      </c>
      <c r="E79" s="81"/>
      <c r="F79" s="81"/>
      <c r="G79" s="81"/>
      <c r="H79" s="81"/>
      <c r="I79" s="81"/>
      <c r="J79" s="81"/>
      <c r="K79" s="12">
        <f t="shared" si="1"/>
        <v>0</v>
      </c>
      <c r="L79" s="300"/>
    </row>
    <row r="80" spans="1:12" s="10" customFormat="1" ht="15.75" hidden="1">
      <c r="A80" s="61" t="s">
        <v>576</v>
      </c>
      <c r="B80" s="17">
        <v>2</v>
      </c>
      <c r="C80" s="81"/>
      <c r="D80" s="81"/>
      <c r="E80" s="81"/>
      <c r="F80" s="81"/>
      <c r="G80" s="81"/>
      <c r="H80" s="81"/>
      <c r="I80" s="81"/>
      <c r="J80" s="81"/>
      <c r="K80" s="12">
        <f t="shared" si="1"/>
        <v>0</v>
      </c>
      <c r="L80" s="300"/>
    </row>
    <row r="81" spans="1:12" s="10" customFormat="1" ht="15.75" hidden="1">
      <c r="A81" s="61" t="s">
        <v>602</v>
      </c>
      <c r="B81" s="17">
        <v>2</v>
      </c>
      <c r="C81" s="81"/>
      <c r="D81" s="81"/>
      <c r="E81" s="81"/>
      <c r="F81" s="81"/>
      <c r="G81" s="81"/>
      <c r="H81" s="81"/>
      <c r="I81" s="81"/>
      <c r="J81" s="81"/>
      <c r="K81" s="12">
        <f t="shared" si="1"/>
        <v>0</v>
      </c>
      <c r="L81" s="300"/>
    </row>
    <row r="82" spans="1:12" s="10" customFormat="1" ht="15.75" hidden="1">
      <c r="A82" s="85" t="s">
        <v>118</v>
      </c>
      <c r="B82" s="17"/>
      <c r="C82" s="81"/>
      <c r="D82" s="81"/>
      <c r="E82" s="81"/>
      <c r="F82" s="81"/>
      <c r="G82" s="81"/>
      <c r="H82" s="81"/>
      <c r="I82" s="81"/>
      <c r="J82" s="81"/>
      <c r="K82" s="12">
        <f t="shared" si="1"/>
        <v>0</v>
      </c>
      <c r="L82" s="300"/>
    </row>
    <row r="83" spans="1:12" s="10" customFormat="1" ht="15.75">
      <c r="A83" s="107" t="s">
        <v>158</v>
      </c>
      <c r="B83" s="17"/>
      <c r="C83" s="81">
        <f>SUM(C73:C82)</f>
        <v>54167</v>
      </c>
      <c r="D83" s="81">
        <f>SUM(D73:D82)</f>
        <v>54167</v>
      </c>
      <c r="E83" s="81"/>
      <c r="F83" s="81"/>
      <c r="G83" s="81"/>
      <c r="H83" s="81"/>
      <c r="I83" s="81"/>
      <c r="J83" s="81"/>
      <c r="K83" s="12">
        <f t="shared" si="1"/>
        <v>0</v>
      </c>
      <c r="L83" s="300"/>
    </row>
    <row r="84" spans="1:12" s="10" customFormat="1" ht="15.75" hidden="1">
      <c r="A84" s="85" t="s">
        <v>451</v>
      </c>
      <c r="B84" s="100">
        <v>2</v>
      </c>
      <c r="C84" s="81"/>
      <c r="D84" s="81"/>
      <c r="E84" s="81"/>
      <c r="F84" s="81"/>
      <c r="G84" s="81"/>
      <c r="H84" s="81"/>
      <c r="I84" s="81"/>
      <c r="J84" s="81"/>
      <c r="K84" s="12">
        <f t="shared" si="1"/>
        <v>0</v>
      </c>
      <c r="L84" s="300"/>
    </row>
    <row r="85" spans="1:12" s="10" customFormat="1" ht="15.75" hidden="1">
      <c r="A85" s="85" t="s">
        <v>452</v>
      </c>
      <c r="B85" s="100">
        <v>2</v>
      </c>
      <c r="C85" s="81"/>
      <c r="D85" s="81"/>
      <c r="E85" s="81"/>
      <c r="F85" s="81"/>
      <c r="G85" s="81"/>
      <c r="H85" s="81"/>
      <c r="I85" s="81"/>
      <c r="J85" s="81"/>
      <c r="K85" s="12">
        <f t="shared" si="1"/>
        <v>0</v>
      </c>
      <c r="L85" s="300"/>
    </row>
    <row r="86" spans="1:12" s="10" customFormat="1" ht="15.75" hidden="1">
      <c r="A86" s="85" t="s">
        <v>453</v>
      </c>
      <c r="B86" s="100">
        <v>2</v>
      </c>
      <c r="C86" s="81"/>
      <c r="D86" s="81"/>
      <c r="E86" s="81"/>
      <c r="F86" s="81"/>
      <c r="G86" s="81"/>
      <c r="H86" s="81"/>
      <c r="I86" s="81"/>
      <c r="J86" s="81"/>
      <c r="K86" s="12">
        <f t="shared" si="1"/>
        <v>0</v>
      </c>
      <c r="L86" s="300"/>
    </row>
    <row r="87" spans="1:12" s="10" customFormat="1" ht="15.75" hidden="1">
      <c r="A87" s="85" t="s">
        <v>454</v>
      </c>
      <c r="B87" s="100">
        <v>2</v>
      </c>
      <c r="C87" s="81"/>
      <c r="D87" s="81"/>
      <c r="E87" s="81"/>
      <c r="F87" s="81"/>
      <c r="G87" s="81"/>
      <c r="H87" s="81"/>
      <c r="I87" s="81"/>
      <c r="J87" s="81"/>
      <c r="K87" s="12">
        <f t="shared" si="1"/>
        <v>0</v>
      </c>
      <c r="L87" s="300"/>
    </row>
    <row r="88" spans="1:12" s="10" customFormat="1" ht="15.75" hidden="1">
      <c r="A88" s="85" t="s">
        <v>455</v>
      </c>
      <c r="B88" s="100">
        <v>2</v>
      </c>
      <c r="C88" s="81"/>
      <c r="D88" s="81"/>
      <c r="E88" s="81"/>
      <c r="F88" s="81"/>
      <c r="G88" s="81"/>
      <c r="H88" s="81"/>
      <c r="I88" s="81"/>
      <c r="J88" s="81"/>
      <c r="K88" s="12">
        <f t="shared" si="1"/>
        <v>0</v>
      </c>
      <c r="L88" s="300"/>
    </row>
    <row r="89" spans="1:12" s="10" customFormat="1" ht="15.75" hidden="1">
      <c r="A89" s="85" t="s">
        <v>456</v>
      </c>
      <c r="B89" s="100">
        <v>2</v>
      </c>
      <c r="C89" s="81"/>
      <c r="D89" s="81"/>
      <c r="E89" s="81"/>
      <c r="F89" s="81"/>
      <c r="G89" s="81"/>
      <c r="H89" s="81"/>
      <c r="I89" s="81"/>
      <c r="J89" s="81"/>
      <c r="K89" s="12">
        <f t="shared" si="1"/>
        <v>0</v>
      </c>
      <c r="L89" s="300"/>
    </row>
    <row r="90" spans="1:12" s="10" customFormat="1" ht="15.75" hidden="1">
      <c r="A90" s="85" t="s">
        <v>457</v>
      </c>
      <c r="B90" s="17">
        <v>2</v>
      </c>
      <c r="C90" s="81"/>
      <c r="D90" s="81"/>
      <c r="E90" s="81"/>
      <c r="F90" s="81"/>
      <c r="G90" s="81"/>
      <c r="H90" s="81"/>
      <c r="I90" s="81"/>
      <c r="J90" s="81"/>
      <c r="K90" s="12">
        <f t="shared" si="1"/>
        <v>0</v>
      </c>
      <c r="L90" s="300"/>
    </row>
    <row r="91" spans="1:12" s="10" customFormat="1" ht="15.75" hidden="1">
      <c r="A91" s="85" t="s">
        <v>458</v>
      </c>
      <c r="B91" s="17">
        <v>2</v>
      </c>
      <c r="C91" s="81"/>
      <c r="D91" s="81"/>
      <c r="E91" s="81"/>
      <c r="F91" s="81"/>
      <c r="G91" s="81"/>
      <c r="H91" s="81"/>
      <c r="I91" s="81"/>
      <c r="J91" s="81"/>
      <c r="K91" s="12">
        <f t="shared" si="1"/>
        <v>0</v>
      </c>
      <c r="L91" s="300"/>
    </row>
    <row r="92" spans="1:12" s="10" customFormat="1" ht="15.75" hidden="1">
      <c r="A92" s="85" t="s">
        <v>118</v>
      </c>
      <c r="B92" s="17"/>
      <c r="C92" s="81"/>
      <c r="D92" s="81"/>
      <c r="E92" s="81"/>
      <c r="F92" s="81"/>
      <c r="G92" s="81"/>
      <c r="H92" s="81"/>
      <c r="I92" s="81"/>
      <c r="J92" s="81"/>
      <c r="K92" s="12">
        <f t="shared" si="1"/>
        <v>0</v>
      </c>
      <c r="L92" s="300"/>
    </row>
    <row r="93" spans="1:12" s="10" customFormat="1" ht="15.75" hidden="1">
      <c r="A93" s="85" t="s">
        <v>118</v>
      </c>
      <c r="B93" s="17"/>
      <c r="C93" s="81"/>
      <c r="D93" s="81"/>
      <c r="E93" s="81"/>
      <c r="F93" s="81"/>
      <c r="G93" s="81"/>
      <c r="H93" s="81"/>
      <c r="I93" s="81"/>
      <c r="J93" s="81"/>
      <c r="K93" s="12">
        <f t="shared" si="1"/>
        <v>0</v>
      </c>
      <c r="L93" s="300"/>
    </row>
    <row r="94" spans="1:12" s="10" customFormat="1" ht="15.75" hidden="1">
      <c r="A94" s="107" t="s">
        <v>294</v>
      </c>
      <c r="B94" s="17"/>
      <c r="C94" s="81">
        <f>SUM(C84:C93)</f>
        <v>0</v>
      </c>
      <c r="D94" s="81">
        <f>SUM(D84:D93)</f>
        <v>0</v>
      </c>
      <c r="E94" s="81"/>
      <c r="F94" s="81"/>
      <c r="G94" s="81"/>
      <c r="H94" s="81"/>
      <c r="I94" s="81"/>
      <c r="J94" s="81"/>
      <c r="K94" s="12">
        <f t="shared" si="1"/>
        <v>0</v>
      </c>
      <c r="L94" s="300"/>
    </row>
    <row r="95" spans="1:12" s="10" customFormat="1" ht="15.75" hidden="1">
      <c r="A95" s="61"/>
      <c r="B95" s="17"/>
      <c r="C95" s="81"/>
      <c r="D95" s="81"/>
      <c r="E95" s="81"/>
      <c r="F95" s="81"/>
      <c r="G95" s="81"/>
      <c r="H95" s="81"/>
      <c r="I95" s="81"/>
      <c r="J95" s="81"/>
      <c r="K95" s="12">
        <f t="shared" si="1"/>
        <v>0</v>
      </c>
      <c r="L95" s="300"/>
    </row>
    <row r="96" spans="1:12" s="10" customFormat="1" ht="15.75" hidden="1">
      <c r="A96" s="61"/>
      <c r="B96" s="17"/>
      <c r="C96" s="81"/>
      <c r="D96" s="81"/>
      <c r="E96" s="81"/>
      <c r="F96" s="81"/>
      <c r="G96" s="81"/>
      <c r="H96" s="81"/>
      <c r="I96" s="81"/>
      <c r="J96" s="81"/>
      <c r="K96" s="12">
        <f t="shared" si="1"/>
        <v>0</v>
      </c>
      <c r="L96" s="300"/>
    </row>
    <row r="97" spans="1:12" s="10" customFormat="1" ht="31.5">
      <c r="A97" s="108" t="s">
        <v>295</v>
      </c>
      <c r="B97" s="17"/>
      <c r="C97" s="81">
        <f>C63+C67+C72+C83+C94</f>
        <v>143646</v>
      </c>
      <c r="D97" s="81">
        <f>D63+D67+D72+D83+D94</f>
        <v>948957</v>
      </c>
      <c r="E97" s="81"/>
      <c r="F97" s="81"/>
      <c r="G97" s="81"/>
      <c r="H97" s="81"/>
      <c r="I97" s="81"/>
      <c r="J97" s="81"/>
      <c r="K97" s="12">
        <f t="shared" si="1"/>
        <v>805311</v>
      </c>
      <c r="L97" s="300"/>
    </row>
    <row r="98" spans="1:12" s="10" customFormat="1" ht="31.5">
      <c r="A98" s="40" t="s">
        <v>265</v>
      </c>
      <c r="B98" s="100"/>
      <c r="C98" s="82">
        <f>SUM(C99:C99:C101)</f>
        <v>11468833</v>
      </c>
      <c r="D98" s="82">
        <f>SUM(D99:D99:D101)</f>
        <v>12329504</v>
      </c>
      <c r="E98" s="82"/>
      <c r="F98" s="82"/>
      <c r="G98" s="82"/>
      <c r="H98" s="82"/>
      <c r="I98" s="82"/>
      <c r="J98" s="82"/>
      <c r="K98" s="12">
        <f t="shared" si="1"/>
        <v>860671</v>
      </c>
      <c r="L98" s="300"/>
    </row>
    <row r="99" spans="1:12" s="10" customFormat="1" ht="15.75">
      <c r="A99" s="85" t="s">
        <v>386</v>
      </c>
      <c r="B99" s="98">
        <v>1</v>
      </c>
      <c r="C99" s="81">
        <f>SUMIF($B$7:$B$98,"1",C$7:C$98)</f>
        <v>0</v>
      </c>
      <c r="D99" s="81">
        <f>SUMIF($B$7:$B$98,"1",D$7:D$98)</f>
        <v>0</v>
      </c>
      <c r="E99" s="81"/>
      <c r="F99" s="81"/>
      <c r="G99" s="81"/>
      <c r="H99" s="81"/>
      <c r="I99" s="81"/>
      <c r="J99" s="81"/>
      <c r="K99" s="12">
        <f t="shared" si="1"/>
        <v>0</v>
      </c>
      <c r="L99" s="300"/>
    </row>
    <row r="100" spans="1:12" s="10" customFormat="1" ht="15.75">
      <c r="A100" s="85" t="s">
        <v>231</v>
      </c>
      <c r="B100" s="98">
        <v>2</v>
      </c>
      <c r="C100" s="81">
        <f>SUMIF($B$7:$B$98,"2",C$7:C$98)</f>
        <v>11468833</v>
      </c>
      <c r="D100" s="81">
        <f>SUMIF($B$7:$B$98,"2",D$7:D$98)</f>
        <v>12329504</v>
      </c>
      <c r="E100" s="81"/>
      <c r="F100" s="81"/>
      <c r="G100" s="81"/>
      <c r="H100" s="81"/>
      <c r="I100" s="81"/>
      <c r="J100" s="81"/>
      <c r="K100" s="12">
        <f t="shared" si="1"/>
        <v>860671</v>
      </c>
      <c r="L100" s="300"/>
    </row>
    <row r="101" spans="1:12" s="10" customFormat="1" ht="15.75">
      <c r="A101" s="85" t="s">
        <v>124</v>
      </c>
      <c r="B101" s="98">
        <v>3</v>
      </c>
      <c r="C101" s="81">
        <f>SUMIF($B$7:$B$98,"3",C$7:C$98)</f>
        <v>0</v>
      </c>
      <c r="D101" s="81">
        <f>SUMIF($B$7:$B$98,"3",D$7:D$98)</f>
        <v>0</v>
      </c>
      <c r="E101" s="81"/>
      <c r="F101" s="81"/>
      <c r="G101" s="81"/>
      <c r="H101" s="81"/>
      <c r="I101" s="81"/>
      <c r="J101" s="81"/>
      <c r="K101" s="12">
        <f t="shared" si="1"/>
        <v>0</v>
      </c>
      <c r="L101" s="300"/>
    </row>
    <row r="102" spans="1:12" s="10" customFormat="1" ht="31.5">
      <c r="A102" s="65" t="s">
        <v>296</v>
      </c>
      <c r="B102" s="17"/>
      <c r="C102" s="82"/>
      <c r="D102" s="82"/>
      <c r="E102" s="82"/>
      <c r="F102" s="82"/>
      <c r="G102" s="82"/>
      <c r="H102" s="82"/>
      <c r="I102" s="82"/>
      <c r="J102" s="82"/>
      <c r="K102" s="12">
        <f t="shared" si="1"/>
        <v>0</v>
      </c>
      <c r="L102" s="300"/>
    </row>
    <row r="103" spans="1:12" s="10" customFormat="1" ht="15.75" hidden="1">
      <c r="A103" s="85" t="s">
        <v>155</v>
      </c>
      <c r="B103" s="17">
        <v>2</v>
      </c>
      <c r="C103" s="81"/>
      <c r="D103" s="81"/>
      <c r="E103" s="81"/>
      <c r="F103" s="81"/>
      <c r="G103" s="81"/>
      <c r="H103" s="81"/>
      <c r="I103" s="81"/>
      <c r="J103" s="81"/>
      <c r="K103" s="12">
        <f t="shared" si="1"/>
        <v>0</v>
      </c>
      <c r="L103" s="300"/>
    </row>
    <row r="104" spans="1:12" s="10" customFormat="1" ht="15.75" hidden="1">
      <c r="A104" s="85" t="s">
        <v>298</v>
      </c>
      <c r="B104" s="17">
        <v>2</v>
      </c>
      <c r="C104" s="81"/>
      <c r="D104" s="81"/>
      <c r="E104" s="81"/>
      <c r="F104" s="81"/>
      <c r="G104" s="81"/>
      <c r="H104" s="81"/>
      <c r="I104" s="81"/>
      <c r="J104" s="81"/>
      <c r="K104" s="12">
        <f t="shared" si="1"/>
        <v>0</v>
      </c>
      <c r="L104" s="300"/>
    </row>
    <row r="105" spans="1:12" s="10" customFormat="1" ht="31.5" hidden="1">
      <c r="A105" s="85" t="s">
        <v>299</v>
      </c>
      <c r="B105" s="17">
        <v>2</v>
      </c>
      <c r="C105" s="81"/>
      <c r="D105" s="81"/>
      <c r="E105" s="81"/>
      <c r="F105" s="81"/>
      <c r="G105" s="81"/>
      <c r="H105" s="81"/>
      <c r="I105" s="81"/>
      <c r="J105" s="81"/>
      <c r="K105" s="12">
        <f t="shared" si="1"/>
        <v>0</v>
      </c>
      <c r="L105" s="300"/>
    </row>
    <row r="106" spans="1:12" s="10" customFormat="1" ht="31.5" hidden="1">
      <c r="A106" s="85" t="s">
        <v>300</v>
      </c>
      <c r="B106" s="17">
        <v>2</v>
      </c>
      <c r="C106" s="81"/>
      <c r="D106" s="81"/>
      <c r="E106" s="81"/>
      <c r="F106" s="81"/>
      <c r="G106" s="81"/>
      <c r="H106" s="81"/>
      <c r="I106" s="81"/>
      <c r="J106" s="81"/>
      <c r="K106" s="12">
        <f t="shared" si="1"/>
        <v>0</v>
      </c>
      <c r="L106" s="300"/>
    </row>
    <row r="107" spans="1:12" s="10" customFormat="1" ht="15.75" hidden="1">
      <c r="A107" s="85" t="s">
        <v>301</v>
      </c>
      <c r="B107" s="17">
        <v>2</v>
      </c>
      <c r="C107" s="81"/>
      <c r="D107" s="81"/>
      <c r="E107" s="81"/>
      <c r="F107" s="81"/>
      <c r="G107" s="81"/>
      <c r="H107" s="81"/>
      <c r="I107" s="81"/>
      <c r="J107" s="81"/>
      <c r="K107" s="12">
        <f t="shared" si="1"/>
        <v>0</v>
      </c>
      <c r="L107" s="300"/>
    </row>
    <row r="108" spans="1:12" s="10" customFormat="1" ht="15.75" hidden="1">
      <c r="A108" s="85" t="s">
        <v>302</v>
      </c>
      <c r="B108" s="17">
        <v>2</v>
      </c>
      <c r="C108" s="81"/>
      <c r="D108" s="81"/>
      <c r="E108" s="81"/>
      <c r="F108" s="81"/>
      <c r="G108" s="81"/>
      <c r="H108" s="81"/>
      <c r="I108" s="81"/>
      <c r="J108" s="81"/>
      <c r="K108" s="12">
        <f t="shared" si="1"/>
        <v>0</v>
      </c>
      <c r="L108" s="300"/>
    </row>
    <row r="109" spans="1:12" s="10" customFormat="1" ht="15.75" hidden="1">
      <c r="A109" s="107" t="s">
        <v>303</v>
      </c>
      <c r="B109" s="17"/>
      <c r="C109" s="81">
        <f>SUM(C103:C108)</f>
        <v>0</v>
      </c>
      <c r="D109" s="81">
        <f>SUM(D103:D108)</f>
        <v>0</v>
      </c>
      <c r="E109" s="81"/>
      <c r="F109" s="81"/>
      <c r="G109" s="81"/>
      <c r="H109" s="81"/>
      <c r="I109" s="81"/>
      <c r="J109" s="81"/>
      <c r="K109" s="12">
        <f t="shared" si="1"/>
        <v>0</v>
      </c>
      <c r="L109" s="300"/>
    </row>
    <row r="110" spans="1:12" s="10" customFormat="1" ht="15.75">
      <c r="A110" s="85" t="s">
        <v>555</v>
      </c>
      <c r="B110" s="17">
        <v>2</v>
      </c>
      <c r="C110" s="81">
        <v>10122642</v>
      </c>
      <c r="D110" s="81">
        <v>10122642</v>
      </c>
      <c r="E110" s="81"/>
      <c r="F110" s="81"/>
      <c r="G110" s="81"/>
      <c r="H110" s="81"/>
      <c r="I110" s="81"/>
      <c r="J110" s="81"/>
      <c r="K110" s="12">
        <f t="shared" si="1"/>
        <v>0</v>
      </c>
      <c r="L110" s="300"/>
    </row>
    <row r="111" spans="1:12" s="10" customFormat="1" ht="15.75" hidden="1">
      <c r="A111" s="85"/>
      <c r="B111" s="17"/>
      <c r="C111" s="81"/>
      <c r="D111" s="81"/>
      <c r="E111" s="81"/>
      <c r="F111" s="81"/>
      <c r="G111" s="81"/>
      <c r="H111" s="81"/>
      <c r="I111" s="81"/>
      <c r="J111" s="81"/>
      <c r="K111" s="12">
        <f t="shared" si="1"/>
        <v>0</v>
      </c>
      <c r="L111" s="300"/>
    </row>
    <row r="112" spans="1:12" s="10" customFormat="1" ht="15.75" hidden="1">
      <c r="A112" s="107" t="s">
        <v>304</v>
      </c>
      <c r="B112" s="17"/>
      <c r="C112" s="81">
        <f>SUM(C111:C111)</f>
        <v>0</v>
      </c>
      <c r="D112" s="81">
        <f>SUM(D111:D111)</f>
        <v>0</v>
      </c>
      <c r="E112" s="81"/>
      <c r="F112" s="81"/>
      <c r="G112" s="81"/>
      <c r="H112" s="81"/>
      <c r="I112" s="81"/>
      <c r="J112" s="81"/>
      <c r="K112" s="12">
        <f t="shared" si="1"/>
        <v>0</v>
      </c>
      <c r="L112" s="300"/>
    </row>
    <row r="113" spans="1:12" s="10" customFormat="1" ht="15.75">
      <c r="A113" s="108" t="s">
        <v>305</v>
      </c>
      <c r="B113" s="17"/>
      <c r="C113" s="81">
        <f>C109+C112+C110</f>
        <v>10122642</v>
      </c>
      <c r="D113" s="81">
        <f>D109+D112+D110</f>
        <v>10122642</v>
      </c>
      <c r="E113" s="81"/>
      <c r="F113" s="81"/>
      <c r="G113" s="81"/>
      <c r="H113" s="81"/>
      <c r="I113" s="81"/>
      <c r="J113" s="81"/>
      <c r="K113" s="12">
        <f t="shared" si="1"/>
        <v>0</v>
      </c>
      <c r="L113" s="300"/>
    </row>
    <row r="114" spans="1:12" s="10" customFormat="1" ht="15.75" hidden="1">
      <c r="A114" s="61"/>
      <c r="B114" s="17"/>
      <c r="C114" s="81"/>
      <c r="D114" s="81"/>
      <c r="E114" s="81"/>
      <c r="F114" s="81"/>
      <c r="G114" s="81"/>
      <c r="H114" s="81"/>
      <c r="I114" s="81"/>
      <c r="J114" s="81"/>
      <c r="K114" s="12">
        <f t="shared" si="1"/>
        <v>0</v>
      </c>
      <c r="L114" s="300"/>
    </row>
    <row r="115" spans="1:12" s="10" customFormat="1" ht="31.5" hidden="1">
      <c r="A115" s="61" t="s">
        <v>306</v>
      </c>
      <c r="B115" s="17"/>
      <c r="C115" s="81"/>
      <c r="D115" s="81"/>
      <c r="E115" s="81"/>
      <c r="F115" s="81"/>
      <c r="G115" s="81"/>
      <c r="H115" s="81"/>
      <c r="I115" s="81"/>
      <c r="J115" s="81"/>
      <c r="K115" s="12">
        <f t="shared" si="1"/>
        <v>0</v>
      </c>
      <c r="L115" s="300"/>
    </row>
    <row r="116" spans="1:12" s="10" customFormat="1" ht="15.75" hidden="1">
      <c r="A116" s="61"/>
      <c r="B116" s="17"/>
      <c r="C116" s="81"/>
      <c r="D116" s="81"/>
      <c r="E116" s="81"/>
      <c r="F116" s="81"/>
      <c r="G116" s="81"/>
      <c r="H116" s="81"/>
      <c r="I116" s="81"/>
      <c r="J116" s="81"/>
      <c r="K116" s="12">
        <f t="shared" si="1"/>
        <v>0</v>
      </c>
      <c r="L116" s="300"/>
    </row>
    <row r="117" spans="1:12" s="10" customFormat="1" ht="31.5" hidden="1">
      <c r="A117" s="61" t="s">
        <v>307</v>
      </c>
      <c r="B117" s="17"/>
      <c r="C117" s="81"/>
      <c r="D117" s="81"/>
      <c r="E117" s="81"/>
      <c r="F117" s="81"/>
      <c r="G117" s="81"/>
      <c r="H117" s="81"/>
      <c r="I117" s="81"/>
      <c r="J117" s="81"/>
      <c r="K117" s="12">
        <f t="shared" si="1"/>
        <v>0</v>
      </c>
      <c r="L117" s="300"/>
    </row>
    <row r="118" spans="1:12" s="10" customFormat="1" ht="15.75" hidden="1">
      <c r="A118" s="61"/>
      <c r="B118" s="17"/>
      <c r="C118" s="81"/>
      <c r="D118" s="81"/>
      <c r="E118" s="81"/>
      <c r="F118" s="81"/>
      <c r="G118" s="81"/>
      <c r="H118" s="81"/>
      <c r="I118" s="81"/>
      <c r="J118" s="81"/>
      <c r="K118" s="12">
        <f t="shared" si="1"/>
        <v>0</v>
      </c>
      <c r="L118" s="300"/>
    </row>
    <row r="119" spans="1:12" s="10" customFormat="1" ht="31.5" hidden="1">
      <c r="A119" s="61" t="s">
        <v>308</v>
      </c>
      <c r="B119" s="17"/>
      <c r="C119" s="81"/>
      <c r="D119" s="81"/>
      <c r="E119" s="81"/>
      <c r="F119" s="81"/>
      <c r="G119" s="81"/>
      <c r="H119" s="81"/>
      <c r="I119" s="81"/>
      <c r="J119" s="81"/>
      <c r="K119" s="12">
        <f t="shared" si="1"/>
        <v>0</v>
      </c>
      <c r="L119" s="300"/>
    </row>
    <row r="120" spans="1:12" s="10" customFormat="1" ht="31.5" hidden="1">
      <c r="A120" s="85" t="s">
        <v>472</v>
      </c>
      <c r="B120" s="17">
        <v>2</v>
      </c>
      <c r="C120" s="81"/>
      <c r="D120" s="81"/>
      <c r="E120" s="81"/>
      <c r="F120" s="81"/>
      <c r="G120" s="81"/>
      <c r="H120" s="81"/>
      <c r="I120" s="81"/>
      <c r="J120" s="81"/>
      <c r="K120" s="12">
        <f t="shared" si="1"/>
        <v>0</v>
      </c>
      <c r="L120" s="300"/>
    </row>
    <row r="121" spans="1:12" s="10" customFormat="1" ht="15.75" hidden="1">
      <c r="A121" s="107" t="s">
        <v>473</v>
      </c>
      <c r="B121" s="17"/>
      <c r="C121" s="81">
        <f>SUM(C119:C120)</f>
        <v>0</v>
      </c>
      <c r="D121" s="81">
        <f>SUM(D119:D120)</f>
        <v>0</v>
      </c>
      <c r="E121" s="81"/>
      <c r="F121" s="81"/>
      <c r="G121" s="81"/>
      <c r="H121" s="81"/>
      <c r="I121" s="81"/>
      <c r="J121" s="81"/>
      <c r="K121" s="12">
        <f t="shared" si="1"/>
        <v>0</v>
      </c>
      <c r="L121" s="300"/>
    </row>
    <row r="122" spans="1:12" s="10" customFormat="1" ht="15.75">
      <c r="A122" s="85" t="s">
        <v>556</v>
      </c>
      <c r="B122" s="17">
        <v>2</v>
      </c>
      <c r="C122" s="81">
        <v>22816924</v>
      </c>
      <c r="D122" s="81">
        <v>22816924</v>
      </c>
      <c r="E122" s="81"/>
      <c r="F122" s="81"/>
      <c r="G122" s="81"/>
      <c r="H122" s="81"/>
      <c r="I122" s="81"/>
      <c r="J122" s="81"/>
      <c r="K122" s="12">
        <f t="shared" si="1"/>
        <v>0</v>
      </c>
      <c r="L122" s="300"/>
    </row>
    <row r="123" spans="1:12" s="10" customFormat="1" ht="31.5">
      <c r="A123" s="107" t="s">
        <v>498</v>
      </c>
      <c r="B123" s="17"/>
      <c r="C123" s="81">
        <f>SUM(C122)</f>
        <v>22816924</v>
      </c>
      <c r="D123" s="81">
        <f>SUM(D122)</f>
        <v>22816924</v>
      </c>
      <c r="E123" s="81"/>
      <c r="F123" s="81"/>
      <c r="G123" s="81"/>
      <c r="H123" s="81"/>
      <c r="I123" s="81"/>
      <c r="J123" s="81"/>
      <c r="K123" s="12">
        <f t="shared" si="1"/>
        <v>0</v>
      </c>
      <c r="L123" s="300"/>
    </row>
    <row r="124" spans="1:12" s="10" customFormat="1" ht="15.75" hidden="1">
      <c r="A124" s="121"/>
      <c r="B124" s="17"/>
      <c r="C124" s="81"/>
      <c r="D124" s="81"/>
      <c r="E124" s="81"/>
      <c r="F124" s="81"/>
      <c r="G124" s="81"/>
      <c r="H124" s="81"/>
      <c r="I124" s="81"/>
      <c r="J124" s="81"/>
      <c r="K124" s="12">
        <f t="shared" si="1"/>
        <v>0</v>
      </c>
      <c r="L124" s="300"/>
    </row>
    <row r="125" spans="1:12" s="10" customFormat="1" ht="15.75" hidden="1">
      <c r="A125" s="121"/>
      <c r="B125" s="17"/>
      <c r="C125" s="81"/>
      <c r="D125" s="81"/>
      <c r="E125" s="81"/>
      <c r="F125" s="81"/>
      <c r="G125" s="81"/>
      <c r="H125" s="81"/>
      <c r="I125" s="81"/>
      <c r="J125" s="81"/>
      <c r="K125" s="12">
        <f t="shared" si="1"/>
        <v>0</v>
      </c>
      <c r="L125" s="300"/>
    </row>
    <row r="126" spans="1:12" s="10" customFormat="1" ht="15.75" hidden="1">
      <c r="A126" s="107" t="s">
        <v>158</v>
      </c>
      <c r="B126" s="17"/>
      <c r="C126" s="81">
        <f>SUM(C124:C125)</f>
        <v>0</v>
      </c>
      <c r="D126" s="81">
        <f>SUM(D124:D125)</f>
        <v>0</v>
      </c>
      <c r="E126" s="81"/>
      <c r="F126" s="81"/>
      <c r="G126" s="81"/>
      <c r="H126" s="81"/>
      <c r="I126" s="81"/>
      <c r="J126" s="81"/>
      <c r="K126" s="12">
        <f t="shared" si="1"/>
        <v>0</v>
      </c>
      <c r="L126" s="300"/>
    </row>
    <row r="127" spans="1:12" s="10" customFormat="1" ht="31.5">
      <c r="A127" s="61" t="s">
        <v>309</v>
      </c>
      <c r="B127" s="17"/>
      <c r="C127" s="81">
        <f>C121+C126+C123</f>
        <v>22816924</v>
      </c>
      <c r="D127" s="81">
        <f>D121+D126+D123</f>
        <v>22816924</v>
      </c>
      <c r="E127" s="81"/>
      <c r="F127" s="81"/>
      <c r="G127" s="81"/>
      <c r="H127" s="81"/>
      <c r="I127" s="81"/>
      <c r="J127" s="81"/>
      <c r="K127" s="12">
        <f t="shared" si="1"/>
        <v>0</v>
      </c>
      <c r="L127" s="300"/>
    </row>
    <row r="128" spans="1:12" s="10" customFormat="1" ht="31.5">
      <c r="A128" s="40" t="s">
        <v>296</v>
      </c>
      <c r="B128" s="100"/>
      <c r="C128" s="82">
        <f>SUM(C129:C129:C131)</f>
        <v>32939566</v>
      </c>
      <c r="D128" s="82">
        <f>SUM(D129:D129:D131)</f>
        <v>32939566</v>
      </c>
      <c r="E128" s="82"/>
      <c r="F128" s="82"/>
      <c r="G128" s="82"/>
      <c r="H128" s="82"/>
      <c r="I128" s="82"/>
      <c r="J128" s="82"/>
      <c r="K128" s="12">
        <f t="shared" si="1"/>
        <v>0</v>
      </c>
      <c r="L128" s="300"/>
    </row>
    <row r="129" spans="1:12" s="10" customFormat="1" ht="15.75">
      <c r="A129" s="85" t="s">
        <v>386</v>
      </c>
      <c r="B129" s="98">
        <v>1</v>
      </c>
      <c r="C129" s="81">
        <f>SUMIF($B$102:$B$128,"1",C$102:C$128)</f>
        <v>0</v>
      </c>
      <c r="D129" s="81">
        <f>SUMIF($B$102:$B$128,"1",D$102:D$128)</f>
        <v>0</v>
      </c>
      <c r="E129" s="81"/>
      <c r="F129" s="81"/>
      <c r="G129" s="81"/>
      <c r="H129" s="81"/>
      <c r="I129" s="81"/>
      <c r="J129" s="81"/>
      <c r="K129" s="12">
        <f t="shared" si="1"/>
        <v>0</v>
      </c>
      <c r="L129" s="300"/>
    </row>
    <row r="130" spans="1:12" s="10" customFormat="1" ht="15.75">
      <c r="A130" s="85" t="s">
        <v>231</v>
      </c>
      <c r="B130" s="98">
        <v>2</v>
      </c>
      <c r="C130" s="81">
        <f>SUMIF($B$102:$B$128,"2",C$102:C$128)</f>
        <v>32939566</v>
      </c>
      <c r="D130" s="81">
        <f>SUMIF($B$102:$B$128,"2",D$102:D$128)</f>
        <v>32939566</v>
      </c>
      <c r="E130" s="81"/>
      <c r="F130" s="81"/>
      <c r="G130" s="81"/>
      <c r="H130" s="81"/>
      <c r="I130" s="81"/>
      <c r="J130" s="81"/>
      <c r="K130" s="12">
        <f t="shared" si="1"/>
        <v>0</v>
      </c>
      <c r="L130" s="300"/>
    </row>
    <row r="131" spans="1:12" s="10" customFormat="1" ht="15.75">
      <c r="A131" s="85" t="s">
        <v>124</v>
      </c>
      <c r="B131" s="98">
        <v>3</v>
      </c>
      <c r="C131" s="81">
        <f>SUMIF($B$102:$B$128,"3",C$102:C$128)</f>
        <v>0</v>
      </c>
      <c r="D131" s="81">
        <f>SUMIF($B$102:$B$128,"3",D$102:D$128)</f>
        <v>0</v>
      </c>
      <c r="E131" s="81"/>
      <c r="F131" s="81"/>
      <c r="G131" s="81"/>
      <c r="H131" s="81"/>
      <c r="I131" s="81"/>
      <c r="J131" s="81"/>
      <c r="K131" s="12">
        <f t="shared" si="1"/>
        <v>0</v>
      </c>
      <c r="L131" s="300"/>
    </row>
    <row r="132" spans="1:12" s="10" customFormat="1" ht="15.75">
      <c r="A132" s="65" t="s">
        <v>311</v>
      </c>
      <c r="B132" s="17"/>
      <c r="C132" s="82"/>
      <c r="D132" s="82"/>
      <c r="E132" s="82"/>
      <c r="F132" s="82"/>
      <c r="G132" s="82"/>
      <c r="H132" s="82"/>
      <c r="I132" s="82"/>
      <c r="J132" s="82"/>
      <c r="K132" s="12">
        <f t="shared" si="1"/>
        <v>0</v>
      </c>
      <c r="L132" s="300"/>
    </row>
    <row r="133" spans="1:12" s="10" customFormat="1" ht="31.5" hidden="1">
      <c r="A133" s="85" t="s">
        <v>313</v>
      </c>
      <c r="B133" s="17">
        <v>2</v>
      </c>
      <c r="C133" s="81"/>
      <c r="D133" s="81"/>
      <c r="E133" s="81"/>
      <c r="F133" s="81"/>
      <c r="G133" s="81"/>
      <c r="H133" s="81"/>
      <c r="I133" s="81"/>
      <c r="J133" s="81"/>
      <c r="K133" s="12">
        <f t="shared" si="1"/>
        <v>0</v>
      </c>
      <c r="L133" s="300"/>
    </row>
    <row r="134" spans="1:12" s="10" customFormat="1" ht="15.75" hidden="1">
      <c r="A134" s="108" t="s">
        <v>312</v>
      </c>
      <c r="B134" s="17"/>
      <c r="C134" s="81">
        <f>SUM(C133)</f>
        <v>0</v>
      </c>
      <c r="D134" s="81">
        <f>SUM(D133)</f>
        <v>0</v>
      </c>
      <c r="E134" s="81"/>
      <c r="F134" s="81"/>
      <c r="G134" s="81"/>
      <c r="H134" s="81"/>
      <c r="I134" s="81"/>
      <c r="J134" s="81"/>
      <c r="K134" s="12">
        <f t="shared" si="1"/>
        <v>0</v>
      </c>
      <c r="L134" s="300"/>
    </row>
    <row r="135" spans="1:12" s="10" customFormat="1" ht="15.75" hidden="1">
      <c r="A135" s="85" t="s">
        <v>116</v>
      </c>
      <c r="B135" s="17">
        <v>3</v>
      </c>
      <c r="C135" s="81"/>
      <c r="D135" s="81"/>
      <c r="E135" s="81"/>
      <c r="F135" s="81"/>
      <c r="G135" s="81"/>
      <c r="H135" s="81"/>
      <c r="I135" s="81"/>
      <c r="J135" s="81"/>
      <c r="K135" s="12">
        <f t="shared" si="1"/>
        <v>0</v>
      </c>
      <c r="L135" s="300"/>
    </row>
    <row r="136" spans="1:12" s="10" customFormat="1" ht="15.75" hidden="1">
      <c r="A136" s="85" t="s">
        <v>115</v>
      </c>
      <c r="B136" s="17">
        <v>3</v>
      </c>
      <c r="C136" s="81"/>
      <c r="D136" s="81"/>
      <c r="E136" s="81"/>
      <c r="F136" s="81"/>
      <c r="G136" s="81"/>
      <c r="H136" s="81"/>
      <c r="I136" s="81"/>
      <c r="J136" s="81"/>
      <c r="K136" s="12">
        <f t="shared" si="1"/>
        <v>0</v>
      </c>
      <c r="L136" s="300"/>
    </row>
    <row r="137" spans="1:12" s="10" customFormat="1" ht="15.75" hidden="1">
      <c r="A137" s="108" t="s">
        <v>314</v>
      </c>
      <c r="B137" s="17"/>
      <c r="C137" s="81">
        <f>SUM(C135:C136)</f>
        <v>0</v>
      </c>
      <c r="D137" s="81">
        <f>SUM(D135:D136)</f>
        <v>0</v>
      </c>
      <c r="E137" s="81"/>
      <c r="F137" s="81"/>
      <c r="G137" s="81"/>
      <c r="H137" s="81"/>
      <c r="I137" s="81"/>
      <c r="J137" s="81"/>
      <c r="K137" s="12">
        <f t="shared" si="1"/>
        <v>0</v>
      </c>
      <c r="L137" s="300"/>
    </row>
    <row r="138" spans="1:12" s="10" customFormat="1" ht="31.5">
      <c r="A138" s="85" t="s">
        <v>315</v>
      </c>
      <c r="B138" s="17">
        <v>3</v>
      </c>
      <c r="C138" s="81">
        <v>2000000</v>
      </c>
      <c r="D138" s="81">
        <v>2000000</v>
      </c>
      <c r="E138" s="81"/>
      <c r="F138" s="81"/>
      <c r="G138" s="81"/>
      <c r="H138" s="81"/>
      <c r="I138" s="81"/>
      <c r="J138" s="81"/>
      <c r="K138" s="12">
        <f aca="true" t="shared" si="2" ref="K138:K201">D138-C138</f>
        <v>0</v>
      </c>
      <c r="L138" s="300"/>
    </row>
    <row r="139" spans="1:12" s="10" customFormat="1" ht="15.75" hidden="1">
      <c r="A139" s="85" t="s">
        <v>316</v>
      </c>
      <c r="B139" s="17">
        <v>3</v>
      </c>
      <c r="C139" s="81"/>
      <c r="D139" s="81"/>
      <c r="E139" s="81"/>
      <c r="F139" s="81"/>
      <c r="G139" s="81"/>
      <c r="H139" s="81"/>
      <c r="I139" s="81"/>
      <c r="J139" s="81"/>
      <c r="K139" s="12">
        <f t="shared" si="2"/>
        <v>0</v>
      </c>
      <c r="L139" s="300"/>
    </row>
    <row r="140" spans="1:12" s="10" customFormat="1" ht="15.75">
      <c r="A140" s="108" t="s">
        <v>317</v>
      </c>
      <c r="B140" s="17"/>
      <c r="C140" s="81">
        <f>SUM(C138:C139)</f>
        <v>2000000</v>
      </c>
      <c r="D140" s="81">
        <f>SUM(D138:D139)</f>
        <v>2000000</v>
      </c>
      <c r="E140" s="81"/>
      <c r="F140" s="81"/>
      <c r="G140" s="81"/>
      <c r="H140" s="81"/>
      <c r="I140" s="81"/>
      <c r="J140" s="81"/>
      <c r="K140" s="12">
        <f t="shared" si="2"/>
        <v>0</v>
      </c>
      <c r="L140" s="300"/>
    </row>
    <row r="141" spans="1:12" s="10" customFormat="1" ht="31.5">
      <c r="A141" s="85" t="s">
        <v>318</v>
      </c>
      <c r="B141" s="17">
        <v>2</v>
      </c>
      <c r="C141" s="81">
        <v>440000</v>
      </c>
      <c r="D141" s="81">
        <v>440000</v>
      </c>
      <c r="E141" s="81"/>
      <c r="F141" s="81"/>
      <c r="G141" s="81"/>
      <c r="H141" s="81"/>
      <c r="I141" s="81"/>
      <c r="J141" s="81"/>
      <c r="K141" s="12">
        <f t="shared" si="2"/>
        <v>0</v>
      </c>
      <c r="L141" s="300"/>
    </row>
    <row r="142" spans="1:12" s="10" customFormat="1" ht="15.75" hidden="1">
      <c r="A142" s="85" t="s">
        <v>319</v>
      </c>
      <c r="B142" s="17">
        <v>2</v>
      </c>
      <c r="C142" s="81"/>
      <c r="D142" s="81"/>
      <c r="E142" s="81"/>
      <c r="F142" s="81"/>
      <c r="G142" s="81"/>
      <c r="H142" s="81"/>
      <c r="I142" s="81"/>
      <c r="J142" s="81"/>
      <c r="K142" s="12">
        <f t="shared" si="2"/>
        <v>0</v>
      </c>
      <c r="L142" s="300"/>
    </row>
    <row r="143" spans="1:12" s="10" customFormat="1" ht="15.75">
      <c r="A143" s="61" t="s">
        <v>320</v>
      </c>
      <c r="B143" s="17"/>
      <c r="C143" s="81">
        <f>SUM(C141:C142)</f>
        <v>440000</v>
      </c>
      <c r="D143" s="81">
        <f>SUM(D141:D142)</f>
        <v>440000</v>
      </c>
      <c r="E143" s="81"/>
      <c r="F143" s="81"/>
      <c r="G143" s="81"/>
      <c r="H143" s="81"/>
      <c r="I143" s="81"/>
      <c r="J143" s="81"/>
      <c r="K143" s="12">
        <f t="shared" si="2"/>
        <v>0</v>
      </c>
      <c r="L143" s="300"/>
    </row>
    <row r="144" spans="1:12" s="10" customFormat="1" ht="15.75" hidden="1">
      <c r="A144" s="85" t="s">
        <v>321</v>
      </c>
      <c r="B144" s="17">
        <v>3</v>
      </c>
      <c r="C144" s="81"/>
      <c r="D144" s="81"/>
      <c r="E144" s="81"/>
      <c r="F144" s="81"/>
      <c r="G144" s="81"/>
      <c r="H144" s="81"/>
      <c r="I144" s="81"/>
      <c r="J144" s="81"/>
      <c r="K144" s="12">
        <f t="shared" si="2"/>
        <v>0</v>
      </c>
      <c r="L144" s="300"/>
    </row>
    <row r="145" spans="1:12" s="10" customFormat="1" ht="15.75" hidden="1">
      <c r="A145" s="85"/>
      <c r="B145" s="17"/>
      <c r="C145" s="81"/>
      <c r="D145" s="81"/>
      <c r="E145" s="81"/>
      <c r="F145" s="81"/>
      <c r="G145" s="81"/>
      <c r="H145" s="81"/>
      <c r="I145" s="81"/>
      <c r="J145" s="81"/>
      <c r="K145" s="12">
        <f t="shared" si="2"/>
        <v>0</v>
      </c>
      <c r="L145" s="300"/>
    </row>
    <row r="146" spans="1:12" s="10" customFormat="1" ht="15.75" hidden="1">
      <c r="A146" s="108" t="s">
        <v>322</v>
      </c>
      <c r="B146" s="17"/>
      <c r="C146" s="81">
        <f>SUM(C144:C145)</f>
        <v>0</v>
      </c>
      <c r="D146" s="81">
        <f>SUM(D144:D145)</f>
        <v>0</v>
      </c>
      <c r="E146" s="81"/>
      <c r="F146" s="81"/>
      <c r="G146" s="81"/>
      <c r="H146" s="81"/>
      <c r="I146" s="81"/>
      <c r="J146" s="81"/>
      <c r="K146" s="12">
        <f t="shared" si="2"/>
        <v>0</v>
      </c>
      <c r="L146" s="300"/>
    </row>
    <row r="147" spans="1:12" s="10" customFormat="1" ht="15.75" hidden="1">
      <c r="A147" s="85" t="s">
        <v>323</v>
      </c>
      <c r="B147" s="17">
        <v>2</v>
      </c>
      <c r="C147" s="81"/>
      <c r="D147" s="81"/>
      <c r="E147" s="81"/>
      <c r="F147" s="81"/>
      <c r="G147" s="81"/>
      <c r="H147" s="81"/>
      <c r="I147" s="81"/>
      <c r="J147" s="81"/>
      <c r="K147" s="12">
        <f t="shared" si="2"/>
        <v>0</v>
      </c>
      <c r="L147" s="300"/>
    </row>
    <row r="148" spans="1:12" s="10" customFormat="1" ht="15.75" hidden="1">
      <c r="A148" s="85" t="s">
        <v>324</v>
      </c>
      <c r="B148" s="17">
        <v>2</v>
      </c>
      <c r="C148" s="81"/>
      <c r="D148" s="81"/>
      <c r="E148" s="81"/>
      <c r="F148" s="81"/>
      <c r="G148" s="81"/>
      <c r="H148" s="81"/>
      <c r="I148" s="81"/>
      <c r="J148" s="81"/>
      <c r="K148" s="12">
        <f t="shared" si="2"/>
        <v>0</v>
      </c>
      <c r="L148" s="300"/>
    </row>
    <row r="149" spans="1:12" s="10" customFormat="1" ht="15.75" hidden="1">
      <c r="A149" s="85" t="s">
        <v>145</v>
      </c>
      <c r="B149" s="17">
        <v>2</v>
      </c>
      <c r="C149" s="81"/>
      <c r="D149" s="81"/>
      <c r="E149" s="81"/>
      <c r="F149" s="81"/>
      <c r="G149" s="81"/>
      <c r="H149" s="81"/>
      <c r="I149" s="81"/>
      <c r="J149" s="81"/>
      <c r="K149" s="12">
        <f t="shared" si="2"/>
        <v>0</v>
      </c>
      <c r="L149" s="300"/>
    </row>
    <row r="150" spans="1:12" s="10" customFormat="1" ht="15.75" hidden="1">
      <c r="A150" s="85" t="s">
        <v>146</v>
      </c>
      <c r="B150" s="17">
        <v>2</v>
      </c>
      <c r="C150" s="81"/>
      <c r="D150" s="81"/>
      <c r="E150" s="81"/>
      <c r="F150" s="81"/>
      <c r="G150" s="81"/>
      <c r="H150" s="81"/>
      <c r="I150" s="81"/>
      <c r="J150" s="81"/>
      <c r="K150" s="12">
        <f t="shared" si="2"/>
        <v>0</v>
      </c>
      <c r="L150" s="300"/>
    </row>
    <row r="151" spans="1:12" s="10" customFormat="1" ht="15.75" hidden="1">
      <c r="A151" s="85" t="s">
        <v>147</v>
      </c>
      <c r="B151" s="17">
        <v>2</v>
      </c>
      <c r="C151" s="81"/>
      <c r="D151" s="81"/>
      <c r="E151" s="81"/>
      <c r="F151" s="81"/>
      <c r="G151" s="81"/>
      <c r="H151" s="81"/>
      <c r="I151" s="81"/>
      <c r="J151" s="81"/>
      <c r="K151" s="12">
        <f t="shared" si="2"/>
        <v>0</v>
      </c>
      <c r="L151" s="300"/>
    </row>
    <row r="152" spans="1:12" s="10" customFormat="1" ht="31.5" hidden="1">
      <c r="A152" s="85" t="s">
        <v>325</v>
      </c>
      <c r="B152" s="17">
        <v>2</v>
      </c>
      <c r="C152" s="81"/>
      <c r="D152" s="81"/>
      <c r="E152" s="81"/>
      <c r="F152" s="81"/>
      <c r="G152" s="81"/>
      <c r="H152" s="81"/>
      <c r="I152" s="81"/>
      <c r="J152" s="81"/>
      <c r="K152" s="12">
        <f t="shared" si="2"/>
        <v>0</v>
      </c>
      <c r="L152" s="300"/>
    </row>
    <row r="153" spans="1:12" s="10" customFormat="1" ht="15.75" hidden="1">
      <c r="A153" s="85" t="s">
        <v>326</v>
      </c>
      <c r="B153" s="17">
        <v>2</v>
      </c>
      <c r="C153" s="81"/>
      <c r="D153" s="81"/>
      <c r="E153" s="81"/>
      <c r="F153" s="81"/>
      <c r="G153" s="81"/>
      <c r="H153" s="81"/>
      <c r="I153" s="81"/>
      <c r="J153" s="81"/>
      <c r="K153" s="12">
        <f t="shared" si="2"/>
        <v>0</v>
      </c>
      <c r="L153" s="300"/>
    </row>
    <row r="154" spans="1:12" s="10" customFormat="1" ht="15.75" hidden="1">
      <c r="A154" s="85" t="s">
        <v>327</v>
      </c>
      <c r="B154" s="17">
        <v>2</v>
      </c>
      <c r="C154" s="81"/>
      <c r="D154" s="81"/>
      <c r="E154" s="81"/>
      <c r="F154" s="81"/>
      <c r="G154" s="81"/>
      <c r="H154" s="81"/>
      <c r="I154" s="81"/>
      <c r="J154" s="81"/>
      <c r="K154" s="12">
        <f t="shared" si="2"/>
        <v>0</v>
      </c>
      <c r="L154" s="300"/>
    </row>
    <row r="155" spans="1:12" s="10" customFormat="1" ht="15.75" hidden="1">
      <c r="A155" s="85" t="s">
        <v>526</v>
      </c>
      <c r="B155" s="17">
        <v>2</v>
      </c>
      <c r="C155" s="81"/>
      <c r="D155" s="81"/>
      <c r="E155" s="81"/>
      <c r="F155" s="81"/>
      <c r="G155" s="81"/>
      <c r="H155" s="81"/>
      <c r="I155" s="81"/>
      <c r="J155" s="81"/>
      <c r="K155" s="12">
        <f t="shared" si="2"/>
        <v>0</v>
      </c>
      <c r="L155" s="300"/>
    </row>
    <row r="156" spans="1:12" s="10" customFormat="1" ht="15.75" hidden="1">
      <c r="A156" s="61" t="s">
        <v>519</v>
      </c>
      <c r="B156" s="17">
        <v>2</v>
      </c>
      <c r="C156" s="81"/>
      <c r="D156" s="81"/>
      <c r="E156" s="81"/>
      <c r="F156" s="81"/>
      <c r="G156" s="81"/>
      <c r="H156" s="81"/>
      <c r="I156" s="81"/>
      <c r="J156" s="81"/>
      <c r="K156" s="12">
        <f t="shared" si="2"/>
        <v>0</v>
      </c>
      <c r="L156" s="300"/>
    </row>
    <row r="157" spans="1:12" s="10" customFormat="1" ht="15.75" hidden="1">
      <c r="A157" s="107" t="s">
        <v>328</v>
      </c>
      <c r="B157" s="17"/>
      <c r="C157" s="81">
        <f>SUM(C154:C156)</f>
        <v>0</v>
      </c>
      <c r="D157" s="81">
        <f>SUM(D154:D156)</f>
        <v>0</v>
      </c>
      <c r="E157" s="81"/>
      <c r="F157" s="81"/>
      <c r="G157" s="81"/>
      <c r="H157" s="81"/>
      <c r="I157" s="81"/>
      <c r="J157" s="81"/>
      <c r="K157" s="12">
        <f t="shared" si="2"/>
        <v>0</v>
      </c>
      <c r="L157" s="300"/>
    </row>
    <row r="158" spans="1:12" s="10" customFormat="1" ht="15.75" hidden="1">
      <c r="A158" s="108" t="s">
        <v>329</v>
      </c>
      <c r="B158" s="17"/>
      <c r="C158" s="81">
        <f>SUM(C147:C153)+C157</f>
        <v>0</v>
      </c>
      <c r="D158" s="81">
        <f>SUM(D147:D153)+D157</f>
        <v>0</v>
      </c>
      <c r="E158" s="81"/>
      <c r="F158" s="81"/>
      <c r="G158" s="81"/>
      <c r="H158" s="81"/>
      <c r="I158" s="81"/>
      <c r="J158" s="81"/>
      <c r="K158" s="12">
        <f t="shared" si="2"/>
        <v>0</v>
      </c>
      <c r="L158" s="300"/>
    </row>
    <row r="159" spans="1:12" s="10" customFormat="1" ht="15.75">
      <c r="A159" s="40" t="s">
        <v>311</v>
      </c>
      <c r="B159" s="100"/>
      <c r="C159" s="82">
        <f>SUM(C160:C160:C162)</f>
        <v>2440000</v>
      </c>
      <c r="D159" s="82">
        <f>SUM(D160:D160:D162)</f>
        <v>2440000</v>
      </c>
      <c r="E159" s="82"/>
      <c r="F159" s="82"/>
      <c r="G159" s="82"/>
      <c r="H159" s="82"/>
      <c r="I159" s="82"/>
      <c r="J159" s="82"/>
      <c r="K159" s="12">
        <f t="shared" si="2"/>
        <v>0</v>
      </c>
      <c r="L159" s="300"/>
    </row>
    <row r="160" spans="1:12" s="10" customFormat="1" ht="15.75">
      <c r="A160" s="85" t="s">
        <v>386</v>
      </c>
      <c r="B160" s="98">
        <v>1</v>
      </c>
      <c r="C160" s="81">
        <f>SUMIF($B$132:$B$159,"1",C$132:C$159)</f>
        <v>0</v>
      </c>
      <c r="D160" s="81">
        <f>SUMIF($B$132:$B$159,"1",D$132:D$159)</f>
        <v>0</v>
      </c>
      <c r="E160" s="81"/>
      <c r="F160" s="81"/>
      <c r="G160" s="81"/>
      <c r="H160" s="81"/>
      <c r="I160" s="81"/>
      <c r="J160" s="81"/>
      <c r="K160" s="12">
        <f t="shared" si="2"/>
        <v>0</v>
      </c>
      <c r="L160" s="300"/>
    </row>
    <row r="161" spans="1:12" s="10" customFormat="1" ht="15.75">
      <c r="A161" s="85" t="s">
        <v>231</v>
      </c>
      <c r="B161" s="98">
        <v>2</v>
      </c>
      <c r="C161" s="81">
        <f>SUMIF($B$132:$B$159,"2",C$132:C$159)</f>
        <v>440000</v>
      </c>
      <c r="D161" s="81">
        <f>SUMIF($B$132:$B$159,"2",D$132:D$159)</f>
        <v>440000</v>
      </c>
      <c r="E161" s="81"/>
      <c r="F161" s="81"/>
      <c r="G161" s="81"/>
      <c r="H161" s="81"/>
      <c r="I161" s="81"/>
      <c r="J161" s="81"/>
      <c r="K161" s="12">
        <f t="shared" si="2"/>
        <v>0</v>
      </c>
      <c r="L161" s="300"/>
    </row>
    <row r="162" spans="1:12" s="10" customFormat="1" ht="15.75">
      <c r="A162" s="85" t="s">
        <v>124</v>
      </c>
      <c r="B162" s="98">
        <v>3</v>
      </c>
      <c r="C162" s="81">
        <f>SUMIF($B$132:$B$159,"3",C$132:C$159)</f>
        <v>2000000</v>
      </c>
      <c r="D162" s="81">
        <f>SUMIF($B$132:$B$159,"3",D$132:D$159)</f>
        <v>2000000</v>
      </c>
      <c r="E162" s="81"/>
      <c r="F162" s="81"/>
      <c r="G162" s="81"/>
      <c r="H162" s="81"/>
      <c r="I162" s="81"/>
      <c r="J162" s="81"/>
      <c r="K162" s="12">
        <f t="shared" si="2"/>
        <v>0</v>
      </c>
      <c r="L162" s="300"/>
    </row>
    <row r="163" spans="1:12" s="10" customFormat="1" ht="15.75">
      <c r="A163" s="65" t="s">
        <v>334</v>
      </c>
      <c r="B163" s="17"/>
      <c r="C163" s="82"/>
      <c r="D163" s="82"/>
      <c r="E163" s="82"/>
      <c r="F163" s="82"/>
      <c r="G163" s="82"/>
      <c r="H163" s="82"/>
      <c r="I163" s="82"/>
      <c r="J163" s="82"/>
      <c r="K163" s="12">
        <f t="shared" si="2"/>
        <v>0</v>
      </c>
      <c r="L163" s="300"/>
    </row>
    <row r="164" spans="1:12" s="10" customFormat="1" ht="15.75">
      <c r="A164" s="85" t="s">
        <v>599</v>
      </c>
      <c r="B164" s="17">
        <v>2</v>
      </c>
      <c r="C164" s="81">
        <v>0</v>
      </c>
      <c r="D164" s="81">
        <v>351000</v>
      </c>
      <c r="E164" s="81"/>
      <c r="F164" s="81"/>
      <c r="G164" s="81"/>
      <c r="H164" s="81"/>
      <c r="I164" s="81"/>
      <c r="J164" s="81"/>
      <c r="K164" s="12">
        <f t="shared" si="2"/>
        <v>351000</v>
      </c>
      <c r="L164" s="300"/>
    </row>
    <row r="165" spans="1:12" s="10" customFormat="1" ht="15.75" hidden="1">
      <c r="A165" s="85" t="s">
        <v>118</v>
      </c>
      <c r="B165" s="17">
        <v>2</v>
      </c>
      <c r="C165" s="81"/>
      <c r="D165" s="81"/>
      <c r="E165" s="81"/>
      <c r="F165" s="81"/>
      <c r="G165" s="81"/>
      <c r="H165" s="81"/>
      <c r="I165" s="81"/>
      <c r="J165" s="81"/>
      <c r="K165" s="12">
        <f t="shared" si="2"/>
        <v>0</v>
      </c>
      <c r="L165" s="300"/>
    </row>
    <row r="166" spans="1:12" s="10" customFormat="1" ht="15.75">
      <c r="A166" s="107" t="s">
        <v>330</v>
      </c>
      <c r="B166" s="17"/>
      <c r="C166" s="81">
        <f>SUM(C164:C165)</f>
        <v>0</v>
      </c>
      <c r="D166" s="81">
        <f>SUM(D164:D165)</f>
        <v>351000</v>
      </c>
      <c r="E166" s="81"/>
      <c r="F166" s="81"/>
      <c r="G166" s="81"/>
      <c r="H166" s="81"/>
      <c r="I166" s="81"/>
      <c r="J166" s="81"/>
      <c r="K166" s="12">
        <f t="shared" si="2"/>
        <v>351000</v>
      </c>
      <c r="L166" s="300"/>
    </row>
    <row r="167" spans="1:12" s="10" customFormat="1" ht="15.75">
      <c r="A167" s="85" t="s">
        <v>331</v>
      </c>
      <c r="B167" s="17"/>
      <c r="C167" s="81">
        <f>SUM(C168:C172)</f>
        <v>5000</v>
      </c>
      <c r="D167" s="81">
        <f>SUM(D168:D172)</f>
        <v>5000</v>
      </c>
      <c r="E167" s="81"/>
      <c r="F167" s="81"/>
      <c r="G167" s="81"/>
      <c r="H167" s="81"/>
      <c r="I167" s="81"/>
      <c r="J167" s="81"/>
      <c r="K167" s="12">
        <f t="shared" si="2"/>
        <v>0</v>
      </c>
      <c r="L167" s="300"/>
    </row>
    <row r="168" spans="1:12" s="10" customFormat="1" ht="15.75">
      <c r="A168" s="120" t="s">
        <v>439</v>
      </c>
      <c r="B168" s="17">
        <v>2</v>
      </c>
      <c r="C168" s="81">
        <v>5000</v>
      </c>
      <c r="D168" s="81">
        <v>5000</v>
      </c>
      <c r="E168" s="81"/>
      <c r="F168" s="81"/>
      <c r="G168" s="81"/>
      <c r="H168" s="81"/>
      <c r="I168" s="81"/>
      <c r="J168" s="81"/>
      <c r="K168" s="12">
        <f t="shared" si="2"/>
        <v>0</v>
      </c>
      <c r="L168" s="300"/>
    </row>
    <row r="169" spans="1:12" s="10" customFormat="1" ht="15.75" hidden="1">
      <c r="A169" s="120" t="s">
        <v>509</v>
      </c>
      <c r="B169" s="17">
        <v>2</v>
      </c>
      <c r="C169" s="81"/>
      <c r="D169" s="81"/>
      <c r="E169" s="81"/>
      <c r="F169" s="81"/>
      <c r="G169" s="81"/>
      <c r="H169" s="81"/>
      <c r="I169" s="81"/>
      <c r="J169" s="81"/>
      <c r="K169" s="12">
        <f t="shared" si="2"/>
        <v>0</v>
      </c>
      <c r="L169" s="300"/>
    </row>
    <row r="170" spans="1:12" s="10" customFormat="1" ht="15.75" hidden="1">
      <c r="A170" s="120" t="s">
        <v>500</v>
      </c>
      <c r="B170" s="17">
        <v>2</v>
      </c>
      <c r="C170" s="81"/>
      <c r="D170" s="81"/>
      <c r="E170" s="81"/>
      <c r="F170" s="81"/>
      <c r="G170" s="81"/>
      <c r="H170" s="81"/>
      <c r="I170" s="81"/>
      <c r="J170" s="81"/>
      <c r="K170" s="12">
        <f t="shared" si="2"/>
        <v>0</v>
      </c>
      <c r="L170" s="300"/>
    </row>
    <row r="171" spans="1:12" s="10" customFormat="1" ht="15.75" hidden="1">
      <c r="A171" s="120" t="s">
        <v>501</v>
      </c>
      <c r="B171" s="17">
        <v>2</v>
      </c>
      <c r="C171" s="81"/>
      <c r="D171" s="81"/>
      <c r="E171" s="81"/>
      <c r="F171" s="81"/>
      <c r="G171" s="81"/>
      <c r="H171" s="81"/>
      <c r="I171" s="81"/>
      <c r="J171" s="81"/>
      <c r="K171" s="12">
        <f t="shared" si="2"/>
        <v>0</v>
      </c>
      <c r="L171" s="300"/>
    </row>
    <row r="172" spans="1:12" s="10" customFormat="1" ht="15.75" hidden="1">
      <c r="A172" s="120" t="s">
        <v>502</v>
      </c>
      <c r="B172" s="17">
        <v>2</v>
      </c>
      <c r="C172" s="81"/>
      <c r="D172" s="81"/>
      <c r="E172" s="81"/>
      <c r="F172" s="81"/>
      <c r="G172" s="81"/>
      <c r="H172" s="81"/>
      <c r="I172" s="81"/>
      <c r="J172" s="81"/>
      <c r="K172" s="12">
        <f t="shared" si="2"/>
        <v>0</v>
      </c>
      <c r="L172" s="300"/>
    </row>
    <row r="173" spans="1:12" s="10" customFormat="1" ht="31.5" hidden="1">
      <c r="A173" s="85" t="s">
        <v>332</v>
      </c>
      <c r="B173" s="17">
        <v>2</v>
      </c>
      <c r="C173" s="81"/>
      <c r="D173" s="81"/>
      <c r="E173" s="81"/>
      <c r="F173" s="81"/>
      <c r="G173" s="81"/>
      <c r="H173" s="81"/>
      <c r="I173" s="81"/>
      <c r="J173" s="81"/>
      <c r="K173" s="12">
        <f t="shared" si="2"/>
        <v>0</v>
      </c>
      <c r="L173" s="300"/>
    </row>
    <row r="174" spans="1:12" s="10" customFormat="1" ht="15.75" hidden="1">
      <c r="A174" s="85" t="s">
        <v>499</v>
      </c>
      <c r="B174" s="17"/>
      <c r="C174" s="81"/>
      <c r="D174" s="81"/>
      <c r="E174" s="81"/>
      <c r="F174" s="81"/>
      <c r="G174" s="81"/>
      <c r="H174" s="81"/>
      <c r="I174" s="81"/>
      <c r="J174" s="81"/>
      <c r="K174" s="12">
        <f t="shared" si="2"/>
        <v>0</v>
      </c>
      <c r="L174" s="300"/>
    </row>
    <row r="175" spans="1:12" s="10" customFormat="1" ht="15.75">
      <c r="A175" s="108" t="s">
        <v>333</v>
      </c>
      <c r="B175" s="17"/>
      <c r="C175" s="81">
        <f>SUM(C168:C174)</f>
        <v>5000</v>
      </c>
      <c r="D175" s="81">
        <f>SUM(D168:D174)</f>
        <v>5000</v>
      </c>
      <c r="E175" s="81"/>
      <c r="F175" s="81"/>
      <c r="G175" s="81"/>
      <c r="H175" s="81"/>
      <c r="I175" s="81"/>
      <c r="J175" s="81"/>
      <c r="K175" s="12">
        <f t="shared" si="2"/>
        <v>0</v>
      </c>
      <c r="L175" s="300"/>
    </row>
    <row r="176" spans="1:12" s="10" customFormat="1" ht="15.75" hidden="1">
      <c r="A176" s="85" t="s">
        <v>118</v>
      </c>
      <c r="B176" s="17"/>
      <c r="C176" s="81"/>
      <c r="D176" s="81"/>
      <c r="E176" s="81"/>
      <c r="F176" s="81"/>
      <c r="G176" s="81"/>
      <c r="H176" s="81"/>
      <c r="I176" s="81"/>
      <c r="J176" s="81"/>
      <c r="K176" s="12">
        <f t="shared" si="2"/>
        <v>0</v>
      </c>
      <c r="L176" s="300"/>
    </row>
    <row r="177" spans="1:12" s="10" customFormat="1" ht="15.75" hidden="1">
      <c r="A177" s="85" t="s">
        <v>118</v>
      </c>
      <c r="B177" s="17"/>
      <c r="C177" s="81"/>
      <c r="D177" s="81"/>
      <c r="E177" s="81"/>
      <c r="F177" s="81"/>
      <c r="G177" s="81"/>
      <c r="H177" s="81"/>
      <c r="I177" s="81"/>
      <c r="J177" s="81"/>
      <c r="K177" s="12">
        <f t="shared" si="2"/>
        <v>0</v>
      </c>
      <c r="L177" s="300"/>
    </row>
    <row r="178" spans="1:12" s="10" customFormat="1" ht="15.75" hidden="1">
      <c r="A178" s="107" t="s">
        <v>335</v>
      </c>
      <c r="B178" s="17"/>
      <c r="C178" s="81">
        <f>SUM(C176:C177)</f>
        <v>0</v>
      </c>
      <c r="D178" s="81">
        <f>SUM(D176:D177)</f>
        <v>0</v>
      </c>
      <c r="E178" s="81"/>
      <c r="F178" s="81"/>
      <c r="G178" s="81"/>
      <c r="H178" s="81"/>
      <c r="I178" s="81"/>
      <c r="J178" s="81"/>
      <c r="K178" s="12">
        <f t="shared" si="2"/>
        <v>0</v>
      </c>
      <c r="L178" s="300"/>
    </row>
    <row r="179" spans="1:12" s="10" customFormat="1" ht="15.75" hidden="1">
      <c r="A179" s="85" t="s">
        <v>118</v>
      </c>
      <c r="B179" s="17"/>
      <c r="C179" s="81"/>
      <c r="D179" s="81"/>
      <c r="E179" s="81"/>
      <c r="F179" s="81"/>
      <c r="G179" s="81"/>
      <c r="H179" s="81"/>
      <c r="I179" s="81"/>
      <c r="J179" s="81"/>
      <c r="K179" s="12">
        <f t="shared" si="2"/>
        <v>0</v>
      </c>
      <c r="L179" s="300"/>
    </row>
    <row r="180" spans="1:12" s="10" customFormat="1" ht="15.75" hidden="1">
      <c r="A180" s="85"/>
      <c r="B180" s="17"/>
      <c r="C180" s="81"/>
      <c r="D180" s="81"/>
      <c r="E180" s="81"/>
      <c r="F180" s="81"/>
      <c r="G180" s="81"/>
      <c r="H180" s="81"/>
      <c r="I180" s="81"/>
      <c r="J180" s="81"/>
      <c r="K180" s="12">
        <f t="shared" si="2"/>
        <v>0</v>
      </c>
      <c r="L180" s="300"/>
    </row>
    <row r="181" spans="1:12" s="10" customFormat="1" ht="15.75" hidden="1">
      <c r="A181" s="107" t="s">
        <v>336</v>
      </c>
      <c r="B181" s="17"/>
      <c r="C181" s="81">
        <f>SUM(C179:C180)</f>
        <v>0</v>
      </c>
      <c r="D181" s="81">
        <f>SUM(D179:D180)</f>
        <v>0</v>
      </c>
      <c r="E181" s="81"/>
      <c r="F181" s="81"/>
      <c r="G181" s="81"/>
      <c r="H181" s="81"/>
      <c r="I181" s="81"/>
      <c r="J181" s="81"/>
      <c r="K181" s="12">
        <f t="shared" si="2"/>
        <v>0</v>
      </c>
      <c r="L181" s="300"/>
    </row>
    <row r="182" spans="1:12" s="10" customFormat="1" ht="15.75" hidden="1">
      <c r="A182" s="61" t="s">
        <v>337</v>
      </c>
      <c r="B182" s="17"/>
      <c r="C182" s="81">
        <f>C178+C181</f>
        <v>0</v>
      </c>
      <c r="D182" s="81">
        <f>D178+D181</f>
        <v>0</v>
      </c>
      <c r="E182" s="81"/>
      <c r="F182" s="81"/>
      <c r="G182" s="81"/>
      <c r="H182" s="81"/>
      <c r="I182" s="81"/>
      <c r="J182" s="81"/>
      <c r="K182" s="12">
        <f t="shared" si="2"/>
        <v>0</v>
      </c>
      <c r="L182" s="300"/>
    </row>
    <row r="183" spans="1:12" s="10" customFormat="1" ht="15.75" hidden="1">
      <c r="A183" s="85" t="s">
        <v>338</v>
      </c>
      <c r="B183" s="17">
        <v>2</v>
      </c>
      <c r="C183" s="81"/>
      <c r="D183" s="81"/>
      <c r="E183" s="81"/>
      <c r="F183" s="81"/>
      <c r="G183" s="81"/>
      <c r="H183" s="81"/>
      <c r="I183" s="81"/>
      <c r="J183" s="81"/>
      <c r="K183" s="12">
        <f t="shared" si="2"/>
        <v>0</v>
      </c>
      <c r="L183" s="300"/>
    </row>
    <row r="184" spans="1:12" s="10" customFormat="1" ht="31.5">
      <c r="A184" s="85" t="s">
        <v>339</v>
      </c>
      <c r="B184" s="17">
        <v>2</v>
      </c>
      <c r="C184" s="81">
        <v>49402</v>
      </c>
      <c r="D184" s="81">
        <v>49402</v>
      </c>
      <c r="E184" s="81"/>
      <c r="F184" s="81"/>
      <c r="G184" s="81"/>
      <c r="H184" s="81"/>
      <c r="I184" s="81"/>
      <c r="J184" s="81"/>
      <c r="K184" s="12">
        <f t="shared" si="2"/>
        <v>0</v>
      </c>
      <c r="L184" s="300"/>
    </row>
    <row r="185" spans="1:12" s="10" customFormat="1" ht="15.75" hidden="1">
      <c r="A185" s="85" t="s">
        <v>340</v>
      </c>
      <c r="B185" s="17">
        <v>2</v>
      </c>
      <c r="C185" s="81"/>
      <c r="D185" s="81"/>
      <c r="E185" s="81"/>
      <c r="F185" s="81"/>
      <c r="G185" s="81"/>
      <c r="H185" s="81"/>
      <c r="I185" s="81"/>
      <c r="J185" s="81"/>
      <c r="K185" s="12">
        <f t="shared" si="2"/>
        <v>0</v>
      </c>
      <c r="L185" s="300"/>
    </row>
    <row r="186" spans="1:12" s="10" customFormat="1" ht="15.75" hidden="1">
      <c r="A186" s="85" t="s">
        <v>342</v>
      </c>
      <c r="B186" s="17">
        <v>2</v>
      </c>
      <c r="C186" s="81"/>
      <c r="D186" s="81"/>
      <c r="E186" s="81"/>
      <c r="F186" s="81"/>
      <c r="G186" s="81"/>
      <c r="H186" s="81"/>
      <c r="I186" s="81"/>
      <c r="J186" s="81"/>
      <c r="K186" s="12">
        <f t="shared" si="2"/>
        <v>0</v>
      </c>
      <c r="L186" s="300"/>
    </row>
    <row r="187" spans="1:12" s="10" customFormat="1" ht="15.75" hidden="1">
      <c r="A187" s="85" t="s">
        <v>341</v>
      </c>
      <c r="B187" s="17">
        <v>2</v>
      </c>
      <c r="C187" s="81"/>
      <c r="D187" s="81"/>
      <c r="E187" s="81"/>
      <c r="F187" s="81"/>
      <c r="G187" s="81"/>
      <c r="H187" s="81"/>
      <c r="I187" s="81"/>
      <c r="J187" s="81"/>
      <c r="K187" s="12">
        <f t="shared" si="2"/>
        <v>0</v>
      </c>
      <c r="L187" s="300"/>
    </row>
    <row r="188" spans="1:12" s="10" customFormat="1" ht="15.75" hidden="1">
      <c r="A188" s="85" t="s">
        <v>343</v>
      </c>
      <c r="B188" s="17">
        <v>2</v>
      </c>
      <c r="C188" s="81"/>
      <c r="D188" s="81"/>
      <c r="E188" s="81"/>
      <c r="F188" s="81"/>
      <c r="G188" s="81"/>
      <c r="H188" s="81"/>
      <c r="I188" s="81"/>
      <c r="J188" s="81"/>
      <c r="K188" s="12">
        <f t="shared" si="2"/>
        <v>0</v>
      </c>
      <c r="L188" s="300"/>
    </row>
    <row r="189" spans="1:12" s="10" customFormat="1" ht="15.75" hidden="1">
      <c r="A189" s="85" t="s">
        <v>118</v>
      </c>
      <c r="B189" s="17">
        <v>2</v>
      </c>
      <c r="C189" s="81"/>
      <c r="D189" s="81"/>
      <c r="E189" s="81"/>
      <c r="F189" s="81"/>
      <c r="G189" s="81"/>
      <c r="H189" s="81"/>
      <c r="I189" s="81"/>
      <c r="J189" s="81"/>
      <c r="K189" s="12">
        <f t="shared" si="2"/>
        <v>0</v>
      </c>
      <c r="L189" s="300"/>
    </row>
    <row r="190" spans="1:12" s="10" customFormat="1" ht="15.75" hidden="1">
      <c r="A190" s="85" t="s">
        <v>118</v>
      </c>
      <c r="B190" s="17">
        <v>2</v>
      </c>
      <c r="C190" s="81"/>
      <c r="D190" s="81"/>
      <c r="E190" s="81"/>
      <c r="F190" s="81"/>
      <c r="G190" s="81"/>
      <c r="H190" s="81"/>
      <c r="I190" s="81"/>
      <c r="J190" s="81"/>
      <c r="K190" s="12">
        <f t="shared" si="2"/>
        <v>0</v>
      </c>
      <c r="L190" s="300"/>
    </row>
    <row r="191" spans="1:12" s="10" customFormat="1" ht="15.75" hidden="1">
      <c r="A191" s="85" t="s">
        <v>118</v>
      </c>
      <c r="B191" s="17">
        <v>2</v>
      </c>
      <c r="C191" s="81"/>
      <c r="D191" s="81"/>
      <c r="E191" s="81"/>
      <c r="F191" s="81"/>
      <c r="G191" s="81"/>
      <c r="H191" s="81"/>
      <c r="I191" s="81"/>
      <c r="J191" s="81"/>
      <c r="K191" s="12">
        <f t="shared" si="2"/>
        <v>0</v>
      </c>
      <c r="L191" s="300"/>
    </row>
    <row r="192" spans="1:12" s="10" customFormat="1" ht="15.75" hidden="1">
      <c r="A192" s="85" t="s">
        <v>118</v>
      </c>
      <c r="B192" s="17">
        <v>2</v>
      </c>
      <c r="C192" s="81"/>
      <c r="D192" s="81"/>
      <c r="E192" s="81"/>
      <c r="F192" s="81"/>
      <c r="G192" s="81"/>
      <c r="H192" s="81"/>
      <c r="I192" s="81"/>
      <c r="J192" s="81"/>
      <c r="K192" s="12">
        <f t="shared" si="2"/>
        <v>0</v>
      </c>
      <c r="L192" s="300"/>
    </row>
    <row r="193" spans="1:12" s="10" customFormat="1" ht="15.75" hidden="1">
      <c r="A193" s="107" t="s">
        <v>344</v>
      </c>
      <c r="B193" s="17"/>
      <c r="C193" s="81">
        <f>SUM(C189:C192)</f>
        <v>0</v>
      </c>
      <c r="D193" s="81">
        <f>SUM(D189:D192)</f>
        <v>0</v>
      </c>
      <c r="E193" s="81"/>
      <c r="F193" s="81"/>
      <c r="G193" s="81"/>
      <c r="H193" s="81"/>
      <c r="I193" s="81"/>
      <c r="J193" s="81"/>
      <c r="K193" s="12">
        <f t="shared" si="2"/>
        <v>0</v>
      </c>
      <c r="L193" s="300"/>
    </row>
    <row r="194" spans="1:12" s="10" customFormat="1" ht="15.75">
      <c r="A194" s="61" t="s">
        <v>345</v>
      </c>
      <c r="B194" s="17"/>
      <c r="C194" s="81">
        <f>SUM(C183:C188)+C193</f>
        <v>49402</v>
      </c>
      <c r="D194" s="81">
        <f>SUM(D183:D188)+D193</f>
        <v>49402</v>
      </c>
      <c r="E194" s="81"/>
      <c r="F194" s="81"/>
      <c r="G194" s="81"/>
      <c r="H194" s="81"/>
      <c r="I194" s="81"/>
      <c r="J194" s="81"/>
      <c r="K194" s="12">
        <f t="shared" si="2"/>
        <v>0</v>
      </c>
      <c r="L194" s="300"/>
    </row>
    <row r="195" spans="1:12" s="10" customFormat="1" ht="15.75">
      <c r="A195" s="85" t="s">
        <v>373</v>
      </c>
      <c r="B195" s="17">
        <v>2</v>
      </c>
      <c r="C195" s="81">
        <v>699450</v>
      </c>
      <c r="D195" s="81">
        <v>699450</v>
      </c>
      <c r="E195" s="81"/>
      <c r="F195" s="81"/>
      <c r="G195" s="81"/>
      <c r="H195" s="81"/>
      <c r="I195" s="81"/>
      <c r="J195" s="81"/>
      <c r="K195" s="12">
        <f t="shared" si="2"/>
        <v>0</v>
      </c>
      <c r="L195" s="300"/>
    </row>
    <row r="196" spans="1:12" s="10" customFormat="1" ht="15.75" hidden="1">
      <c r="A196" s="85" t="s">
        <v>346</v>
      </c>
      <c r="B196" s="17">
        <v>2</v>
      </c>
      <c r="C196" s="81"/>
      <c r="D196" s="81"/>
      <c r="E196" s="81"/>
      <c r="F196" s="81"/>
      <c r="G196" s="81"/>
      <c r="H196" s="81"/>
      <c r="I196" s="81"/>
      <c r="J196" s="81"/>
      <c r="K196" s="12">
        <f t="shared" si="2"/>
        <v>0</v>
      </c>
      <c r="L196" s="300"/>
    </row>
    <row r="197" spans="1:12" s="10" customFormat="1" ht="15.75" hidden="1">
      <c r="A197" s="85" t="s">
        <v>347</v>
      </c>
      <c r="B197" s="17">
        <v>2</v>
      </c>
      <c r="C197" s="81"/>
      <c r="D197" s="81"/>
      <c r="E197" s="81"/>
      <c r="F197" s="81"/>
      <c r="G197" s="81"/>
      <c r="H197" s="81"/>
      <c r="I197" s="81"/>
      <c r="J197" s="81"/>
      <c r="K197" s="12">
        <f t="shared" si="2"/>
        <v>0</v>
      </c>
      <c r="L197" s="300"/>
    </row>
    <row r="198" spans="1:12" s="10" customFormat="1" ht="15.75">
      <c r="A198" s="108" t="s">
        <v>348</v>
      </c>
      <c r="B198" s="17"/>
      <c r="C198" s="81">
        <f>SUM(C195:C197)</f>
        <v>699450</v>
      </c>
      <c r="D198" s="81">
        <f>SUM(D195:D197)</f>
        <v>699450</v>
      </c>
      <c r="E198" s="81"/>
      <c r="F198" s="81"/>
      <c r="G198" s="81"/>
      <c r="H198" s="81"/>
      <c r="I198" s="81"/>
      <c r="J198" s="81"/>
      <c r="K198" s="12">
        <f t="shared" si="2"/>
        <v>0</v>
      </c>
      <c r="L198" s="300"/>
    </row>
    <row r="199" spans="1:12" s="10" customFormat="1" ht="15.75" hidden="1">
      <c r="A199" s="61" t="s">
        <v>349</v>
      </c>
      <c r="B199" s="17"/>
      <c r="C199" s="81"/>
      <c r="D199" s="81"/>
      <c r="E199" s="81"/>
      <c r="F199" s="81"/>
      <c r="G199" s="81"/>
      <c r="H199" s="81"/>
      <c r="I199" s="81"/>
      <c r="J199" s="81"/>
      <c r="K199" s="12">
        <f t="shared" si="2"/>
        <v>0</v>
      </c>
      <c r="L199" s="300"/>
    </row>
    <row r="200" spans="1:12" s="10" customFormat="1" ht="15.75" hidden="1">
      <c r="A200" s="61" t="s">
        <v>350</v>
      </c>
      <c r="B200" s="17"/>
      <c r="C200" s="81"/>
      <c r="D200" s="81"/>
      <c r="E200" s="81"/>
      <c r="F200" s="81"/>
      <c r="G200" s="81"/>
      <c r="H200" s="81"/>
      <c r="I200" s="81"/>
      <c r="J200" s="81"/>
      <c r="K200" s="12">
        <f t="shared" si="2"/>
        <v>0</v>
      </c>
      <c r="L200" s="300"/>
    </row>
    <row r="201" spans="1:12" s="10" customFormat="1" ht="15.75" hidden="1">
      <c r="A201" s="85" t="s">
        <v>464</v>
      </c>
      <c r="B201" s="17">
        <v>2</v>
      </c>
      <c r="C201" s="81"/>
      <c r="D201" s="81"/>
      <c r="E201" s="81"/>
      <c r="F201" s="81"/>
      <c r="G201" s="81"/>
      <c r="H201" s="81"/>
      <c r="I201" s="81"/>
      <c r="J201" s="81"/>
      <c r="K201" s="12">
        <f t="shared" si="2"/>
        <v>0</v>
      </c>
      <c r="L201" s="300"/>
    </row>
    <row r="202" spans="1:12" s="10" customFormat="1" ht="15.75" hidden="1">
      <c r="A202" s="85" t="s">
        <v>465</v>
      </c>
      <c r="B202" s="17">
        <v>2</v>
      </c>
      <c r="C202" s="81"/>
      <c r="D202" s="81"/>
      <c r="E202" s="81"/>
      <c r="F202" s="81"/>
      <c r="G202" s="81"/>
      <c r="H202" s="81"/>
      <c r="I202" s="81"/>
      <c r="J202" s="81"/>
      <c r="K202" s="12">
        <f aca="true" t="shared" si="3" ref="K202:K265">D202-C202</f>
        <v>0</v>
      </c>
      <c r="L202" s="300"/>
    </row>
    <row r="203" spans="1:12" s="10" customFormat="1" ht="15.75" hidden="1">
      <c r="A203" s="61" t="s">
        <v>463</v>
      </c>
      <c r="B203" s="17"/>
      <c r="C203" s="81">
        <f>SUM(C201:C202)</f>
        <v>0</v>
      </c>
      <c r="D203" s="81">
        <f>SUM(D201:D202)</f>
        <v>0</v>
      </c>
      <c r="E203" s="81"/>
      <c r="F203" s="81"/>
      <c r="G203" s="81"/>
      <c r="H203" s="81"/>
      <c r="I203" s="81"/>
      <c r="J203" s="81"/>
      <c r="K203" s="12">
        <f t="shared" si="3"/>
        <v>0</v>
      </c>
      <c r="L203" s="300"/>
    </row>
    <row r="204" spans="1:12" s="10" customFormat="1" ht="15.75" hidden="1">
      <c r="A204" s="85" t="s">
        <v>466</v>
      </c>
      <c r="B204" s="17">
        <v>2</v>
      </c>
      <c r="C204" s="81"/>
      <c r="D204" s="81"/>
      <c r="E204" s="81"/>
      <c r="F204" s="81"/>
      <c r="G204" s="81"/>
      <c r="H204" s="81"/>
      <c r="I204" s="81"/>
      <c r="J204" s="81"/>
      <c r="K204" s="12">
        <f t="shared" si="3"/>
        <v>0</v>
      </c>
      <c r="L204" s="300"/>
    </row>
    <row r="205" spans="1:12" s="10" customFormat="1" ht="15.75" hidden="1">
      <c r="A205" s="85" t="s">
        <v>467</v>
      </c>
      <c r="B205" s="17">
        <v>2</v>
      </c>
      <c r="C205" s="81"/>
      <c r="D205" s="81"/>
      <c r="E205" s="81"/>
      <c r="F205" s="81"/>
      <c r="G205" s="81"/>
      <c r="H205" s="81"/>
      <c r="I205" s="81"/>
      <c r="J205" s="81"/>
      <c r="K205" s="12">
        <f t="shared" si="3"/>
        <v>0</v>
      </c>
      <c r="L205" s="300"/>
    </row>
    <row r="206" spans="1:12" s="10" customFormat="1" ht="15.75" hidden="1">
      <c r="A206" s="61" t="s">
        <v>351</v>
      </c>
      <c r="B206" s="104"/>
      <c r="C206" s="81">
        <f>SUM(C204:C205)</f>
        <v>0</v>
      </c>
      <c r="D206" s="81">
        <f>SUM(D204:D205)</f>
        <v>0</v>
      </c>
      <c r="E206" s="81"/>
      <c r="F206" s="81"/>
      <c r="G206" s="81"/>
      <c r="H206" s="81"/>
      <c r="I206" s="81"/>
      <c r="J206" s="81"/>
      <c r="K206" s="12">
        <f t="shared" si="3"/>
        <v>0</v>
      </c>
      <c r="L206" s="300"/>
    </row>
    <row r="207" spans="1:12" s="10" customFormat="1" ht="15.75" hidden="1">
      <c r="A207" s="85" t="s">
        <v>429</v>
      </c>
      <c r="B207" s="104">
        <v>2</v>
      </c>
      <c r="C207" s="81"/>
      <c r="D207" s="81"/>
      <c r="E207" s="81"/>
      <c r="F207" s="81"/>
      <c r="G207" s="81"/>
      <c r="H207" s="81"/>
      <c r="I207" s="81"/>
      <c r="J207" s="81"/>
      <c r="K207" s="12">
        <f t="shared" si="3"/>
        <v>0</v>
      </c>
      <c r="L207" s="300"/>
    </row>
    <row r="208" spans="1:12" s="10" customFormat="1" ht="47.25" hidden="1">
      <c r="A208" s="85" t="s">
        <v>352</v>
      </c>
      <c r="B208" s="104">
        <v>2</v>
      </c>
      <c r="C208" s="81"/>
      <c r="D208" s="81"/>
      <c r="E208" s="81"/>
      <c r="F208" s="81"/>
      <c r="G208" s="81"/>
      <c r="H208" s="81"/>
      <c r="I208" s="81"/>
      <c r="J208" s="81"/>
      <c r="K208" s="12">
        <f t="shared" si="3"/>
        <v>0</v>
      </c>
      <c r="L208" s="300"/>
    </row>
    <row r="209" spans="1:12" s="10" customFormat="1" ht="31.5" hidden="1">
      <c r="A209" s="85" t="s">
        <v>354</v>
      </c>
      <c r="B209" s="104">
        <v>2</v>
      </c>
      <c r="C209" s="81"/>
      <c r="D209" s="81"/>
      <c r="E209" s="81"/>
      <c r="F209" s="81"/>
      <c r="G209" s="81"/>
      <c r="H209" s="81"/>
      <c r="I209" s="81"/>
      <c r="J209" s="81"/>
      <c r="K209" s="12">
        <f t="shared" si="3"/>
        <v>0</v>
      </c>
      <c r="L209" s="300"/>
    </row>
    <row r="210" spans="1:12" s="10" customFormat="1" ht="15.75" hidden="1">
      <c r="A210" s="85" t="s">
        <v>355</v>
      </c>
      <c r="B210" s="104">
        <v>2</v>
      </c>
      <c r="C210" s="81"/>
      <c r="D210" s="81"/>
      <c r="E210" s="81"/>
      <c r="F210" s="81"/>
      <c r="G210" s="81"/>
      <c r="H210" s="81"/>
      <c r="I210" s="81"/>
      <c r="J210" s="81"/>
      <c r="K210" s="12">
        <f t="shared" si="3"/>
        <v>0</v>
      </c>
      <c r="L210" s="300"/>
    </row>
    <row r="211" spans="1:12" s="10" customFormat="1" ht="15.75" hidden="1">
      <c r="A211" s="107" t="s">
        <v>353</v>
      </c>
      <c r="B211" s="104"/>
      <c r="C211" s="81">
        <f>SUM(C209:C210)</f>
        <v>0</v>
      </c>
      <c r="D211" s="81">
        <f>SUM(D209:D210)</f>
        <v>0</v>
      </c>
      <c r="E211" s="81"/>
      <c r="F211" s="81"/>
      <c r="G211" s="81"/>
      <c r="H211" s="81"/>
      <c r="I211" s="81"/>
      <c r="J211" s="81"/>
      <c r="K211" s="12">
        <f t="shared" si="3"/>
        <v>0</v>
      </c>
      <c r="L211" s="300"/>
    </row>
    <row r="212" spans="1:12" s="10" customFormat="1" ht="15.75" hidden="1">
      <c r="A212" s="85" t="s">
        <v>537</v>
      </c>
      <c r="B212" s="104">
        <v>2</v>
      </c>
      <c r="C212" s="81"/>
      <c r="D212" s="81"/>
      <c r="E212" s="81"/>
      <c r="F212" s="81"/>
      <c r="G212" s="81"/>
      <c r="H212" s="81"/>
      <c r="I212" s="81"/>
      <c r="J212" s="81"/>
      <c r="K212" s="12">
        <f t="shared" si="3"/>
        <v>0</v>
      </c>
      <c r="L212" s="300"/>
    </row>
    <row r="213" spans="1:12" s="10" customFormat="1" ht="15.75">
      <c r="A213" s="85" t="s">
        <v>684</v>
      </c>
      <c r="B213" s="104">
        <v>2</v>
      </c>
      <c r="C213" s="81">
        <v>0</v>
      </c>
      <c r="D213" s="81">
        <v>7465</v>
      </c>
      <c r="E213" s="81"/>
      <c r="F213" s="81"/>
      <c r="G213" s="81"/>
      <c r="H213" s="81"/>
      <c r="I213" s="81"/>
      <c r="J213" s="81"/>
      <c r="K213" s="12">
        <f t="shared" si="3"/>
        <v>7465</v>
      </c>
      <c r="L213" s="300"/>
    </row>
    <row r="214" spans="1:12" s="10" customFormat="1" ht="17.25" customHeight="1">
      <c r="A214" s="107" t="s">
        <v>356</v>
      </c>
      <c r="B214" s="104"/>
      <c r="C214" s="81">
        <f>SUM(C212:C213)</f>
        <v>0</v>
      </c>
      <c r="D214" s="81">
        <f>SUM(D212:D213)</f>
        <v>7465</v>
      </c>
      <c r="E214" s="81"/>
      <c r="F214" s="81"/>
      <c r="G214" s="81"/>
      <c r="H214" s="81"/>
      <c r="I214" s="81"/>
      <c r="J214" s="81"/>
      <c r="K214" s="12">
        <f t="shared" si="3"/>
        <v>7465</v>
      </c>
      <c r="L214" s="300"/>
    </row>
    <row r="215" spans="1:12" s="10" customFormat="1" ht="15.75">
      <c r="A215" s="61" t="s">
        <v>430</v>
      </c>
      <c r="B215" s="104"/>
      <c r="C215" s="81">
        <f>SUM(C208)+C211+C214</f>
        <v>0</v>
      </c>
      <c r="D215" s="81">
        <f>SUM(D208)+D211+D214</f>
        <v>7465</v>
      </c>
      <c r="E215" s="81"/>
      <c r="F215" s="81"/>
      <c r="G215" s="81"/>
      <c r="H215" s="81"/>
      <c r="I215" s="81"/>
      <c r="J215" s="81"/>
      <c r="K215" s="12">
        <f t="shared" si="3"/>
        <v>7465</v>
      </c>
      <c r="L215" s="300"/>
    </row>
    <row r="216" spans="1:12" s="10" customFormat="1" ht="15.75">
      <c r="A216" s="40" t="s">
        <v>334</v>
      </c>
      <c r="B216" s="100"/>
      <c r="C216" s="82">
        <f>SUM(C217:C217:C219)</f>
        <v>753852</v>
      </c>
      <c r="D216" s="82">
        <f>SUM(D217:D217:D219)</f>
        <v>1112317</v>
      </c>
      <c r="E216" s="82"/>
      <c r="F216" s="82"/>
      <c r="G216" s="82"/>
      <c r="H216" s="82"/>
      <c r="I216" s="82"/>
      <c r="J216" s="82"/>
      <c r="K216" s="12">
        <f t="shared" si="3"/>
        <v>358465</v>
      </c>
      <c r="L216" s="300"/>
    </row>
    <row r="217" spans="1:12" s="10" customFormat="1" ht="15.75">
      <c r="A217" s="85" t="s">
        <v>386</v>
      </c>
      <c r="B217" s="98">
        <v>1</v>
      </c>
      <c r="C217" s="81">
        <f>SUMIF($B$163:$B$216,"1",C$163:C$216)</f>
        <v>0</v>
      </c>
      <c r="D217" s="81">
        <f>SUMIF($B$163:$B$216,"1",D$163:D$216)</f>
        <v>0</v>
      </c>
      <c r="E217" s="81"/>
      <c r="F217" s="81"/>
      <c r="G217" s="81"/>
      <c r="H217" s="81"/>
      <c r="I217" s="81"/>
      <c r="J217" s="81"/>
      <c r="K217" s="12">
        <f t="shared" si="3"/>
        <v>0</v>
      </c>
      <c r="L217" s="300"/>
    </row>
    <row r="218" spans="1:12" s="10" customFormat="1" ht="15.75">
      <c r="A218" s="85" t="s">
        <v>231</v>
      </c>
      <c r="B218" s="98">
        <v>2</v>
      </c>
      <c r="C218" s="81">
        <f>SUMIF($B$163:$B$216,"2",C$163:C$216)</f>
        <v>753852</v>
      </c>
      <c r="D218" s="81">
        <f>SUMIF($B$163:$B$216,"2",D$163:D$216)</f>
        <v>1112317</v>
      </c>
      <c r="E218" s="81"/>
      <c r="F218" s="81"/>
      <c r="G218" s="81"/>
      <c r="H218" s="81"/>
      <c r="I218" s="81"/>
      <c r="J218" s="81"/>
      <c r="K218" s="12">
        <f t="shared" si="3"/>
        <v>358465</v>
      </c>
      <c r="L218" s="300"/>
    </row>
    <row r="219" spans="1:12" s="10" customFormat="1" ht="15.75">
      <c r="A219" s="85" t="s">
        <v>124</v>
      </c>
      <c r="B219" s="98">
        <v>3</v>
      </c>
      <c r="C219" s="81">
        <f>SUMIF($B$163:$B$216,"3",C$163:C$216)</f>
        <v>0</v>
      </c>
      <c r="D219" s="81">
        <f>SUMIF($B$163:$B$216,"3",D$163:D$216)</f>
        <v>0</v>
      </c>
      <c r="E219" s="81"/>
      <c r="F219" s="81"/>
      <c r="G219" s="81"/>
      <c r="H219" s="81"/>
      <c r="I219" s="81"/>
      <c r="J219" s="81"/>
      <c r="K219" s="12">
        <f t="shared" si="3"/>
        <v>0</v>
      </c>
      <c r="L219" s="300"/>
    </row>
    <row r="220" spans="1:12" s="10" customFormat="1" ht="15.75">
      <c r="A220" s="65" t="s">
        <v>357</v>
      </c>
      <c r="B220" s="17"/>
      <c r="C220" s="82"/>
      <c r="D220" s="82"/>
      <c r="E220" s="82"/>
      <c r="F220" s="82"/>
      <c r="G220" s="82"/>
      <c r="H220" s="82"/>
      <c r="I220" s="82"/>
      <c r="J220" s="82"/>
      <c r="K220" s="12">
        <f t="shared" si="3"/>
        <v>0</v>
      </c>
      <c r="L220" s="300"/>
    </row>
    <row r="221" spans="1:12" s="10" customFormat="1" ht="15.75" hidden="1">
      <c r="A221" s="85" t="s">
        <v>117</v>
      </c>
      <c r="B221" s="104"/>
      <c r="C221" s="81"/>
      <c r="D221" s="81"/>
      <c r="E221" s="81"/>
      <c r="F221" s="81"/>
      <c r="G221" s="81"/>
      <c r="H221" s="81"/>
      <c r="I221" s="81"/>
      <c r="J221" s="81"/>
      <c r="K221" s="12">
        <f t="shared" si="3"/>
        <v>0</v>
      </c>
      <c r="L221" s="300"/>
    </row>
    <row r="222" spans="1:12" s="10" customFormat="1" ht="15.75" hidden="1">
      <c r="A222" s="108" t="s">
        <v>358</v>
      </c>
      <c r="B222" s="104"/>
      <c r="C222" s="81">
        <f>SUM(C221)</f>
        <v>0</v>
      </c>
      <c r="D222" s="81">
        <f>SUM(D221)</f>
        <v>0</v>
      </c>
      <c r="E222" s="81"/>
      <c r="F222" s="81"/>
      <c r="G222" s="81"/>
      <c r="H222" s="81"/>
      <c r="I222" s="81"/>
      <c r="J222" s="81"/>
      <c r="K222" s="12">
        <f t="shared" si="3"/>
        <v>0</v>
      </c>
      <c r="L222" s="300"/>
    </row>
    <row r="223" spans="1:12" s="10" customFormat="1" ht="15.75">
      <c r="A223" s="85" t="s">
        <v>359</v>
      </c>
      <c r="B223" s="104">
        <v>2</v>
      </c>
      <c r="C223" s="81">
        <v>0</v>
      </c>
      <c r="D223" s="81">
        <v>80000</v>
      </c>
      <c r="E223" s="81"/>
      <c r="F223" s="81"/>
      <c r="G223" s="81"/>
      <c r="H223" s="81"/>
      <c r="I223" s="81"/>
      <c r="J223" s="81"/>
      <c r="K223" s="12">
        <f t="shared" si="3"/>
        <v>80000</v>
      </c>
      <c r="L223" s="300"/>
    </row>
    <row r="224" spans="1:12" s="10" customFormat="1" ht="15.75" hidden="1">
      <c r="A224" s="85" t="s">
        <v>118</v>
      </c>
      <c r="B224" s="104">
        <v>2</v>
      </c>
      <c r="C224" s="81"/>
      <c r="D224" s="81"/>
      <c r="E224" s="81"/>
      <c r="F224" s="81"/>
      <c r="G224" s="81"/>
      <c r="H224" s="81"/>
      <c r="I224" s="81"/>
      <c r="J224" s="81"/>
      <c r="K224" s="12">
        <f t="shared" si="3"/>
        <v>0</v>
      </c>
      <c r="L224" s="300"/>
    </row>
    <row r="225" spans="1:12" s="10" customFormat="1" ht="15.75" hidden="1">
      <c r="A225" s="85" t="s">
        <v>118</v>
      </c>
      <c r="B225" s="104">
        <v>2</v>
      </c>
      <c r="C225" s="81"/>
      <c r="D225" s="81"/>
      <c r="E225" s="81"/>
      <c r="F225" s="81"/>
      <c r="G225" s="81"/>
      <c r="H225" s="81"/>
      <c r="I225" s="81"/>
      <c r="J225" s="81"/>
      <c r="K225" s="12">
        <f t="shared" si="3"/>
        <v>0</v>
      </c>
      <c r="L225" s="300"/>
    </row>
    <row r="226" spans="1:12" s="10" customFormat="1" ht="31.5" hidden="1">
      <c r="A226" s="107" t="s">
        <v>361</v>
      </c>
      <c r="B226" s="104"/>
      <c r="C226" s="81">
        <f>SUM(C224:C225)</f>
        <v>0</v>
      </c>
      <c r="D226" s="81">
        <f>SUM(D224:D225)</f>
        <v>0</v>
      </c>
      <c r="E226" s="81"/>
      <c r="F226" s="81"/>
      <c r="G226" s="81"/>
      <c r="H226" s="81"/>
      <c r="I226" s="81"/>
      <c r="J226" s="81"/>
      <c r="K226" s="12">
        <f t="shared" si="3"/>
        <v>0</v>
      </c>
      <c r="L226" s="300"/>
    </row>
    <row r="227" spans="1:12" s="10" customFormat="1" ht="15.75">
      <c r="A227" s="61" t="s">
        <v>360</v>
      </c>
      <c r="B227" s="104"/>
      <c r="C227" s="81">
        <f>C223+C226</f>
        <v>0</v>
      </c>
      <c r="D227" s="81">
        <f>D223+D226</f>
        <v>80000</v>
      </c>
      <c r="E227" s="81"/>
      <c r="F227" s="81"/>
      <c r="G227" s="81"/>
      <c r="H227" s="81"/>
      <c r="I227" s="81"/>
      <c r="J227" s="81"/>
      <c r="K227" s="12">
        <f t="shared" si="3"/>
        <v>80000</v>
      </c>
      <c r="L227" s="300"/>
    </row>
    <row r="228" spans="1:12" s="10" customFormat="1" ht="15.75" hidden="1">
      <c r="A228" s="85" t="s">
        <v>117</v>
      </c>
      <c r="B228" s="104">
        <v>2</v>
      </c>
      <c r="C228" s="81"/>
      <c r="D228" s="81"/>
      <c r="E228" s="81"/>
      <c r="F228" s="81"/>
      <c r="G228" s="81"/>
      <c r="H228" s="81"/>
      <c r="I228" s="81"/>
      <c r="J228" s="81"/>
      <c r="K228" s="12">
        <f t="shared" si="3"/>
        <v>0</v>
      </c>
      <c r="L228" s="300"/>
    </row>
    <row r="229" spans="1:12" s="10" customFormat="1" ht="15.75" hidden="1">
      <c r="A229" s="85" t="s">
        <v>117</v>
      </c>
      <c r="B229" s="104">
        <v>2</v>
      </c>
      <c r="C229" s="81"/>
      <c r="D229" s="81"/>
      <c r="E229" s="81"/>
      <c r="F229" s="81"/>
      <c r="G229" s="81"/>
      <c r="H229" s="81"/>
      <c r="I229" s="81"/>
      <c r="J229" s="81"/>
      <c r="K229" s="12">
        <f t="shared" si="3"/>
        <v>0</v>
      </c>
      <c r="L229" s="300"/>
    </row>
    <row r="230" spans="1:12" s="10" customFormat="1" ht="15.75" hidden="1">
      <c r="A230" s="85" t="s">
        <v>117</v>
      </c>
      <c r="B230" s="104">
        <v>2</v>
      </c>
      <c r="C230" s="81"/>
      <c r="D230" s="81"/>
      <c r="E230" s="81"/>
      <c r="F230" s="81"/>
      <c r="G230" s="81"/>
      <c r="H230" s="81"/>
      <c r="I230" s="81"/>
      <c r="J230" s="81"/>
      <c r="K230" s="12">
        <f t="shared" si="3"/>
        <v>0</v>
      </c>
      <c r="L230" s="300"/>
    </row>
    <row r="231" spans="1:12" s="10" customFormat="1" ht="15.75" hidden="1">
      <c r="A231" s="108" t="s">
        <v>362</v>
      </c>
      <c r="B231" s="104"/>
      <c r="C231" s="81">
        <f>SUM(C228:C230)</f>
        <v>0</v>
      </c>
      <c r="D231" s="81">
        <f>SUM(D228:D230)</f>
        <v>0</v>
      </c>
      <c r="E231" s="81"/>
      <c r="F231" s="81"/>
      <c r="G231" s="81"/>
      <c r="H231" s="81"/>
      <c r="I231" s="81"/>
      <c r="J231" s="81"/>
      <c r="K231" s="12">
        <f t="shared" si="3"/>
        <v>0</v>
      </c>
      <c r="L231" s="300"/>
    </row>
    <row r="232" spans="1:12" s="10" customFormat="1" ht="15.75" hidden="1">
      <c r="A232" s="85" t="s">
        <v>363</v>
      </c>
      <c r="B232" s="104">
        <v>2</v>
      </c>
      <c r="C232" s="81"/>
      <c r="D232" s="81"/>
      <c r="E232" s="81"/>
      <c r="F232" s="81"/>
      <c r="G232" s="81"/>
      <c r="H232" s="81"/>
      <c r="I232" s="81"/>
      <c r="J232" s="81"/>
      <c r="K232" s="12">
        <f t="shared" si="3"/>
        <v>0</v>
      </c>
      <c r="L232" s="300"/>
    </row>
    <row r="233" spans="1:12" s="10" customFormat="1" ht="15.75" hidden="1">
      <c r="A233" s="85" t="s">
        <v>364</v>
      </c>
      <c r="B233" s="104">
        <v>2</v>
      </c>
      <c r="C233" s="81"/>
      <c r="D233" s="81"/>
      <c r="E233" s="81"/>
      <c r="F233" s="81"/>
      <c r="G233" s="81"/>
      <c r="H233" s="81"/>
      <c r="I233" s="81"/>
      <c r="J233" s="81"/>
      <c r="K233" s="12">
        <f t="shared" si="3"/>
        <v>0</v>
      </c>
      <c r="L233" s="300"/>
    </row>
    <row r="234" spans="1:12" s="10" customFormat="1" ht="15.75" hidden="1">
      <c r="A234" s="61" t="s">
        <v>365</v>
      </c>
      <c r="B234" s="104"/>
      <c r="C234" s="81">
        <f>SUM(C232:C233)</f>
        <v>0</v>
      </c>
      <c r="D234" s="81">
        <f>SUM(D232:D233)</f>
        <v>0</v>
      </c>
      <c r="E234" s="81"/>
      <c r="F234" s="81"/>
      <c r="G234" s="81"/>
      <c r="H234" s="81"/>
      <c r="I234" s="81"/>
      <c r="J234" s="81"/>
      <c r="K234" s="12">
        <f t="shared" si="3"/>
        <v>0</v>
      </c>
      <c r="L234" s="300"/>
    </row>
    <row r="235" spans="1:12" s="10" customFormat="1" ht="15.75" hidden="1">
      <c r="A235" s="61" t="s">
        <v>366</v>
      </c>
      <c r="B235" s="104">
        <v>2</v>
      </c>
      <c r="C235" s="81"/>
      <c r="D235" s="81"/>
      <c r="E235" s="81"/>
      <c r="F235" s="81"/>
      <c r="G235" s="81"/>
      <c r="H235" s="81"/>
      <c r="I235" s="81"/>
      <c r="J235" s="81"/>
      <c r="K235" s="12">
        <f t="shared" si="3"/>
        <v>0</v>
      </c>
      <c r="L235" s="300"/>
    </row>
    <row r="236" spans="1:12" s="10" customFormat="1" ht="15.75">
      <c r="A236" s="40" t="s">
        <v>357</v>
      </c>
      <c r="B236" s="100"/>
      <c r="C236" s="82">
        <f>SUM(C237:C237:C239)</f>
        <v>0</v>
      </c>
      <c r="D236" s="82">
        <f>SUM(D237:D237:D239)</f>
        <v>80000</v>
      </c>
      <c r="E236" s="82"/>
      <c r="F236" s="82"/>
      <c r="G236" s="82"/>
      <c r="H236" s="82"/>
      <c r="I236" s="82"/>
      <c r="J236" s="82"/>
      <c r="K236" s="12">
        <f t="shared" si="3"/>
        <v>80000</v>
      </c>
      <c r="L236" s="300"/>
    </row>
    <row r="237" spans="1:12" s="10" customFormat="1" ht="15.75">
      <c r="A237" s="85" t="s">
        <v>386</v>
      </c>
      <c r="B237" s="98">
        <v>1</v>
      </c>
      <c r="C237" s="81">
        <f>SUMIF($B$220:$B$236,"1",C$220:C$236)</f>
        <v>0</v>
      </c>
      <c r="D237" s="81">
        <f>SUMIF($B$220:$B$236,"1",D$220:D$236)</f>
        <v>0</v>
      </c>
      <c r="E237" s="81"/>
      <c r="F237" s="81"/>
      <c r="G237" s="81"/>
      <c r="H237" s="81"/>
      <c r="I237" s="81"/>
      <c r="J237" s="81"/>
      <c r="K237" s="12">
        <f t="shared" si="3"/>
        <v>0</v>
      </c>
      <c r="L237" s="300"/>
    </row>
    <row r="238" spans="1:12" s="10" customFormat="1" ht="15.75">
      <c r="A238" s="85" t="s">
        <v>231</v>
      </c>
      <c r="B238" s="98">
        <v>2</v>
      </c>
      <c r="C238" s="81">
        <f>SUMIF($B$220:$B$236,"2",C$220:C$236)</f>
        <v>0</v>
      </c>
      <c r="D238" s="81">
        <f>SUMIF($B$220:$B$236,"2",D$220:D$236)</f>
        <v>80000</v>
      </c>
      <c r="E238" s="81"/>
      <c r="F238" s="81"/>
      <c r="G238" s="81"/>
      <c r="H238" s="81"/>
      <c r="I238" s="81"/>
      <c r="J238" s="81"/>
      <c r="K238" s="12">
        <f t="shared" si="3"/>
        <v>80000</v>
      </c>
      <c r="L238" s="300"/>
    </row>
    <row r="239" spans="1:12" s="10" customFormat="1" ht="15.75">
      <c r="A239" s="85" t="s">
        <v>124</v>
      </c>
      <c r="B239" s="98">
        <v>3</v>
      </c>
      <c r="C239" s="81">
        <f>SUMIF($B$220:$B$236,"3",C$220:C$236)</f>
        <v>0</v>
      </c>
      <c r="D239" s="81">
        <f>SUMIF($B$220:$B$236,"3",D$220:D$236)</f>
        <v>0</v>
      </c>
      <c r="E239" s="81"/>
      <c r="F239" s="81"/>
      <c r="G239" s="81"/>
      <c r="H239" s="81"/>
      <c r="I239" s="81"/>
      <c r="J239" s="81"/>
      <c r="K239" s="12">
        <f t="shared" si="3"/>
        <v>0</v>
      </c>
      <c r="L239" s="300"/>
    </row>
    <row r="240" spans="1:12" s="10" customFormat="1" ht="15.75" hidden="1">
      <c r="A240" s="65" t="s">
        <v>370</v>
      </c>
      <c r="B240" s="17"/>
      <c r="C240" s="82"/>
      <c r="D240" s="82"/>
      <c r="E240" s="82"/>
      <c r="F240" s="82"/>
      <c r="G240" s="82"/>
      <c r="H240" s="82"/>
      <c r="I240" s="82"/>
      <c r="J240" s="82"/>
      <c r="K240" s="12">
        <f t="shared" si="3"/>
        <v>0</v>
      </c>
      <c r="L240" s="300"/>
    </row>
    <row r="241" spans="1:12" s="10" customFormat="1" ht="15.75" hidden="1">
      <c r="A241" s="85"/>
      <c r="B241" s="17"/>
      <c r="C241" s="82"/>
      <c r="D241" s="82"/>
      <c r="E241" s="82"/>
      <c r="F241" s="82"/>
      <c r="G241" s="82"/>
      <c r="H241" s="82"/>
      <c r="I241" s="82"/>
      <c r="J241" s="82"/>
      <c r="K241" s="12">
        <f t="shared" si="3"/>
        <v>0</v>
      </c>
      <c r="L241" s="300"/>
    </row>
    <row r="242" spans="1:12" s="10" customFormat="1" ht="31.5" hidden="1">
      <c r="A242" s="61" t="s">
        <v>369</v>
      </c>
      <c r="B242" s="17"/>
      <c r="C242" s="81"/>
      <c r="D242" s="81"/>
      <c r="E242" s="81"/>
      <c r="F242" s="81"/>
      <c r="G242" s="81"/>
      <c r="H242" s="81"/>
      <c r="I242" s="81"/>
      <c r="J242" s="81"/>
      <c r="K242" s="12">
        <f t="shared" si="3"/>
        <v>0</v>
      </c>
      <c r="L242" s="300"/>
    </row>
    <row r="243" spans="1:12" s="10" customFormat="1" ht="15.75" hidden="1">
      <c r="A243" s="85"/>
      <c r="B243" s="17"/>
      <c r="C243" s="81"/>
      <c r="D243" s="81"/>
      <c r="E243" s="81"/>
      <c r="F243" s="81"/>
      <c r="G243" s="81"/>
      <c r="H243" s="81"/>
      <c r="I243" s="81"/>
      <c r="J243" s="81"/>
      <c r="K243" s="12">
        <f t="shared" si="3"/>
        <v>0</v>
      </c>
      <c r="L243" s="300"/>
    </row>
    <row r="244" spans="1:12" s="10" customFormat="1" ht="15.75" hidden="1">
      <c r="A244" s="85" t="s">
        <v>479</v>
      </c>
      <c r="B244" s="17">
        <v>2</v>
      </c>
      <c r="C244" s="81"/>
      <c r="D244" s="81"/>
      <c r="E244" s="81"/>
      <c r="F244" s="81"/>
      <c r="G244" s="81"/>
      <c r="H244" s="81"/>
      <c r="I244" s="81"/>
      <c r="J244" s="81"/>
      <c r="K244" s="12">
        <f t="shared" si="3"/>
        <v>0</v>
      </c>
      <c r="L244" s="300"/>
    </row>
    <row r="245" spans="1:12" s="10" customFormat="1" ht="31.5" hidden="1">
      <c r="A245" s="61" t="s">
        <v>431</v>
      </c>
      <c r="B245" s="17"/>
      <c r="C245" s="81">
        <f>SUM(C243:C244)</f>
        <v>0</v>
      </c>
      <c r="D245" s="81">
        <f>SUM(D243:D244)</f>
        <v>0</v>
      </c>
      <c r="E245" s="81"/>
      <c r="F245" s="81"/>
      <c r="G245" s="81"/>
      <c r="H245" s="81"/>
      <c r="I245" s="81"/>
      <c r="J245" s="81"/>
      <c r="K245" s="12">
        <f t="shared" si="3"/>
        <v>0</v>
      </c>
      <c r="L245" s="300"/>
    </row>
    <row r="246" spans="1:12" s="10" customFormat="1" ht="15.75" hidden="1">
      <c r="A246" s="61"/>
      <c r="B246" s="17"/>
      <c r="C246" s="81"/>
      <c r="D246" s="81"/>
      <c r="E246" s="81"/>
      <c r="F246" s="81"/>
      <c r="G246" s="81"/>
      <c r="H246" s="81"/>
      <c r="I246" s="81"/>
      <c r="J246" s="81"/>
      <c r="K246" s="12">
        <f t="shared" si="3"/>
        <v>0</v>
      </c>
      <c r="L246" s="300"/>
    </row>
    <row r="247" spans="1:12" s="10" customFormat="1" ht="31.5" hidden="1">
      <c r="A247" s="85" t="s">
        <v>600</v>
      </c>
      <c r="B247" s="17">
        <v>2</v>
      </c>
      <c r="C247" s="81"/>
      <c r="D247" s="81"/>
      <c r="E247" s="81"/>
      <c r="F247" s="81"/>
      <c r="G247" s="81"/>
      <c r="H247" s="81"/>
      <c r="I247" s="81"/>
      <c r="J247" s="81"/>
      <c r="K247" s="12">
        <f t="shared" si="3"/>
        <v>0</v>
      </c>
      <c r="L247" s="300"/>
    </row>
    <row r="248" spans="1:12" s="10" customFormat="1" ht="15.75" hidden="1">
      <c r="A248" s="61" t="s">
        <v>601</v>
      </c>
      <c r="B248" s="17">
        <v>2</v>
      </c>
      <c r="C248" s="81"/>
      <c r="D248" s="81"/>
      <c r="E248" s="81"/>
      <c r="F248" s="81"/>
      <c r="G248" s="81"/>
      <c r="H248" s="81"/>
      <c r="I248" s="81"/>
      <c r="J248" s="81"/>
      <c r="K248" s="12">
        <f t="shared" si="3"/>
        <v>0</v>
      </c>
      <c r="L248" s="300"/>
    </row>
    <row r="249" spans="1:12" s="10" customFormat="1" ht="15.75" hidden="1">
      <c r="A249" s="61" t="s">
        <v>432</v>
      </c>
      <c r="B249" s="17"/>
      <c r="C249" s="81">
        <f>SUM(C247:C248)</f>
        <v>0</v>
      </c>
      <c r="D249" s="81">
        <f>SUM(D247:D248)</f>
        <v>0</v>
      </c>
      <c r="E249" s="81"/>
      <c r="F249" s="81"/>
      <c r="G249" s="81"/>
      <c r="H249" s="81"/>
      <c r="I249" s="81"/>
      <c r="J249" s="81"/>
      <c r="K249" s="12">
        <f t="shared" si="3"/>
        <v>0</v>
      </c>
      <c r="L249" s="300"/>
    </row>
    <row r="250" spans="1:12" s="10" customFormat="1" ht="15.75" hidden="1">
      <c r="A250" s="40" t="s">
        <v>370</v>
      </c>
      <c r="B250" s="100"/>
      <c r="C250" s="82">
        <f>SUM(C251:C251:C253)</f>
        <v>0</v>
      </c>
      <c r="D250" s="82">
        <f>SUM(D251:D251:D253)</f>
        <v>0</v>
      </c>
      <c r="E250" s="82"/>
      <c r="F250" s="82"/>
      <c r="G250" s="82"/>
      <c r="H250" s="82"/>
      <c r="I250" s="82"/>
      <c r="J250" s="82"/>
      <c r="K250" s="12">
        <f t="shared" si="3"/>
        <v>0</v>
      </c>
      <c r="L250" s="300"/>
    </row>
    <row r="251" spans="1:12" s="10" customFormat="1" ht="15.75" hidden="1">
      <c r="A251" s="85" t="s">
        <v>386</v>
      </c>
      <c r="B251" s="98">
        <v>1</v>
      </c>
      <c r="C251" s="81">
        <f>SUMIF($B$240:$B$250,"1",C$240:C$250)</f>
        <v>0</v>
      </c>
      <c r="D251" s="81">
        <f>SUMIF($B$240:$B$250,"1",D$240:D$250)</f>
        <v>0</v>
      </c>
      <c r="E251" s="81"/>
      <c r="F251" s="81"/>
      <c r="G251" s="81"/>
      <c r="H251" s="81"/>
      <c r="I251" s="81"/>
      <c r="J251" s="81"/>
      <c r="K251" s="12">
        <f t="shared" si="3"/>
        <v>0</v>
      </c>
      <c r="L251" s="300"/>
    </row>
    <row r="252" spans="1:12" s="10" customFormat="1" ht="15.75" hidden="1">
      <c r="A252" s="85" t="s">
        <v>231</v>
      </c>
      <c r="B252" s="98">
        <v>2</v>
      </c>
      <c r="C252" s="81">
        <f>SUMIF($B$240:$B$250,"2",C$240:C$250)</f>
        <v>0</v>
      </c>
      <c r="D252" s="81">
        <f>SUMIF($B$240:$B$250,"2",D$240:D$250)</f>
        <v>0</v>
      </c>
      <c r="E252" s="81"/>
      <c r="F252" s="81"/>
      <c r="G252" s="81"/>
      <c r="H252" s="81"/>
      <c r="I252" s="81"/>
      <c r="J252" s="81"/>
      <c r="K252" s="12">
        <f t="shared" si="3"/>
        <v>0</v>
      </c>
      <c r="L252" s="300"/>
    </row>
    <row r="253" spans="1:12" s="10" customFormat="1" ht="15.75" hidden="1">
      <c r="A253" s="85" t="s">
        <v>124</v>
      </c>
      <c r="B253" s="98">
        <v>3</v>
      </c>
      <c r="C253" s="81">
        <f>SUMIF($B$240:$B$250,"3",C$240:C$250)</f>
        <v>0</v>
      </c>
      <c r="D253" s="81">
        <f>SUMIF($B$240:$B$250,"3",D$240:D$250)</f>
        <v>0</v>
      </c>
      <c r="E253" s="81"/>
      <c r="F253" s="81"/>
      <c r="G253" s="81"/>
      <c r="H253" s="81"/>
      <c r="I253" s="81"/>
      <c r="J253" s="81"/>
      <c r="K253" s="12">
        <f t="shared" si="3"/>
        <v>0</v>
      </c>
      <c r="L253" s="300"/>
    </row>
    <row r="254" spans="1:12" s="10" customFormat="1" ht="15.75">
      <c r="A254" s="65" t="s">
        <v>371</v>
      </c>
      <c r="B254" s="17"/>
      <c r="C254" s="82"/>
      <c r="D254" s="82"/>
      <c r="E254" s="82"/>
      <c r="F254" s="82"/>
      <c r="G254" s="82"/>
      <c r="H254" s="82"/>
      <c r="I254" s="82"/>
      <c r="J254" s="82"/>
      <c r="K254" s="12">
        <f t="shared" si="3"/>
        <v>0</v>
      </c>
      <c r="L254" s="300"/>
    </row>
    <row r="255" spans="1:12" s="10" customFormat="1" ht="15.75" hidden="1">
      <c r="A255" s="61"/>
      <c r="B255" s="17"/>
      <c r="C255" s="81"/>
      <c r="D255" s="81"/>
      <c r="E255" s="81"/>
      <c r="F255" s="81"/>
      <c r="G255" s="81"/>
      <c r="H255" s="81"/>
      <c r="I255" s="81"/>
      <c r="J255" s="81"/>
      <c r="K255" s="12">
        <f t="shared" si="3"/>
        <v>0</v>
      </c>
      <c r="L255" s="300"/>
    </row>
    <row r="256" spans="1:12" s="10" customFormat="1" ht="31.5" hidden="1">
      <c r="A256" s="61" t="s">
        <v>372</v>
      </c>
      <c r="B256" s="17"/>
      <c r="C256" s="81"/>
      <c r="D256" s="81"/>
      <c r="E256" s="81"/>
      <c r="F256" s="81"/>
      <c r="G256" s="81"/>
      <c r="H256" s="81"/>
      <c r="I256" s="81"/>
      <c r="J256" s="81"/>
      <c r="K256" s="12">
        <f t="shared" si="3"/>
        <v>0</v>
      </c>
      <c r="L256" s="300"/>
    </row>
    <row r="257" spans="1:12" s="10" customFormat="1" ht="15.75">
      <c r="A257" s="85" t="s">
        <v>503</v>
      </c>
      <c r="B257" s="17">
        <v>2</v>
      </c>
      <c r="C257" s="81">
        <v>0</v>
      </c>
      <c r="D257" s="81">
        <v>13750</v>
      </c>
      <c r="E257" s="81"/>
      <c r="F257" s="81"/>
      <c r="G257" s="81"/>
      <c r="H257" s="81"/>
      <c r="I257" s="81"/>
      <c r="J257" s="81"/>
      <c r="K257" s="12">
        <f t="shared" si="3"/>
        <v>13750</v>
      </c>
      <c r="L257" s="300"/>
    </row>
    <row r="258" spans="1:12" s="10" customFormat="1" ht="31.5">
      <c r="A258" s="61" t="s">
        <v>433</v>
      </c>
      <c r="B258" s="17"/>
      <c r="C258" s="81">
        <f>SUM(C257)</f>
        <v>0</v>
      </c>
      <c r="D258" s="81">
        <f>SUM(D257)</f>
        <v>13750</v>
      </c>
      <c r="E258" s="81"/>
      <c r="F258" s="81"/>
      <c r="G258" s="81"/>
      <c r="H258" s="81"/>
      <c r="I258" s="81"/>
      <c r="J258" s="81"/>
      <c r="K258" s="12">
        <f t="shared" si="3"/>
        <v>13750</v>
      </c>
      <c r="L258" s="300"/>
    </row>
    <row r="259" spans="1:12" s="10" customFormat="1" ht="15.75" hidden="1">
      <c r="A259" s="61"/>
      <c r="B259" s="17"/>
      <c r="C259" s="81"/>
      <c r="D259" s="81"/>
      <c r="E259" s="81"/>
      <c r="F259" s="81"/>
      <c r="G259" s="81"/>
      <c r="H259" s="81"/>
      <c r="I259" s="81"/>
      <c r="J259" s="81"/>
      <c r="K259" s="12">
        <f t="shared" si="3"/>
        <v>0</v>
      </c>
      <c r="L259" s="300"/>
    </row>
    <row r="260" spans="1:12" s="10" customFormat="1" ht="15.75" hidden="1">
      <c r="A260" s="61"/>
      <c r="B260" s="17"/>
      <c r="C260" s="81"/>
      <c r="D260" s="81"/>
      <c r="E260" s="81"/>
      <c r="F260" s="81"/>
      <c r="G260" s="81"/>
      <c r="H260" s="81"/>
      <c r="I260" s="81"/>
      <c r="J260" s="81"/>
      <c r="K260" s="12">
        <f t="shared" si="3"/>
        <v>0</v>
      </c>
      <c r="L260" s="300"/>
    </row>
    <row r="261" spans="1:12" s="10" customFormat="1" ht="15.75" hidden="1">
      <c r="A261" s="61" t="s">
        <v>544</v>
      </c>
      <c r="B261" s="17"/>
      <c r="C261" s="81"/>
      <c r="D261" s="81"/>
      <c r="E261" s="81"/>
      <c r="F261" s="81"/>
      <c r="G261" s="81"/>
      <c r="H261" s="81"/>
      <c r="I261" s="81"/>
      <c r="J261" s="81"/>
      <c r="K261" s="12">
        <f t="shared" si="3"/>
        <v>0</v>
      </c>
      <c r="L261" s="300"/>
    </row>
    <row r="262" spans="1:12" s="10" customFormat="1" ht="15.75" hidden="1">
      <c r="A262" s="61" t="s">
        <v>434</v>
      </c>
      <c r="B262" s="17">
        <v>2</v>
      </c>
      <c r="C262" s="81"/>
      <c r="D262" s="81"/>
      <c r="E262" s="81"/>
      <c r="F262" s="81"/>
      <c r="G262" s="81"/>
      <c r="H262" s="81"/>
      <c r="I262" s="81"/>
      <c r="J262" s="81"/>
      <c r="K262" s="12">
        <f t="shared" si="3"/>
        <v>0</v>
      </c>
      <c r="L262" s="300"/>
    </row>
    <row r="263" spans="1:12" s="10" customFormat="1" ht="15.75" hidden="1">
      <c r="A263" s="88"/>
      <c r="B263" s="17">
        <v>2</v>
      </c>
      <c r="C263" s="81"/>
      <c r="D263" s="81"/>
      <c r="E263" s="81"/>
      <c r="F263" s="81"/>
      <c r="G263" s="81"/>
      <c r="H263" s="81"/>
      <c r="I263" s="81"/>
      <c r="J263" s="81"/>
      <c r="K263" s="12">
        <f t="shared" si="3"/>
        <v>0</v>
      </c>
      <c r="L263" s="300"/>
    </row>
    <row r="264" spans="1:12" s="10" customFormat="1" ht="15.75">
      <c r="A264" s="40" t="s">
        <v>371</v>
      </c>
      <c r="B264" s="100"/>
      <c r="C264" s="82">
        <f>SUM(C265:C265:C267)</f>
        <v>0</v>
      </c>
      <c r="D264" s="82">
        <f>SUM(D265:D265:D267)</f>
        <v>13750</v>
      </c>
      <c r="E264" s="82"/>
      <c r="F264" s="82"/>
      <c r="G264" s="82"/>
      <c r="H264" s="82"/>
      <c r="I264" s="82"/>
      <c r="J264" s="82"/>
      <c r="K264" s="12">
        <f t="shared" si="3"/>
        <v>13750</v>
      </c>
      <c r="L264" s="300"/>
    </row>
    <row r="265" spans="1:12" s="10" customFormat="1" ht="15.75">
      <c r="A265" s="85" t="s">
        <v>386</v>
      </c>
      <c r="B265" s="98">
        <v>1</v>
      </c>
      <c r="C265" s="81">
        <f>SUMIF($B$254:$B$264,"1",C$254:C$264)</f>
        <v>0</v>
      </c>
      <c r="D265" s="81">
        <f>SUMIF($B$254:$B$264,"1",D$254:D$264)</f>
        <v>0</v>
      </c>
      <c r="E265" s="81"/>
      <c r="F265" s="81"/>
      <c r="G265" s="81"/>
      <c r="H265" s="81"/>
      <c r="I265" s="81"/>
      <c r="J265" s="81"/>
      <c r="K265" s="12">
        <f t="shared" si="3"/>
        <v>0</v>
      </c>
      <c r="L265" s="300"/>
    </row>
    <row r="266" spans="1:12" s="10" customFormat="1" ht="15.75">
      <c r="A266" s="85" t="s">
        <v>231</v>
      </c>
      <c r="B266" s="98">
        <v>2</v>
      </c>
      <c r="C266" s="81">
        <f>SUMIF($B$254:$B$264,"2",C$254:C$264)</f>
        <v>0</v>
      </c>
      <c r="D266" s="81">
        <f>SUMIF($B$254:$B$264,"2",D$254:D$264)</f>
        <v>13750</v>
      </c>
      <c r="E266" s="81"/>
      <c r="F266" s="81"/>
      <c r="G266" s="81"/>
      <c r="H266" s="81"/>
      <c r="I266" s="81"/>
      <c r="J266" s="81"/>
      <c r="K266" s="12">
        <f aca="true" t="shared" si="4" ref="K266:K310">D266-C266</f>
        <v>13750</v>
      </c>
      <c r="L266" s="300"/>
    </row>
    <row r="267" spans="1:12" s="10" customFormat="1" ht="15.75">
      <c r="A267" s="85" t="s">
        <v>124</v>
      </c>
      <c r="B267" s="98">
        <v>3</v>
      </c>
      <c r="C267" s="81">
        <f>SUMIF($B$254:$B$264,"3",C$254:C$264)</f>
        <v>0</v>
      </c>
      <c r="D267" s="81">
        <f>SUMIF($B$254:$B$264,"3",D$254:D$264)</f>
        <v>0</v>
      </c>
      <c r="E267" s="81"/>
      <c r="F267" s="81"/>
      <c r="G267" s="81"/>
      <c r="H267" s="81"/>
      <c r="I267" s="81"/>
      <c r="J267" s="81"/>
      <c r="K267" s="12">
        <f t="shared" si="4"/>
        <v>0</v>
      </c>
      <c r="L267" s="300"/>
    </row>
    <row r="268" spans="1:12" s="10" customFormat="1" ht="33">
      <c r="A268" s="66" t="s">
        <v>445</v>
      </c>
      <c r="B268" s="101"/>
      <c r="C268" s="171"/>
      <c r="D268" s="171"/>
      <c r="E268" s="171"/>
      <c r="F268" s="171"/>
      <c r="G268" s="171"/>
      <c r="H268" s="171"/>
      <c r="I268" s="171"/>
      <c r="J268" s="171"/>
      <c r="K268" s="12">
        <f t="shared" si="4"/>
        <v>0</v>
      </c>
      <c r="L268" s="300"/>
    </row>
    <row r="269" spans="1:12" s="10" customFormat="1" ht="16.5">
      <c r="A269" s="65" t="s">
        <v>161</v>
      </c>
      <c r="B269" s="101"/>
      <c r="C269" s="171"/>
      <c r="D269" s="171"/>
      <c r="E269" s="171"/>
      <c r="F269" s="171"/>
      <c r="G269" s="171"/>
      <c r="H269" s="171"/>
      <c r="I269" s="171"/>
      <c r="J269" s="171"/>
      <c r="K269" s="12">
        <f t="shared" si="4"/>
        <v>0</v>
      </c>
      <c r="L269" s="300"/>
    </row>
    <row r="270" spans="1:12" s="10" customFormat="1" ht="16.5" customHeight="1">
      <c r="A270" s="61" t="s">
        <v>217</v>
      </c>
      <c r="B270" s="101">
        <v>2</v>
      </c>
      <c r="C270" s="83">
        <v>2373061</v>
      </c>
      <c r="D270" s="83">
        <v>2373061</v>
      </c>
      <c r="E270" s="83"/>
      <c r="F270" s="83"/>
      <c r="G270" s="83"/>
      <c r="H270" s="83"/>
      <c r="I270" s="83"/>
      <c r="J270" s="83"/>
      <c r="K270" s="12">
        <f t="shared" si="4"/>
        <v>0</v>
      </c>
      <c r="L270" s="300"/>
    </row>
    <row r="271" spans="1:12" s="10" customFormat="1" ht="15.75" hidden="1">
      <c r="A271" s="61" t="s">
        <v>437</v>
      </c>
      <c r="B271" s="100">
        <v>2</v>
      </c>
      <c r="C271" s="83"/>
      <c r="D271" s="83"/>
      <c r="E271" s="83"/>
      <c r="F271" s="83"/>
      <c r="G271" s="83"/>
      <c r="H271" s="83"/>
      <c r="I271" s="83"/>
      <c r="J271" s="83"/>
      <c r="K271" s="12">
        <f t="shared" si="4"/>
        <v>0</v>
      </c>
      <c r="L271" s="300"/>
    </row>
    <row r="272" spans="1:12" s="10" customFormat="1" ht="15.75">
      <c r="A272" s="40" t="s">
        <v>161</v>
      </c>
      <c r="B272" s="100"/>
      <c r="C272" s="82">
        <f>SUM(C273:C275)</f>
        <v>2373061</v>
      </c>
      <c r="D272" s="82">
        <f>SUM(D273:D275)</f>
        <v>2373061</v>
      </c>
      <c r="E272" s="82"/>
      <c r="F272" s="82"/>
      <c r="G272" s="82"/>
      <c r="H272" s="82"/>
      <c r="I272" s="82"/>
      <c r="J272" s="82"/>
      <c r="K272" s="12">
        <f t="shared" si="4"/>
        <v>0</v>
      </c>
      <c r="L272" s="300"/>
    </row>
    <row r="273" spans="1:12" s="10" customFormat="1" ht="15.75">
      <c r="A273" s="85" t="s">
        <v>386</v>
      </c>
      <c r="B273" s="98">
        <v>1</v>
      </c>
      <c r="C273" s="81">
        <f>SUMIF($B$269:$B$272,"1",C$269:C$272)</f>
        <v>0</v>
      </c>
      <c r="D273" s="81">
        <f>SUMIF($B$269:$B$272,"1",D$269:D$272)</f>
        <v>0</v>
      </c>
      <c r="E273" s="81"/>
      <c r="F273" s="81"/>
      <c r="G273" s="81"/>
      <c r="H273" s="81"/>
      <c r="I273" s="81"/>
      <c r="J273" s="81"/>
      <c r="K273" s="12">
        <f t="shared" si="4"/>
        <v>0</v>
      </c>
      <c r="L273" s="300"/>
    </row>
    <row r="274" spans="1:12" s="10" customFormat="1" ht="15.75">
      <c r="A274" s="85" t="s">
        <v>231</v>
      </c>
      <c r="B274" s="98">
        <v>2</v>
      </c>
      <c r="C274" s="81">
        <f>SUMIF($B$269:$B$272,"2",C$269:C$272)</f>
        <v>2373061</v>
      </c>
      <c r="D274" s="81">
        <f>SUMIF($B$269:$B$272,"2",D$269:D$272)</f>
        <v>2373061</v>
      </c>
      <c r="E274" s="81"/>
      <c r="F274" s="81"/>
      <c r="G274" s="81"/>
      <c r="H274" s="81"/>
      <c r="I274" s="81"/>
      <c r="J274" s="81"/>
      <c r="K274" s="12">
        <f t="shared" si="4"/>
        <v>0</v>
      </c>
      <c r="L274" s="300"/>
    </row>
    <row r="275" spans="1:12" s="10" customFormat="1" ht="15.75">
      <c r="A275" s="85" t="s">
        <v>124</v>
      </c>
      <c r="B275" s="98">
        <v>3</v>
      </c>
      <c r="C275" s="81">
        <f>SUMIF($B$269:$B$272,"3",C$269:C$272)</f>
        <v>0</v>
      </c>
      <c r="D275" s="81">
        <f>SUMIF($B$269:$B$272,"3",D$269:D$272)</f>
        <v>0</v>
      </c>
      <c r="E275" s="81"/>
      <c r="F275" s="81"/>
      <c r="G275" s="81"/>
      <c r="H275" s="81"/>
      <c r="I275" s="81"/>
      <c r="J275" s="81"/>
      <c r="K275" s="12">
        <f t="shared" si="4"/>
        <v>0</v>
      </c>
      <c r="L275" s="300"/>
    </row>
    <row r="276" spans="1:12" s="10" customFormat="1" ht="15.75" hidden="1">
      <c r="A276" s="65" t="s">
        <v>162</v>
      </c>
      <c r="B276" s="98"/>
      <c r="C276" s="81"/>
      <c r="D276" s="81"/>
      <c r="E276" s="81"/>
      <c r="F276" s="81"/>
      <c r="G276" s="81"/>
      <c r="H276" s="81"/>
      <c r="I276" s="81"/>
      <c r="J276" s="81"/>
      <c r="K276" s="12">
        <f t="shared" si="4"/>
        <v>0</v>
      </c>
      <c r="L276" s="300"/>
    </row>
    <row r="277" spans="1:12" s="10" customFormat="1" ht="16.5" hidden="1">
      <c r="A277" s="61" t="s">
        <v>217</v>
      </c>
      <c r="B277" s="101">
        <v>2</v>
      </c>
      <c r="C277" s="81"/>
      <c r="D277" s="81"/>
      <c r="E277" s="81"/>
      <c r="F277" s="81"/>
      <c r="G277" s="81"/>
      <c r="H277" s="81"/>
      <c r="I277" s="81"/>
      <c r="J277" s="81"/>
      <c r="K277" s="12">
        <f t="shared" si="4"/>
        <v>0</v>
      </c>
      <c r="L277" s="300"/>
    </row>
    <row r="278" spans="1:12" s="10" customFormat="1" ht="15.75" hidden="1">
      <c r="A278" s="61" t="s">
        <v>437</v>
      </c>
      <c r="B278" s="100">
        <v>2</v>
      </c>
      <c r="C278" s="83"/>
      <c r="D278" s="83"/>
      <c r="E278" s="83"/>
      <c r="F278" s="83"/>
      <c r="G278" s="83"/>
      <c r="H278" s="83"/>
      <c r="I278" s="83"/>
      <c r="J278" s="83"/>
      <c r="K278" s="12">
        <f t="shared" si="4"/>
        <v>0</v>
      </c>
      <c r="L278" s="300"/>
    </row>
    <row r="279" spans="1:12" s="10" customFormat="1" ht="15.75" hidden="1">
      <c r="A279" s="40" t="s">
        <v>162</v>
      </c>
      <c r="B279" s="100"/>
      <c r="C279" s="82">
        <f>SUM(C280:C282)</f>
        <v>0</v>
      </c>
      <c r="D279" s="82">
        <f>SUM(D280:D282)</f>
        <v>0</v>
      </c>
      <c r="E279" s="82"/>
      <c r="F279" s="82"/>
      <c r="G279" s="82"/>
      <c r="H279" s="82"/>
      <c r="I279" s="82"/>
      <c r="J279" s="82"/>
      <c r="K279" s="12">
        <f t="shared" si="4"/>
        <v>0</v>
      </c>
      <c r="L279" s="300"/>
    </row>
    <row r="280" spans="1:12" s="10" customFormat="1" ht="15.75" hidden="1">
      <c r="A280" s="85" t="s">
        <v>386</v>
      </c>
      <c r="B280" s="98">
        <v>1</v>
      </c>
      <c r="C280" s="81">
        <f>SUMIF($B$276:$B$279,"1",C$276:C$279)</f>
        <v>0</v>
      </c>
      <c r="D280" s="81">
        <f>SUMIF($B$276:$B$279,"1",D$276:D$279)</f>
        <v>0</v>
      </c>
      <c r="E280" s="81"/>
      <c r="F280" s="81"/>
      <c r="G280" s="81"/>
      <c r="H280" s="81"/>
      <c r="I280" s="81"/>
      <c r="J280" s="81"/>
      <c r="K280" s="12">
        <f t="shared" si="4"/>
        <v>0</v>
      </c>
      <c r="L280" s="300"/>
    </row>
    <row r="281" spans="1:12" s="10" customFormat="1" ht="15.75" hidden="1">
      <c r="A281" s="85" t="s">
        <v>231</v>
      </c>
      <c r="B281" s="98">
        <v>2</v>
      </c>
      <c r="C281" s="81">
        <f>SUMIF($B$276:$B$279,"2",C$276:C$279)</f>
        <v>0</v>
      </c>
      <c r="D281" s="81">
        <f>SUMIF($B$276:$B$279,"2",D$276:D$279)</f>
        <v>0</v>
      </c>
      <c r="E281" s="81"/>
      <c r="F281" s="81"/>
      <c r="G281" s="81"/>
      <c r="H281" s="81"/>
      <c r="I281" s="81"/>
      <c r="J281" s="81"/>
      <c r="K281" s="12">
        <f t="shared" si="4"/>
        <v>0</v>
      </c>
      <c r="L281" s="300"/>
    </row>
    <row r="282" spans="1:12" s="10" customFormat="1" ht="15.75" hidden="1">
      <c r="A282" s="85" t="s">
        <v>124</v>
      </c>
      <c r="B282" s="98">
        <v>3</v>
      </c>
      <c r="C282" s="81">
        <f>SUMIF($B$276:$B$279,"3",C$276:C$279)</f>
        <v>0</v>
      </c>
      <c r="D282" s="81">
        <f>SUMIF($B$276:$B$279,"3",D$276:D$279)</f>
        <v>0</v>
      </c>
      <c r="E282" s="81"/>
      <c r="F282" s="81"/>
      <c r="G282" s="81"/>
      <c r="H282" s="81"/>
      <c r="I282" s="81"/>
      <c r="J282" s="81"/>
      <c r="K282" s="12">
        <f t="shared" si="4"/>
        <v>0</v>
      </c>
      <c r="L282" s="300"/>
    </row>
    <row r="283" spans="1:12" s="10" customFormat="1" ht="33">
      <c r="A283" s="66" t="s">
        <v>87</v>
      </c>
      <c r="B283" s="101"/>
      <c r="C283" s="171">
        <f>C284+C297</f>
        <v>0</v>
      </c>
      <c r="D283" s="171">
        <f>D284+D297</f>
        <v>0</v>
      </c>
      <c r="E283" s="171"/>
      <c r="F283" s="171"/>
      <c r="G283" s="171"/>
      <c r="H283" s="171"/>
      <c r="I283" s="171"/>
      <c r="J283" s="171"/>
      <c r="K283" s="12">
        <f t="shared" si="4"/>
        <v>0</v>
      </c>
      <c r="L283" s="300"/>
    </row>
    <row r="284" spans="1:12" s="10" customFormat="1" ht="15.75">
      <c r="A284" s="65" t="s">
        <v>159</v>
      </c>
      <c r="B284" s="100"/>
      <c r="C284" s="83"/>
      <c r="D284" s="83"/>
      <c r="E284" s="83"/>
      <c r="F284" s="83"/>
      <c r="G284" s="83"/>
      <c r="H284" s="83"/>
      <c r="I284" s="83"/>
      <c r="J284" s="83"/>
      <c r="K284" s="12">
        <f t="shared" si="4"/>
        <v>0</v>
      </c>
      <c r="L284" s="300"/>
    </row>
    <row r="285" spans="1:12" s="10" customFormat="1" ht="15.75">
      <c r="A285" s="61" t="s">
        <v>216</v>
      </c>
      <c r="B285" s="100"/>
      <c r="C285" s="83"/>
      <c r="D285" s="83"/>
      <c r="E285" s="83"/>
      <c r="F285" s="83"/>
      <c r="G285" s="83"/>
      <c r="H285" s="83"/>
      <c r="I285" s="83"/>
      <c r="J285" s="83"/>
      <c r="K285" s="12">
        <f t="shared" si="4"/>
        <v>0</v>
      </c>
      <c r="L285" s="300"/>
    </row>
    <row r="286" spans="1:12" s="10" customFormat="1" ht="31.5" hidden="1">
      <c r="A286" s="85" t="s">
        <v>435</v>
      </c>
      <c r="B286" s="100"/>
      <c r="C286" s="83"/>
      <c r="D286" s="83"/>
      <c r="E286" s="83"/>
      <c r="F286" s="83"/>
      <c r="G286" s="83"/>
      <c r="H286" s="83"/>
      <c r="I286" s="83"/>
      <c r="J286" s="83"/>
      <c r="K286" s="12">
        <f t="shared" si="4"/>
        <v>0</v>
      </c>
      <c r="L286" s="300"/>
    </row>
    <row r="287" spans="1:12" s="10" customFormat="1" ht="15.75" hidden="1">
      <c r="A287" s="85" t="s">
        <v>228</v>
      </c>
      <c r="B287" s="100"/>
      <c r="C287" s="83"/>
      <c r="D287" s="83"/>
      <c r="E287" s="83"/>
      <c r="F287" s="83"/>
      <c r="G287" s="83"/>
      <c r="H287" s="83"/>
      <c r="I287" s="83"/>
      <c r="J287" s="83"/>
      <c r="K287" s="12">
        <f t="shared" si="4"/>
        <v>0</v>
      </c>
      <c r="L287" s="300"/>
    </row>
    <row r="288" spans="1:12" s="10" customFormat="1" ht="15.75" hidden="1">
      <c r="A288" s="85" t="s">
        <v>436</v>
      </c>
      <c r="B288" s="100"/>
      <c r="C288" s="83"/>
      <c r="D288" s="83"/>
      <c r="E288" s="83"/>
      <c r="F288" s="83"/>
      <c r="G288" s="83"/>
      <c r="H288" s="83"/>
      <c r="I288" s="83"/>
      <c r="J288" s="83"/>
      <c r="K288" s="12">
        <f t="shared" si="4"/>
        <v>0</v>
      </c>
      <c r="L288" s="300"/>
    </row>
    <row r="289" spans="1:12" s="10" customFormat="1" ht="15.75">
      <c r="A289" s="85" t="s">
        <v>227</v>
      </c>
      <c r="B289" s="100">
        <v>2</v>
      </c>
      <c r="C289" s="83">
        <v>0</v>
      </c>
      <c r="D289" s="83">
        <v>70524</v>
      </c>
      <c r="E289" s="83"/>
      <c r="F289" s="83"/>
      <c r="G289" s="83"/>
      <c r="H289" s="83"/>
      <c r="I289" s="83"/>
      <c r="J289" s="83"/>
      <c r="K289" s="12">
        <f t="shared" si="4"/>
        <v>70524</v>
      </c>
      <c r="L289" s="300"/>
    </row>
    <row r="290" spans="1:12" s="10" customFormat="1" ht="15.75" hidden="1">
      <c r="A290" s="85" t="s">
        <v>226</v>
      </c>
      <c r="B290" s="100"/>
      <c r="C290" s="83"/>
      <c r="D290" s="83"/>
      <c r="E290" s="83"/>
      <c r="F290" s="83"/>
      <c r="G290" s="83"/>
      <c r="H290" s="83"/>
      <c r="I290" s="83"/>
      <c r="J290" s="83"/>
      <c r="K290" s="12">
        <f t="shared" si="4"/>
        <v>0</v>
      </c>
      <c r="L290" s="300"/>
    </row>
    <row r="291" spans="1:12" s="10" customFormat="1" ht="15.75" hidden="1">
      <c r="A291" s="61" t="s">
        <v>218</v>
      </c>
      <c r="B291" s="100"/>
      <c r="C291" s="83"/>
      <c r="D291" s="83"/>
      <c r="E291" s="83"/>
      <c r="F291" s="83"/>
      <c r="G291" s="83"/>
      <c r="H291" s="83"/>
      <c r="I291" s="83"/>
      <c r="J291" s="83"/>
      <c r="K291" s="12">
        <f t="shared" si="4"/>
        <v>0</v>
      </c>
      <c r="L291" s="300"/>
    </row>
    <row r="292" spans="1:12" s="10" customFormat="1" ht="15.75" hidden="1">
      <c r="A292" s="61" t="s">
        <v>219</v>
      </c>
      <c r="B292" s="100"/>
      <c r="C292" s="83"/>
      <c r="D292" s="83"/>
      <c r="E292" s="83"/>
      <c r="F292" s="83"/>
      <c r="G292" s="83"/>
      <c r="H292" s="83"/>
      <c r="I292" s="83"/>
      <c r="J292" s="83"/>
      <c r="K292" s="12">
        <f t="shared" si="4"/>
        <v>0</v>
      </c>
      <c r="L292" s="300"/>
    </row>
    <row r="293" spans="1:12" s="10" customFormat="1" ht="15.75">
      <c r="A293" s="40" t="s">
        <v>159</v>
      </c>
      <c r="B293" s="100"/>
      <c r="C293" s="82">
        <f>SUM(C294:C296)</f>
        <v>0</v>
      </c>
      <c r="D293" s="82">
        <f>SUM(D294:D296)</f>
        <v>70524</v>
      </c>
      <c r="E293" s="82"/>
      <c r="F293" s="82"/>
      <c r="G293" s="82"/>
      <c r="H293" s="82"/>
      <c r="I293" s="82"/>
      <c r="J293" s="82"/>
      <c r="K293" s="12">
        <f t="shared" si="4"/>
        <v>70524</v>
      </c>
      <c r="L293" s="300"/>
    </row>
    <row r="294" spans="1:12" s="10" customFormat="1" ht="15.75">
      <c r="A294" s="85" t="s">
        <v>386</v>
      </c>
      <c r="B294" s="98">
        <v>1</v>
      </c>
      <c r="C294" s="81">
        <f>SUMIF($B$284:$B$293,"1",C$284:C$293)</f>
        <v>0</v>
      </c>
      <c r="D294" s="81">
        <f>SUMIF($B$284:$B$293,"1",D$284:D$293)</f>
        <v>0</v>
      </c>
      <c r="E294" s="81"/>
      <c r="F294" s="81"/>
      <c r="G294" s="81"/>
      <c r="H294" s="81"/>
      <c r="I294" s="81"/>
      <c r="J294" s="81"/>
      <c r="K294" s="12">
        <f t="shared" si="4"/>
        <v>0</v>
      </c>
      <c r="L294" s="300"/>
    </row>
    <row r="295" spans="1:12" s="10" customFormat="1" ht="15.75">
      <c r="A295" s="85" t="s">
        <v>231</v>
      </c>
      <c r="B295" s="98">
        <v>2</v>
      </c>
      <c r="C295" s="81">
        <f>SUMIF($B$284:$B$293,"2",C$284:C$293)</f>
        <v>0</v>
      </c>
      <c r="D295" s="81">
        <f>SUMIF($B$284:$B$293,"2",D$284:D$293)</f>
        <v>70524</v>
      </c>
      <c r="E295" s="81"/>
      <c r="F295" s="81"/>
      <c r="G295" s="81"/>
      <c r="H295" s="81"/>
      <c r="I295" s="81"/>
      <c r="J295" s="81"/>
      <c r="K295" s="12">
        <f t="shared" si="4"/>
        <v>70524</v>
      </c>
      <c r="L295" s="300"/>
    </row>
    <row r="296" spans="1:12" s="10" customFormat="1" ht="15.75">
      <c r="A296" s="85" t="s">
        <v>124</v>
      </c>
      <c r="B296" s="98">
        <v>3</v>
      </c>
      <c r="C296" s="81">
        <f>SUMIF($B$284:$B$293,"3",C$284:C$293)</f>
        <v>0</v>
      </c>
      <c r="D296" s="81">
        <f>SUMIF($B$284:$B$293,"3",D$284:D$293)</f>
        <v>0</v>
      </c>
      <c r="E296" s="81"/>
      <c r="F296" s="81"/>
      <c r="G296" s="81"/>
      <c r="H296" s="81"/>
      <c r="I296" s="81"/>
      <c r="J296" s="81"/>
      <c r="K296" s="12">
        <f t="shared" si="4"/>
        <v>0</v>
      </c>
      <c r="L296" s="300"/>
    </row>
    <row r="297" spans="1:12" s="10" customFormat="1" ht="15.75" hidden="1">
      <c r="A297" s="65" t="s">
        <v>160</v>
      </c>
      <c r="B297" s="100"/>
      <c r="C297" s="83"/>
      <c r="D297" s="83"/>
      <c r="E297" s="83"/>
      <c r="F297" s="83"/>
      <c r="G297" s="83"/>
      <c r="H297" s="83"/>
      <c r="I297" s="83"/>
      <c r="J297" s="83"/>
      <c r="K297" s="12">
        <f t="shared" si="4"/>
        <v>0</v>
      </c>
      <c r="L297" s="300"/>
    </row>
    <row r="298" spans="1:12" s="10" customFormat="1" ht="15.75" hidden="1">
      <c r="A298" s="61" t="s">
        <v>216</v>
      </c>
      <c r="B298" s="100"/>
      <c r="C298" s="83"/>
      <c r="D298" s="83"/>
      <c r="E298" s="83"/>
      <c r="F298" s="83"/>
      <c r="G298" s="83"/>
      <c r="H298" s="83"/>
      <c r="I298" s="83"/>
      <c r="J298" s="83"/>
      <c r="K298" s="12">
        <f t="shared" si="4"/>
        <v>0</v>
      </c>
      <c r="L298" s="300"/>
    </row>
    <row r="299" spans="1:12" s="10" customFormat="1" ht="31.5" hidden="1">
      <c r="A299" s="85" t="s">
        <v>435</v>
      </c>
      <c r="B299" s="100"/>
      <c r="C299" s="83"/>
      <c r="D299" s="83"/>
      <c r="E299" s="83"/>
      <c r="F299" s="83"/>
      <c r="G299" s="83"/>
      <c r="H299" s="83"/>
      <c r="I299" s="83"/>
      <c r="J299" s="83"/>
      <c r="K299" s="12">
        <f t="shared" si="4"/>
        <v>0</v>
      </c>
      <c r="L299" s="300"/>
    </row>
    <row r="300" spans="1:12" s="10" customFormat="1" ht="15.75" hidden="1">
      <c r="A300" s="85" t="s">
        <v>228</v>
      </c>
      <c r="B300" s="100"/>
      <c r="C300" s="83"/>
      <c r="D300" s="83"/>
      <c r="E300" s="83"/>
      <c r="F300" s="83"/>
      <c r="G300" s="83"/>
      <c r="H300" s="83"/>
      <c r="I300" s="83"/>
      <c r="J300" s="83"/>
      <c r="K300" s="12">
        <f t="shared" si="4"/>
        <v>0</v>
      </c>
      <c r="L300" s="300"/>
    </row>
    <row r="301" spans="1:12" s="10" customFormat="1" ht="15.75" hidden="1">
      <c r="A301" s="85" t="s">
        <v>436</v>
      </c>
      <c r="B301" s="100"/>
      <c r="C301" s="83"/>
      <c r="D301" s="83"/>
      <c r="E301" s="83"/>
      <c r="F301" s="83"/>
      <c r="G301" s="83"/>
      <c r="H301" s="83"/>
      <c r="I301" s="83"/>
      <c r="J301" s="83"/>
      <c r="K301" s="12">
        <f t="shared" si="4"/>
        <v>0</v>
      </c>
      <c r="L301" s="300"/>
    </row>
    <row r="302" spans="1:12" s="10" customFormat="1" ht="15.75" hidden="1">
      <c r="A302" s="85" t="s">
        <v>227</v>
      </c>
      <c r="B302" s="100"/>
      <c r="C302" s="83"/>
      <c r="D302" s="83"/>
      <c r="E302" s="83"/>
      <c r="F302" s="83"/>
      <c r="G302" s="83"/>
      <c r="H302" s="83"/>
      <c r="I302" s="83"/>
      <c r="J302" s="83"/>
      <c r="K302" s="12">
        <f t="shared" si="4"/>
        <v>0</v>
      </c>
      <c r="L302" s="300"/>
    </row>
    <row r="303" spans="1:12" s="10" customFormat="1" ht="15.75" hidden="1">
      <c r="A303" s="85" t="s">
        <v>226</v>
      </c>
      <c r="B303" s="100"/>
      <c r="C303" s="83"/>
      <c r="D303" s="83"/>
      <c r="E303" s="83"/>
      <c r="F303" s="83"/>
      <c r="G303" s="83"/>
      <c r="H303" s="83"/>
      <c r="I303" s="83"/>
      <c r="J303" s="83"/>
      <c r="K303" s="12">
        <f t="shared" si="4"/>
        <v>0</v>
      </c>
      <c r="L303" s="300"/>
    </row>
    <row r="304" spans="1:12" s="10" customFormat="1" ht="15.75" hidden="1">
      <c r="A304" s="61" t="s">
        <v>218</v>
      </c>
      <c r="B304" s="100"/>
      <c r="C304" s="83"/>
      <c r="D304" s="83"/>
      <c r="E304" s="83"/>
      <c r="F304" s="83"/>
      <c r="G304" s="83"/>
      <c r="H304" s="83"/>
      <c r="I304" s="83"/>
      <c r="J304" s="83"/>
      <c r="K304" s="12">
        <f t="shared" si="4"/>
        <v>0</v>
      </c>
      <c r="L304" s="300"/>
    </row>
    <row r="305" spans="1:12" s="10" customFormat="1" ht="15.75" hidden="1">
      <c r="A305" s="61" t="s">
        <v>219</v>
      </c>
      <c r="B305" s="100"/>
      <c r="C305" s="83"/>
      <c r="D305" s="83"/>
      <c r="E305" s="83"/>
      <c r="F305" s="83"/>
      <c r="G305" s="83"/>
      <c r="H305" s="83"/>
      <c r="I305" s="83"/>
      <c r="J305" s="83"/>
      <c r="K305" s="12">
        <f t="shared" si="4"/>
        <v>0</v>
      </c>
      <c r="L305" s="300"/>
    </row>
    <row r="306" spans="1:12" s="10" customFormat="1" ht="15.75" hidden="1">
      <c r="A306" s="40" t="s">
        <v>160</v>
      </c>
      <c r="B306" s="100"/>
      <c r="C306" s="82">
        <f>SUM(C307:C309)</f>
        <v>0</v>
      </c>
      <c r="D306" s="82">
        <f>SUM(D307:D309)</f>
        <v>0</v>
      </c>
      <c r="E306" s="82"/>
      <c r="F306" s="82"/>
      <c r="G306" s="82"/>
      <c r="H306" s="82"/>
      <c r="I306" s="82"/>
      <c r="J306" s="82"/>
      <c r="K306" s="12">
        <f t="shared" si="4"/>
        <v>0</v>
      </c>
      <c r="L306" s="300"/>
    </row>
    <row r="307" spans="1:12" s="10" customFormat="1" ht="15.75" hidden="1">
      <c r="A307" s="85" t="s">
        <v>386</v>
      </c>
      <c r="B307" s="98">
        <v>1</v>
      </c>
      <c r="C307" s="81">
        <f>SUMIF($B$297:$B$306,"1",C$297:C$306)</f>
        <v>0</v>
      </c>
      <c r="D307" s="81">
        <f>SUMIF($B$297:$B$306,"1",D$297:D$306)</f>
        <v>0</v>
      </c>
      <c r="E307" s="81"/>
      <c r="F307" s="81"/>
      <c r="G307" s="81"/>
      <c r="H307" s="81"/>
      <c r="I307" s="81"/>
      <c r="J307" s="81"/>
      <c r="K307" s="12">
        <f t="shared" si="4"/>
        <v>0</v>
      </c>
      <c r="L307" s="300"/>
    </row>
    <row r="308" spans="1:12" s="10" customFormat="1" ht="15.75" hidden="1">
      <c r="A308" s="85" t="s">
        <v>231</v>
      </c>
      <c r="B308" s="98">
        <v>2</v>
      </c>
      <c r="C308" s="81">
        <f>SUMIF($B$297:$B$306,"2",C$297:C$306)</f>
        <v>0</v>
      </c>
      <c r="D308" s="81">
        <f>SUMIF($B$297:$B$306,"2",D$297:D$306)</f>
        <v>0</v>
      </c>
      <c r="E308" s="81"/>
      <c r="F308" s="81"/>
      <c r="G308" s="81"/>
      <c r="H308" s="81"/>
      <c r="I308" s="81"/>
      <c r="J308" s="81"/>
      <c r="K308" s="12">
        <f t="shared" si="4"/>
        <v>0</v>
      </c>
      <c r="L308" s="300"/>
    </row>
    <row r="309" spans="1:12" s="10" customFormat="1" ht="15.75" hidden="1">
      <c r="A309" s="85" t="s">
        <v>124</v>
      </c>
      <c r="B309" s="98">
        <v>3</v>
      </c>
      <c r="C309" s="81">
        <f>SUMIF($B$297:$B$306,"3",C$297:C$306)</f>
        <v>0</v>
      </c>
      <c r="D309" s="81">
        <f>SUMIF($B$297:$B$306,"3",D$297:D$306)</f>
        <v>0</v>
      </c>
      <c r="E309" s="81"/>
      <c r="F309" s="81"/>
      <c r="G309" s="81"/>
      <c r="H309" s="81"/>
      <c r="I309" s="81"/>
      <c r="J309" s="81"/>
      <c r="K309" s="12">
        <f t="shared" si="4"/>
        <v>0</v>
      </c>
      <c r="L309" s="300"/>
    </row>
    <row r="310" spans="1:12" s="10" customFormat="1" ht="16.5">
      <c r="A310" s="66" t="s">
        <v>88</v>
      </c>
      <c r="B310" s="101"/>
      <c r="C310" s="105">
        <f>C98+C128+C159+C216++C236+C250+C264+C272+C279+C293+C306</f>
        <v>49975312</v>
      </c>
      <c r="D310" s="105">
        <f>D98+D128+D159+D216++D236+D250+D264+D272+D279+D293+D306</f>
        <v>51358722</v>
      </c>
      <c r="E310" s="105"/>
      <c r="F310" s="105"/>
      <c r="G310" s="105"/>
      <c r="H310" s="105"/>
      <c r="I310" s="105"/>
      <c r="J310" s="105"/>
      <c r="K310" s="12">
        <f t="shared" si="4"/>
        <v>1383410</v>
      </c>
      <c r="L310" s="300"/>
    </row>
    <row r="311" ht="15.75"/>
    <row r="312" ht="15.75" hidden="1">
      <c r="C312" s="167">
        <f>C310-Kiadás!C172</f>
        <v>0</v>
      </c>
    </row>
    <row r="313" spans="9:10" ht="15.75">
      <c r="I313" s="167"/>
      <c r="J313" s="167"/>
    </row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</sheetData>
  <sheetProtection/>
  <mergeCells count="2">
    <mergeCell ref="A1:I1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3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84"/>
  <sheetViews>
    <sheetView zoomScalePageLayoutView="0" workbookViewId="0" topLeftCell="A97">
      <selection activeCell="A4" sqref="A4:IV4"/>
    </sheetView>
  </sheetViews>
  <sheetFormatPr defaultColWidth="9.140625" defaultRowHeight="15"/>
  <cols>
    <col min="1" max="1" width="66.8515625" style="16" customWidth="1"/>
    <col min="2" max="2" width="5.7109375" style="99" customWidth="1"/>
    <col min="3" max="3" width="12.140625" style="99" hidden="1" customWidth="1"/>
    <col min="4" max="4" width="12.140625" style="16" customWidth="1"/>
    <col min="5" max="10" width="12.140625" style="16" hidden="1" customWidth="1"/>
    <col min="11" max="11" width="0" style="16" hidden="1" customWidth="1"/>
    <col min="12" max="16384" width="9.140625" style="16" customWidth="1"/>
  </cols>
  <sheetData>
    <row r="1" spans="1:10" ht="15.75" customHeight="1">
      <c r="A1" s="368" t="s">
        <v>643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15.75">
      <c r="A2" s="357" t="s">
        <v>446</v>
      </c>
      <c r="B2" s="357"/>
      <c r="C2" s="357"/>
      <c r="D2" s="357"/>
      <c r="E2" s="357"/>
      <c r="F2" s="357"/>
      <c r="G2" s="357"/>
      <c r="H2" s="357"/>
      <c r="I2" s="357"/>
      <c r="J2" s="357"/>
    </row>
    <row r="3" ht="15.75">
      <c r="A3" s="42"/>
    </row>
    <row r="4" spans="1:10" ht="15.75" hidden="1">
      <c r="A4" s="110"/>
      <c r="B4" s="42"/>
      <c r="C4" s="303" t="s">
        <v>656</v>
      </c>
      <c r="D4" s="303" t="s">
        <v>701</v>
      </c>
      <c r="E4" s="303"/>
      <c r="F4" s="303"/>
      <c r="G4" s="303"/>
      <c r="H4" s="303"/>
      <c r="I4" s="303"/>
      <c r="J4" s="303"/>
    </row>
    <row r="5" spans="1:10" s="10" customFormat="1" ht="31.5">
      <c r="A5" s="100" t="s">
        <v>9</v>
      </c>
      <c r="B5" s="17" t="s">
        <v>140</v>
      </c>
      <c r="C5" s="38" t="s">
        <v>657</v>
      </c>
      <c r="D5" s="38" t="s">
        <v>657</v>
      </c>
      <c r="E5" s="38" t="s">
        <v>657</v>
      </c>
      <c r="F5" s="38" t="s">
        <v>657</v>
      </c>
      <c r="G5" s="38" t="s">
        <v>657</v>
      </c>
      <c r="H5" s="38" t="s">
        <v>657</v>
      </c>
      <c r="I5" s="38" t="s">
        <v>657</v>
      </c>
      <c r="J5" s="38" t="s">
        <v>657</v>
      </c>
    </row>
    <row r="6" spans="1:10" s="10" customFormat="1" ht="16.5">
      <c r="A6" s="66" t="s">
        <v>86</v>
      </c>
      <c r="B6" s="101"/>
      <c r="C6" s="81"/>
      <c r="D6" s="81"/>
      <c r="E6" s="81"/>
      <c r="F6" s="81"/>
      <c r="G6" s="81"/>
      <c r="H6" s="81"/>
      <c r="I6" s="81"/>
      <c r="J6" s="81"/>
    </row>
    <row r="7" spans="1:10" s="10" customFormat="1" ht="15.75">
      <c r="A7" s="65" t="s">
        <v>79</v>
      </c>
      <c r="B7" s="100"/>
      <c r="C7" s="81"/>
      <c r="D7" s="81"/>
      <c r="E7" s="81"/>
      <c r="F7" s="81"/>
      <c r="G7" s="81"/>
      <c r="H7" s="81"/>
      <c r="I7" s="81"/>
      <c r="J7" s="81"/>
    </row>
    <row r="8" spans="1:11" s="10" customFormat="1" ht="15.75">
      <c r="A8" s="40" t="s">
        <v>167</v>
      </c>
      <c r="B8" s="100"/>
      <c r="C8" s="82">
        <f>SUM(C9:C11)</f>
        <v>6548600</v>
      </c>
      <c r="D8" s="82">
        <f>SUM(D9:D11)</f>
        <v>7282369</v>
      </c>
      <c r="E8" s="82"/>
      <c r="F8" s="82"/>
      <c r="G8" s="82"/>
      <c r="H8" s="82"/>
      <c r="I8" s="82"/>
      <c r="J8" s="82"/>
      <c r="K8" s="12">
        <f>D8-C8</f>
        <v>733769</v>
      </c>
    </row>
    <row r="9" spans="1:11" s="10" customFormat="1" ht="15.75">
      <c r="A9" s="85" t="s">
        <v>386</v>
      </c>
      <c r="B9" s="98">
        <v>1</v>
      </c>
      <c r="C9" s="81">
        <f>COFOG!C50</f>
        <v>0</v>
      </c>
      <c r="D9" s="81">
        <f>COFOG!D50</f>
        <v>0</v>
      </c>
      <c r="E9" s="81"/>
      <c r="F9" s="81"/>
      <c r="G9" s="81"/>
      <c r="H9" s="81"/>
      <c r="I9" s="81"/>
      <c r="J9" s="81"/>
      <c r="K9" s="12">
        <f aca="true" t="shared" si="0" ref="K9:K72">D9-C9</f>
        <v>0</v>
      </c>
    </row>
    <row r="10" spans="1:11" s="10" customFormat="1" ht="15.75">
      <c r="A10" s="85" t="s">
        <v>231</v>
      </c>
      <c r="B10" s="98">
        <v>2</v>
      </c>
      <c r="C10" s="81">
        <f>COFOG!C51</f>
        <v>6114600</v>
      </c>
      <c r="D10" s="81">
        <f>COFOG!D51</f>
        <v>6848369</v>
      </c>
      <c r="E10" s="81"/>
      <c r="F10" s="81"/>
      <c r="G10" s="81"/>
      <c r="H10" s="81"/>
      <c r="I10" s="81"/>
      <c r="J10" s="81"/>
      <c r="K10" s="12">
        <f t="shared" si="0"/>
        <v>733769</v>
      </c>
    </row>
    <row r="11" spans="1:11" s="10" customFormat="1" ht="15.75">
      <c r="A11" s="85" t="s">
        <v>124</v>
      </c>
      <c r="B11" s="98">
        <v>3</v>
      </c>
      <c r="C11" s="81">
        <f>COFOG!C52</f>
        <v>434000</v>
      </c>
      <c r="D11" s="81">
        <f>COFOG!D52</f>
        <v>434000</v>
      </c>
      <c r="E11" s="81"/>
      <c r="F11" s="81"/>
      <c r="G11" s="81"/>
      <c r="H11" s="81"/>
      <c r="I11" s="81"/>
      <c r="J11" s="81"/>
      <c r="K11" s="12">
        <f t="shared" si="0"/>
        <v>0</v>
      </c>
    </row>
    <row r="12" spans="1:11" s="10" customFormat="1" ht="31.5">
      <c r="A12" s="40" t="s">
        <v>169</v>
      </c>
      <c r="B12" s="100"/>
      <c r="C12" s="82">
        <f>SUM(C13:C15)</f>
        <v>1216300</v>
      </c>
      <c r="D12" s="82">
        <f>SUM(D13:D15)</f>
        <v>1287842</v>
      </c>
      <c r="E12" s="82"/>
      <c r="F12" s="82"/>
      <c r="G12" s="82"/>
      <c r="H12" s="82"/>
      <c r="I12" s="82"/>
      <c r="J12" s="82"/>
      <c r="K12" s="12">
        <f t="shared" si="0"/>
        <v>71542</v>
      </c>
    </row>
    <row r="13" spans="1:11" s="10" customFormat="1" ht="15.75">
      <c r="A13" s="85" t="s">
        <v>386</v>
      </c>
      <c r="B13" s="98">
        <v>1</v>
      </c>
      <c r="C13" s="81">
        <f>COFOG!K50</f>
        <v>0</v>
      </c>
      <c r="D13" s="81">
        <f>COFOG!L50</f>
        <v>0</v>
      </c>
      <c r="E13" s="81"/>
      <c r="F13" s="81"/>
      <c r="G13" s="81"/>
      <c r="H13" s="81"/>
      <c r="I13" s="81"/>
      <c r="J13" s="81"/>
      <c r="K13" s="12">
        <f t="shared" si="0"/>
        <v>0</v>
      </c>
    </row>
    <row r="14" spans="1:11" s="10" customFormat="1" ht="15.75">
      <c r="A14" s="85" t="s">
        <v>231</v>
      </c>
      <c r="B14" s="98">
        <v>2</v>
      </c>
      <c r="C14" s="81">
        <f>COFOG!K51</f>
        <v>1115300</v>
      </c>
      <c r="D14" s="81">
        <f>COFOG!L51</f>
        <v>1186842</v>
      </c>
      <c r="E14" s="81"/>
      <c r="F14" s="81"/>
      <c r="G14" s="81"/>
      <c r="H14" s="81"/>
      <c r="I14" s="81"/>
      <c r="J14" s="81"/>
      <c r="K14" s="12">
        <f t="shared" si="0"/>
        <v>71542</v>
      </c>
    </row>
    <row r="15" spans="1:11" s="10" customFormat="1" ht="15.75">
      <c r="A15" s="85" t="s">
        <v>124</v>
      </c>
      <c r="B15" s="98">
        <v>3</v>
      </c>
      <c r="C15" s="81">
        <f>COFOG!K52</f>
        <v>101000</v>
      </c>
      <c r="D15" s="81">
        <f>COFOG!L52</f>
        <v>101000</v>
      </c>
      <c r="E15" s="81"/>
      <c r="F15" s="81"/>
      <c r="G15" s="81"/>
      <c r="H15" s="81"/>
      <c r="I15" s="81"/>
      <c r="J15" s="81"/>
      <c r="K15" s="12">
        <f t="shared" si="0"/>
        <v>0</v>
      </c>
    </row>
    <row r="16" spans="1:11" s="10" customFormat="1" ht="15.75">
      <c r="A16" s="40" t="s">
        <v>170</v>
      </c>
      <c r="B16" s="100"/>
      <c r="C16" s="82">
        <f>SUM(C17:C19)</f>
        <v>3919901</v>
      </c>
      <c r="D16" s="82">
        <f>SUM(D17:D19)</f>
        <v>4046901</v>
      </c>
      <c r="E16" s="82"/>
      <c r="F16" s="82"/>
      <c r="G16" s="82"/>
      <c r="H16" s="82"/>
      <c r="I16" s="82"/>
      <c r="J16" s="82"/>
      <c r="K16" s="12">
        <f t="shared" si="0"/>
        <v>127000</v>
      </c>
    </row>
    <row r="17" spans="1:11" s="10" customFormat="1" ht="15.75">
      <c r="A17" s="85" t="s">
        <v>386</v>
      </c>
      <c r="B17" s="98">
        <v>1</v>
      </c>
      <c r="C17" s="81">
        <f>COFOG!S50</f>
        <v>0</v>
      </c>
      <c r="D17" s="81">
        <f>COFOG!T50</f>
        <v>0</v>
      </c>
      <c r="E17" s="81"/>
      <c r="F17" s="81"/>
      <c r="G17" s="81"/>
      <c r="H17" s="81"/>
      <c r="I17" s="81"/>
      <c r="J17" s="81"/>
      <c r="K17" s="12">
        <f t="shared" si="0"/>
        <v>0</v>
      </c>
    </row>
    <row r="18" spans="1:11" s="10" customFormat="1" ht="15.75">
      <c r="A18" s="85" t="s">
        <v>231</v>
      </c>
      <c r="B18" s="98">
        <v>2</v>
      </c>
      <c r="C18" s="81">
        <f>COFOG!S51</f>
        <v>3919901</v>
      </c>
      <c r="D18" s="81">
        <f>COFOG!T51</f>
        <v>4046901</v>
      </c>
      <c r="E18" s="81"/>
      <c r="F18" s="81"/>
      <c r="G18" s="81"/>
      <c r="H18" s="81"/>
      <c r="I18" s="81"/>
      <c r="J18" s="81"/>
      <c r="K18" s="12">
        <f t="shared" si="0"/>
        <v>127000</v>
      </c>
    </row>
    <row r="19" spans="1:11" s="10" customFormat="1" ht="15.75">
      <c r="A19" s="85" t="s">
        <v>124</v>
      </c>
      <c r="B19" s="98">
        <v>3</v>
      </c>
      <c r="C19" s="81">
        <f>COFOG!S52</f>
        <v>0</v>
      </c>
      <c r="D19" s="81">
        <f>COFOG!T52</f>
        <v>0</v>
      </c>
      <c r="E19" s="81"/>
      <c r="F19" s="81"/>
      <c r="G19" s="81"/>
      <c r="H19" s="81"/>
      <c r="I19" s="81"/>
      <c r="J19" s="81"/>
      <c r="K19" s="12">
        <f t="shared" si="0"/>
        <v>0</v>
      </c>
    </row>
    <row r="20" spans="1:11" s="10" customFormat="1" ht="15.75">
      <c r="A20" s="65" t="s">
        <v>171</v>
      </c>
      <c r="B20" s="100"/>
      <c r="C20" s="81"/>
      <c r="D20" s="81"/>
      <c r="E20" s="81"/>
      <c r="F20" s="81"/>
      <c r="G20" s="81"/>
      <c r="H20" s="81"/>
      <c r="I20" s="81"/>
      <c r="J20" s="81"/>
      <c r="K20" s="12">
        <f t="shared" si="0"/>
        <v>0</v>
      </c>
    </row>
    <row r="21" spans="1:11" s="10" customFormat="1" ht="15.75" hidden="1">
      <c r="A21" s="109" t="s">
        <v>174</v>
      </c>
      <c r="B21" s="100"/>
      <c r="C21" s="81">
        <f>SUM(C22:C23)</f>
        <v>0</v>
      </c>
      <c r="D21" s="81">
        <f>SUM(D22:D23)</f>
        <v>0</v>
      </c>
      <c r="E21" s="81"/>
      <c r="F21" s="81"/>
      <c r="G21" s="81"/>
      <c r="H21" s="81"/>
      <c r="I21" s="81"/>
      <c r="J21" s="81"/>
      <c r="K21" s="12">
        <f t="shared" si="0"/>
        <v>0</v>
      </c>
    </row>
    <row r="22" spans="1:11" s="10" customFormat="1" ht="31.5" hidden="1">
      <c r="A22" s="85" t="s">
        <v>180</v>
      </c>
      <c r="B22" s="100">
        <v>2</v>
      </c>
      <c r="C22" s="81">
        <v>0</v>
      </c>
      <c r="D22" s="81">
        <v>0</v>
      </c>
      <c r="E22" s="81"/>
      <c r="F22" s="81"/>
      <c r="G22" s="81"/>
      <c r="H22" s="81"/>
      <c r="I22" s="81"/>
      <c r="J22" s="81"/>
      <c r="K22" s="12">
        <f t="shared" si="0"/>
        <v>0</v>
      </c>
    </row>
    <row r="23" spans="1:11" s="10" customFormat="1" ht="15.75" hidden="1">
      <c r="A23" s="85" t="s">
        <v>181</v>
      </c>
      <c r="B23" s="100">
        <v>2</v>
      </c>
      <c r="C23" s="81"/>
      <c r="D23" s="81"/>
      <c r="E23" s="81"/>
      <c r="F23" s="81"/>
      <c r="G23" s="81"/>
      <c r="H23" s="81"/>
      <c r="I23" s="81"/>
      <c r="J23" s="81"/>
      <c r="K23" s="12">
        <f t="shared" si="0"/>
        <v>0</v>
      </c>
    </row>
    <row r="24" spans="1:11" s="10" customFormat="1" ht="15.75" hidden="1">
      <c r="A24" s="108" t="s">
        <v>172</v>
      </c>
      <c r="B24" s="100"/>
      <c r="C24" s="81">
        <f>SUM(C21:C21)</f>
        <v>0</v>
      </c>
      <c r="D24" s="81">
        <f>SUM(D21:D21)</f>
        <v>0</v>
      </c>
      <c r="E24" s="81"/>
      <c r="F24" s="81"/>
      <c r="G24" s="81"/>
      <c r="H24" s="81"/>
      <c r="I24" s="81"/>
      <c r="J24" s="81"/>
      <c r="K24" s="12">
        <f t="shared" si="0"/>
        <v>0</v>
      </c>
    </row>
    <row r="25" spans="1:11" s="10" customFormat="1" ht="15.75" hidden="1">
      <c r="A25" s="61" t="s">
        <v>182</v>
      </c>
      <c r="B25" s="100"/>
      <c r="C25" s="81"/>
      <c r="D25" s="81"/>
      <c r="E25" s="81"/>
      <c r="F25" s="81"/>
      <c r="G25" s="81"/>
      <c r="H25" s="81"/>
      <c r="I25" s="81"/>
      <c r="J25" s="81"/>
      <c r="K25" s="12">
        <f t="shared" si="0"/>
        <v>0</v>
      </c>
    </row>
    <row r="26" spans="1:11" s="10" customFormat="1" ht="47.25" hidden="1">
      <c r="A26" s="106" t="s">
        <v>179</v>
      </c>
      <c r="B26" s="100">
        <v>2</v>
      </c>
      <c r="C26" s="81"/>
      <c r="D26" s="81"/>
      <c r="E26" s="81"/>
      <c r="F26" s="81"/>
      <c r="G26" s="81"/>
      <c r="H26" s="81"/>
      <c r="I26" s="81"/>
      <c r="J26" s="81"/>
      <c r="K26" s="12">
        <f t="shared" si="0"/>
        <v>0</v>
      </c>
    </row>
    <row r="27" spans="1:11" s="10" customFormat="1" ht="47.25" hidden="1">
      <c r="A27" s="106" t="s">
        <v>179</v>
      </c>
      <c r="B27" s="100">
        <v>3</v>
      </c>
      <c r="C27" s="81"/>
      <c r="D27" s="81"/>
      <c r="E27" s="81"/>
      <c r="F27" s="81"/>
      <c r="G27" s="81"/>
      <c r="H27" s="81"/>
      <c r="I27" s="81"/>
      <c r="J27" s="81"/>
      <c r="K27" s="12">
        <f t="shared" si="0"/>
        <v>0</v>
      </c>
    </row>
    <row r="28" spans="1:11" s="10" customFormat="1" ht="15.75" hidden="1">
      <c r="A28" s="108" t="s">
        <v>178</v>
      </c>
      <c r="B28" s="100"/>
      <c r="C28" s="81">
        <f>SUM(C26:C27)</f>
        <v>0</v>
      </c>
      <c r="D28" s="81">
        <f>SUM(D26:D27)</f>
        <v>0</v>
      </c>
      <c r="E28" s="81"/>
      <c r="F28" s="81"/>
      <c r="G28" s="81"/>
      <c r="H28" s="81"/>
      <c r="I28" s="81"/>
      <c r="J28" s="81"/>
      <c r="K28" s="12">
        <f t="shared" si="0"/>
        <v>0</v>
      </c>
    </row>
    <row r="29" spans="1:11" s="10" customFormat="1" ht="15.75" hidden="1">
      <c r="A29" s="107" t="s">
        <v>175</v>
      </c>
      <c r="B29" s="100"/>
      <c r="C29" s="81">
        <f>SUM(C30:C30)</f>
        <v>0</v>
      </c>
      <c r="D29" s="81">
        <f>SUM(D30:D30)</f>
        <v>0</v>
      </c>
      <c r="E29" s="81"/>
      <c r="F29" s="81"/>
      <c r="G29" s="81"/>
      <c r="H29" s="81"/>
      <c r="I29" s="81"/>
      <c r="J29" s="81"/>
      <c r="K29" s="12">
        <f t="shared" si="0"/>
        <v>0</v>
      </c>
    </row>
    <row r="30" spans="1:11" s="10" customFormat="1" ht="15.75" hidden="1">
      <c r="A30" s="85" t="s">
        <v>418</v>
      </c>
      <c r="B30" s="100">
        <v>2</v>
      </c>
      <c r="C30" s="81"/>
      <c r="D30" s="81"/>
      <c r="E30" s="81"/>
      <c r="F30" s="81"/>
      <c r="G30" s="81"/>
      <c r="H30" s="81"/>
      <c r="I30" s="81"/>
      <c r="J30" s="81"/>
      <c r="K30" s="12">
        <f t="shared" si="0"/>
        <v>0</v>
      </c>
    </row>
    <row r="31" spans="1:11" s="10" customFormat="1" ht="15.75" hidden="1">
      <c r="A31" s="85" t="s">
        <v>176</v>
      </c>
      <c r="B31" s="100">
        <v>2</v>
      </c>
      <c r="C31" s="81"/>
      <c r="D31" s="81"/>
      <c r="E31" s="81"/>
      <c r="F31" s="81"/>
      <c r="G31" s="81"/>
      <c r="H31" s="81"/>
      <c r="I31" s="81"/>
      <c r="J31" s="81"/>
      <c r="K31" s="12">
        <f t="shared" si="0"/>
        <v>0</v>
      </c>
    </row>
    <row r="32" spans="1:11" s="10" customFormat="1" ht="15.75" hidden="1">
      <c r="A32" s="85" t="s">
        <v>177</v>
      </c>
      <c r="B32" s="100">
        <v>2</v>
      </c>
      <c r="C32" s="81"/>
      <c r="D32" s="81"/>
      <c r="E32" s="81"/>
      <c r="F32" s="81"/>
      <c r="G32" s="81"/>
      <c r="H32" s="81"/>
      <c r="I32" s="81"/>
      <c r="J32" s="81"/>
      <c r="K32" s="12">
        <f t="shared" si="0"/>
        <v>0</v>
      </c>
    </row>
    <row r="33" spans="1:11" s="10" customFormat="1" ht="15.75">
      <c r="A33" s="85" t="s">
        <v>394</v>
      </c>
      <c r="B33" s="100"/>
      <c r="C33" s="81">
        <f>C34+C49</f>
        <v>1024251</v>
      </c>
      <c r="D33" s="81">
        <f>D34+D49</f>
        <v>1024251</v>
      </c>
      <c r="E33" s="81"/>
      <c r="F33" s="81"/>
      <c r="G33" s="81"/>
      <c r="H33" s="81"/>
      <c r="I33" s="81"/>
      <c r="J33" s="81"/>
      <c r="K33" s="12">
        <f t="shared" si="0"/>
        <v>0</v>
      </c>
    </row>
    <row r="34" spans="1:11" s="10" customFormat="1" ht="15.75">
      <c r="A34" s="85" t="s">
        <v>395</v>
      </c>
      <c r="B34" s="100"/>
      <c r="C34" s="81">
        <f>SUM(C35:C48)</f>
        <v>1024251</v>
      </c>
      <c r="D34" s="81">
        <f>SUM(D35:D48)</f>
        <v>1024251</v>
      </c>
      <c r="E34" s="81"/>
      <c r="F34" s="81"/>
      <c r="G34" s="81"/>
      <c r="H34" s="81"/>
      <c r="I34" s="81"/>
      <c r="J34" s="81"/>
      <c r="K34" s="12">
        <f t="shared" si="0"/>
        <v>0</v>
      </c>
    </row>
    <row r="35" spans="1:11" s="10" customFormat="1" ht="15.75">
      <c r="A35" s="85" t="s">
        <v>397</v>
      </c>
      <c r="B35" s="100">
        <v>2</v>
      </c>
      <c r="C35" s="81">
        <v>653251</v>
      </c>
      <c r="D35" s="81">
        <v>653251</v>
      </c>
      <c r="E35" s="81"/>
      <c r="F35" s="81"/>
      <c r="G35" s="81"/>
      <c r="H35" s="81"/>
      <c r="I35" s="81"/>
      <c r="J35" s="81"/>
      <c r="K35" s="12">
        <f t="shared" si="0"/>
        <v>0</v>
      </c>
    </row>
    <row r="36" spans="1:11" s="10" customFormat="1" ht="31.5">
      <c r="A36" s="85" t="s">
        <v>405</v>
      </c>
      <c r="B36" s="100">
        <v>2</v>
      </c>
      <c r="C36" s="81">
        <v>121000</v>
      </c>
      <c r="D36" s="81">
        <v>121000</v>
      </c>
      <c r="E36" s="81"/>
      <c r="F36" s="81"/>
      <c r="G36" s="81"/>
      <c r="H36" s="81"/>
      <c r="I36" s="81"/>
      <c r="J36" s="81"/>
      <c r="K36" s="12">
        <f t="shared" si="0"/>
        <v>0</v>
      </c>
    </row>
    <row r="37" spans="1:11" s="10" customFormat="1" ht="15.75" hidden="1">
      <c r="A37" s="85" t="s">
        <v>496</v>
      </c>
      <c r="B37" s="100">
        <v>2</v>
      </c>
      <c r="C37" s="81"/>
      <c r="D37" s="81"/>
      <c r="E37" s="81"/>
      <c r="F37" s="81"/>
      <c r="G37" s="81"/>
      <c r="H37" s="81"/>
      <c r="I37" s="81"/>
      <c r="J37" s="81"/>
      <c r="K37" s="12">
        <f t="shared" si="0"/>
        <v>0</v>
      </c>
    </row>
    <row r="38" spans="1:11" s="10" customFormat="1" ht="31.5" hidden="1">
      <c r="A38" s="85" t="s">
        <v>398</v>
      </c>
      <c r="B38" s="100">
        <v>2</v>
      </c>
      <c r="C38" s="81"/>
      <c r="D38" s="81"/>
      <c r="E38" s="81"/>
      <c r="F38" s="81"/>
      <c r="G38" s="81"/>
      <c r="H38" s="81"/>
      <c r="I38" s="81"/>
      <c r="J38" s="81"/>
      <c r="K38" s="12">
        <f t="shared" si="0"/>
        <v>0</v>
      </c>
    </row>
    <row r="39" spans="1:11" s="10" customFormat="1" ht="15.75" hidden="1">
      <c r="A39" s="85" t="s">
        <v>406</v>
      </c>
      <c r="B39" s="100">
        <v>2</v>
      </c>
      <c r="C39" s="81"/>
      <c r="D39" s="81"/>
      <c r="E39" s="81"/>
      <c r="F39" s="81"/>
      <c r="G39" s="81"/>
      <c r="H39" s="81"/>
      <c r="I39" s="81"/>
      <c r="J39" s="81"/>
      <c r="K39" s="12">
        <f t="shared" si="0"/>
        <v>0</v>
      </c>
    </row>
    <row r="40" spans="1:11" s="10" customFormat="1" ht="31.5">
      <c r="A40" s="85" t="s">
        <v>404</v>
      </c>
      <c r="B40" s="100">
        <v>2</v>
      </c>
      <c r="C40" s="81">
        <v>40000</v>
      </c>
      <c r="D40" s="81">
        <v>40000</v>
      </c>
      <c r="E40" s="81"/>
      <c r="F40" s="81"/>
      <c r="G40" s="81"/>
      <c r="H40" s="81"/>
      <c r="I40" s="81"/>
      <c r="J40" s="81"/>
      <c r="K40" s="12">
        <f t="shared" si="0"/>
        <v>0</v>
      </c>
    </row>
    <row r="41" spans="1:11" s="10" customFormat="1" ht="15.75" hidden="1">
      <c r="A41" s="85" t="s">
        <v>403</v>
      </c>
      <c r="B41" s="100">
        <v>2</v>
      </c>
      <c r="C41" s="81"/>
      <c r="D41" s="81"/>
      <c r="E41" s="81"/>
      <c r="F41" s="81"/>
      <c r="G41" s="81"/>
      <c r="H41" s="81"/>
      <c r="I41" s="81"/>
      <c r="J41" s="81"/>
      <c r="K41" s="12">
        <f t="shared" si="0"/>
        <v>0</v>
      </c>
    </row>
    <row r="42" spans="1:11" s="10" customFormat="1" ht="15.75">
      <c r="A42" s="85" t="s">
        <v>402</v>
      </c>
      <c r="B42" s="100">
        <v>2</v>
      </c>
      <c r="C42" s="81">
        <v>120000</v>
      </c>
      <c r="D42" s="81">
        <v>120000</v>
      </c>
      <c r="E42" s="81"/>
      <c r="F42" s="81"/>
      <c r="G42" s="81"/>
      <c r="H42" s="81"/>
      <c r="I42" s="81"/>
      <c r="J42" s="81"/>
      <c r="K42" s="12">
        <f t="shared" si="0"/>
        <v>0</v>
      </c>
    </row>
    <row r="43" spans="1:11" s="10" customFormat="1" ht="15.75" hidden="1">
      <c r="A43" s="85" t="s">
        <v>401</v>
      </c>
      <c r="B43" s="100">
        <v>2</v>
      </c>
      <c r="C43" s="81"/>
      <c r="D43" s="81"/>
      <c r="E43" s="81"/>
      <c r="F43" s="81"/>
      <c r="G43" s="81"/>
      <c r="H43" s="81"/>
      <c r="I43" s="81"/>
      <c r="J43" s="81"/>
      <c r="K43" s="12">
        <f t="shared" si="0"/>
        <v>0</v>
      </c>
    </row>
    <row r="44" spans="1:11" s="10" customFormat="1" ht="15.75">
      <c r="A44" s="85" t="s">
        <v>400</v>
      </c>
      <c r="B44" s="100">
        <v>2</v>
      </c>
      <c r="C44" s="81">
        <v>70000</v>
      </c>
      <c r="D44" s="81">
        <v>70000</v>
      </c>
      <c r="E44" s="81"/>
      <c r="F44" s="81"/>
      <c r="G44" s="81"/>
      <c r="H44" s="81"/>
      <c r="I44" s="81"/>
      <c r="J44" s="81"/>
      <c r="K44" s="12">
        <f t="shared" si="0"/>
        <v>0</v>
      </c>
    </row>
    <row r="45" spans="1:11" s="10" customFormat="1" ht="15.75">
      <c r="A45" s="85" t="s">
        <v>450</v>
      </c>
      <c r="B45" s="100">
        <v>2</v>
      </c>
      <c r="C45" s="81">
        <v>20000</v>
      </c>
      <c r="D45" s="81">
        <v>20000</v>
      </c>
      <c r="E45" s="81"/>
      <c r="F45" s="81"/>
      <c r="G45" s="81"/>
      <c r="H45" s="81"/>
      <c r="I45" s="81"/>
      <c r="J45" s="81"/>
      <c r="K45" s="12">
        <f t="shared" si="0"/>
        <v>0</v>
      </c>
    </row>
    <row r="46" spans="1:11" s="10" customFormat="1" ht="15.75" hidden="1">
      <c r="A46" s="85" t="s">
        <v>399</v>
      </c>
      <c r="B46" s="100">
        <v>2</v>
      </c>
      <c r="C46" s="81"/>
      <c r="D46" s="81"/>
      <c r="E46" s="81"/>
      <c r="F46" s="81"/>
      <c r="G46" s="81"/>
      <c r="H46" s="81"/>
      <c r="I46" s="81"/>
      <c r="J46" s="81"/>
      <c r="K46" s="12">
        <f t="shared" si="0"/>
        <v>0</v>
      </c>
    </row>
    <row r="47" spans="1:11" s="10" customFormat="1" ht="15.75" hidden="1">
      <c r="A47" s="85" t="s">
        <v>407</v>
      </c>
      <c r="B47" s="100">
        <v>2</v>
      </c>
      <c r="C47" s="81"/>
      <c r="D47" s="81"/>
      <c r="E47" s="81"/>
      <c r="F47" s="81"/>
      <c r="G47" s="81"/>
      <c r="H47" s="81"/>
      <c r="I47" s="81"/>
      <c r="J47" s="81"/>
      <c r="K47" s="12">
        <f t="shared" si="0"/>
        <v>0</v>
      </c>
    </row>
    <row r="48" spans="1:11" s="10" customFormat="1" ht="15.75" hidden="1">
      <c r="A48" s="85" t="s">
        <v>408</v>
      </c>
      <c r="B48" s="100">
        <v>2</v>
      </c>
      <c r="C48" s="81"/>
      <c r="D48" s="81"/>
      <c r="E48" s="81"/>
      <c r="F48" s="81"/>
      <c r="G48" s="81"/>
      <c r="H48" s="81"/>
      <c r="I48" s="81"/>
      <c r="J48" s="81"/>
      <c r="K48" s="12">
        <f t="shared" si="0"/>
        <v>0</v>
      </c>
    </row>
    <row r="49" spans="1:11" s="10" customFormat="1" ht="15.75" hidden="1">
      <c r="A49" s="85" t="s">
        <v>396</v>
      </c>
      <c r="B49" s="100"/>
      <c r="C49" s="81">
        <f>SUM(C50:C59)</f>
        <v>0</v>
      </c>
      <c r="D49" s="81">
        <f>SUM(D50:D59)</f>
        <v>0</v>
      </c>
      <c r="E49" s="81"/>
      <c r="F49" s="81"/>
      <c r="G49" s="81"/>
      <c r="H49" s="81"/>
      <c r="I49" s="81"/>
      <c r="J49" s="81"/>
      <c r="K49" s="12">
        <f t="shared" si="0"/>
        <v>0</v>
      </c>
    </row>
    <row r="50" spans="1:11" s="10" customFormat="1" ht="15.75" hidden="1">
      <c r="A50" s="85" t="s">
        <v>409</v>
      </c>
      <c r="B50" s="100">
        <v>2</v>
      </c>
      <c r="C50" s="81"/>
      <c r="D50" s="81"/>
      <c r="E50" s="81"/>
      <c r="F50" s="81"/>
      <c r="G50" s="81"/>
      <c r="H50" s="81"/>
      <c r="I50" s="81"/>
      <c r="J50" s="81"/>
      <c r="K50" s="12">
        <f t="shared" si="0"/>
        <v>0</v>
      </c>
    </row>
    <row r="51" spans="1:11" s="10" customFormat="1" ht="31.5" hidden="1">
      <c r="A51" s="85" t="s">
        <v>410</v>
      </c>
      <c r="B51" s="100">
        <v>2</v>
      </c>
      <c r="C51" s="81"/>
      <c r="D51" s="81"/>
      <c r="E51" s="81"/>
      <c r="F51" s="81"/>
      <c r="G51" s="81"/>
      <c r="H51" s="81"/>
      <c r="I51" s="81"/>
      <c r="J51" s="81"/>
      <c r="K51" s="12">
        <f t="shared" si="0"/>
        <v>0</v>
      </c>
    </row>
    <row r="52" spans="1:11" s="10" customFormat="1" ht="31.5" hidden="1">
      <c r="A52" s="85" t="s">
        <v>411</v>
      </c>
      <c r="B52" s="100">
        <v>2</v>
      </c>
      <c r="C52" s="81"/>
      <c r="D52" s="81"/>
      <c r="E52" s="81"/>
      <c r="F52" s="81"/>
      <c r="G52" s="81"/>
      <c r="H52" s="81"/>
      <c r="I52" s="81"/>
      <c r="J52" s="81"/>
      <c r="K52" s="12">
        <f t="shared" si="0"/>
        <v>0</v>
      </c>
    </row>
    <row r="53" spans="1:11" s="10" customFormat="1" ht="15.75" hidden="1">
      <c r="A53" s="85" t="s">
        <v>412</v>
      </c>
      <c r="B53" s="100">
        <v>2</v>
      </c>
      <c r="C53" s="81"/>
      <c r="D53" s="81"/>
      <c r="E53" s="81"/>
      <c r="F53" s="81"/>
      <c r="G53" s="81"/>
      <c r="H53" s="81"/>
      <c r="I53" s="81"/>
      <c r="J53" s="81"/>
      <c r="K53" s="12">
        <f t="shared" si="0"/>
        <v>0</v>
      </c>
    </row>
    <row r="54" spans="1:11" s="10" customFormat="1" ht="15.75" hidden="1">
      <c r="A54" s="85" t="s">
        <v>413</v>
      </c>
      <c r="B54" s="100">
        <v>2</v>
      </c>
      <c r="C54" s="81"/>
      <c r="D54" s="81"/>
      <c r="E54" s="81"/>
      <c r="F54" s="81"/>
      <c r="G54" s="81"/>
      <c r="H54" s="81"/>
      <c r="I54" s="81"/>
      <c r="J54" s="81"/>
      <c r="K54" s="12">
        <f t="shared" si="0"/>
        <v>0</v>
      </c>
    </row>
    <row r="55" spans="1:11" s="10" customFormat="1" ht="15.75" hidden="1">
      <c r="A55" s="85" t="s">
        <v>414</v>
      </c>
      <c r="B55" s="100">
        <v>2</v>
      </c>
      <c r="C55" s="81"/>
      <c r="D55" s="81"/>
      <c r="E55" s="81"/>
      <c r="F55" s="81"/>
      <c r="G55" s="81"/>
      <c r="H55" s="81"/>
      <c r="I55" s="81"/>
      <c r="J55" s="81"/>
      <c r="K55" s="12">
        <f t="shared" si="0"/>
        <v>0</v>
      </c>
    </row>
    <row r="56" spans="1:11" s="10" customFormat="1" ht="15.75" hidden="1">
      <c r="A56" s="85" t="s">
        <v>415</v>
      </c>
      <c r="B56" s="100">
        <v>2</v>
      </c>
      <c r="C56" s="81"/>
      <c r="D56" s="81"/>
      <c r="E56" s="81"/>
      <c r="F56" s="81"/>
      <c r="G56" s="81"/>
      <c r="H56" s="81"/>
      <c r="I56" s="81"/>
      <c r="J56" s="81"/>
      <c r="K56" s="12">
        <f t="shared" si="0"/>
        <v>0</v>
      </c>
    </row>
    <row r="57" spans="1:11" s="10" customFormat="1" ht="15.75" hidden="1">
      <c r="A57" s="85" t="s">
        <v>449</v>
      </c>
      <c r="B57" s="100">
        <v>2</v>
      </c>
      <c r="C57" s="81"/>
      <c r="D57" s="81"/>
      <c r="E57" s="81"/>
      <c r="F57" s="81"/>
      <c r="G57" s="81"/>
      <c r="H57" s="81"/>
      <c r="I57" s="81"/>
      <c r="J57" s="81"/>
      <c r="K57" s="12">
        <f t="shared" si="0"/>
        <v>0</v>
      </c>
    </row>
    <row r="58" spans="1:11" s="10" customFormat="1" ht="15.75" hidden="1">
      <c r="A58" s="85" t="s">
        <v>416</v>
      </c>
      <c r="B58" s="100">
        <v>2</v>
      </c>
      <c r="C58" s="81"/>
      <c r="D58" s="81"/>
      <c r="E58" s="81"/>
      <c r="F58" s="81"/>
      <c r="G58" s="81"/>
      <c r="H58" s="81"/>
      <c r="I58" s="81"/>
      <c r="J58" s="81"/>
      <c r="K58" s="12">
        <f t="shared" si="0"/>
        <v>0</v>
      </c>
    </row>
    <row r="59" spans="1:11" s="10" customFormat="1" ht="15.75" hidden="1">
      <c r="A59" s="85" t="s">
        <v>417</v>
      </c>
      <c r="B59" s="100">
        <v>2</v>
      </c>
      <c r="C59" s="81"/>
      <c r="D59" s="81"/>
      <c r="E59" s="81"/>
      <c r="F59" s="81"/>
      <c r="G59" s="81"/>
      <c r="H59" s="81"/>
      <c r="I59" s="81"/>
      <c r="J59" s="81"/>
      <c r="K59" s="12">
        <f t="shared" si="0"/>
        <v>0</v>
      </c>
    </row>
    <row r="60" spans="1:11" s="10" customFormat="1" ht="15.75">
      <c r="A60" s="108" t="s">
        <v>173</v>
      </c>
      <c r="B60" s="100"/>
      <c r="C60" s="81">
        <f>SUM(C31:C33)+SUM(C29:C29)</f>
        <v>1024251</v>
      </c>
      <c r="D60" s="81">
        <f>SUM(D31:D33)+SUM(D29:D29)</f>
        <v>1024251</v>
      </c>
      <c r="E60" s="81"/>
      <c r="F60" s="81"/>
      <c r="G60" s="81"/>
      <c r="H60" s="81"/>
      <c r="I60" s="81"/>
      <c r="J60" s="81"/>
      <c r="K60" s="12">
        <f t="shared" si="0"/>
        <v>0</v>
      </c>
    </row>
    <row r="61" spans="1:11" s="10" customFormat="1" ht="15.75">
      <c r="A61" s="40" t="s">
        <v>171</v>
      </c>
      <c r="B61" s="100"/>
      <c r="C61" s="82">
        <f>SUM(C62:C64)</f>
        <v>1024251</v>
      </c>
      <c r="D61" s="82">
        <f>SUM(D62:D64)</f>
        <v>1024251</v>
      </c>
      <c r="E61" s="82"/>
      <c r="F61" s="82"/>
      <c r="G61" s="82"/>
      <c r="H61" s="82"/>
      <c r="I61" s="82"/>
      <c r="J61" s="82"/>
      <c r="K61" s="12">
        <f t="shared" si="0"/>
        <v>0</v>
      </c>
    </row>
    <row r="62" spans="1:11" s="10" customFormat="1" ht="15.75">
      <c r="A62" s="85" t="s">
        <v>386</v>
      </c>
      <c r="B62" s="98">
        <v>1</v>
      </c>
      <c r="C62" s="81">
        <f>SUMIF($B$20:$B$61,"1",C$20:C$61)</f>
        <v>0</v>
      </c>
      <c r="D62" s="81">
        <f>SUMIF($B$20:$B$61,"1",D$20:D$61)</f>
        <v>0</v>
      </c>
      <c r="E62" s="81"/>
      <c r="F62" s="81"/>
      <c r="G62" s="81"/>
      <c r="H62" s="81"/>
      <c r="I62" s="81"/>
      <c r="J62" s="81"/>
      <c r="K62" s="12">
        <f t="shared" si="0"/>
        <v>0</v>
      </c>
    </row>
    <row r="63" spans="1:11" s="10" customFormat="1" ht="15.75">
      <c r="A63" s="85" t="s">
        <v>231</v>
      </c>
      <c r="B63" s="98">
        <v>2</v>
      </c>
      <c r="C63" s="81">
        <f>SUMIF($B$20:$B$61,"2",C$20:C$61)</f>
        <v>1024251</v>
      </c>
      <c r="D63" s="81">
        <f>SUMIF($B$20:$B$61,"2",D$20:D$61)</f>
        <v>1024251</v>
      </c>
      <c r="E63" s="81"/>
      <c r="F63" s="81"/>
      <c r="G63" s="81"/>
      <c r="H63" s="81"/>
      <c r="I63" s="81"/>
      <c r="J63" s="81"/>
      <c r="K63" s="12">
        <f t="shared" si="0"/>
        <v>0</v>
      </c>
    </row>
    <row r="64" spans="1:11" s="10" customFormat="1" ht="15.75">
      <c r="A64" s="85" t="s">
        <v>124</v>
      </c>
      <c r="B64" s="98">
        <v>3</v>
      </c>
      <c r="C64" s="81">
        <f>SUMIF($B$20:$B$61,"3",C$20:C$61)</f>
        <v>0</v>
      </c>
      <c r="D64" s="81">
        <f>SUMIF($B$20:$B$61,"3",D$20:D$61)</f>
        <v>0</v>
      </c>
      <c r="E64" s="81"/>
      <c r="F64" s="81"/>
      <c r="G64" s="81"/>
      <c r="H64" s="81"/>
      <c r="I64" s="81"/>
      <c r="J64" s="81"/>
      <c r="K64" s="12">
        <f t="shared" si="0"/>
        <v>0</v>
      </c>
    </row>
    <row r="65" spans="1:11" s="10" customFormat="1" ht="15.75">
      <c r="A65" s="64" t="s">
        <v>232</v>
      </c>
      <c r="B65" s="17"/>
      <c r="C65" s="81"/>
      <c r="D65" s="81"/>
      <c r="E65" s="81"/>
      <c r="F65" s="81"/>
      <c r="G65" s="81"/>
      <c r="H65" s="81"/>
      <c r="I65" s="81"/>
      <c r="J65" s="81"/>
      <c r="K65" s="12">
        <f t="shared" si="0"/>
        <v>0</v>
      </c>
    </row>
    <row r="66" spans="1:11" s="10" customFormat="1" ht="15.75" hidden="1">
      <c r="A66" s="61" t="s">
        <v>185</v>
      </c>
      <c r="B66" s="17"/>
      <c r="C66" s="81"/>
      <c r="D66" s="81"/>
      <c r="E66" s="81"/>
      <c r="F66" s="81"/>
      <c r="G66" s="81"/>
      <c r="H66" s="81"/>
      <c r="I66" s="81"/>
      <c r="J66" s="81"/>
      <c r="K66" s="12">
        <f t="shared" si="0"/>
        <v>0</v>
      </c>
    </row>
    <row r="67" spans="1:11" s="10" customFormat="1" ht="31.5" hidden="1">
      <c r="A67" s="61" t="s">
        <v>421</v>
      </c>
      <c r="B67" s="17">
        <v>2</v>
      </c>
      <c r="C67" s="81"/>
      <c r="D67" s="81"/>
      <c r="E67" s="81"/>
      <c r="F67" s="81"/>
      <c r="G67" s="81"/>
      <c r="H67" s="81"/>
      <c r="I67" s="81"/>
      <c r="J67" s="81"/>
      <c r="K67" s="12">
        <f t="shared" si="0"/>
        <v>0</v>
      </c>
    </row>
    <row r="68" spans="1:11" s="10" customFormat="1" ht="15.75" hidden="1">
      <c r="A68" s="61" t="s">
        <v>420</v>
      </c>
      <c r="B68" s="17"/>
      <c r="C68" s="81"/>
      <c r="D68" s="81"/>
      <c r="E68" s="81"/>
      <c r="F68" s="81"/>
      <c r="G68" s="81"/>
      <c r="H68" s="81"/>
      <c r="I68" s="81"/>
      <c r="J68" s="81"/>
      <c r="K68" s="12">
        <f t="shared" si="0"/>
        <v>0</v>
      </c>
    </row>
    <row r="69" spans="1:11" s="10" customFormat="1" ht="15.75" hidden="1">
      <c r="A69" s="61" t="s">
        <v>419</v>
      </c>
      <c r="B69" s="17"/>
      <c r="C69" s="81"/>
      <c r="D69" s="81"/>
      <c r="E69" s="81"/>
      <c r="F69" s="81"/>
      <c r="G69" s="81"/>
      <c r="H69" s="81"/>
      <c r="I69" s="81"/>
      <c r="J69" s="81"/>
      <c r="K69" s="12">
        <f t="shared" si="0"/>
        <v>0</v>
      </c>
    </row>
    <row r="70" spans="1:11" s="10" customFormat="1" ht="15.75" hidden="1">
      <c r="A70" s="61"/>
      <c r="B70" s="17"/>
      <c r="C70" s="81"/>
      <c r="D70" s="81"/>
      <c r="E70" s="81"/>
      <c r="F70" s="81"/>
      <c r="G70" s="81"/>
      <c r="H70" s="81"/>
      <c r="I70" s="81"/>
      <c r="J70" s="81"/>
      <c r="K70" s="12">
        <f t="shared" si="0"/>
        <v>0</v>
      </c>
    </row>
    <row r="71" spans="1:11" s="10" customFormat="1" ht="31.5" hidden="1">
      <c r="A71" s="61" t="s">
        <v>183</v>
      </c>
      <c r="B71" s="17"/>
      <c r="C71" s="81"/>
      <c r="D71" s="81"/>
      <c r="E71" s="81"/>
      <c r="F71" s="81"/>
      <c r="G71" s="81"/>
      <c r="H71" s="81"/>
      <c r="I71" s="81"/>
      <c r="J71" s="81"/>
      <c r="K71" s="12">
        <f t="shared" si="0"/>
        <v>0</v>
      </c>
    </row>
    <row r="72" spans="1:11" s="10" customFormat="1" ht="15.75" hidden="1">
      <c r="A72" s="61"/>
      <c r="B72" s="17"/>
      <c r="C72" s="81"/>
      <c r="D72" s="81"/>
      <c r="E72" s="81"/>
      <c r="F72" s="81"/>
      <c r="G72" s="81"/>
      <c r="H72" s="81"/>
      <c r="I72" s="81"/>
      <c r="J72" s="81"/>
      <c r="K72" s="12">
        <f t="shared" si="0"/>
        <v>0</v>
      </c>
    </row>
    <row r="73" spans="1:11" s="10" customFormat="1" ht="31.5" hidden="1">
      <c r="A73" s="61" t="s">
        <v>184</v>
      </c>
      <c r="B73" s="17"/>
      <c r="C73" s="81"/>
      <c r="D73" s="81"/>
      <c r="E73" s="81"/>
      <c r="F73" s="81"/>
      <c r="G73" s="81"/>
      <c r="H73" s="81"/>
      <c r="I73" s="81"/>
      <c r="J73" s="81"/>
      <c r="K73" s="12">
        <f aca="true" t="shared" si="1" ref="K73:K136">D73-C73</f>
        <v>0</v>
      </c>
    </row>
    <row r="74" spans="1:11" s="10" customFormat="1" ht="15.75" hidden="1">
      <c r="A74" s="61"/>
      <c r="B74" s="17"/>
      <c r="C74" s="81"/>
      <c r="D74" s="81"/>
      <c r="E74" s="81"/>
      <c r="F74" s="81"/>
      <c r="G74" s="81"/>
      <c r="H74" s="81"/>
      <c r="I74" s="81"/>
      <c r="J74" s="81"/>
      <c r="K74" s="12">
        <f t="shared" si="1"/>
        <v>0</v>
      </c>
    </row>
    <row r="75" spans="1:11" s="10" customFormat="1" ht="31.5" hidden="1">
      <c r="A75" s="61" t="s">
        <v>187</v>
      </c>
      <c r="B75" s="17"/>
      <c r="C75" s="81"/>
      <c r="D75" s="81"/>
      <c r="E75" s="81"/>
      <c r="F75" s="81"/>
      <c r="G75" s="81"/>
      <c r="H75" s="81"/>
      <c r="I75" s="81"/>
      <c r="J75" s="81"/>
      <c r="K75" s="12">
        <f t="shared" si="1"/>
        <v>0</v>
      </c>
    </row>
    <row r="76" spans="1:11" s="10" customFormat="1" ht="15.75">
      <c r="A76" s="85" t="s">
        <v>144</v>
      </c>
      <c r="B76" s="100">
        <v>2</v>
      </c>
      <c r="C76" s="81">
        <v>50000</v>
      </c>
      <c r="D76" s="81">
        <v>50000</v>
      </c>
      <c r="E76" s="81"/>
      <c r="F76" s="81"/>
      <c r="G76" s="81"/>
      <c r="H76" s="81"/>
      <c r="I76" s="81"/>
      <c r="J76" s="81"/>
      <c r="K76" s="12">
        <f t="shared" si="1"/>
        <v>0</v>
      </c>
    </row>
    <row r="77" spans="1:11" s="10" customFormat="1" ht="15.75" hidden="1">
      <c r="A77" s="84" t="s">
        <v>118</v>
      </c>
      <c r="B77" s="17"/>
      <c r="C77" s="81"/>
      <c r="D77" s="81"/>
      <c r="E77" s="81"/>
      <c r="F77" s="81"/>
      <c r="G77" s="81"/>
      <c r="H77" s="81"/>
      <c r="I77" s="81"/>
      <c r="J77" s="81"/>
      <c r="K77" s="12">
        <f t="shared" si="1"/>
        <v>0</v>
      </c>
    </row>
    <row r="78" spans="1:11" s="10" customFormat="1" ht="15.75">
      <c r="A78" s="107" t="s">
        <v>143</v>
      </c>
      <c r="B78" s="17"/>
      <c r="C78" s="81">
        <f>SUM(C76:C77)</f>
        <v>50000</v>
      </c>
      <c r="D78" s="81">
        <f>SUM(D76:D77)</f>
        <v>50000</v>
      </c>
      <c r="E78" s="81"/>
      <c r="F78" s="81"/>
      <c r="G78" s="81"/>
      <c r="H78" s="81"/>
      <c r="I78" s="81"/>
      <c r="J78" s="81"/>
      <c r="K78" s="12">
        <f t="shared" si="1"/>
        <v>0</v>
      </c>
    </row>
    <row r="79" spans="1:11" s="10" customFormat="1" ht="15.75" hidden="1">
      <c r="A79" s="85" t="s">
        <v>129</v>
      </c>
      <c r="B79" s="17">
        <v>2</v>
      </c>
      <c r="C79" s="81"/>
      <c r="D79" s="81"/>
      <c r="E79" s="81"/>
      <c r="F79" s="81"/>
      <c r="G79" s="81"/>
      <c r="H79" s="81"/>
      <c r="I79" s="81"/>
      <c r="J79" s="81"/>
      <c r="K79" s="12">
        <f t="shared" si="1"/>
        <v>0</v>
      </c>
    </row>
    <row r="80" spans="1:11" s="10" customFormat="1" ht="15.75">
      <c r="A80" s="84" t="s">
        <v>651</v>
      </c>
      <c r="B80" s="100">
        <v>2</v>
      </c>
      <c r="C80" s="81">
        <v>2724</v>
      </c>
      <c r="D80" s="81">
        <v>2724</v>
      </c>
      <c r="E80" s="81"/>
      <c r="F80" s="81"/>
      <c r="G80" s="81"/>
      <c r="H80" s="81"/>
      <c r="I80" s="81"/>
      <c r="J80" s="81"/>
      <c r="K80" s="12">
        <f t="shared" si="1"/>
        <v>0</v>
      </c>
    </row>
    <row r="81" spans="1:11" s="10" customFormat="1" ht="15.75">
      <c r="A81" s="84" t="s">
        <v>644</v>
      </c>
      <c r="B81" s="100">
        <v>2</v>
      </c>
      <c r="C81" s="81">
        <v>17015</v>
      </c>
      <c r="D81" s="81">
        <v>17015</v>
      </c>
      <c r="E81" s="81"/>
      <c r="F81" s="81"/>
      <c r="G81" s="81"/>
      <c r="H81" s="81"/>
      <c r="I81" s="81"/>
      <c r="J81" s="81"/>
      <c r="K81" s="12">
        <f t="shared" si="1"/>
        <v>0</v>
      </c>
    </row>
    <row r="82" spans="1:11" s="10" customFormat="1" ht="15.75" hidden="1">
      <c r="A82" s="84" t="s">
        <v>443</v>
      </c>
      <c r="B82" s="100">
        <v>2</v>
      </c>
      <c r="C82" s="81"/>
      <c r="D82" s="81"/>
      <c r="E82" s="81"/>
      <c r="F82" s="81"/>
      <c r="G82" s="81"/>
      <c r="H82" s="81"/>
      <c r="I82" s="81"/>
      <c r="J82" s="81"/>
      <c r="K82" s="12">
        <f t="shared" si="1"/>
        <v>0</v>
      </c>
    </row>
    <row r="83" spans="1:11" s="10" customFormat="1" ht="15.75">
      <c r="A83" s="84" t="s">
        <v>645</v>
      </c>
      <c r="B83" s="100">
        <v>2</v>
      </c>
      <c r="C83" s="81">
        <v>6874</v>
      </c>
      <c r="D83" s="81">
        <v>6874</v>
      </c>
      <c r="E83" s="81"/>
      <c r="F83" s="81"/>
      <c r="G83" s="81"/>
      <c r="H83" s="81"/>
      <c r="I83" s="81"/>
      <c r="J83" s="81"/>
      <c r="K83" s="12">
        <f t="shared" si="1"/>
        <v>0</v>
      </c>
    </row>
    <row r="84" spans="1:11" s="10" customFormat="1" ht="15.75" hidden="1">
      <c r="A84" s="84" t="s">
        <v>444</v>
      </c>
      <c r="B84" s="100">
        <v>2</v>
      </c>
      <c r="C84" s="81"/>
      <c r="D84" s="81"/>
      <c r="E84" s="81"/>
      <c r="F84" s="81"/>
      <c r="G84" s="81"/>
      <c r="H84" s="81"/>
      <c r="I84" s="81"/>
      <c r="J84" s="81"/>
      <c r="K84" s="12">
        <f t="shared" si="1"/>
        <v>0</v>
      </c>
    </row>
    <row r="85" spans="1:11" s="10" customFormat="1" ht="15.75">
      <c r="A85" s="84" t="s">
        <v>646</v>
      </c>
      <c r="B85" s="100">
        <v>2</v>
      </c>
      <c r="C85" s="81">
        <v>116341</v>
      </c>
      <c r="D85" s="81">
        <v>116341</v>
      </c>
      <c r="E85" s="81"/>
      <c r="F85" s="81"/>
      <c r="G85" s="81"/>
      <c r="H85" s="81"/>
      <c r="I85" s="81"/>
      <c r="J85" s="81"/>
      <c r="K85" s="12">
        <f t="shared" si="1"/>
        <v>0</v>
      </c>
    </row>
    <row r="86" spans="1:11" s="10" customFormat="1" ht="15.75" hidden="1">
      <c r="A86" s="132" t="s">
        <v>540</v>
      </c>
      <c r="B86" s="100">
        <v>2</v>
      </c>
      <c r="C86" s="81"/>
      <c r="D86" s="81"/>
      <c r="E86" s="81"/>
      <c r="F86" s="81"/>
      <c r="G86" s="81"/>
      <c r="H86" s="81"/>
      <c r="I86" s="81"/>
      <c r="J86" s="81"/>
      <c r="K86" s="12">
        <f t="shared" si="1"/>
        <v>0</v>
      </c>
    </row>
    <row r="87" spans="1:11" s="10" customFormat="1" ht="15.75">
      <c r="A87" s="132" t="s">
        <v>520</v>
      </c>
      <c r="B87" s="100">
        <v>3</v>
      </c>
      <c r="C87" s="81">
        <v>21533</v>
      </c>
      <c r="D87" s="81">
        <v>21533</v>
      </c>
      <c r="E87" s="81"/>
      <c r="F87" s="81"/>
      <c r="G87" s="81"/>
      <c r="H87" s="81"/>
      <c r="I87" s="81"/>
      <c r="J87" s="81"/>
      <c r="K87" s="12">
        <f t="shared" si="1"/>
        <v>0</v>
      </c>
    </row>
    <row r="88" spans="1:11" s="10" customFormat="1" ht="15.75">
      <c r="A88" s="107" t="s">
        <v>188</v>
      </c>
      <c r="B88" s="17"/>
      <c r="C88" s="81">
        <f>SUM(C79:C87)</f>
        <v>164487</v>
      </c>
      <c r="D88" s="81">
        <f>SUM(D79:D87)</f>
        <v>164487</v>
      </c>
      <c r="E88" s="81"/>
      <c r="F88" s="81"/>
      <c r="G88" s="81"/>
      <c r="H88" s="81"/>
      <c r="I88" s="81"/>
      <c r="J88" s="81"/>
      <c r="K88" s="12">
        <f t="shared" si="1"/>
        <v>0</v>
      </c>
    </row>
    <row r="89" spans="1:11" s="10" customFormat="1" ht="15.75" hidden="1">
      <c r="A89" s="84" t="s">
        <v>451</v>
      </c>
      <c r="B89" s="100">
        <v>2</v>
      </c>
      <c r="C89" s="81"/>
      <c r="D89" s="81"/>
      <c r="E89" s="81"/>
      <c r="F89" s="81"/>
      <c r="G89" s="81"/>
      <c r="H89" s="81"/>
      <c r="I89" s="81"/>
      <c r="J89" s="81"/>
      <c r="K89" s="12">
        <f t="shared" si="1"/>
        <v>0</v>
      </c>
    </row>
    <row r="90" spans="1:11" s="10" customFormat="1" ht="15.75">
      <c r="A90" s="84" t="s">
        <v>647</v>
      </c>
      <c r="B90" s="100">
        <v>2</v>
      </c>
      <c r="C90" s="81">
        <v>141262</v>
      </c>
      <c r="D90" s="81">
        <v>141262</v>
      </c>
      <c r="E90" s="81"/>
      <c r="F90" s="81"/>
      <c r="G90" s="81"/>
      <c r="H90" s="81"/>
      <c r="I90" s="81"/>
      <c r="J90" s="81"/>
      <c r="K90" s="12">
        <f t="shared" si="1"/>
        <v>0</v>
      </c>
    </row>
    <row r="91" spans="1:11" s="10" customFormat="1" ht="15.75">
      <c r="A91" s="84" t="s">
        <v>648</v>
      </c>
      <c r="B91" s="100">
        <v>2</v>
      </c>
      <c r="C91" s="81">
        <v>156471</v>
      </c>
      <c r="D91" s="81">
        <v>156471</v>
      </c>
      <c r="E91" s="81"/>
      <c r="F91" s="81"/>
      <c r="G91" s="81"/>
      <c r="H91" s="81"/>
      <c r="I91" s="81"/>
      <c r="J91" s="81"/>
      <c r="K91" s="12">
        <f t="shared" si="1"/>
        <v>0</v>
      </c>
    </row>
    <row r="92" spans="1:11" s="10" customFormat="1" ht="15.75" hidden="1">
      <c r="A92" s="84" t="s">
        <v>454</v>
      </c>
      <c r="B92" s="100">
        <v>2</v>
      </c>
      <c r="C92" s="81"/>
      <c r="D92" s="81"/>
      <c r="E92" s="81"/>
      <c r="F92" s="81"/>
      <c r="G92" s="81"/>
      <c r="H92" s="81"/>
      <c r="I92" s="81"/>
      <c r="J92" s="81"/>
      <c r="K92" s="12">
        <f t="shared" si="1"/>
        <v>0</v>
      </c>
    </row>
    <row r="93" spans="1:11" s="10" customFormat="1" ht="15.75" hidden="1">
      <c r="A93" s="84" t="s">
        <v>455</v>
      </c>
      <c r="B93" s="100">
        <v>2</v>
      </c>
      <c r="C93" s="81"/>
      <c r="D93" s="81"/>
      <c r="E93" s="81"/>
      <c r="F93" s="81"/>
      <c r="G93" s="81"/>
      <c r="H93" s="81"/>
      <c r="I93" s="81"/>
      <c r="J93" s="81"/>
      <c r="K93" s="12">
        <f t="shared" si="1"/>
        <v>0</v>
      </c>
    </row>
    <row r="94" spans="1:11" s="10" customFormat="1" ht="15.75">
      <c r="A94" s="84" t="s">
        <v>649</v>
      </c>
      <c r="B94" s="100">
        <v>2</v>
      </c>
      <c r="C94" s="81">
        <v>177561</v>
      </c>
      <c r="D94" s="81">
        <v>177561</v>
      </c>
      <c r="E94" s="81"/>
      <c r="F94" s="81"/>
      <c r="G94" s="81"/>
      <c r="H94" s="81"/>
      <c r="I94" s="81"/>
      <c r="J94" s="81"/>
      <c r="K94" s="12">
        <f t="shared" si="1"/>
        <v>0</v>
      </c>
    </row>
    <row r="95" spans="1:11" s="10" customFormat="1" ht="15.75" hidden="1">
      <c r="A95" s="84" t="s">
        <v>457</v>
      </c>
      <c r="B95" s="17">
        <v>2</v>
      </c>
      <c r="C95" s="81"/>
      <c r="D95" s="81"/>
      <c r="E95" s="81"/>
      <c r="F95" s="81"/>
      <c r="G95" s="81"/>
      <c r="H95" s="81"/>
      <c r="I95" s="81"/>
      <c r="J95" s="81"/>
      <c r="K95" s="12">
        <f t="shared" si="1"/>
        <v>0</v>
      </c>
    </row>
    <row r="96" spans="1:11" s="10" customFormat="1" ht="15.75" hidden="1">
      <c r="A96" s="84" t="s">
        <v>458</v>
      </c>
      <c r="B96" s="17">
        <v>2</v>
      </c>
      <c r="C96" s="81"/>
      <c r="D96" s="81"/>
      <c r="E96" s="81"/>
      <c r="F96" s="81"/>
      <c r="G96" s="81"/>
      <c r="H96" s="81"/>
      <c r="I96" s="81"/>
      <c r="J96" s="81"/>
      <c r="K96" s="12">
        <f t="shared" si="1"/>
        <v>0</v>
      </c>
    </row>
    <row r="97" spans="1:11" s="10" customFormat="1" ht="15.75">
      <c r="A97" s="84" t="s">
        <v>652</v>
      </c>
      <c r="B97" s="17">
        <v>2</v>
      </c>
      <c r="C97" s="81">
        <v>114000</v>
      </c>
      <c r="D97" s="81">
        <v>114000</v>
      </c>
      <c r="E97" s="81"/>
      <c r="F97" s="81"/>
      <c r="G97" s="81"/>
      <c r="H97" s="81"/>
      <c r="I97" s="81"/>
      <c r="J97" s="81"/>
      <c r="K97" s="12">
        <f t="shared" si="1"/>
        <v>0</v>
      </c>
    </row>
    <row r="98" spans="1:11" s="10" customFormat="1" ht="15.75" hidden="1">
      <c r="A98" s="84" t="s">
        <v>118</v>
      </c>
      <c r="B98" s="17"/>
      <c r="C98" s="81"/>
      <c r="D98" s="81"/>
      <c r="E98" s="81"/>
      <c r="F98" s="81"/>
      <c r="G98" s="81"/>
      <c r="H98" s="81"/>
      <c r="I98" s="81"/>
      <c r="J98" s="81"/>
      <c r="K98" s="12">
        <f t="shared" si="1"/>
        <v>0</v>
      </c>
    </row>
    <row r="99" spans="1:11" s="10" customFormat="1" ht="15.75">
      <c r="A99" s="107" t="s">
        <v>189</v>
      </c>
      <c r="B99" s="17"/>
      <c r="C99" s="81">
        <f>SUM(C89:C98)</f>
        <v>589294</v>
      </c>
      <c r="D99" s="81">
        <f>SUM(D89:D98)</f>
        <v>589294</v>
      </c>
      <c r="E99" s="81"/>
      <c r="F99" s="81"/>
      <c r="G99" s="81"/>
      <c r="H99" s="81"/>
      <c r="I99" s="81"/>
      <c r="J99" s="81"/>
      <c r="K99" s="12">
        <f t="shared" si="1"/>
        <v>0</v>
      </c>
    </row>
    <row r="100" spans="1:11" s="10" customFormat="1" ht="16.5" customHeight="1">
      <c r="A100" s="108" t="s">
        <v>186</v>
      </c>
      <c r="B100" s="17"/>
      <c r="C100" s="81">
        <f>C78+C88+C99</f>
        <v>803781</v>
      </c>
      <c r="D100" s="81">
        <f>D78+D88+D99</f>
        <v>803781</v>
      </c>
      <c r="E100" s="81"/>
      <c r="F100" s="81"/>
      <c r="G100" s="81"/>
      <c r="H100" s="81"/>
      <c r="I100" s="81"/>
      <c r="J100" s="81"/>
      <c r="K100" s="12">
        <f t="shared" si="1"/>
        <v>0</v>
      </c>
    </row>
    <row r="101" spans="1:11" s="10" customFormat="1" ht="15.75" hidden="1">
      <c r="A101" s="61"/>
      <c r="B101" s="100"/>
      <c r="C101" s="81"/>
      <c r="D101" s="81"/>
      <c r="E101" s="81"/>
      <c r="F101" s="81"/>
      <c r="G101" s="81"/>
      <c r="H101" s="81"/>
      <c r="I101" s="81"/>
      <c r="J101" s="81"/>
      <c r="K101" s="12">
        <f t="shared" si="1"/>
        <v>0</v>
      </c>
    </row>
    <row r="102" spans="1:11" s="10" customFormat="1" ht="31.5" hidden="1">
      <c r="A102" s="61" t="s">
        <v>190</v>
      </c>
      <c r="B102" s="100"/>
      <c r="C102" s="81"/>
      <c r="D102" s="81"/>
      <c r="E102" s="81"/>
      <c r="F102" s="81"/>
      <c r="G102" s="81"/>
      <c r="H102" s="81"/>
      <c r="I102" s="81"/>
      <c r="J102" s="81"/>
      <c r="K102" s="12">
        <f t="shared" si="1"/>
        <v>0</v>
      </c>
    </row>
    <row r="103" spans="1:11" s="10" customFormat="1" ht="15.75" hidden="1">
      <c r="A103" s="85" t="s">
        <v>440</v>
      </c>
      <c r="B103" s="100">
        <v>2</v>
      </c>
      <c r="C103" s="81"/>
      <c r="D103" s="81"/>
      <c r="E103" s="81"/>
      <c r="F103" s="81"/>
      <c r="G103" s="81"/>
      <c r="H103" s="81"/>
      <c r="I103" s="81"/>
      <c r="J103" s="81"/>
      <c r="K103" s="12">
        <f t="shared" si="1"/>
        <v>0</v>
      </c>
    </row>
    <row r="104" spans="1:11" s="10" customFormat="1" ht="31.5" hidden="1">
      <c r="A104" s="61" t="s">
        <v>191</v>
      </c>
      <c r="B104" s="100"/>
      <c r="C104" s="81">
        <f>SUM(C103)</f>
        <v>0</v>
      </c>
      <c r="D104" s="81">
        <f>SUM(D103)</f>
        <v>0</v>
      </c>
      <c r="E104" s="81"/>
      <c r="F104" s="81"/>
      <c r="G104" s="81"/>
      <c r="H104" s="81"/>
      <c r="I104" s="81"/>
      <c r="J104" s="81"/>
      <c r="K104" s="12">
        <f t="shared" si="1"/>
        <v>0</v>
      </c>
    </row>
    <row r="105" spans="1:11" s="10" customFormat="1" ht="15.75" hidden="1">
      <c r="A105" s="61" t="s">
        <v>192</v>
      </c>
      <c r="B105" s="100"/>
      <c r="C105" s="81"/>
      <c r="D105" s="81"/>
      <c r="E105" s="81"/>
      <c r="F105" s="81"/>
      <c r="G105" s="81"/>
      <c r="H105" s="81"/>
      <c r="I105" s="81"/>
      <c r="J105" s="81"/>
      <c r="K105" s="12">
        <f t="shared" si="1"/>
        <v>0</v>
      </c>
    </row>
    <row r="106" spans="1:11" s="10" customFormat="1" ht="15.75" hidden="1">
      <c r="A106" s="61" t="s">
        <v>193</v>
      </c>
      <c r="B106" s="100"/>
      <c r="C106" s="81"/>
      <c r="D106" s="81"/>
      <c r="E106" s="81"/>
      <c r="F106" s="81"/>
      <c r="G106" s="81"/>
      <c r="H106" s="81"/>
      <c r="I106" s="81"/>
      <c r="J106" s="81"/>
      <c r="K106" s="12">
        <f t="shared" si="1"/>
        <v>0</v>
      </c>
    </row>
    <row r="107" spans="1:11" s="10" customFormat="1" ht="15.75" hidden="1">
      <c r="A107" s="119" t="s">
        <v>441</v>
      </c>
      <c r="B107" s="100">
        <v>2</v>
      </c>
      <c r="C107" s="81"/>
      <c r="D107" s="81"/>
      <c r="E107" s="81"/>
      <c r="F107" s="81"/>
      <c r="G107" s="81"/>
      <c r="H107" s="81"/>
      <c r="I107" s="81"/>
      <c r="J107" s="81"/>
      <c r="K107" s="12">
        <f t="shared" si="1"/>
        <v>0</v>
      </c>
    </row>
    <row r="108" spans="1:11" s="10" customFormat="1" ht="15.75" hidden="1">
      <c r="A108" s="119" t="s">
        <v>459</v>
      </c>
      <c r="B108" s="100">
        <v>2</v>
      </c>
      <c r="C108" s="81"/>
      <c r="D108" s="81"/>
      <c r="E108" s="81"/>
      <c r="F108" s="81"/>
      <c r="G108" s="81"/>
      <c r="H108" s="81"/>
      <c r="I108" s="81"/>
      <c r="J108" s="81"/>
      <c r="K108" s="12">
        <f t="shared" si="1"/>
        <v>0</v>
      </c>
    </row>
    <row r="109" spans="1:11" s="10" customFormat="1" ht="15.75" hidden="1">
      <c r="A109" s="119" t="s">
        <v>536</v>
      </c>
      <c r="B109" s="100">
        <v>2</v>
      </c>
      <c r="C109" s="81"/>
      <c r="D109" s="81"/>
      <c r="E109" s="81"/>
      <c r="F109" s="81"/>
      <c r="G109" s="81"/>
      <c r="H109" s="81"/>
      <c r="I109" s="81"/>
      <c r="J109" s="81"/>
      <c r="K109" s="12">
        <f t="shared" si="1"/>
        <v>0</v>
      </c>
    </row>
    <row r="110" spans="1:11" s="10" customFormat="1" ht="15.75" hidden="1">
      <c r="A110" s="119" t="s">
        <v>460</v>
      </c>
      <c r="B110" s="100">
        <v>2</v>
      </c>
      <c r="C110" s="81"/>
      <c r="D110" s="81"/>
      <c r="E110" s="81"/>
      <c r="F110" s="81"/>
      <c r="G110" s="81"/>
      <c r="H110" s="81"/>
      <c r="I110" s="81"/>
      <c r="J110" s="81"/>
      <c r="K110" s="12">
        <f t="shared" si="1"/>
        <v>0</v>
      </c>
    </row>
    <row r="111" spans="1:11" s="10" customFormat="1" ht="15.75" hidden="1">
      <c r="A111" s="109" t="s">
        <v>194</v>
      </c>
      <c r="B111" s="100"/>
      <c r="C111" s="81">
        <f>SUM(C107:C110)</f>
        <v>0</v>
      </c>
      <c r="D111" s="81">
        <f>SUM(D107:D110)</f>
        <v>0</v>
      </c>
      <c r="E111" s="81"/>
      <c r="F111" s="81"/>
      <c r="G111" s="81"/>
      <c r="H111" s="81"/>
      <c r="I111" s="81"/>
      <c r="J111" s="81"/>
      <c r="K111" s="12">
        <f t="shared" si="1"/>
        <v>0</v>
      </c>
    </row>
    <row r="112" spans="1:11" s="10" customFormat="1" ht="15.75">
      <c r="A112" s="85" t="s">
        <v>142</v>
      </c>
      <c r="B112" s="100">
        <v>2</v>
      </c>
      <c r="C112" s="81">
        <v>10000</v>
      </c>
      <c r="D112" s="81">
        <v>10000</v>
      </c>
      <c r="E112" s="81"/>
      <c r="F112" s="81"/>
      <c r="G112" s="81"/>
      <c r="H112" s="81"/>
      <c r="I112" s="81"/>
      <c r="J112" s="81"/>
      <c r="K112" s="12">
        <f t="shared" si="1"/>
        <v>0</v>
      </c>
    </row>
    <row r="113" spans="1:11" s="10" customFormat="1" ht="15.75" hidden="1">
      <c r="A113" s="85"/>
      <c r="B113" s="100"/>
      <c r="C113" s="81"/>
      <c r="D113" s="81"/>
      <c r="E113" s="81"/>
      <c r="F113" s="81"/>
      <c r="G113" s="81"/>
      <c r="H113" s="81"/>
      <c r="I113" s="81"/>
      <c r="J113" s="81"/>
      <c r="K113" s="12">
        <f t="shared" si="1"/>
        <v>0</v>
      </c>
    </row>
    <row r="114" spans="1:11" s="10" customFormat="1" ht="15.75">
      <c r="A114" s="109" t="s">
        <v>141</v>
      </c>
      <c r="B114" s="100"/>
      <c r="C114" s="81">
        <f>SUM(C112:C113)</f>
        <v>10000</v>
      </c>
      <c r="D114" s="81">
        <f>SUM(D112:D113)</f>
        <v>10000</v>
      </c>
      <c r="E114" s="81"/>
      <c r="F114" s="81"/>
      <c r="G114" s="81"/>
      <c r="H114" s="81"/>
      <c r="I114" s="81"/>
      <c r="J114" s="81"/>
      <c r="K114" s="12">
        <f t="shared" si="1"/>
        <v>0</v>
      </c>
    </row>
    <row r="115" spans="1:11" s="10" customFormat="1" ht="15.75" hidden="1">
      <c r="A115" s="85" t="s">
        <v>508</v>
      </c>
      <c r="B115" s="100">
        <v>2</v>
      </c>
      <c r="C115" s="81"/>
      <c r="D115" s="81"/>
      <c r="E115" s="81"/>
      <c r="F115" s="81"/>
      <c r="G115" s="81"/>
      <c r="H115" s="81"/>
      <c r="I115" s="81"/>
      <c r="J115" s="81"/>
      <c r="K115" s="12">
        <f t="shared" si="1"/>
        <v>0</v>
      </c>
    </row>
    <row r="116" spans="1:11" s="10" customFormat="1" ht="15.75" hidden="1">
      <c r="A116" s="85" t="s">
        <v>627</v>
      </c>
      <c r="B116" s="100">
        <v>2</v>
      </c>
      <c r="C116" s="81"/>
      <c r="D116" s="81"/>
      <c r="E116" s="81"/>
      <c r="F116" s="81"/>
      <c r="G116" s="81"/>
      <c r="H116" s="81"/>
      <c r="I116" s="81"/>
      <c r="J116" s="81"/>
      <c r="K116" s="12">
        <f t="shared" si="1"/>
        <v>0</v>
      </c>
    </row>
    <row r="117" spans="1:11" s="10" customFormat="1" ht="15.75" hidden="1">
      <c r="A117" s="109" t="s">
        <v>195</v>
      </c>
      <c r="B117" s="100"/>
      <c r="C117" s="81">
        <f>SUM(C115:C116)</f>
        <v>0</v>
      </c>
      <c r="D117" s="81">
        <f>SUM(D115:D116)</f>
        <v>0</v>
      </c>
      <c r="E117" s="81"/>
      <c r="F117" s="81"/>
      <c r="G117" s="81"/>
      <c r="H117" s="81"/>
      <c r="I117" s="81"/>
      <c r="J117" s="81"/>
      <c r="K117" s="12">
        <f t="shared" si="1"/>
        <v>0</v>
      </c>
    </row>
    <row r="118" spans="1:11" s="10" customFormat="1" ht="15.75" hidden="1">
      <c r="A118" s="65"/>
      <c r="B118" s="100"/>
      <c r="C118" s="81"/>
      <c r="D118" s="81"/>
      <c r="E118" s="81"/>
      <c r="F118" s="81"/>
      <c r="G118" s="81"/>
      <c r="H118" s="81"/>
      <c r="I118" s="81"/>
      <c r="J118" s="81"/>
      <c r="K118" s="12">
        <f t="shared" si="1"/>
        <v>0</v>
      </c>
    </row>
    <row r="119" spans="1:11" s="10" customFormat="1" ht="15.75" hidden="1">
      <c r="A119" s="61"/>
      <c r="B119" s="100"/>
      <c r="C119" s="81"/>
      <c r="D119" s="81"/>
      <c r="E119" s="81"/>
      <c r="F119" s="81"/>
      <c r="G119" s="81"/>
      <c r="H119" s="81"/>
      <c r="I119" s="81"/>
      <c r="J119" s="81"/>
      <c r="K119" s="12">
        <f t="shared" si="1"/>
        <v>0</v>
      </c>
    </row>
    <row r="120" spans="1:11" s="10" customFormat="1" ht="16.5" customHeight="1">
      <c r="A120" s="108" t="s">
        <v>422</v>
      </c>
      <c r="B120" s="100"/>
      <c r="C120" s="81">
        <f>C111+C114+C117</f>
        <v>10000</v>
      </c>
      <c r="D120" s="81">
        <f>D111+D114+D117</f>
        <v>10000</v>
      </c>
      <c r="E120" s="81"/>
      <c r="F120" s="81"/>
      <c r="G120" s="81"/>
      <c r="H120" s="81"/>
      <c r="I120" s="81"/>
      <c r="J120" s="81"/>
      <c r="K120" s="12">
        <f t="shared" si="1"/>
        <v>0</v>
      </c>
    </row>
    <row r="121" spans="1:11" s="10" customFormat="1" ht="15.75">
      <c r="A121" s="85" t="s">
        <v>214</v>
      </c>
      <c r="B121" s="100">
        <v>2</v>
      </c>
      <c r="C121" s="81">
        <v>50000</v>
      </c>
      <c r="D121" s="81">
        <v>283575</v>
      </c>
      <c r="E121" s="81"/>
      <c r="F121" s="81"/>
      <c r="G121" s="81"/>
      <c r="H121" s="81"/>
      <c r="I121" s="81"/>
      <c r="J121" s="81"/>
      <c r="K121" s="12">
        <f t="shared" si="1"/>
        <v>233575</v>
      </c>
    </row>
    <row r="122" spans="1:11" s="10" customFormat="1" ht="15.75" hidden="1">
      <c r="A122" s="85" t="s">
        <v>215</v>
      </c>
      <c r="B122" s="100">
        <v>2</v>
      </c>
      <c r="C122" s="81"/>
      <c r="D122" s="81"/>
      <c r="E122" s="81"/>
      <c r="F122" s="81"/>
      <c r="G122" s="81"/>
      <c r="H122" s="81"/>
      <c r="I122" s="81"/>
      <c r="J122" s="81"/>
      <c r="K122" s="12">
        <f t="shared" si="1"/>
        <v>0</v>
      </c>
    </row>
    <row r="123" spans="1:11" s="10" customFormat="1" ht="15.75">
      <c r="A123" s="61" t="s">
        <v>423</v>
      </c>
      <c r="B123" s="100"/>
      <c r="C123" s="81">
        <f>SUM(C121:C122)</f>
        <v>50000</v>
      </c>
      <c r="D123" s="81">
        <f>SUM(D121:D122)</f>
        <v>283575</v>
      </c>
      <c r="E123" s="81"/>
      <c r="F123" s="81"/>
      <c r="G123" s="81"/>
      <c r="H123" s="81"/>
      <c r="I123" s="81"/>
      <c r="J123" s="81"/>
      <c r="K123" s="12">
        <f t="shared" si="1"/>
        <v>233575</v>
      </c>
    </row>
    <row r="124" spans="1:11" s="10" customFormat="1" ht="15.75">
      <c r="A124" s="63" t="s">
        <v>232</v>
      </c>
      <c r="B124" s="100"/>
      <c r="C124" s="82">
        <f>SUM(C125:C125:C127)</f>
        <v>863781</v>
      </c>
      <c r="D124" s="82">
        <f>SUM(D125:D125:D127)</f>
        <v>1097356</v>
      </c>
      <c r="E124" s="82"/>
      <c r="F124" s="82"/>
      <c r="G124" s="82"/>
      <c r="H124" s="82"/>
      <c r="I124" s="82"/>
      <c r="J124" s="82"/>
      <c r="K124" s="12">
        <f t="shared" si="1"/>
        <v>233575</v>
      </c>
    </row>
    <row r="125" spans="1:11" s="10" customFormat="1" ht="15.75">
      <c r="A125" s="85" t="s">
        <v>386</v>
      </c>
      <c r="B125" s="98">
        <v>1</v>
      </c>
      <c r="C125" s="81">
        <f>SUMIF($B$65:$B$124,"1",C$65:C$124)</f>
        <v>0</v>
      </c>
      <c r="D125" s="81">
        <f>SUMIF($B$65:$B$124,"1",D$65:D$124)</f>
        <v>0</v>
      </c>
      <c r="E125" s="81"/>
      <c r="F125" s="81"/>
      <c r="G125" s="81"/>
      <c r="H125" s="81"/>
      <c r="I125" s="81"/>
      <c r="J125" s="81"/>
      <c r="K125" s="12">
        <f t="shared" si="1"/>
        <v>0</v>
      </c>
    </row>
    <row r="126" spans="1:11" s="10" customFormat="1" ht="15.75">
      <c r="A126" s="85" t="s">
        <v>231</v>
      </c>
      <c r="B126" s="98">
        <v>2</v>
      </c>
      <c r="C126" s="81">
        <f>SUMIF($B$65:$B$124,"2",C$65:C$124)</f>
        <v>842248</v>
      </c>
      <c r="D126" s="81">
        <f>SUMIF($B$65:$B$124,"2",D$65:D$124)</f>
        <v>1075823</v>
      </c>
      <c r="E126" s="81"/>
      <c r="F126" s="81"/>
      <c r="G126" s="81"/>
      <c r="H126" s="81"/>
      <c r="I126" s="81"/>
      <c r="J126" s="81"/>
      <c r="K126" s="12">
        <f t="shared" si="1"/>
        <v>233575</v>
      </c>
    </row>
    <row r="127" spans="1:11" s="10" customFormat="1" ht="15.75">
      <c r="A127" s="85" t="s">
        <v>124</v>
      </c>
      <c r="B127" s="98">
        <v>3</v>
      </c>
      <c r="C127" s="81">
        <f>SUMIF($B$65:$B$124,"3",C$65:C$124)</f>
        <v>21533</v>
      </c>
      <c r="D127" s="81">
        <f>SUMIF($B$65:$B$124,"3",D$65:D$124)</f>
        <v>21533</v>
      </c>
      <c r="E127" s="81"/>
      <c r="F127" s="81"/>
      <c r="G127" s="81"/>
      <c r="H127" s="81"/>
      <c r="I127" s="81"/>
      <c r="J127" s="81"/>
      <c r="K127" s="12">
        <f t="shared" si="1"/>
        <v>0</v>
      </c>
    </row>
    <row r="128" spans="1:11" ht="15.75">
      <c r="A128" s="65" t="s">
        <v>84</v>
      </c>
      <c r="B128" s="100"/>
      <c r="C128" s="81"/>
      <c r="D128" s="81"/>
      <c r="E128" s="81"/>
      <c r="F128" s="81"/>
      <c r="G128" s="81"/>
      <c r="H128" s="81"/>
      <c r="I128" s="81"/>
      <c r="J128" s="81"/>
      <c r="K128" s="12">
        <f t="shared" si="1"/>
        <v>0</v>
      </c>
    </row>
    <row r="129" spans="1:11" ht="15.75">
      <c r="A129" s="40" t="s">
        <v>233</v>
      </c>
      <c r="B129" s="100"/>
      <c r="C129" s="82">
        <f>SUM(C130:C132)</f>
        <v>35379070</v>
      </c>
      <c r="D129" s="82">
        <f>SUM(D130:D132)</f>
        <v>35521810</v>
      </c>
      <c r="E129" s="82"/>
      <c r="F129" s="82"/>
      <c r="G129" s="82"/>
      <c r="H129" s="82"/>
      <c r="I129" s="82"/>
      <c r="J129" s="82"/>
      <c r="K129" s="12">
        <f t="shared" si="1"/>
        <v>142740</v>
      </c>
    </row>
    <row r="130" spans="1:11" ht="15.75">
      <c r="A130" s="85" t="s">
        <v>386</v>
      </c>
      <c r="B130" s="98">
        <v>1</v>
      </c>
      <c r="C130" s="81">
        <f>Felh!T35</f>
        <v>0</v>
      </c>
      <c r="D130" s="81">
        <f>Felh!U35</f>
        <v>0</v>
      </c>
      <c r="E130" s="81"/>
      <c r="F130" s="81"/>
      <c r="G130" s="81"/>
      <c r="H130" s="81"/>
      <c r="I130" s="81"/>
      <c r="J130" s="81"/>
      <c r="K130" s="12">
        <f t="shared" si="1"/>
        <v>0</v>
      </c>
    </row>
    <row r="131" spans="1:11" ht="15.75">
      <c r="A131" s="85" t="s">
        <v>231</v>
      </c>
      <c r="B131" s="98">
        <v>2</v>
      </c>
      <c r="C131" s="81">
        <f>Felh!T36</f>
        <v>35379070</v>
      </c>
      <c r="D131" s="81">
        <f>Felh!U36</f>
        <v>35521810</v>
      </c>
      <c r="E131" s="81"/>
      <c r="F131" s="81"/>
      <c r="G131" s="81"/>
      <c r="H131" s="81"/>
      <c r="I131" s="81"/>
      <c r="J131" s="81"/>
      <c r="K131" s="12">
        <f t="shared" si="1"/>
        <v>142740</v>
      </c>
    </row>
    <row r="132" spans="1:11" ht="15.75">
      <c r="A132" s="85" t="s">
        <v>124</v>
      </c>
      <c r="B132" s="98">
        <v>3</v>
      </c>
      <c r="C132" s="81">
        <f>Felh!T37</f>
        <v>0</v>
      </c>
      <c r="D132" s="81">
        <f>Felh!U37</f>
        <v>0</v>
      </c>
      <c r="E132" s="81"/>
      <c r="F132" s="81"/>
      <c r="G132" s="81"/>
      <c r="H132" s="81"/>
      <c r="I132" s="81"/>
      <c r="J132" s="81"/>
      <c r="K132" s="12">
        <f t="shared" si="1"/>
        <v>0</v>
      </c>
    </row>
    <row r="133" spans="1:11" ht="15.75">
      <c r="A133" s="40" t="s">
        <v>234</v>
      </c>
      <c r="B133" s="100"/>
      <c r="C133" s="82">
        <f>SUM(C134:C136)</f>
        <v>570402</v>
      </c>
      <c r="D133" s="82">
        <f>SUM(D134:D136)</f>
        <v>564662</v>
      </c>
      <c r="E133" s="82"/>
      <c r="F133" s="82"/>
      <c r="G133" s="82"/>
      <c r="H133" s="82"/>
      <c r="I133" s="82"/>
      <c r="J133" s="82"/>
      <c r="K133" s="12">
        <f t="shared" si="1"/>
        <v>-5740</v>
      </c>
    </row>
    <row r="134" spans="1:11" ht="15.75">
      <c r="A134" s="85" t="s">
        <v>386</v>
      </c>
      <c r="B134" s="98">
        <v>1</v>
      </c>
      <c r="C134" s="81">
        <f>Felh!T53</f>
        <v>0</v>
      </c>
      <c r="D134" s="81">
        <f>Felh!U53</f>
        <v>0</v>
      </c>
      <c r="E134" s="81"/>
      <c r="F134" s="81"/>
      <c r="G134" s="81"/>
      <c r="H134" s="81"/>
      <c r="I134" s="81"/>
      <c r="J134" s="81"/>
      <c r="K134" s="12">
        <f t="shared" si="1"/>
        <v>0</v>
      </c>
    </row>
    <row r="135" spans="1:11" ht="15.75">
      <c r="A135" s="85" t="s">
        <v>231</v>
      </c>
      <c r="B135" s="98">
        <v>2</v>
      </c>
      <c r="C135" s="81">
        <f>Felh!T54</f>
        <v>570402</v>
      </c>
      <c r="D135" s="81">
        <f>Felh!U54</f>
        <v>564662</v>
      </c>
      <c r="E135" s="81"/>
      <c r="F135" s="81"/>
      <c r="G135" s="81"/>
      <c r="H135" s="81"/>
      <c r="I135" s="81"/>
      <c r="J135" s="81"/>
      <c r="K135" s="12">
        <f t="shared" si="1"/>
        <v>-5740</v>
      </c>
    </row>
    <row r="136" spans="1:11" ht="15" customHeight="1">
      <c r="A136" s="85" t="s">
        <v>124</v>
      </c>
      <c r="B136" s="98">
        <v>3</v>
      </c>
      <c r="C136" s="81">
        <f>Felh!T55</f>
        <v>0</v>
      </c>
      <c r="D136" s="81">
        <f>Felh!U55</f>
        <v>0</v>
      </c>
      <c r="E136" s="81"/>
      <c r="F136" s="81"/>
      <c r="G136" s="81"/>
      <c r="H136" s="81"/>
      <c r="I136" s="81"/>
      <c r="J136" s="81"/>
      <c r="K136" s="12">
        <f t="shared" si="1"/>
        <v>0</v>
      </c>
    </row>
    <row r="137" spans="1:11" ht="15.75">
      <c r="A137" s="40" t="s">
        <v>235</v>
      </c>
      <c r="B137" s="100"/>
      <c r="C137" s="82">
        <f>SUM(C138:C140)</f>
        <v>0</v>
      </c>
      <c r="D137" s="82">
        <f>SUM(D138:D140)</f>
        <v>10000</v>
      </c>
      <c r="E137" s="82"/>
      <c r="F137" s="82"/>
      <c r="G137" s="82"/>
      <c r="H137" s="82"/>
      <c r="I137" s="82"/>
      <c r="J137" s="82"/>
      <c r="K137" s="12">
        <f aca="true" t="shared" si="2" ref="K137:K172">D137-C137</f>
        <v>10000</v>
      </c>
    </row>
    <row r="138" spans="1:11" ht="15.75">
      <c r="A138" s="85" t="s">
        <v>386</v>
      </c>
      <c r="B138" s="98">
        <v>1</v>
      </c>
      <c r="C138" s="81">
        <f>Felh!T75</f>
        <v>0</v>
      </c>
      <c r="D138" s="81">
        <f>Felh!U75</f>
        <v>0</v>
      </c>
      <c r="E138" s="81"/>
      <c r="F138" s="81"/>
      <c r="G138" s="81"/>
      <c r="H138" s="81"/>
      <c r="I138" s="81"/>
      <c r="J138" s="81"/>
      <c r="K138" s="12">
        <f t="shared" si="2"/>
        <v>0</v>
      </c>
    </row>
    <row r="139" spans="1:11" ht="15.75">
      <c r="A139" s="85" t="s">
        <v>231</v>
      </c>
      <c r="B139" s="98">
        <v>2</v>
      </c>
      <c r="C139" s="81">
        <f>Felh!T76</f>
        <v>0</v>
      </c>
      <c r="D139" s="81">
        <f>Felh!U76</f>
        <v>0</v>
      </c>
      <c r="E139" s="81"/>
      <c r="F139" s="81"/>
      <c r="G139" s="81"/>
      <c r="H139" s="81"/>
      <c r="I139" s="81"/>
      <c r="J139" s="81"/>
      <c r="K139" s="12">
        <f t="shared" si="2"/>
        <v>0</v>
      </c>
    </row>
    <row r="140" spans="1:11" ht="15.75">
      <c r="A140" s="85" t="s">
        <v>124</v>
      </c>
      <c r="B140" s="98">
        <v>3</v>
      </c>
      <c r="C140" s="81">
        <f>Felh!T77</f>
        <v>0</v>
      </c>
      <c r="D140" s="81">
        <f>Felh!U77</f>
        <v>10000</v>
      </c>
      <c r="E140" s="81"/>
      <c r="F140" s="81"/>
      <c r="G140" s="81"/>
      <c r="H140" s="81"/>
      <c r="I140" s="81"/>
      <c r="J140" s="81"/>
      <c r="K140" s="12">
        <f t="shared" si="2"/>
        <v>10000</v>
      </c>
    </row>
    <row r="141" spans="1:11" ht="16.5">
      <c r="A141" s="67" t="s">
        <v>236</v>
      </c>
      <c r="B141" s="101"/>
      <c r="C141" s="81"/>
      <c r="D141" s="81"/>
      <c r="E141" s="81"/>
      <c r="F141" s="81"/>
      <c r="G141" s="81"/>
      <c r="H141" s="81"/>
      <c r="I141" s="81"/>
      <c r="J141" s="81"/>
      <c r="K141" s="12">
        <f t="shared" si="2"/>
        <v>0</v>
      </c>
    </row>
    <row r="142" spans="1:11" ht="15.75">
      <c r="A142" s="65" t="s">
        <v>126</v>
      </c>
      <c r="B142" s="100"/>
      <c r="C142" s="15"/>
      <c r="D142" s="15"/>
      <c r="E142" s="15"/>
      <c r="F142" s="15"/>
      <c r="G142" s="15"/>
      <c r="H142" s="15"/>
      <c r="I142" s="15"/>
      <c r="J142" s="15"/>
      <c r="K142" s="12">
        <f t="shared" si="2"/>
        <v>0</v>
      </c>
    </row>
    <row r="143" spans="1:11" ht="15.75" hidden="1">
      <c r="A143" s="61" t="s">
        <v>221</v>
      </c>
      <c r="B143" s="100"/>
      <c r="C143" s="15"/>
      <c r="D143" s="15"/>
      <c r="E143" s="15"/>
      <c r="F143" s="15"/>
      <c r="G143" s="15"/>
      <c r="H143" s="15"/>
      <c r="I143" s="15"/>
      <c r="J143" s="15"/>
      <c r="K143" s="12">
        <f t="shared" si="2"/>
        <v>0</v>
      </c>
    </row>
    <row r="144" spans="1:11" ht="31.5" hidden="1">
      <c r="A144" s="85" t="s">
        <v>424</v>
      </c>
      <c r="B144" s="100"/>
      <c r="C144" s="15"/>
      <c r="D144" s="15"/>
      <c r="E144" s="15"/>
      <c r="F144" s="15"/>
      <c r="G144" s="15"/>
      <c r="H144" s="15"/>
      <c r="I144" s="15"/>
      <c r="J144" s="15"/>
      <c r="K144" s="12">
        <f t="shared" si="2"/>
        <v>0</v>
      </c>
    </row>
    <row r="145" spans="1:11" ht="31.5" hidden="1">
      <c r="A145" s="85" t="s">
        <v>223</v>
      </c>
      <c r="B145" s="100"/>
      <c r="C145" s="15"/>
      <c r="D145" s="15"/>
      <c r="E145" s="15"/>
      <c r="F145" s="15"/>
      <c r="G145" s="15"/>
      <c r="H145" s="15"/>
      <c r="I145" s="15"/>
      <c r="J145" s="15"/>
      <c r="K145" s="12">
        <f t="shared" si="2"/>
        <v>0</v>
      </c>
    </row>
    <row r="146" spans="1:11" ht="31.5" hidden="1">
      <c r="A146" s="85" t="s">
        <v>425</v>
      </c>
      <c r="B146" s="100"/>
      <c r="C146" s="15"/>
      <c r="D146" s="15"/>
      <c r="E146" s="15"/>
      <c r="F146" s="15"/>
      <c r="G146" s="15"/>
      <c r="H146" s="15"/>
      <c r="I146" s="15"/>
      <c r="J146" s="15"/>
      <c r="K146" s="12">
        <f t="shared" si="2"/>
        <v>0</v>
      </c>
    </row>
    <row r="147" spans="1:11" ht="31.5">
      <c r="A147" s="85" t="s">
        <v>224</v>
      </c>
      <c r="B147" s="100">
        <v>2</v>
      </c>
      <c r="C147" s="83">
        <v>453007</v>
      </c>
      <c r="D147" s="83">
        <v>523531</v>
      </c>
      <c r="E147" s="15"/>
      <c r="F147" s="15"/>
      <c r="G147" s="15"/>
      <c r="H147" s="15"/>
      <c r="I147" s="15"/>
      <c r="J147" s="15"/>
      <c r="K147" s="12">
        <f t="shared" si="2"/>
        <v>70524</v>
      </c>
    </row>
    <row r="148" spans="1:11" ht="15.75" hidden="1">
      <c r="A148" s="85" t="s">
        <v>225</v>
      </c>
      <c r="B148" s="100"/>
      <c r="C148" s="15"/>
      <c r="D148" s="15"/>
      <c r="E148" s="15"/>
      <c r="F148" s="15"/>
      <c r="G148" s="15"/>
      <c r="H148" s="15"/>
      <c r="I148" s="15"/>
      <c r="J148" s="15"/>
      <c r="K148" s="12">
        <f t="shared" si="2"/>
        <v>0</v>
      </c>
    </row>
    <row r="149" spans="1:11" ht="15.75" hidden="1">
      <c r="A149" s="85" t="s">
        <v>438</v>
      </c>
      <c r="B149" s="100"/>
      <c r="C149" s="15"/>
      <c r="D149" s="15"/>
      <c r="E149" s="15"/>
      <c r="F149" s="15"/>
      <c r="G149" s="15"/>
      <c r="H149" s="15"/>
      <c r="I149" s="15"/>
      <c r="J149" s="15"/>
      <c r="K149" s="12">
        <f t="shared" si="2"/>
        <v>0</v>
      </c>
    </row>
    <row r="150" spans="1:11" ht="15.75" hidden="1">
      <c r="A150" s="85" t="s">
        <v>229</v>
      </c>
      <c r="B150" s="100"/>
      <c r="C150" s="15"/>
      <c r="D150" s="15"/>
      <c r="E150" s="15"/>
      <c r="F150" s="15"/>
      <c r="G150" s="15"/>
      <c r="H150" s="15"/>
      <c r="I150" s="15"/>
      <c r="J150" s="15"/>
      <c r="K150" s="12">
        <f t="shared" si="2"/>
        <v>0</v>
      </c>
    </row>
    <row r="151" spans="1:11" ht="15.75" hidden="1">
      <c r="A151" s="61" t="s">
        <v>230</v>
      </c>
      <c r="B151" s="100"/>
      <c r="C151" s="15"/>
      <c r="D151" s="15"/>
      <c r="E151" s="15"/>
      <c r="F151" s="15"/>
      <c r="G151" s="15"/>
      <c r="H151" s="15"/>
      <c r="I151" s="15"/>
      <c r="J151" s="15"/>
      <c r="K151" s="12">
        <f t="shared" si="2"/>
        <v>0</v>
      </c>
    </row>
    <row r="152" spans="1:11" ht="15.75" hidden="1">
      <c r="A152" s="61" t="s">
        <v>222</v>
      </c>
      <c r="B152" s="100"/>
      <c r="C152" s="15"/>
      <c r="D152" s="15"/>
      <c r="E152" s="15"/>
      <c r="F152" s="15"/>
      <c r="G152" s="15"/>
      <c r="H152" s="15"/>
      <c r="I152" s="15"/>
      <c r="J152" s="15"/>
      <c r="K152" s="12">
        <f t="shared" si="2"/>
        <v>0</v>
      </c>
    </row>
    <row r="153" spans="1:11" ht="15.75">
      <c r="A153" s="40" t="s">
        <v>126</v>
      </c>
      <c r="B153" s="100"/>
      <c r="C153" s="82">
        <f>SUM(C154:C156)</f>
        <v>453007</v>
      </c>
      <c r="D153" s="82">
        <f>SUM(D154:D156)</f>
        <v>523531</v>
      </c>
      <c r="E153" s="82"/>
      <c r="F153" s="82"/>
      <c r="G153" s="82"/>
      <c r="H153" s="82"/>
      <c r="I153" s="82"/>
      <c r="J153" s="82"/>
      <c r="K153" s="12">
        <f t="shared" si="2"/>
        <v>70524</v>
      </c>
    </row>
    <row r="154" spans="1:11" ht="15.75">
      <c r="A154" s="85" t="s">
        <v>386</v>
      </c>
      <c r="B154" s="98">
        <v>1</v>
      </c>
      <c r="C154" s="81">
        <f>SUMIF($B$142:$B$153,"1",C$142:C$153)</f>
        <v>0</v>
      </c>
      <c r="D154" s="81">
        <f>SUMIF($B$142:$B$153,"1",D$142:D$153)</f>
        <v>0</v>
      </c>
      <c r="E154" s="81"/>
      <c r="F154" s="81"/>
      <c r="G154" s="81"/>
      <c r="H154" s="81"/>
      <c r="I154" s="81"/>
      <c r="J154" s="81"/>
      <c r="K154" s="12">
        <f t="shared" si="2"/>
        <v>0</v>
      </c>
    </row>
    <row r="155" spans="1:11" ht="15.75">
      <c r="A155" s="85" t="s">
        <v>231</v>
      </c>
      <c r="B155" s="98">
        <v>2</v>
      </c>
      <c r="C155" s="81">
        <f>SUMIF($B$142:$B$153,"2",C$142:C$153)</f>
        <v>453007</v>
      </c>
      <c r="D155" s="81">
        <f>SUMIF($B$142:$B$153,"2",D$142:D$153)</f>
        <v>523531</v>
      </c>
      <c r="E155" s="81"/>
      <c r="F155" s="81"/>
      <c r="G155" s="81"/>
      <c r="H155" s="81"/>
      <c r="I155" s="81"/>
      <c r="J155" s="81"/>
      <c r="K155" s="12">
        <f t="shared" si="2"/>
        <v>70524</v>
      </c>
    </row>
    <row r="156" spans="1:11" ht="15.75">
      <c r="A156" s="85" t="s">
        <v>124</v>
      </c>
      <c r="B156" s="98">
        <v>3</v>
      </c>
      <c r="C156" s="81">
        <f>SUMIF($B$142:$B$153,"3",C$142:C$153)</f>
        <v>0</v>
      </c>
      <c r="D156" s="81">
        <f>SUMIF($B$142:$B$153,"3",D$142:D$153)</f>
        <v>0</v>
      </c>
      <c r="E156" s="81"/>
      <c r="F156" s="81"/>
      <c r="G156" s="81"/>
      <c r="H156" s="81"/>
      <c r="I156" s="81"/>
      <c r="J156" s="81"/>
      <c r="K156" s="12">
        <f t="shared" si="2"/>
        <v>0</v>
      </c>
    </row>
    <row r="157" spans="1:11" ht="15.75" hidden="1">
      <c r="A157" s="65" t="s">
        <v>127</v>
      </c>
      <c r="B157" s="100"/>
      <c r="C157" s="15"/>
      <c r="D157" s="15"/>
      <c r="E157" s="15"/>
      <c r="F157" s="15"/>
      <c r="G157" s="15"/>
      <c r="H157" s="15"/>
      <c r="I157" s="15"/>
      <c r="J157" s="15"/>
      <c r="K157" s="12">
        <f t="shared" si="2"/>
        <v>0</v>
      </c>
    </row>
    <row r="158" spans="1:11" ht="15.75" hidden="1">
      <c r="A158" s="61" t="s">
        <v>221</v>
      </c>
      <c r="B158" s="100"/>
      <c r="C158" s="15"/>
      <c r="D158" s="15"/>
      <c r="E158" s="15"/>
      <c r="F158" s="15"/>
      <c r="G158" s="15"/>
      <c r="H158" s="15"/>
      <c r="I158" s="15"/>
      <c r="J158" s="15"/>
      <c r="K158" s="12">
        <f t="shared" si="2"/>
        <v>0</v>
      </c>
    </row>
    <row r="159" spans="1:11" ht="31.5" hidden="1">
      <c r="A159" s="85" t="s">
        <v>424</v>
      </c>
      <c r="B159" s="100"/>
      <c r="C159" s="15"/>
      <c r="D159" s="15"/>
      <c r="E159" s="15"/>
      <c r="F159" s="15"/>
      <c r="G159" s="15"/>
      <c r="H159" s="15"/>
      <c r="I159" s="15"/>
      <c r="J159" s="15"/>
      <c r="K159" s="12">
        <f t="shared" si="2"/>
        <v>0</v>
      </c>
    </row>
    <row r="160" spans="1:11" ht="31.5" hidden="1">
      <c r="A160" s="85" t="s">
        <v>223</v>
      </c>
      <c r="B160" s="100"/>
      <c r="C160" s="15"/>
      <c r="D160" s="15"/>
      <c r="E160" s="15"/>
      <c r="F160" s="15"/>
      <c r="G160" s="15"/>
      <c r="H160" s="15"/>
      <c r="I160" s="15"/>
      <c r="J160" s="15"/>
      <c r="K160" s="12">
        <f t="shared" si="2"/>
        <v>0</v>
      </c>
    </row>
    <row r="161" spans="1:11" ht="31.5" hidden="1">
      <c r="A161" s="85" t="s">
        <v>425</v>
      </c>
      <c r="B161" s="100"/>
      <c r="C161" s="15"/>
      <c r="D161" s="15"/>
      <c r="E161" s="15"/>
      <c r="F161" s="15"/>
      <c r="G161" s="15"/>
      <c r="H161" s="15"/>
      <c r="I161" s="15"/>
      <c r="J161" s="15"/>
      <c r="K161" s="12">
        <f t="shared" si="2"/>
        <v>0</v>
      </c>
    </row>
    <row r="162" spans="1:11" ht="15.75" hidden="1">
      <c r="A162" s="85" t="s">
        <v>224</v>
      </c>
      <c r="B162" s="100"/>
      <c r="C162" s="15"/>
      <c r="D162" s="15"/>
      <c r="E162" s="15"/>
      <c r="F162" s="15"/>
      <c r="G162" s="15"/>
      <c r="H162" s="15"/>
      <c r="I162" s="15"/>
      <c r="J162" s="15"/>
      <c r="K162" s="12">
        <f t="shared" si="2"/>
        <v>0</v>
      </c>
    </row>
    <row r="163" spans="1:11" ht="15.75" hidden="1">
      <c r="A163" s="85" t="s">
        <v>225</v>
      </c>
      <c r="B163" s="100"/>
      <c r="C163" s="15"/>
      <c r="D163" s="15"/>
      <c r="E163" s="15"/>
      <c r="F163" s="15"/>
      <c r="G163" s="15"/>
      <c r="H163" s="15"/>
      <c r="I163" s="15"/>
      <c r="J163" s="15"/>
      <c r="K163" s="12">
        <f t="shared" si="2"/>
        <v>0</v>
      </c>
    </row>
    <row r="164" spans="1:11" ht="15.75" hidden="1">
      <c r="A164" s="85" t="s">
        <v>438</v>
      </c>
      <c r="B164" s="100"/>
      <c r="C164" s="15"/>
      <c r="D164" s="15"/>
      <c r="E164" s="15"/>
      <c r="F164" s="15"/>
      <c r="G164" s="15"/>
      <c r="H164" s="15"/>
      <c r="I164" s="15"/>
      <c r="J164" s="15"/>
      <c r="K164" s="12">
        <f t="shared" si="2"/>
        <v>0</v>
      </c>
    </row>
    <row r="165" spans="1:11" ht="15.75" hidden="1">
      <c r="A165" s="85" t="s">
        <v>229</v>
      </c>
      <c r="B165" s="100"/>
      <c r="C165" s="15"/>
      <c r="D165" s="15"/>
      <c r="E165" s="15"/>
      <c r="F165" s="15"/>
      <c r="G165" s="15"/>
      <c r="H165" s="15"/>
      <c r="I165" s="15"/>
      <c r="J165" s="15"/>
      <c r="K165" s="12">
        <f t="shared" si="2"/>
        <v>0</v>
      </c>
    </row>
    <row r="166" spans="1:11" ht="15.75" hidden="1">
      <c r="A166" s="61" t="s">
        <v>230</v>
      </c>
      <c r="B166" s="100"/>
      <c r="C166" s="15"/>
      <c r="D166" s="15"/>
      <c r="E166" s="15"/>
      <c r="F166" s="15"/>
      <c r="G166" s="15"/>
      <c r="H166" s="15"/>
      <c r="I166" s="15"/>
      <c r="J166" s="15"/>
      <c r="K166" s="12">
        <f t="shared" si="2"/>
        <v>0</v>
      </c>
    </row>
    <row r="167" spans="1:11" ht="15.75" hidden="1">
      <c r="A167" s="61" t="s">
        <v>222</v>
      </c>
      <c r="B167" s="100"/>
      <c r="C167" s="15"/>
      <c r="D167" s="15"/>
      <c r="E167" s="15"/>
      <c r="F167" s="15"/>
      <c r="G167" s="15"/>
      <c r="H167" s="15"/>
      <c r="I167" s="15"/>
      <c r="J167" s="15"/>
      <c r="K167" s="12">
        <f t="shared" si="2"/>
        <v>0</v>
      </c>
    </row>
    <row r="168" spans="1:11" ht="15.75" hidden="1">
      <c r="A168" s="40" t="s">
        <v>237</v>
      </c>
      <c r="B168" s="100"/>
      <c r="C168" s="82">
        <f>SUM(C169:C171)</f>
        <v>0</v>
      </c>
      <c r="D168" s="82">
        <f>SUM(D169:D171)</f>
        <v>0</v>
      </c>
      <c r="E168" s="82"/>
      <c r="F168" s="82"/>
      <c r="G168" s="82"/>
      <c r="H168" s="82"/>
      <c r="I168" s="82"/>
      <c r="J168" s="82"/>
      <c r="K168" s="12">
        <f t="shared" si="2"/>
        <v>0</v>
      </c>
    </row>
    <row r="169" spans="1:11" ht="15.75" hidden="1">
      <c r="A169" s="85" t="s">
        <v>386</v>
      </c>
      <c r="B169" s="98">
        <v>1</v>
      </c>
      <c r="C169" s="81">
        <f>SUMIF($B$157:$B$168,"1",C$157:C$168)</f>
        <v>0</v>
      </c>
      <c r="D169" s="81">
        <f>SUMIF($B$157:$B$168,"1",D$157:D$168)</f>
        <v>0</v>
      </c>
      <c r="E169" s="81"/>
      <c r="F169" s="81"/>
      <c r="G169" s="81"/>
      <c r="H169" s="81"/>
      <c r="I169" s="81"/>
      <c r="J169" s="81"/>
      <c r="K169" s="12">
        <f t="shared" si="2"/>
        <v>0</v>
      </c>
    </row>
    <row r="170" spans="1:11" ht="15.75" hidden="1">
      <c r="A170" s="85" t="s">
        <v>231</v>
      </c>
      <c r="B170" s="98">
        <v>2</v>
      </c>
      <c r="C170" s="81">
        <f>SUMIF($B$157:$B$168,"2",C$157:C$168)</f>
        <v>0</v>
      </c>
      <c r="D170" s="81">
        <f>SUMIF($B$157:$B$168,"2",D$157:D$168)</f>
        <v>0</v>
      </c>
      <c r="E170" s="81"/>
      <c r="F170" s="81"/>
      <c r="G170" s="81"/>
      <c r="H170" s="81"/>
      <c r="I170" s="81"/>
      <c r="J170" s="81"/>
      <c r="K170" s="12">
        <f t="shared" si="2"/>
        <v>0</v>
      </c>
    </row>
    <row r="171" spans="1:11" ht="15.75" hidden="1">
      <c r="A171" s="85" t="s">
        <v>124</v>
      </c>
      <c r="B171" s="98">
        <v>3</v>
      </c>
      <c r="C171" s="81">
        <f>SUMIF($B$157:$B$168,"3",C$157:C$168)</f>
        <v>0</v>
      </c>
      <c r="D171" s="81">
        <f>SUMIF($B$157:$B$168,"3",D$157:D$168)</f>
        <v>0</v>
      </c>
      <c r="E171" s="81"/>
      <c r="F171" s="81"/>
      <c r="G171" s="81"/>
      <c r="H171" s="81"/>
      <c r="I171" s="81"/>
      <c r="J171" s="81"/>
      <c r="K171" s="12">
        <f t="shared" si="2"/>
        <v>0</v>
      </c>
    </row>
    <row r="172" spans="1:11" ht="16.5">
      <c r="A172" s="66" t="s">
        <v>128</v>
      </c>
      <c r="B172" s="101"/>
      <c r="C172" s="18">
        <f>C8+C12+C16+C61+C124+C129+C133+C137+C153+C168</f>
        <v>49975312</v>
      </c>
      <c r="D172" s="18">
        <f>D8+D12+D16+D61+D124+D129+D133+D137+D153+D168</f>
        <v>51358722</v>
      </c>
      <c r="E172" s="18"/>
      <c r="F172" s="18"/>
      <c r="G172" s="18"/>
      <c r="H172" s="18"/>
      <c r="I172" s="18"/>
      <c r="J172" s="18"/>
      <c r="K172" s="321">
        <f t="shared" si="2"/>
        <v>1383410</v>
      </c>
    </row>
    <row r="173" ht="15.75" hidden="1">
      <c r="J173" s="12"/>
    </row>
    <row r="174" ht="15.75" hidden="1">
      <c r="J174" s="12"/>
    </row>
    <row r="175" ht="15.75" hidden="1">
      <c r="J175" s="12"/>
    </row>
    <row r="176" ht="15.75" hidden="1">
      <c r="J176" s="12"/>
    </row>
    <row r="177" ht="15.75" hidden="1">
      <c r="J177" s="12"/>
    </row>
    <row r="178" ht="15.75" hidden="1">
      <c r="J178" s="12"/>
    </row>
    <row r="179" ht="15.75" hidden="1">
      <c r="J179" s="12"/>
    </row>
    <row r="180" ht="15.75" hidden="1">
      <c r="J180" s="12"/>
    </row>
    <row r="181" ht="15.75" hidden="1">
      <c r="J181" s="12"/>
    </row>
    <row r="182" ht="15.75" hidden="1">
      <c r="J182" s="12"/>
    </row>
    <row r="183" ht="15.75">
      <c r="C183" s="302"/>
    </row>
    <row r="184" spans="3:10" ht="15.75">
      <c r="C184" s="302"/>
      <c r="I184" s="167"/>
      <c r="J184" s="167"/>
    </row>
    <row r="374" ht="15.75"/>
    <row r="375" ht="15.75"/>
    <row r="376" ht="15.75"/>
    <row r="377" ht="15.75"/>
    <row r="378" ht="15.75"/>
    <row r="379" ht="15.75"/>
    <row r="380" ht="15.75"/>
    <row r="386" ht="15.75"/>
    <row r="387" ht="15.75"/>
    <row r="388" ht="15.75"/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M52"/>
  <sheetViews>
    <sheetView zoomScalePageLayoutView="0" workbookViewId="0" topLeftCell="A1">
      <pane xSplit="2" ySplit="6" topLeftCell="C16" activePane="bottomRight" state="frozen"/>
      <selection pane="topLeft" activeCell="AH11" sqref="AH11"/>
      <selection pane="topRight" activeCell="AH11" sqref="AH11"/>
      <selection pane="bottomLeft" activeCell="AH11" sqref="AH11"/>
      <selection pane="bottomRight" activeCell="A4" sqref="A4:IV4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2.140625" style="2" hidden="1" customWidth="1"/>
    <col min="4" max="4" width="12.140625" style="2" customWidth="1"/>
    <col min="5" max="11" width="12.140625" style="2" hidden="1" customWidth="1"/>
    <col min="12" max="12" width="12.140625" style="2" customWidth="1"/>
    <col min="13" max="19" width="12.140625" style="2" hidden="1" customWidth="1"/>
    <col min="20" max="20" width="12.140625" style="2" customWidth="1"/>
    <col min="21" max="27" width="12.140625" style="2" hidden="1" customWidth="1"/>
    <col min="28" max="28" width="12.140625" style="2" customWidth="1"/>
    <col min="29" max="34" width="12.140625" style="2" hidden="1" customWidth="1"/>
    <col min="35" max="39" width="0" style="2" hidden="1" customWidth="1"/>
    <col min="40" max="16384" width="9.140625" style="2" customWidth="1"/>
  </cols>
  <sheetData>
    <row r="1" spans="1:33" ht="15.75">
      <c r="A1" s="347" t="s">
        <v>643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</row>
    <row r="2" spans="1:33" ht="15.75">
      <c r="A2" s="347" t="s">
        <v>447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</row>
    <row r="3" spans="1:33" ht="15.75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</row>
    <row r="4" spans="3:34" ht="15.75" hidden="1">
      <c r="C4" s="303" t="s">
        <v>656</v>
      </c>
      <c r="D4" s="303" t="s">
        <v>701</v>
      </c>
      <c r="E4" s="303"/>
      <c r="F4" s="303"/>
      <c r="G4" s="303"/>
      <c r="H4" s="303"/>
      <c r="I4" s="303"/>
      <c r="J4" s="303"/>
      <c r="K4" s="303" t="s">
        <v>656</v>
      </c>
      <c r="L4" s="303" t="s">
        <v>701</v>
      </c>
      <c r="M4" s="303"/>
      <c r="N4" s="303"/>
      <c r="O4" s="303"/>
      <c r="P4" s="303"/>
      <c r="Q4" s="303"/>
      <c r="R4" s="303"/>
      <c r="S4" s="303" t="s">
        <v>656</v>
      </c>
      <c r="T4" s="303" t="s">
        <v>701</v>
      </c>
      <c r="U4" s="303"/>
      <c r="V4" s="303"/>
      <c r="W4" s="303"/>
      <c r="X4" s="303"/>
      <c r="Y4" s="303"/>
      <c r="Z4" s="303"/>
      <c r="AA4" s="303" t="s">
        <v>656</v>
      </c>
      <c r="AB4" s="303" t="s">
        <v>701</v>
      </c>
      <c r="AC4" s="303"/>
      <c r="AD4" s="303"/>
      <c r="AE4" s="303"/>
      <c r="AF4" s="303"/>
      <c r="AG4" s="303"/>
      <c r="AH4" s="303"/>
    </row>
    <row r="5" spans="1:34" s="3" customFormat="1" ht="15.75" customHeight="1">
      <c r="A5" s="353" t="s">
        <v>264</v>
      </c>
      <c r="B5" s="369" t="s">
        <v>140</v>
      </c>
      <c r="C5" s="4" t="s">
        <v>119</v>
      </c>
      <c r="D5" s="4" t="s">
        <v>119</v>
      </c>
      <c r="E5" s="4" t="s">
        <v>119</v>
      </c>
      <c r="F5" s="4" t="s">
        <v>119</v>
      </c>
      <c r="G5" s="4" t="s">
        <v>119</v>
      </c>
      <c r="H5" s="4" t="s">
        <v>119</v>
      </c>
      <c r="I5" s="4" t="s">
        <v>119</v>
      </c>
      <c r="J5" s="4" t="s">
        <v>119</v>
      </c>
      <c r="K5" s="4" t="s">
        <v>120</v>
      </c>
      <c r="L5" s="4" t="s">
        <v>120</v>
      </c>
      <c r="M5" s="4" t="s">
        <v>120</v>
      </c>
      <c r="N5" s="4" t="s">
        <v>120</v>
      </c>
      <c r="O5" s="4" t="s">
        <v>120</v>
      </c>
      <c r="P5" s="4" t="s">
        <v>120</v>
      </c>
      <c r="Q5" s="4" t="s">
        <v>120</v>
      </c>
      <c r="R5" s="4" t="s">
        <v>120</v>
      </c>
      <c r="S5" s="4" t="s">
        <v>28</v>
      </c>
      <c r="T5" s="4" t="s">
        <v>28</v>
      </c>
      <c r="U5" s="4" t="s">
        <v>28</v>
      </c>
      <c r="V5" s="4" t="s">
        <v>28</v>
      </c>
      <c r="W5" s="4" t="s">
        <v>28</v>
      </c>
      <c r="X5" s="4" t="s">
        <v>28</v>
      </c>
      <c r="Y5" s="4" t="s">
        <v>28</v>
      </c>
      <c r="Z5" s="4" t="s">
        <v>28</v>
      </c>
      <c r="AA5" s="4" t="s">
        <v>5</v>
      </c>
      <c r="AB5" s="4" t="s">
        <v>5</v>
      </c>
      <c r="AC5" s="4" t="s">
        <v>5</v>
      </c>
      <c r="AD5" s="4" t="s">
        <v>5</v>
      </c>
      <c r="AE5" s="4" t="s">
        <v>5</v>
      </c>
      <c r="AF5" s="4" t="s">
        <v>5</v>
      </c>
      <c r="AG5" s="4" t="s">
        <v>5</v>
      </c>
      <c r="AH5" s="4" t="s">
        <v>5</v>
      </c>
    </row>
    <row r="6" spans="1:34" s="3" customFormat="1" ht="15.75">
      <c r="A6" s="354"/>
      <c r="B6" s="370"/>
      <c r="C6" s="38" t="s">
        <v>657</v>
      </c>
      <c r="D6" s="38" t="s">
        <v>657</v>
      </c>
      <c r="E6" s="38" t="s">
        <v>657</v>
      </c>
      <c r="F6" s="38" t="s">
        <v>657</v>
      </c>
      <c r="G6" s="38" t="s">
        <v>657</v>
      </c>
      <c r="H6" s="38" t="s">
        <v>657</v>
      </c>
      <c r="I6" s="38" t="s">
        <v>657</v>
      </c>
      <c r="J6" s="38" t="s">
        <v>657</v>
      </c>
      <c r="K6" s="38" t="s">
        <v>657</v>
      </c>
      <c r="L6" s="38" t="s">
        <v>657</v>
      </c>
      <c r="M6" s="38" t="s">
        <v>657</v>
      </c>
      <c r="N6" s="38" t="s">
        <v>657</v>
      </c>
      <c r="O6" s="38" t="s">
        <v>657</v>
      </c>
      <c r="P6" s="38" t="s">
        <v>657</v>
      </c>
      <c r="Q6" s="38" t="s">
        <v>657</v>
      </c>
      <c r="R6" s="38" t="s">
        <v>657</v>
      </c>
      <c r="S6" s="38" t="s">
        <v>657</v>
      </c>
      <c r="T6" s="38" t="s">
        <v>657</v>
      </c>
      <c r="U6" s="38" t="s">
        <v>657</v>
      </c>
      <c r="V6" s="38" t="s">
        <v>657</v>
      </c>
      <c r="W6" s="38" t="s">
        <v>657</v>
      </c>
      <c r="X6" s="38" t="s">
        <v>657</v>
      </c>
      <c r="Y6" s="38" t="s">
        <v>657</v>
      </c>
      <c r="Z6" s="38" t="s">
        <v>657</v>
      </c>
      <c r="AA6" s="38" t="s">
        <v>657</v>
      </c>
      <c r="AB6" s="38" t="s">
        <v>657</v>
      </c>
      <c r="AC6" s="38" t="s">
        <v>657</v>
      </c>
      <c r="AD6" s="38" t="s">
        <v>657</v>
      </c>
      <c r="AE6" s="38" t="s">
        <v>657</v>
      </c>
      <c r="AF6" s="38" t="s">
        <v>657</v>
      </c>
      <c r="AG6" s="38" t="s">
        <v>657</v>
      </c>
      <c r="AH6" s="38" t="s">
        <v>657</v>
      </c>
    </row>
    <row r="7" spans="1:39" s="3" customFormat="1" ht="31.5">
      <c r="A7" s="7" t="s">
        <v>238</v>
      </c>
      <c r="B7" s="97">
        <v>2</v>
      </c>
      <c r="C7" s="5">
        <v>4950000</v>
      </c>
      <c r="D7" s="5">
        <v>4950000</v>
      </c>
      <c r="E7" s="5"/>
      <c r="F7" s="5"/>
      <c r="G7" s="5"/>
      <c r="H7" s="5"/>
      <c r="I7" s="5"/>
      <c r="J7" s="5"/>
      <c r="K7" s="5">
        <v>990000</v>
      </c>
      <c r="L7" s="5">
        <v>990000</v>
      </c>
      <c r="M7" s="5"/>
      <c r="N7" s="5"/>
      <c r="O7" s="5"/>
      <c r="P7" s="5"/>
      <c r="Q7" s="5"/>
      <c r="R7" s="5"/>
      <c r="S7" s="5">
        <v>665000</v>
      </c>
      <c r="T7" s="5">
        <v>665000</v>
      </c>
      <c r="U7" s="5"/>
      <c r="V7" s="5"/>
      <c r="W7" s="5"/>
      <c r="X7" s="5"/>
      <c r="Y7" s="5"/>
      <c r="Z7" s="5"/>
      <c r="AA7" s="5">
        <f>C7+K7+S7</f>
        <v>6605000</v>
      </c>
      <c r="AB7" s="5">
        <f aca="true" t="shared" si="0" ref="AB7:AH7">D7+L7+T7</f>
        <v>6605000</v>
      </c>
      <c r="AC7" s="5">
        <f t="shared" si="0"/>
        <v>0</v>
      </c>
      <c r="AD7" s="5">
        <f t="shared" si="0"/>
        <v>0</v>
      </c>
      <c r="AE7" s="5">
        <f t="shared" si="0"/>
        <v>0</v>
      </c>
      <c r="AF7" s="5">
        <f t="shared" si="0"/>
        <v>0</v>
      </c>
      <c r="AG7" s="5">
        <f t="shared" si="0"/>
        <v>0</v>
      </c>
      <c r="AH7" s="5">
        <f t="shared" si="0"/>
        <v>0</v>
      </c>
      <c r="AI7" s="306">
        <f>D7-C7</f>
        <v>0</v>
      </c>
      <c r="AJ7" s="306">
        <f>L7-K7</f>
        <v>0</v>
      </c>
      <c r="AK7" s="306">
        <f>T7-S7</f>
        <v>0</v>
      </c>
      <c r="AL7" s="306">
        <f>AB7-AA7</f>
        <v>0</v>
      </c>
      <c r="AM7" s="306">
        <f>AL7-AK7-AJ7-AI7</f>
        <v>0</v>
      </c>
    </row>
    <row r="8" spans="1:34" s="3" customFormat="1" ht="31.5" hidden="1">
      <c r="A8" s="7" t="s">
        <v>522</v>
      </c>
      <c r="B8" s="97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e">
        <f>C8+K8+S8+#REF!</f>
        <v>#REF!</v>
      </c>
      <c r="AB8" s="5" t="e">
        <f>D8+L8+T8+#REF!</f>
        <v>#REF!</v>
      </c>
      <c r="AC8" s="5" t="e">
        <f>E8+M8+U8+#REF!</f>
        <v>#REF!</v>
      </c>
      <c r="AD8" s="5" t="e">
        <f>F8+N8+V8+#REF!</f>
        <v>#REF!</v>
      </c>
      <c r="AE8" s="5" t="e">
        <f>G8+O8+W8+#REF!</f>
        <v>#REF!</v>
      </c>
      <c r="AF8" s="5" t="e">
        <f>H8+P8+X8+#REF!</f>
        <v>#REF!</v>
      </c>
      <c r="AG8" s="5" t="e">
        <f>I8+Q8+Y8+#REF!</f>
        <v>#REF!</v>
      </c>
      <c r="AH8" s="5" t="e">
        <f>J8+R8+Z8+#REF!</f>
        <v>#REF!</v>
      </c>
    </row>
    <row r="9" spans="1:39" s="3" customFormat="1" ht="31.5">
      <c r="A9" s="7" t="s">
        <v>505</v>
      </c>
      <c r="B9" s="97">
        <v>3</v>
      </c>
      <c r="C9" s="5">
        <v>384000</v>
      </c>
      <c r="D9" s="5">
        <v>384000</v>
      </c>
      <c r="E9" s="5"/>
      <c r="F9" s="5"/>
      <c r="G9" s="5"/>
      <c r="H9" s="5"/>
      <c r="I9" s="5"/>
      <c r="J9" s="5"/>
      <c r="K9" s="5">
        <v>76000</v>
      </c>
      <c r="L9" s="5">
        <v>76000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f aca="true" t="shared" si="1" ref="AA9:AA52">C9+K9+S9</f>
        <v>460000</v>
      </c>
      <c r="AB9" s="5">
        <f aca="true" t="shared" si="2" ref="AB9:AB52">D9+L9+T9</f>
        <v>460000</v>
      </c>
      <c r="AC9" s="5">
        <f aca="true" t="shared" si="3" ref="AC9:AC52">E9+M9+U9</f>
        <v>0</v>
      </c>
      <c r="AD9" s="5">
        <f aca="true" t="shared" si="4" ref="AD9:AD52">F9+N9+V9</f>
        <v>0</v>
      </c>
      <c r="AE9" s="5">
        <f aca="true" t="shared" si="5" ref="AE9:AE52">G9+O9+W9</f>
        <v>0</v>
      </c>
      <c r="AF9" s="5">
        <f aca="true" t="shared" si="6" ref="AF9:AF52">H9+P9+X9</f>
        <v>0</v>
      </c>
      <c r="AG9" s="5">
        <f aca="true" t="shared" si="7" ref="AG9:AG52">I9+Q9+Y9</f>
        <v>0</v>
      </c>
      <c r="AH9" s="5">
        <f aca="true" t="shared" si="8" ref="AH9:AH52">J9+R9+Z9</f>
        <v>0</v>
      </c>
      <c r="AI9" s="306">
        <f aca="true" t="shared" si="9" ref="AI9:AI52">D9-C9</f>
        <v>0</v>
      </c>
      <c r="AJ9" s="306">
        <f aca="true" t="shared" si="10" ref="AJ9:AJ52">L9-K9</f>
        <v>0</v>
      </c>
      <c r="AK9" s="306">
        <f aca="true" t="shared" si="11" ref="AK9:AK52">T9-S9</f>
        <v>0</v>
      </c>
      <c r="AL9" s="306">
        <f aca="true" t="shared" si="12" ref="AL9:AL52">AB9-AA9</f>
        <v>0</v>
      </c>
      <c r="AM9" s="306">
        <f aca="true" t="shared" si="13" ref="AM9:AM52">AL9-AK9-AJ9-AI9</f>
        <v>0</v>
      </c>
    </row>
    <row r="10" spans="1:39" s="3" customFormat="1" ht="15.75">
      <c r="A10" s="118" t="s">
        <v>488</v>
      </c>
      <c r="B10" s="97">
        <v>3</v>
      </c>
      <c r="C10" s="5">
        <v>50000</v>
      </c>
      <c r="D10" s="5">
        <v>50000</v>
      </c>
      <c r="E10" s="5"/>
      <c r="F10" s="5"/>
      <c r="G10" s="5"/>
      <c r="H10" s="5"/>
      <c r="I10" s="5"/>
      <c r="J10" s="5"/>
      <c r="K10" s="5">
        <v>25000</v>
      </c>
      <c r="L10" s="5">
        <v>25000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f t="shared" si="1"/>
        <v>75000</v>
      </c>
      <c r="AB10" s="5">
        <f t="shared" si="2"/>
        <v>75000</v>
      </c>
      <c r="AC10" s="5">
        <f t="shared" si="3"/>
        <v>0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0</v>
      </c>
      <c r="AH10" s="5">
        <f t="shared" si="8"/>
        <v>0</v>
      </c>
      <c r="AI10" s="306">
        <f t="shared" si="9"/>
        <v>0</v>
      </c>
      <c r="AJ10" s="306">
        <f t="shared" si="10"/>
        <v>0</v>
      </c>
      <c r="AK10" s="306">
        <f t="shared" si="11"/>
        <v>0</v>
      </c>
      <c r="AL10" s="306">
        <f t="shared" si="12"/>
        <v>0</v>
      </c>
      <c r="AM10" s="306">
        <f t="shared" si="13"/>
        <v>0</v>
      </c>
    </row>
    <row r="11" spans="1:39" s="3" customFormat="1" ht="15.75">
      <c r="A11" s="7" t="s">
        <v>239</v>
      </c>
      <c r="B11" s="97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75000</v>
      </c>
      <c r="T11" s="5">
        <v>175000</v>
      </c>
      <c r="U11" s="5"/>
      <c r="V11" s="5"/>
      <c r="W11" s="5"/>
      <c r="X11" s="5"/>
      <c r="Y11" s="5"/>
      <c r="Z11" s="5"/>
      <c r="AA11" s="5">
        <f t="shared" si="1"/>
        <v>75000</v>
      </c>
      <c r="AB11" s="5">
        <f t="shared" si="2"/>
        <v>175000</v>
      </c>
      <c r="AC11" s="5">
        <f t="shared" si="3"/>
        <v>0</v>
      </c>
      <c r="AD11" s="5">
        <f t="shared" si="4"/>
        <v>0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306">
        <f t="shared" si="9"/>
        <v>0</v>
      </c>
      <c r="AJ11" s="306">
        <f t="shared" si="10"/>
        <v>0</v>
      </c>
      <c r="AK11" s="306">
        <f t="shared" si="11"/>
        <v>100000</v>
      </c>
      <c r="AL11" s="306">
        <f t="shared" si="12"/>
        <v>100000</v>
      </c>
      <c r="AM11" s="306">
        <f t="shared" si="13"/>
        <v>0</v>
      </c>
    </row>
    <row r="12" spans="1:39" s="3" customFormat="1" ht="31.5">
      <c r="A12" s="7" t="s">
        <v>240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25000</v>
      </c>
      <c r="T12" s="5">
        <v>25000</v>
      </c>
      <c r="U12" s="5"/>
      <c r="V12" s="5"/>
      <c r="W12" s="5"/>
      <c r="X12" s="5"/>
      <c r="Y12" s="5"/>
      <c r="Z12" s="5"/>
      <c r="AA12" s="5">
        <f t="shared" si="1"/>
        <v>25000</v>
      </c>
      <c r="AB12" s="5">
        <f t="shared" si="2"/>
        <v>25000</v>
      </c>
      <c r="AC12" s="5">
        <f t="shared" si="3"/>
        <v>0</v>
      </c>
      <c r="AD12" s="5">
        <f t="shared" si="4"/>
        <v>0</v>
      </c>
      <c r="AE12" s="5">
        <f t="shared" si="5"/>
        <v>0</v>
      </c>
      <c r="AF12" s="5">
        <f t="shared" si="6"/>
        <v>0</v>
      </c>
      <c r="AG12" s="5">
        <f t="shared" si="7"/>
        <v>0</v>
      </c>
      <c r="AH12" s="5">
        <f t="shared" si="8"/>
        <v>0</v>
      </c>
      <c r="AI12" s="306">
        <f t="shared" si="9"/>
        <v>0</v>
      </c>
      <c r="AJ12" s="306">
        <f t="shared" si="10"/>
        <v>0</v>
      </c>
      <c r="AK12" s="306">
        <f t="shared" si="11"/>
        <v>0</v>
      </c>
      <c r="AL12" s="306">
        <f t="shared" si="12"/>
        <v>0</v>
      </c>
      <c r="AM12" s="306">
        <f t="shared" si="13"/>
        <v>0</v>
      </c>
    </row>
    <row r="13" spans="1:39" s="3" customFormat="1" ht="15.75">
      <c r="A13" s="7" t="s">
        <v>241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20000</v>
      </c>
      <c r="T13" s="5">
        <v>20000</v>
      </c>
      <c r="U13" s="5"/>
      <c r="V13" s="5"/>
      <c r="W13" s="5"/>
      <c r="X13" s="5"/>
      <c r="Y13" s="5"/>
      <c r="Z13" s="5"/>
      <c r="AA13" s="5">
        <f t="shared" si="1"/>
        <v>20000</v>
      </c>
      <c r="AB13" s="5">
        <f t="shared" si="2"/>
        <v>20000</v>
      </c>
      <c r="AC13" s="5">
        <f t="shared" si="3"/>
        <v>0</v>
      </c>
      <c r="AD13" s="5">
        <f t="shared" si="4"/>
        <v>0</v>
      </c>
      <c r="AE13" s="5">
        <f t="shared" si="5"/>
        <v>0</v>
      </c>
      <c r="AF13" s="5">
        <f t="shared" si="6"/>
        <v>0</v>
      </c>
      <c r="AG13" s="5">
        <f t="shared" si="7"/>
        <v>0</v>
      </c>
      <c r="AH13" s="5">
        <f t="shared" si="8"/>
        <v>0</v>
      </c>
      <c r="AI13" s="306">
        <f t="shared" si="9"/>
        <v>0</v>
      </c>
      <c r="AJ13" s="306">
        <f t="shared" si="10"/>
        <v>0</v>
      </c>
      <c r="AK13" s="306">
        <f t="shared" si="11"/>
        <v>0</v>
      </c>
      <c r="AL13" s="306">
        <f t="shared" si="12"/>
        <v>0</v>
      </c>
      <c r="AM13" s="306">
        <f t="shared" si="13"/>
        <v>0</v>
      </c>
    </row>
    <row r="14" spans="1:39" s="3" customFormat="1" ht="15.75" hidden="1">
      <c r="A14" s="7" t="s">
        <v>242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f t="shared" si="1"/>
        <v>0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0</v>
      </c>
      <c r="AF14" s="5">
        <f t="shared" si="6"/>
        <v>0</v>
      </c>
      <c r="AG14" s="5">
        <f t="shared" si="7"/>
        <v>0</v>
      </c>
      <c r="AH14" s="5">
        <f t="shared" si="8"/>
        <v>0</v>
      </c>
      <c r="AI14" s="306">
        <f t="shared" si="9"/>
        <v>0</v>
      </c>
      <c r="AJ14" s="306">
        <f t="shared" si="10"/>
        <v>0</v>
      </c>
      <c r="AK14" s="306">
        <f t="shared" si="11"/>
        <v>0</v>
      </c>
      <c r="AL14" s="306">
        <f t="shared" si="12"/>
        <v>0</v>
      </c>
      <c r="AM14" s="306">
        <f t="shared" si="13"/>
        <v>0</v>
      </c>
    </row>
    <row r="15" spans="1:39" s="3" customFormat="1" ht="15.75" hidden="1">
      <c r="A15" s="7" t="s">
        <v>243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f t="shared" si="1"/>
        <v>0</v>
      </c>
      <c r="AB15" s="5">
        <f t="shared" si="2"/>
        <v>0</v>
      </c>
      <c r="AC15" s="5">
        <f t="shared" si="3"/>
        <v>0</v>
      </c>
      <c r="AD15" s="5">
        <f t="shared" si="4"/>
        <v>0</v>
      </c>
      <c r="AE15" s="5">
        <f t="shared" si="5"/>
        <v>0</v>
      </c>
      <c r="AF15" s="5">
        <f t="shared" si="6"/>
        <v>0</v>
      </c>
      <c r="AG15" s="5">
        <f t="shared" si="7"/>
        <v>0</v>
      </c>
      <c r="AH15" s="5">
        <f t="shared" si="8"/>
        <v>0</v>
      </c>
      <c r="AI15" s="306">
        <f t="shared" si="9"/>
        <v>0</v>
      </c>
      <c r="AJ15" s="306">
        <f t="shared" si="10"/>
        <v>0</v>
      </c>
      <c r="AK15" s="306">
        <f t="shared" si="11"/>
        <v>0</v>
      </c>
      <c r="AL15" s="306">
        <f t="shared" si="12"/>
        <v>0</v>
      </c>
      <c r="AM15" s="306">
        <f t="shared" si="13"/>
        <v>0</v>
      </c>
    </row>
    <row r="16" spans="1:39" s="3" customFormat="1" ht="15.75">
      <c r="A16" s="7" t="s">
        <v>489</v>
      </c>
      <c r="B16" s="97">
        <v>2</v>
      </c>
      <c r="C16" s="5">
        <v>244600</v>
      </c>
      <c r="D16" s="5">
        <v>978369</v>
      </c>
      <c r="E16" s="5"/>
      <c r="F16" s="5"/>
      <c r="G16" s="5"/>
      <c r="H16" s="5"/>
      <c r="I16" s="5"/>
      <c r="J16" s="5"/>
      <c r="K16" s="5">
        <v>23900</v>
      </c>
      <c r="L16" s="5">
        <v>95442</v>
      </c>
      <c r="M16" s="5"/>
      <c r="N16" s="5"/>
      <c r="O16" s="5"/>
      <c r="P16" s="5"/>
      <c r="Q16" s="5"/>
      <c r="R16" s="5"/>
      <c r="S16" s="5">
        <v>70000</v>
      </c>
      <c r="T16" s="5">
        <v>70000</v>
      </c>
      <c r="U16" s="5"/>
      <c r="V16" s="5"/>
      <c r="W16" s="5"/>
      <c r="X16" s="5"/>
      <c r="Y16" s="5"/>
      <c r="Z16" s="5"/>
      <c r="AA16" s="5">
        <f t="shared" si="1"/>
        <v>338500</v>
      </c>
      <c r="AB16" s="5">
        <f t="shared" si="2"/>
        <v>1143811</v>
      </c>
      <c r="AC16" s="5">
        <f t="shared" si="3"/>
        <v>0</v>
      </c>
      <c r="AD16" s="5">
        <f t="shared" si="4"/>
        <v>0</v>
      </c>
      <c r="AE16" s="5">
        <f t="shared" si="5"/>
        <v>0</v>
      </c>
      <c r="AF16" s="5">
        <f t="shared" si="6"/>
        <v>0</v>
      </c>
      <c r="AG16" s="5">
        <f t="shared" si="7"/>
        <v>0</v>
      </c>
      <c r="AH16" s="5">
        <f t="shared" si="8"/>
        <v>0</v>
      </c>
      <c r="AI16" s="306">
        <f t="shared" si="9"/>
        <v>733769</v>
      </c>
      <c r="AJ16" s="306">
        <f t="shared" si="10"/>
        <v>71542</v>
      </c>
      <c r="AK16" s="306">
        <f t="shared" si="11"/>
        <v>0</v>
      </c>
      <c r="AL16" s="306">
        <f t="shared" si="12"/>
        <v>805311</v>
      </c>
      <c r="AM16" s="306">
        <f t="shared" si="13"/>
        <v>0</v>
      </c>
    </row>
    <row r="17" spans="1:39" s="3" customFormat="1" ht="15.75" hidden="1">
      <c r="A17" s="7" t="s">
        <v>490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f t="shared" si="1"/>
        <v>0</v>
      </c>
      <c r="AB17" s="5">
        <f t="shared" si="2"/>
        <v>0</v>
      </c>
      <c r="AC17" s="5">
        <f t="shared" si="3"/>
        <v>0</v>
      </c>
      <c r="AD17" s="5">
        <f t="shared" si="4"/>
        <v>0</v>
      </c>
      <c r="AE17" s="5">
        <f t="shared" si="5"/>
        <v>0</v>
      </c>
      <c r="AF17" s="5">
        <f t="shared" si="6"/>
        <v>0</v>
      </c>
      <c r="AG17" s="5">
        <f t="shared" si="7"/>
        <v>0</v>
      </c>
      <c r="AH17" s="5">
        <f t="shared" si="8"/>
        <v>0</v>
      </c>
      <c r="AI17" s="306">
        <f t="shared" si="9"/>
        <v>0</v>
      </c>
      <c r="AJ17" s="306">
        <f t="shared" si="10"/>
        <v>0</v>
      </c>
      <c r="AK17" s="306">
        <f t="shared" si="11"/>
        <v>0</v>
      </c>
      <c r="AL17" s="306">
        <f t="shared" si="12"/>
        <v>0</v>
      </c>
      <c r="AM17" s="306">
        <f t="shared" si="13"/>
        <v>0</v>
      </c>
    </row>
    <row r="18" spans="1:39" s="3" customFormat="1" ht="15.75" hidden="1">
      <c r="A18" s="7" t="s">
        <v>244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f t="shared" si="1"/>
        <v>0</v>
      </c>
      <c r="AB18" s="5">
        <f t="shared" si="2"/>
        <v>0</v>
      </c>
      <c r="AC18" s="5">
        <f t="shared" si="3"/>
        <v>0</v>
      </c>
      <c r="AD18" s="5">
        <f t="shared" si="4"/>
        <v>0</v>
      </c>
      <c r="AE18" s="5">
        <f t="shared" si="5"/>
        <v>0</v>
      </c>
      <c r="AF18" s="5">
        <f t="shared" si="6"/>
        <v>0</v>
      </c>
      <c r="AG18" s="5">
        <f t="shared" si="7"/>
        <v>0</v>
      </c>
      <c r="AH18" s="5">
        <f t="shared" si="8"/>
        <v>0</v>
      </c>
      <c r="AI18" s="306">
        <f t="shared" si="9"/>
        <v>0</v>
      </c>
      <c r="AJ18" s="306">
        <f t="shared" si="10"/>
        <v>0</v>
      </c>
      <c r="AK18" s="306">
        <f t="shared" si="11"/>
        <v>0</v>
      </c>
      <c r="AL18" s="306">
        <f t="shared" si="12"/>
        <v>0</v>
      </c>
      <c r="AM18" s="306">
        <f t="shared" si="13"/>
        <v>0</v>
      </c>
    </row>
    <row r="19" spans="1:39" s="3" customFormat="1" ht="15.75" hidden="1">
      <c r="A19" s="7" t="s">
        <v>245</v>
      </c>
      <c r="B19" s="97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f t="shared" si="1"/>
        <v>0</v>
      </c>
      <c r="AB19" s="5">
        <f t="shared" si="2"/>
        <v>0</v>
      </c>
      <c r="AC19" s="5">
        <f t="shared" si="3"/>
        <v>0</v>
      </c>
      <c r="AD19" s="5">
        <f t="shared" si="4"/>
        <v>0</v>
      </c>
      <c r="AE19" s="5">
        <f t="shared" si="5"/>
        <v>0</v>
      </c>
      <c r="AF19" s="5">
        <f t="shared" si="6"/>
        <v>0</v>
      </c>
      <c r="AG19" s="5">
        <f t="shared" si="7"/>
        <v>0</v>
      </c>
      <c r="AH19" s="5">
        <f t="shared" si="8"/>
        <v>0</v>
      </c>
      <c r="AI19" s="306">
        <f t="shared" si="9"/>
        <v>0</v>
      </c>
      <c r="AJ19" s="306">
        <f t="shared" si="10"/>
        <v>0</v>
      </c>
      <c r="AK19" s="306">
        <f t="shared" si="11"/>
        <v>0</v>
      </c>
      <c r="AL19" s="306">
        <f t="shared" si="12"/>
        <v>0</v>
      </c>
      <c r="AM19" s="306">
        <f t="shared" si="13"/>
        <v>0</v>
      </c>
    </row>
    <row r="20" spans="1:39" s="3" customFormat="1" ht="15.75">
      <c r="A20" s="7" t="s">
        <v>246</v>
      </c>
      <c r="B20" s="97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60000</v>
      </c>
      <c r="T20" s="5">
        <v>60000</v>
      </c>
      <c r="U20" s="5"/>
      <c r="V20" s="5"/>
      <c r="W20" s="5"/>
      <c r="X20" s="5"/>
      <c r="Y20" s="5"/>
      <c r="Z20" s="5"/>
      <c r="AA20" s="5">
        <f t="shared" si="1"/>
        <v>60000</v>
      </c>
      <c r="AB20" s="5">
        <f t="shared" si="2"/>
        <v>60000</v>
      </c>
      <c r="AC20" s="5">
        <f t="shared" si="3"/>
        <v>0</v>
      </c>
      <c r="AD20" s="5">
        <f t="shared" si="4"/>
        <v>0</v>
      </c>
      <c r="AE20" s="5">
        <f t="shared" si="5"/>
        <v>0</v>
      </c>
      <c r="AF20" s="5">
        <f t="shared" si="6"/>
        <v>0</v>
      </c>
      <c r="AG20" s="5">
        <f t="shared" si="7"/>
        <v>0</v>
      </c>
      <c r="AH20" s="5">
        <f t="shared" si="8"/>
        <v>0</v>
      </c>
      <c r="AI20" s="306">
        <f t="shared" si="9"/>
        <v>0</v>
      </c>
      <c r="AJ20" s="306">
        <f t="shared" si="10"/>
        <v>0</v>
      </c>
      <c r="AK20" s="306">
        <f t="shared" si="11"/>
        <v>0</v>
      </c>
      <c r="AL20" s="306">
        <f t="shared" si="12"/>
        <v>0</v>
      </c>
      <c r="AM20" s="306">
        <f t="shared" si="13"/>
        <v>0</v>
      </c>
    </row>
    <row r="21" spans="1:39" ht="15.75" hidden="1">
      <c r="A21" s="7" t="s">
        <v>448</v>
      </c>
      <c r="B21" s="97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f t="shared" si="1"/>
        <v>0</v>
      </c>
      <c r="AB21" s="5">
        <f t="shared" si="2"/>
        <v>0</v>
      </c>
      <c r="AC21" s="5">
        <f t="shared" si="3"/>
        <v>0</v>
      </c>
      <c r="AD21" s="5">
        <f t="shared" si="4"/>
        <v>0</v>
      </c>
      <c r="AE21" s="5">
        <f t="shared" si="5"/>
        <v>0</v>
      </c>
      <c r="AF21" s="5">
        <f t="shared" si="6"/>
        <v>0</v>
      </c>
      <c r="AG21" s="5">
        <f t="shared" si="7"/>
        <v>0</v>
      </c>
      <c r="AH21" s="5">
        <f t="shared" si="8"/>
        <v>0</v>
      </c>
      <c r="AI21" s="306">
        <f t="shared" si="9"/>
        <v>0</v>
      </c>
      <c r="AJ21" s="306">
        <f t="shared" si="10"/>
        <v>0</v>
      </c>
      <c r="AK21" s="306">
        <f t="shared" si="11"/>
        <v>0</v>
      </c>
      <c r="AL21" s="306">
        <f t="shared" si="12"/>
        <v>0</v>
      </c>
      <c r="AM21" s="306">
        <f t="shared" si="13"/>
        <v>0</v>
      </c>
    </row>
    <row r="22" spans="1:39" s="3" customFormat="1" ht="15.75">
      <c r="A22" s="7" t="s">
        <v>247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50000</v>
      </c>
      <c r="T22" s="5">
        <v>50000</v>
      </c>
      <c r="U22" s="5"/>
      <c r="V22" s="5"/>
      <c r="W22" s="5"/>
      <c r="X22" s="5"/>
      <c r="Y22" s="5"/>
      <c r="Z22" s="5"/>
      <c r="AA22" s="5">
        <f t="shared" si="1"/>
        <v>50000</v>
      </c>
      <c r="AB22" s="5">
        <f t="shared" si="2"/>
        <v>50000</v>
      </c>
      <c r="AC22" s="5">
        <f t="shared" si="3"/>
        <v>0</v>
      </c>
      <c r="AD22" s="5">
        <f t="shared" si="4"/>
        <v>0</v>
      </c>
      <c r="AE22" s="5">
        <f t="shared" si="5"/>
        <v>0</v>
      </c>
      <c r="AF22" s="5">
        <f t="shared" si="6"/>
        <v>0</v>
      </c>
      <c r="AG22" s="5">
        <f t="shared" si="7"/>
        <v>0</v>
      </c>
      <c r="AH22" s="5">
        <f t="shared" si="8"/>
        <v>0</v>
      </c>
      <c r="AI22" s="306">
        <f t="shared" si="9"/>
        <v>0</v>
      </c>
      <c r="AJ22" s="306">
        <f t="shared" si="10"/>
        <v>0</v>
      </c>
      <c r="AK22" s="306">
        <f t="shared" si="11"/>
        <v>0</v>
      </c>
      <c r="AL22" s="306">
        <f t="shared" si="12"/>
        <v>0</v>
      </c>
      <c r="AM22" s="306">
        <f t="shared" si="13"/>
        <v>0</v>
      </c>
    </row>
    <row r="23" spans="1:39" s="3" customFormat="1" ht="31.5" hidden="1">
      <c r="A23" s="7" t="s">
        <v>248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f t="shared" si="1"/>
        <v>0</v>
      </c>
      <c r="AB23" s="5">
        <f t="shared" si="2"/>
        <v>0</v>
      </c>
      <c r="AC23" s="5">
        <f t="shared" si="3"/>
        <v>0</v>
      </c>
      <c r="AD23" s="5">
        <f t="shared" si="4"/>
        <v>0</v>
      </c>
      <c r="AE23" s="5">
        <f t="shared" si="5"/>
        <v>0</v>
      </c>
      <c r="AF23" s="5">
        <f t="shared" si="6"/>
        <v>0</v>
      </c>
      <c r="AG23" s="5">
        <f t="shared" si="7"/>
        <v>0</v>
      </c>
      <c r="AH23" s="5">
        <f t="shared" si="8"/>
        <v>0</v>
      </c>
      <c r="AI23" s="306">
        <f t="shared" si="9"/>
        <v>0</v>
      </c>
      <c r="AJ23" s="306">
        <f t="shared" si="10"/>
        <v>0</v>
      </c>
      <c r="AK23" s="306">
        <f t="shared" si="11"/>
        <v>0</v>
      </c>
      <c r="AL23" s="306">
        <f t="shared" si="12"/>
        <v>0</v>
      </c>
      <c r="AM23" s="306">
        <f t="shared" si="13"/>
        <v>0</v>
      </c>
    </row>
    <row r="24" spans="1:39" s="3" customFormat="1" ht="31.5">
      <c r="A24" s="7" t="s">
        <v>673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120000</v>
      </c>
      <c r="T24" s="5">
        <v>147000</v>
      </c>
      <c r="U24" s="5"/>
      <c r="V24" s="5"/>
      <c r="W24" s="5"/>
      <c r="X24" s="5"/>
      <c r="Y24" s="5"/>
      <c r="Z24" s="5"/>
      <c r="AA24" s="5">
        <f t="shared" si="1"/>
        <v>120000</v>
      </c>
      <c r="AB24" s="5">
        <f t="shared" si="2"/>
        <v>147000</v>
      </c>
      <c r="AC24" s="5">
        <f t="shared" si="3"/>
        <v>0</v>
      </c>
      <c r="AD24" s="5">
        <f t="shared" si="4"/>
        <v>0</v>
      </c>
      <c r="AE24" s="5">
        <f t="shared" si="5"/>
        <v>0</v>
      </c>
      <c r="AF24" s="5">
        <f t="shared" si="6"/>
        <v>0</v>
      </c>
      <c r="AG24" s="5">
        <f t="shared" si="7"/>
        <v>0</v>
      </c>
      <c r="AH24" s="5">
        <f t="shared" si="8"/>
        <v>0</v>
      </c>
      <c r="AI24" s="306">
        <f t="shared" si="9"/>
        <v>0</v>
      </c>
      <c r="AJ24" s="306">
        <f t="shared" si="10"/>
        <v>0</v>
      </c>
      <c r="AK24" s="306">
        <f t="shared" si="11"/>
        <v>27000</v>
      </c>
      <c r="AL24" s="306">
        <f t="shared" si="12"/>
        <v>27000</v>
      </c>
      <c r="AM24" s="306">
        <f t="shared" si="13"/>
        <v>0</v>
      </c>
    </row>
    <row r="25" spans="1:39" ht="15.75" hidden="1">
      <c r="A25" s="7" t="s">
        <v>249</v>
      </c>
      <c r="B25" s="97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f t="shared" si="1"/>
        <v>0</v>
      </c>
      <c r="AB25" s="5">
        <f t="shared" si="2"/>
        <v>0</v>
      </c>
      <c r="AC25" s="5">
        <f t="shared" si="3"/>
        <v>0</v>
      </c>
      <c r="AD25" s="5">
        <f t="shared" si="4"/>
        <v>0</v>
      </c>
      <c r="AE25" s="5">
        <f t="shared" si="5"/>
        <v>0</v>
      </c>
      <c r="AF25" s="5">
        <f t="shared" si="6"/>
        <v>0</v>
      </c>
      <c r="AG25" s="5">
        <f t="shared" si="7"/>
        <v>0</v>
      </c>
      <c r="AH25" s="5">
        <f t="shared" si="8"/>
        <v>0</v>
      </c>
      <c r="AI25" s="306">
        <f t="shared" si="9"/>
        <v>0</v>
      </c>
      <c r="AJ25" s="306">
        <f t="shared" si="10"/>
        <v>0</v>
      </c>
      <c r="AK25" s="306">
        <f t="shared" si="11"/>
        <v>0</v>
      </c>
      <c r="AL25" s="306">
        <f t="shared" si="12"/>
        <v>0</v>
      </c>
      <c r="AM25" s="306">
        <f t="shared" si="13"/>
        <v>0</v>
      </c>
    </row>
    <row r="26" spans="1:39" ht="31.5">
      <c r="A26" s="7" t="s">
        <v>557</v>
      </c>
      <c r="B26" s="97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56291</v>
      </c>
      <c r="T26" s="5">
        <v>56291</v>
      </c>
      <c r="U26" s="5"/>
      <c r="V26" s="5"/>
      <c r="W26" s="5"/>
      <c r="X26" s="5"/>
      <c r="Y26" s="5"/>
      <c r="Z26" s="5"/>
      <c r="AA26" s="5">
        <f t="shared" si="1"/>
        <v>56291</v>
      </c>
      <c r="AB26" s="5">
        <f t="shared" si="2"/>
        <v>56291</v>
      </c>
      <c r="AC26" s="5">
        <f t="shared" si="3"/>
        <v>0</v>
      </c>
      <c r="AD26" s="5">
        <f t="shared" si="4"/>
        <v>0</v>
      </c>
      <c r="AE26" s="5">
        <f t="shared" si="5"/>
        <v>0</v>
      </c>
      <c r="AF26" s="5">
        <f t="shared" si="6"/>
        <v>0</v>
      </c>
      <c r="AG26" s="5">
        <f t="shared" si="7"/>
        <v>0</v>
      </c>
      <c r="AH26" s="5">
        <f t="shared" si="8"/>
        <v>0</v>
      </c>
      <c r="AI26" s="306">
        <f t="shared" si="9"/>
        <v>0</v>
      </c>
      <c r="AJ26" s="306">
        <f t="shared" si="10"/>
        <v>0</v>
      </c>
      <c r="AK26" s="306">
        <f t="shared" si="11"/>
        <v>0</v>
      </c>
      <c r="AL26" s="306">
        <f t="shared" si="12"/>
        <v>0</v>
      </c>
      <c r="AM26" s="306">
        <f t="shared" si="13"/>
        <v>0</v>
      </c>
    </row>
    <row r="27" spans="1:39" ht="15.75">
      <c r="A27" s="7" t="s">
        <v>250</v>
      </c>
      <c r="B27" s="97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v>55000</v>
      </c>
      <c r="T27" s="5">
        <v>55000</v>
      </c>
      <c r="U27" s="5"/>
      <c r="V27" s="5"/>
      <c r="W27" s="5"/>
      <c r="X27" s="5"/>
      <c r="Y27" s="5"/>
      <c r="Z27" s="5"/>
      <c r="AA27" s="5">
        <f t="shared" si="1"/>
        <v>55000</v>
      </c>
      <c r="AB27" s="5">
        <f t="shared" si="2"/>
        <v>55000</v>
      </c>
      <c r="AC27" s="5">
        <f t="shared" si="3"/>
        <v>0</v>
      </c>
      <c r="AD27" s="5">
        <f t="shared" si="4"/>
        <v>0</v>
      </c>
      <c r="AE27" s="5">
        <f t="shared" si="5"/>
        <v>0</v>
      </c>
      <c r="AF27" s="5">
        <f t="shared" si="6"/>
        <v>0</v>
      </c>
      <c r="AG27" s="5">
        <f t="shared" si="7"/>
        <v>0</v>
      </c>
      <c r="AH27" s="5">
        <f t="shared" si="8"/>
        <v>0</v>
      </c>
      <c r="AI27" s="306">
        <f t="shared" si="9"/>
        <v>0</v>
      </c>
      <c r="AJ27" s="306">
        <f t="shared" si="10"/>
        <v>0</v>
      </c>
      <c r="AK27" s="306">
        <f t="shared" si="11"/>
        <v>0</v>
      </c>
      <c r="AL27" s="306">
        <f t="shared" si="12"/>
        <v>0</v>
      </c>
      <c r="AM27" s="306">
        <f t="shared" si="13"/>
        <v>0</v>
      </c>
    </row>
    <row r="28" spans="1:39" s="3" customFormat="1" ht="15.75">
      <c r="A28" s="7" t="s">
        <v>251</v>
      </c>
      <c r="B28" s="97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v>280000</v>
      </c>
      <c r="T28" s="5">
        <v>280000</v>
      </c>
      <c r="U28" s="5"/>
      <c r="V28" s="5"/>
      <c r="W28" s="5"/>
      <c r="X28" s="5"/>
      <c r="Y28" s="5"/>
      <c r="Z28" s="5"/>
      <c r="AA28" s="5">
        <f t="shared" si="1"/>
        <v>280000</v>
      </c>
      <c r="AB28" s="5">
        <f t="shared" si="2"/>
        <v>280000</v>
      </c>
      <c r="AC28" s="5">
        <f t="shared" si="3"/>
        <v>0</v>
      </c>
      <c r="AD28" s="5">
        <f t="shared" si="4"/>
        <v>0</v>
      </c>
      <c r="AE28" s="5">
        <f t="shared" si="5"/>
        <v>0</v>
      </c>
      <c r="AF28" s="5">
        <f t="shared" si="6"/>
        <v>0</v>
      </c>
      <c r="AG28" s="5">
        <f t="shared" si="7"/>
        <v>0</v>
      </c>
      <c r="AH28" s="5">
        <f t="shared" si="8"/>
        <v>0</v>
      </c>
      <c r="AI28" s="306">
        <f t="shared" si="9"/>
        <v>0</v>
      </c>
      <c r="AJ28" s="306">
        <f t="shared" si="10"/>
        <v>0</v>
      </c>
      <c r="AK28" s="306">
        <f t="shared" si="11"/>
        <v>0</v>
      </c>
      <c r="AL28" s="306">
        <f t="shared" si="12"/>
        <v>0</v>
      </c>
      <c r="AM28" s="306">
        <f t="shared" si="13"/>
        <v>0</v>
      </c>
    </row>
    <row r="29" spans="1:39" s="3" customFormat="1" ht="15.75">
      <c r="A29" s="7" t="s">
        <v>252</v>
      </c>
      <c r="B29" s="97">
        <v>2</v>
      </c>
      <c r="C29" s="5">
        <v>60000</v>
      </c>
      <c r="D29" s="5">
        <v>60000</v>
      </c>
      <c r="E29" s="5"/>
      <c r="F29" s="5"/>
      <c r="G29" s="5"/>
      <c r="H29" s="5"/>
      <c r="I29" s="5"/>
      <c r="J29" s="5"/>
      <c r="K29" s="5">
        <v>11700</v>
      </c>
      <c r="L29" s="5">
        <v>11700</v>
      </c>
      <c r="M29" s="5"/>
      <c r="N29" s="5"/>
      <c r="O29" s="5"/>
      <c r="P29" s="5"/>
      <c r="Q29" s="5"/>
      <c r="R29" s="5"/>
      <c r="S29" s="5">
        <v>250000</v>
      </c>
      <c r="T29" s="5">
        <v>250000</v>
      </c>
      <c r="U29" s="5"/>
      <c r="V29" s="5"/>
      <c r="W29" s="5"/>
      <c r="X29" s="5"/>
      <c r="Y29" s="5"/>
      <c r="Z29" s="5"/>
      <c r="AA29" s="5">
        <f t="shared" si="1"/>
        <v>321700</v>
      </c>
      <c r="AB29" s="5">
        <f t="shared" si="2"/>
        <v>321700</v>
      </c>
      <c r="AC29" s="5">
        <f t="shared" si="3"/>
        <v>0</v>
      </c>
      <c r="AD29" s="5">
        <f t="shared" si="4"/>
        <v>0</v>
      </c>
      <c r="AE29" s="5">
        <f t="shared" si="5"/>
        <v>0</v>
      </c>
      <c r="AF29" s="5">
        <f t="shared" si="6"/>
        <v>0</v>
      </c>
      <c r="AG29" s="5">
        <f t="shared" si="7"/>
        <v>0</v>
      </c>
      <c r="AH29" s="5">
        <f t="shared" si="8"/>
        <v>0</v>
      </c>
      <c r="AI29" s="306">
        <f t="shared" si="9"/>
        <v>0</v>
      </c>
      <c r="AJ29" s="306">
        <f t="shared" si="10"/>
        <v>0</v>
      </c>
      <c r="AK29" s="306">
        <f t="shared" si="11"/>
        <v>0</v>
      </c>
      <c r="AL29" s="306">
        <f t="shared" si="12"/>
        <v>0</v>
      </c>
      <c r="AM29" s="306">
        <f t="shared" si="13"/>
        <v>0</v>
      </c>
    </row>
    <row r="30" spans="1:39" s="3" customFormat="1" ht="15.75">
      <c r="A30" s="7" t="s">
        <v>495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180000</v>
      </c>
      <c r="T30" s="5">
        <v>180000</v>
      </c>
      <c r="U30" s="5"/>
      <c r="V30" s="5"/>
      <c r="W30" s="5"/>
      <c r="X30" s="5"/>
      <c r="Y30" s="5"/>
      <c r="Z30" s="5"/>
      <c r="AA30" s="5">
        <f t="shared" si="1"/>
        <v>180000</v>
      </c>
      <c r="AB30" s="5">
        <f t="shared" si="2"/>
        <v>180000</v>
      </c>
      <c r="AC30" s="5">
        <f t="shared" si="3"/>
        <v>0</v>
      </c>
      <c r="AD30" s="5">
        <f t="shared" si="4"/>
        <v>0</v>
      </c>
      <c r="AE30" s="5">
        <f t="shared" si="5"/>
        <v>0</v>
      </c>
      <c r="AF30" s="5">
        <f t="shared" si="6"/>
        <v>0</v>
      </c>
      <c r="AG30" s="5">
        <f t="shared" si="7"/>
        <v>0</v>
      </c>
      <c r="AH30" s="5">
        <f t="shared" si="8"/>
        <v>0</v>
      </c>
      <c r="AI30" s="306">
        <f t="shared" si="9"/>
        <v>0</v>
      </c>
      <c r="AJ30" s="306">
        <f t="shared" si="10"/>
        <v>0</v>
      </c>
      <c r="AK30" s="306">
        <f t="shared" si="11"/>
        <v>0</v>
      </c>
      <c r="AL30" s="306">
        <f t="shared" si="12"/>
        <v>0</v>
      </c>
      <c r="AM30" s="306">
        <f t="shared" si="13"/>
        <v>0</v>
      </c>
    </row>
    <row r="31" spans="1:39" ht="15.75" hidden="1">
      <c r="A31" s="7" t="s">
        <v>253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1"/>
        <v>0</v>
      </c>
      <c r="AB31" s="5">
        <f t="shared" si="2"/>
        <v>0</v>
      </c>
      <c r="AC31" s="5">
        <f t="shared" si="3"/>
        <v>0</v>
      </c>
      <c r="AD31" s="5">
        <f t="shared" si="4"/>
        <v>0</v>
      </c>
      <c r="AE31" s="5">
        <f t="shared" si="5"/>
        <v>0</v>
      </c>
      <c r="AF31" s="5">
        <f t="shared" si="6"/>
        <v>0</v>
      </c>
      <c r="AG31" s="5">
        <f t="shared" si="7"/>
        <v>0</v>
      </c>
      <c r="AH31" s="5">
        <f t="shared" si="8"/>
        <v>0</v>
      </c>
      <c r="AI31" s="306">
        <f t="shared" si="9"/>
        <v>0</v>
      </c>
      <c r="AJ31" s="306">
        <f t="shared" si="10"/>
        <v>0</v>
      </c>
      <c r="AK31" s="306">
        <f t="shared" si="11"/>
        <v>0</v>
      </c>
      <c r="AL31" s="306">
        <f t="shared" si="12"/>
        <v>0</v>
      </c>
      <c r="AM31" s="306">
        <f t="shared" si="13"/>
        <v>0</v>
      </c>
    </row>
    <row r="32" spans="1:39" s="3" customFormat="1" ht="15.75" hidden="1">
      <c r="A32" s="7" t="s">
        <v>254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f t="shared" si="1"/>
        <v>0</v>
      </c>
      <c r="AB32" s="5">
        <f t="shared" si="2"/>
        <v>0</v>
      </c>
      <c r="AC32" s="5">
        <f t="shared" si="3"/>
        <v>0</v>
      </c>
      <c r="AD32" s="5">
        <f t="shared" si="4"/>
        <v>0</v>
      </c>
      <c r="AE32" s="5">
        <f t="shared" si="5"/>
        <v>0</v>
      </c>
      <c r="AF32" s="5">
        <f t="shared" si="6"/>
        <v>0</v>
      </c>
      <c r="AG32" s="5">
        <f t="shared" si="7"/>
        <v>0</v>
      </c>
      <c r="AH32" s="5">
        <f t="shared" si="8"/>
        <v>0</v>
      </c>
      <c r="AI32" s="306">
        <f t="shared" si="9"/>
        <v>0</v>
      </c>
      <c r="AJ32" s="306">
        <f t="shared" si="10"/>
        <v>0</v>
      </c>
      <c r="AK32" s="306">
        <f t="shared" si="11"/>
        <v>0</v>
      </c>
      <c r="AL32" s="306">
        <f t="shared" si="12"/>
        <v>0</v>
      </c>
      <c r="AM32" s="306">
        <f t="shared" si="13"/>
        <v>0</v>
      </c>
    </row>
    <row r="33" spans="1:39" s="3" customFormat="1" ht="31.5" hidden="1">
      <c r="A33" s="7" t="s">
        <v>255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f t="shared" si="1"/>
        <v>0</v>
      </c>
      <c r="AB33" s="5">
        <f t="shared" si="2"/>
        <v>0</v>
      </c>
      <c r="AC33" s="5">
        <f t="shared" si="3"/>
        <v>0</v>
      </c>
      <c r="AD33" s="5">
        <f t="shared" si="4"/>
        <v>0</v>
      </c>
      <c r="AE33" s="5">
        <f t="shared" si="5"/>
        <v>0</v>
      </c>
      <c r="AF33" s="5">
        <f t="shared" si="6"/>
        <v>0</v>
      </c>
      <c r="AG33" s="5">
        <f t="shared" si="7"/>
        <v>0</v>
      </c>
      <c r="AH33" s="5">
        <f t="shared" si="8"/>
        <v>0</v>
      </c>
      <c r="AI33" s="306">
        <f t="shared" si="9"/>
        <v>0</v>
      </c>
      <c r="AJ33" s="306">
        <f t="shared" si="10"/>
        <v>0</v>
      </c>
      <c r="AK33" s="306">
        <f t="shared" si="11"/>
        <v>0</v>
      </c>
      <c r="AL33" s="306">
        <f t="shared" si="12"/>
        <v>0</v>
      </c>
      <c r="AM33" s="306">
        <f t="shared" si="13"/>
        <v>0</v>
      </c>
    </row>
    <row r="34" spans="1:39" s="3" customFormat="1" ht="15.75" hidden="1">
      <c r="A34" s="7" t="s">
        <v>256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f t="shared" si="1"/>
        <v>0</v>
      </c>
      <c r="AB34" s="5">
        <f t="shared" si="2"/>
        <v>0</v>
      </c>
      <c r="AC34" s="5">
        <f t="shared" si="3"/>
        <v>0</v>
      </c>
      <c r="AD34" s="5">
        <f t="shared" si="4"/>
        <v>0</v>
      </c>
      <c r="AE34" s="5">
        <f t="shared" si="5"/>
        <v>0</v>
      </c>
      <c r="AF34" s="5">
        <f t="shared" si="6"/>
        <v>0</v>
      </c>
      <c r="AG34" s="5">
        <f t="shared" si="7"/>
        <v>0</v>
      </c>
      <c r="AH34" s="5">
        <f t="shared" si="8"/>
        <v>0</v>
      </c>
      <c r="AI34" s="306">
        <f t="shared" si="9"/>
        <v>0</v>
      </c>
      <c r="AJ34" s="306">
        <f t="shared" si="10"/>
        <v>0</v>
      </c>
      <c r="AK34" s="306">
        <f t="shared" si="11"/>
        <v>0</v>
      </c>
      <c r="AL34" s="306">
        <f t="shared" si="12"/>
        <v>0</v>
      </c>
      <c r="AM34" s="306">
        <f t="shared" si="13"/>
        <v>0</v>
      </c>
    </row>
    <row r="35" spans="1:39" s="3" customFormat="1" ht="15.75">
      <c r="A35" s="7" t="s">
        <v>257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v>8000</v>
      </c>
      <c r="T35" s="5">
        <v>8000</v>
      </c>
      <c r="U35" s="5"/>
      <c r="V35" s="5"/>
      <c r="W35" s="5"/>
      <c r="X35" s="5"/>
      <c r="Y35" s="5"/>
      <c r="Z35" s="5"/>
      <c r="AA35" s="5">
        <f t="shared" si="1"/>
        <v>8000</v>
      </c>
      <c r="AB35" s="5">
        <f t="shared" si="2"/>
        <v>8000</v>
      </c>
      <c r="AC35" s="5">
        <f t="shared" si="3"/>
        <v>0</v>
      </c>
      <c r="AD35" s="5">
        <f t="shared" si="4"/>
        <v>0</v>
      </c>
      <c r="AE35" s="5">
        <f t="shared" si="5"/>
        <v>0</v>
      </c>
      <c r="AF35" s="5">
        <f t="shared" si="6"/>
        <v>0</v>
      </c>
      <c r="AG35" s="5">
        <f t="shared" si="7"/>
        <v>0</v>
      </c>
      <c r="AH35" s="5">
        <f t="shared" si="8"/>
        <v>0</v>
      </c>
      <c r="AI35" s="306">
        <f t="shared" si="9"/>
        <v>0</v>
      </c>
      <c r="AJ35" s="306">
        <f t="shared" si="10"/>
        <v>0</v>
      </c>
      <c r="AK35" s="306">
        <f t="shared" si="11"/>
        <v>0</v>
      </c>
      <c r="AL35" s="306">
        <f t="shared" si="12"/>
        <v>0</v>
      </c>
      <c r="AM35" s="306">
        <f t="shared" si="13"/>
        <v>0</v>
      </c>
    </row>
    <row r="36" spans="1:39" s="3" customFormat="1" ht="15.75" hidden="1">
      <c r="A36" s="7" t="s">
        <v>258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f t="shared" si="1"/>
        <v>0</v>
      </c>
      <c r="AB36" s="5">
        <f t="shared" si="2"/>
        <v>0</v>
      </c>
      <c r="AC36" s="5">
        <f t="shared" si="3"/>
        <v>0</v>
      </c>
      <c r="AD36" s="5">
        <f t="shared" si="4"/>
        <v>0</v>
      </c>
      <c r="AE36" s="5">
        <f t="shared" si="5"/>
        <v>0</v>
      </c>
      <c r="AF36" s="5">
        <f t="shared" si="6"/>
        <v>0</v>
      </c>
      <c r="AG36" s="5">
        <f t="shared" si="7"/>
        <v>0</v>
      </c>
      <c r="AH36" s="5">
        <f t="shared" si="8"/>
        <v>0</v>
      </c>
      <c r="AI36" s="306">
        <f t="shared" si="9"/>
        <v>0</v>
      </c>
      <c r="AJ36" s="306">
        <f t="shared" si="10"/>
        <v>0</v>
      </c>
      <c r="AK36" s="306">
        <f t="shared" si="11"/>
        <v>0</v>
      </c>
      <c r="AL36" s="306">
        <f t="shared" si="12"/>
        <v>0</v>
      </c>
      <c r="AM36" s="306">
        <f t="shared" si="13"/>
        <v>0</v>
      </c>
    </row>
    <row r="37" spans="1:39" s="3" customFormat="1" ht="31.5" hidden="1">
      <c r="A37" s="7" t="s">
        <v>259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f t="shared" si="1"/>
        <v>0</v>
      </c>
      <c r="AB37" s="5">
        <f t="shared" si="2"/>
        <v>0</v>
      </c>
      <c r="AC37" s="5">
        <f t="shared" si="3"/>
        <v>0</v>
      </c>
      <c r="AD37" s="5">
        <f t="shared" si="4"/>
        <v>0</v>
      </c>
      <c r="AE37" s="5">
        <f t="shared" si="5"/>
        <v>0</v>
      </c>
      <c r="AF37" s="5">
        <f t="shared" si="6"/>
        <v>0</v>
      </c>
      <c r="AG37" s="5">
        <f t="shared" si="7"/>
        <v>0</v>
      </c>
      <c r="AH37" s="5">
        <f t="shared" si="8"/>
        <v>0</v>
      </c>
      <c r="AI37" s="306">
        <f t="shared" si="9"/>
        <v>0</v>
      </c>
      <c r="AJ37" s="306">
        <f t="shared" si="10"/>
        <v>0</v>
      </c>
      <c r="AK37" s="306">
        <f t="shared" si="11"/>
        <v>0</v>
      </c>
      <c r="AL37" s="306">
        <f t="shared" si="12"/>
        <v>0</v>
      </c>
      <c r="AM37" s="306">
        <f t="shared" si="13"/>
        <v>0</v>
      </c>
    </row>
    <row r="38" spans="1:39" s="3" customFormat="1" ht="31.5" hidden="1">
      <c r="A38" s="7" t="s">
        <v>260</v>
      </c>
      <c r="B38" s="97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f t="shared" si="1"/>
        <v>0</v>
      </c>
      <c r="AB38" s="5">
        <f t="shared" si="2"/>
        <v>0</v>
      </c>
      <c r="AC38" s="5">
        <f t="shared" si="3"/>
        <v>0</v>
      </c>
      <c r="AD38" s="5">
        <f t="shared" si="4"/>
        <v>0</v>
      </c>
      <c r="AE38" s="5">
        <f t="shared" si="5"/>
        <v>0</v>
      </c>
      <c r="AF38" s="5">
        <f t="shared" si="6"/>
        <v>0</v>
      </c>
      <c r="AG38" s="5">
        <f t="shared" si="7"/>
        <v>0</v>
      </c>
      <c r="AH38" s="5">
        <f t="shared" si="8"/>
        <v>0</v>
      </c>
      <c r="AI38" s="306">
        <f t="shared" si="9"/>
        <v>0</v>
      </c>
      <c r="AJ38" s="306">
        <f t="shared" si="10"/>
        <v>0</v>
      </c>
      <c r="AK38" s="306">
        <f t="shared" si="11"/>
        <v>0</v>
      </c>
      <c r="AL38" s="306">
        <f t="shared" si="12"/>
        <v>0</v>
      </c>
      <c r="AM38" s="306">
        <f t="shared" si="13"/>
        <v>0</v>
      </c>
    </row>
    <row r="39" spans="1:39" s="3" customFormat="1" ht="15.75" hidden="1">
      <c r="A39" s="7" t="s">
        <v>478</v>
      </c>
      <c r="B39" s="97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f t="shared" si="1"/>
        <v>0</v>
      </c>
      <c r="AB39" s="5">
        <f t="shared" si="2"/>
        <v>0</v>
      </c>
      <c r="AC39" s="5">
        <f t="shared" si="3"/>
        <v>0</v>
      </c>
      <c r="AD39" s="5">
        <f t="shared" si="4"/>
        <v>0</v>
      </c>
      <c r="AE39" s="5">
        <f t="shared" si="5"/>
        <v>0</v>
      </c>
      <c r="AF39" s="5">
        <f t="shared" si="6"/>
        <v>0</v>
      </c>
      <c r="AG39" s="5">
        <f t="shared" si="7"/>
        <v>0</v>
      </c>
      <c r="AH39" s="5">
        <f t="shared" si="8"/>
        <v>0</v>
      </c>
      <c r="AI39" s="306">
        <f t="shared" si="9"/>
        <v>0</v>
      </c>
      <c r="AJ39" s="306">
        <f t="shared" si="10"/>
        <v>0</v>
      </c>
      <c r="AK39" s="306">
        <f t="shared" si="11"/>
        <v>0</v>
      </c>
      <c r="AL39" s="306">
        <f t="shared" si="12"/>
        <v>0</v>
      </c>
      <c r="AM39" s="306">
        <f t="shared" si="13"/>
        <v>0</v>
      </c>
    </row>
    <row r="40" spans="1:39" s="3" customFormat="1" ht="15.75" hidden="1">
      <c r="A40" s="7" t="s">
        <v>261</v>
      </c>
      <c r="B40" s="97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>
        <f t="shared" si="1"/>
        <v>0</v>
      </c>
      <c r="AB40" s="5">
        <f t="shared" si="2"/>
        <v>0</v>
      </c>
      <c r="AC40" s="5">
        <f t="shared" si="3"/>
        <v>0</v>
      </c>
      <c r="AD40" s="5">
        <f t="shared" si="4"/>
        <v>0</v>
      </c>
      <c r="AE40" s="5">
        <f t="shared" si="5"/>
        <v>0</v>
      </c>
      <c r="AF40" s="5">
        <f t="shared" si="6"/>
        <v>0</v>
      </c>
      <c r="AG40" s="5">
        <f t="shared" si="7"/>
        <v>0</v>
      </c>
      <c r="AH40" s="5">
        <f t="shared" si="8"/>
        <v>0</v>
      </c>
      <c r="AI40" s="306">
        <f t="shared" si="9"/>
        <v>0</v>
      </c>
      <c r="AJ40" s="306">
        <f t="shared" si="10"/>
        <v>0</v>
      </c>
      <c r="AK40" s="306">
        <f t="shared" si="11"/>
        <v>0</v>
      </c>
      <c r="AL40" s="306">
        <f t="shared" si="12"/>
        <v>0</v>
      </c>
      <c r="AM40" s="306">
        <f t="shared" si="13"/>
        <v>0</v>
      </c>
    </row>
    <row r="41" spans="1:39" s="3" customFormat="1" ht="15.75">
      <c r="A41" s="7" t="s">
        <v>262</v>
      </c>
      <c r="B41" s="97">
        <v>2</v>
      </c>
      <c r="C41" s="5">
        <v>360000</v>
      </c>
      <c r="D41" s="5">
        <v>360000</v>
      </c>
      <c r="E41" s="5"/>
      <c r="F41" s="5"/>
      <c r="G41" s="5"/>
      <c r="H41" s="5"/>
      <c r="I41" s="5"/>
      <c r="J41" s="5"/>
      <c r="K41" s="5">
        <v>70200</v>
      </c>
      <c r="L41" s="5">
        <v>70200</v>
      </c>
      <c r="M41" s="5"/>
      <c r="N41" s="5"/>
      <c r="O41" s="5"/>
      <c r="P41" s="5"/>
      <c r="Q41" s="5"/>
      <c r="R41" s="5"/>
      <c r="S41" s="5">
        <v>230000</v>
      </c>
      <c r="T41" s="5">
        <v>230000</v>
      </c>
      <c r="U41" s="5"/>
      <c r="V41" s="5"/>
      <c r="W41" s="5"/>
      <c r="X41" s="5"/>
      <c r="Y41" s="5"/>
      <c r="Z41" s="5"/>
      <c r="AA41" s="5">
        <f t="shared" si="1"/>
        <v>660200</v>
      </c>
      <c r="AB41" s="5">
        <f t="shared" si="2"/>
        <v>660200</v>
      </c>
      <c r="AC41" s="5">
        <f t="shared" si="3"/>
        <v>0</v>
      </c>
      <c r="AD41" s="5">
        <f t="shared" si="4"/>
        <v>0</v>
      </c>
      <c r="AE41" s="5">
        <f t="shared" si="5"/>
        <v>0</v>
      </c>
      <c r="AF41" s="5">
        <f t="shared" si="6"/>
        <v>0</v>
      </c>
      <c r="AG41" s="5">
        <f t="shared" si="7"/>
        <v>0</v>
      </c>
      <c r="AH41" s="5">
        <f t="shared" si="8"/>
        <v>0</v>
      </c>
      <c r="AI41" s="306">
        <f t="shared" si="9"/>
        <v>0</v>
      </c>
      <c r="AJ41" s="306">
        <f t="shared" si="10"/>
        <v>0</v>
      </c>
      <c r="AK41" s="306">
        <f t="shared" si="11"/>
        <v>0</v>
      </c>
      <c r="AL41" s="306">
        <f t="shared" si="12"/>
        <v>0</v>
      </c>
      <c r="AM41" s="306">
        <f t="shared" si="13"/>
        <v>0</v>
      </c>
    </row>
    <row r="42" spans="1:39" s="3" customFormat="1" ht="31.5">
      <c r="A42" s="7" t="s">
        <v>263</v>
      </c>
      <c r="B42" s="97">
        <v>2</v>
      </c>
      <c r="C42" s="5">
        <v>100000</v>
      </c>
      <c r="D42" s="5">
        <v>100000</v>
      </c>
      <c r="E42" s="5"/>
      <c r="F42" s="5"/>
      <c r="G42" s="5"/>
      <c r="H42" s="5"/>
      <c r="I42" s="5"/>
      <c r="J42" s="5"/>
      <c r="K42" s="5">
        <v>19500</v>
      </c>
      <c r="L42" s="5">
        <v>19500</v>
      </c>
      <c r="M42" s="5"/>
      <c r="N42" s="5"/>
      <c r="O42" s="5"/>
      <c r="P42" s="5"/>
      <c r="Q42" s="5"/>
      <c r="R42" s="5"/>
      <c r="S42" s="5">
        <v>600000</v>
      </c>
      <c r="T42" s="5">
        <v>600000</v>
      </c>
      <c r="U42" s="5"/>
      <c r="V42" s="5"/>
      <c r="W42" s="5"/>
      <c r="X42" s="5"/>
      <c r="Y42" s="5"/>
      <c r="Z42" s="5"/>
      <c r="AA42" s="5">
        <f t="shared" si="1"/>
        <v>719500</v>
      </c>
      <c r="AB42" s="5">
        <f t="shared" si="2"/>
        <v>719500</v>
      </c>
      <c r="AC42" s="5">
        <f t="shared" si="3"/>
        <v>0</v>
      </c>
      <c r="AD42" s="5">
        <f t="shared" si="4"/>
        <v>0</v>
      </c>
      <c r="AE42" s="5">
        <f t="shared" si="5"/>
        <v>0</v>
      </c>
      <c r="AF42" s="5">
        <f t="shared" si="6"/>
        <v>0</v>
      </c>
      <c r="AG42" s="5">
        <f t="shared" si="7"/>
        <v>0</v>
      </c>
      <c r="AH42" s="5">
        <f t="shared" si="8"/>
        <v>0</v>
      </c>
      <c r="AI42" s="306">
        <f t="shared" si="9"/>
        <v>0</v>
      </c>
      <c r="AJ42" s="306">
        <f t="shared" si="10"/>
        <v>0</v>
      </c>
      <c r="AK42" s="306">
        <f t="shared" si="11"/>
        <v>0</v>
      </c>
      <c r="AL42" s="306">
        <f t="shared" si="12"/>
        <v>0</v>
      </c>
      <c r="AM42" s="306">
        <f t="shared" si="13"/>
        <v>0</v>
      </c>
    </row>
    <row r="43" spans="1:39" s="3" customFormat="1" ht="31.5" hidden="1">
      <c r="A43" s="7" t="s">
        <v>506</v>
      </c>
      <c r="B43" s="97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f t="shared" si="1"/>
        <v>0</v>
      </c>
      <c r="AB43" s="5">
        <f t="shared" si="2"/>
        <v>0</v>
      </c>
      <c r="AC43" s="5">
        <f t="shared" si="3"/>
        <v>0</v>
      </c>
      <c r="AD43" s="5">
        <f t="shared" si="4"/>
        <v>0</v>
      </c>
      <c r="AE43" s="5">
        <f t="shared" si="5"/>
        <v>0</v>
      </c>
      <c r="AF43" s="5">
        <f t="shared" si="6"/>
        <v>0</v>
      </c>
      <c r="AG43" s="5">
        <f t="shared" si="7"/>
        <v>0</v>
      </c>
      <c r="AH43" s="5">
        <f t="shared" si="8"/>
        <v>0</v>
      </c>
      <c r="AI43" s="306">
        <f t="shared" si="9"/>
        <v>0</v>
      </c>
      <c r="AJ43" s="306">
        <f t="shared" si="10"/>
        <v>0</v>
      </c>
      <c r="AK43" s="306">
        <f t="shared" si="11"/>
        <v>0</v>
      </c>
      <c r="AL43" s="306">
        <f t="shared" si="12"/>
        <v>0</v>
      </c>
      <c r="AM43" s="306">
        <f t="shared" si="13"/>
        <v>0</v>
      </c>
    </row>
    <row r="44" spans="1:39" s="3" customFormat="1" ht="15.75">
      <c r="A44" s="7" t="s">
        <v>507</v>
      </c>
      <c r="B44" s="97">
        <v>2</v>
      </c>
      <c r="C44" s="5">
        <v>400000</v>
      </c>
      <c r="D44" s="5">
        <v>400000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f t="shared" si="1"/>
        <v>400000</v>
      </c>
      <c r="AB44" s="5">
        <f t="shared" si="2"/>
        <v>400000</v>
      </c>
      <c r="AC44" s="5">
        <f t="shared" si="3"/>
        <v>0</v>
      </c>
      <c r="AD44" s="5">
        <f t="shared" si="4"/>
        <v>0</v>
      </c>
      <c r="AE44" s="5">
        <f t="shared" si="5"/>
        <v>0</v>
      </c>
      <c r="AF44" s="5">
        <f t="shared" si="6"/>
        <v>0</v>
      </c>
      <c r="AG44" s="5">
        <f t="shared" si="7"/>
        <v>0</v>
      </c>
      <c r="AH44" s="5">
        <f t="shared" si="8"/>
        <v>0</v>
      </c>
      <c r="AI44" s="306">
        <f t="shared" si="9"/>
        <v>0</v>
      </c>
      <c r="AJ44" s="306">
        <f t="shared" si="10"/>
        <v>0</v>
      </c>
      <c r="AK44" s="306">
        <f t="shared" si="11"/>
        <v>0</v>
      </c>
      <c r="AL44" s="306">
        <f t="shared" si="12"/>
        <v>0</v>
      </c>
      <c r="AM44" s="306">
        <f t="shared" si="13"/>
        <v>0</v>
      </c>
    </row>
    <row r="45" spans="1:39" ht="15.75" hidden="1">
      <c r="A45" s="7" t="s">
        <v>471</v>
      </c>
      <c r="B45" s="97">
        <v>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f t="shared" si="1"/>
        <v>0</v>
      </c>
      <c r="AB45" s="5">
        <f t="shared" si="2"/>
        <v>0</v>
      </c>
      <c r="AC45" s="5">
        <f t="shared" si="3"/>
        <v>0</v>
      </c>
      <c r="AD45" s="5">
        <f t="shared" si="4"/>
        <v>0</v>
      </c>
      <c r="AE45" s="5">
        <f t="shared" si="5"/>
        <v>0</v>
      </c>
      <c r="AF45" s="5">
        <f t="shared" si="6"/>
        <v>0</v>
      </c>
      <c r="AG45" s="5">
        <f t="shared" si="7"/>
        <v>0</v>
      </c>
      <c r="AH45" s="5">
        <f t="shared" si="8"/>
        <v>0</v>
      </c>
      <c r="AI45" s="306">
        <f t="shared" si="9"/>
        <v>0</v>
      </c>
      <c r="AJ45" s="306">
        <f t="shared" si="10"/>
        <v>0</v>
      </c>
      <c r="AK45" s="306">
        <f t="shared" si="11"/>
        <v>0</v>
      </c>
      <c r="AL45" s="306">
        <f t="shared" si="12"/>
        <v>0</v>
      </c>
      <c r="AM45" s="306">
        <f t="shared" si="13"/>
        <v>0</v>
      </c>
    </row>
    <row r="46" spans="1:39" ht="15.75" hidden="1">
      <c r="A46" s="7" t="s">
        <v>552</v>
      </c>
      <c r="B46" s="97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U46" s="5"/>
      <c r="V46" s="5"/>
      <c r="W46" s="5"/>
      <c r="X46" s="5"/>
      <c r="Y46" s="5"/>
      <c r="Z46" s="5"/>
      <c r="AA46" s="5">
        <f t="shared" si="1"/>
        <v>0</v>
      </c>
      <c r="AB46" s="5">
        <f t="shared" si="2"/>
        <v>0</v>
      </c>
      <c r="AC46" s="5">
        <f t="shared" si="3"/>
        <v>0</v>
      </c>
      <c r="AD46" s="5">
        <f t="shared" si="4"/>
        <v>0</v>
      </c>
      <c r="AE46" s="5">
        <f t="shared" si="5"/>
        <v>0</v>
      </c>
      <c r="AF46" s="5">
        <f t="shared" si="6"/>
        <v>0</v>
      </c>
      <c r="AG46" s="5">
        <f t="shared" si="7"/>
        <v>0</v>
      </c>
      <c r="AH46" s="5">
        <f t="shared" si="8"/>
        <v>0</v>
      </c>
      <c r="AI46" s="306">
        <f t="shared" si="9"/>
        <v>0</v>
      </c>
      <c r="AJ46" s="306">
        <f t="shared" si="10"/>
        <v>0</v>
      </c>
      <c r="AK46" s="306">
        <f t="shared" si="11"/>
        <v>0</v>
      </c>
      <c r="AL46" s="306">
        <f t="shared" si="12"/>
        <v>0</v>
      </c>
      <c r="AM46" s="306">
        <f t="shared" si="13"/>
        <v>0</v>
      </c>
    </row>
    <row r="47" spans="1:39" s="3" customFormat="1" ht="15.75">
      <c r="A47" s="7" t="s">
        <v>653</v>
      </c>
      <c r="B47" s="97">
        <v>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v>1031610</v>
      </c>
      <c r="T47" s="5">
        <v>1031610</v>
      </c>
      <c r="U47" s="5"/>
      <c r="V47" s="5"/>
      <c r="W47" s="5"/>
      <c r="X47" s="5"/>
      <c r="Y47" s="5"/>
      <c r="Z47" s="5"/>
      <c r="AA47" s="5">
        <f t="shared" si="1"/>
        <v>1031610</v>
      </c>
      <c r="AB47" s="5">
        <f t="shared" si="2"/>
        <v>1031610</v>
      </c>
      <c r="AC47" s="5">
        <f t="shared" si="3"/>
        <v>0</v>
      </c>
      <c r="AD47" s="5">
        <f t="shared" si="4"/>
        <v>0</v>
      </c>
      <c r="AE47" s="5">
        <f t="shared" si="5"/>
        <v>0</v>
      </c>
      <c r="AF47" s="5">
        <f t="shared" si="6"/>
        <v>0</v>
      </c>
      <c r="AG47" s="5">
        <f t="shared" si="7"/>
        <v>0</v>
      </c>
      <c r="AH47" s="5">
        <f t="shared" si="8"/>
        <v>0</v>
      </c>
      <c r="AI47" s="306">
        <f t="shared" si="9"/>
        <v>0</v>
      </c>
      <c r="AJ47" s="306">
        <f t="shared" si="10"/>
        <v>0</v>
      </c>
      <c r="AK47" s="306">
        <f t="shared" si="11"/>
        <v>0</v>
      </c>
      <c r="AL47" s="306">
        <f t="shared" si="12"/>
        <v>0</v>
      </c>
      <c r="AM47" s="306">
        <f t="shared" si="13"/>
        <v>0</v>
      </c>
    </row>
    <row r="48" spans="1:39" s="3" customFormat="1" ht="15.75">
      <c r="A48" s="7" t="s">
        <v>654</v>
      </c>
      <c r="B48" s="97">
        <v>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144000</v>
      </c>
      <c r="T48" s="5">
        <v>144000</v>
      </c>
      <c r="U48" s="5"/>
      <c r="V48" s="5"/>
      <c r="W48" s="5"/>
      <c r="X48" s="5"/>
      <c r="Y48" s="5"/>
      <c r="Z48" s="5"/>
      <c r="AA48" s="5">
        <f t="shared" si="1"/>
        <v>144000</v>
      </c>
      <c r="AB48" s="5">
        <f t="shared" si="2"/>
        <v>144000</v>
      </c>
      <c r="AC48" s="5">
        <f t="shared" si="3"/>
        <v>0</v>
      </c>
      <c r="AD48" s="5">
        <f t="shared" si="4"/>
        <v>0</v>
      </c>
      <c r="AE48" s="5">
        <f t="shared" si="5"/>
        <v>0</v>
      </c>
      <c r="AF48" s="5">
        <f t="shared" si="6"/>
        <v>0</v>
      </c>
      <c r="AG48" s="5">
        <f t="shared" si="7"/>
        <v>0</v>
      </c>
      <c r="AH48" s="5">
        <f t="shared" si="8"/>
        <v>0</v>
      </c>
      <c r="AI48" s="306">
        <f t="shared" si="9"/>
        <v>0</v>
      </c>
      <c r="AJ48" s="306">
        <f t="shared" si="10"/>
        <v>0</v>
      </c>
      <c r="AK48" s="306">
        <f t="shared" si="11"/>
        <v>0</v>
      </c>
      <c r="AL48" s="306">
        <f t="shared" si="12"/>
        <v>0</v>
      </c>
      <c r="AM48" s="306">
        <f t="shared" si="13"/>
        <v>0</v>
      </c>
    </row>
    <row r="49" spans="1:39" s="3" customFormat="1" ht="15.75">
      <c r="A49" s="8" t="s">
        <v>393</v>
      </c>
      <c r="B49" s="97"/>
      <c r="C49" s="14">
        <f>SUM(C50:C52)</f>
        <v>6548600</v>
      </c>
      <c r="D49" s="14">
        <f>SUM(D50:D52)</f>
        <v>7282369</v>
      </c>
      <c r="E49" s="14"/>
      <c r="F49" s="14"/>
      <c r="G49" s="14"/>
      <c r="H49" s="14"/>
      <c r="I49" s="14"/>
      <c r="J49" s="14"/>
      <c r="K49" s="14">
        <f>SUM(K50:K52)</f>
        <v>1216300</v>
      </c>
      <c r="L49" s="14">
        <f>SUM(L50:L52)</f>
        <v>1287842</v>
      </c>
      <c r="M49" s="14"/>
      <c r="N49" s="14"/>
      <c r="O49" s="14"/>
      <c r="P49" s="14"/>
      <c r="Q49" s="14"/>
      <c r="R49" s="14"/>
      <c r="S49" s="14">
        <f>SUM(S50:S52)</f>
        <v>3919901</v>
      </c>
      <c r="T49" s="14">
        <f>SUM(T50:T52)</f>
        <v>4046901</v>
      </c>
      <c r="U49" s="14"/>
      <c r="V49" s="14"/>
      <c r="W49" s="14"/>
      <c r="X49" s="14"/>
      <c r="Y49" s="14"/>
      <c r="Z49" s="14"/>
      <c r="AA49" s="5">
        <f t="shared" si="1"/>
        <v>11684801</v>
      </c>
      <c r="AB49" s="5">
        <f t="shared" si="2"/>
        <v>12617112</v>
      </c>
      <c r="AC49" s="5">
        <f t="shared" si="3"/>
        <v>0</v>
      </c>
      <c r="AD49" s="5">
        <f t="shared" si="4"/>
        <v>0</v>
      </c>
      <c r="AE49" s="5">
        <f t="shared" si="5"/>
        <v>0</v>
      </c>
      <c r="AF49" s="5">
        <f t="shared" si="6"/>
        <v>0</v>
      </c>
      <c r="AG49" s="5">
        <f t="shared" si="7"/>
        <v>0</v>
      </c>
      <c r="AH49" s="5">
        <f t="shared" si="8"/>
        <v>0</v>
      </c>
      <c r="AI49" s="306">
        <f t="shared" si="9"/>
        <v>733769</v>
      </c>
      <c r="AJ49" s="306">
        <f t="shared" si="10"/>
        <v>71542</v>
      </c>
      <c r="AK49" s="306">
        <f t="shared" si="11"/>
        <v>127000</v>
      </c>
      <c r="AL49" s="306">
        <f t="shared" si="12"/>
        <v>932311</v>
      </c>
      <c r="AM49" s="306">
        <f t="shared" si="13"/>
        <v>0</v>
      </c>
    </row>
    <row r="50" spans="1:39" s="3" customFormat="1" ht="15.75">
      <c r="A50" s="85" t="s">
        <v>386</v>
      </c>
      <c r="B50" s="97">
        <v>1</v>
      </c>
      <c r="C50" s="81">
        <f>SUMIF($B$7:$B$49,"1",C$7:C$49)</f>
        <v>0</v>
      </c>
      <c r="D50" s="81">
        <f>SUMIF($B$7:$B$49,"1",D$7:D$49)</f>
        <v>0</v>
      </c>
      <c r="E50" s="81"/>
      <c r="F50" s="81"/>
      <c r="G50" s="81"/>
      <c r="H50" s="81"/>
      <c r="I50" s="81"/>
      <c r="J50" s="81"/>
      <c r="K50" s="81">
        <f>SUMIF($B$7:$B$49,"1",K$7:K$49)</f>
        <v>0</v>
      </c>
      <c r="L50" s="81">
        <f>SUMIF($B$7:$B$49,"1",L$7:L$49)</f>
        <v>0</v>
      </c>
      <c r="M50" s="81"/>
      <c r="N50" s="81"/>
      <c r="O50" s="81"/>
      <c r="P50" s="81"/>
      <c r="Q50" s="81"/>
      <c r="R50" s="81"/>
      <c r="S50" s="81">
        <f>SUMIF($B$7:$B$49,"1",S$7:S$49)</f>
        <v>0</v>
      </c>
      <c r="T50" s="81">
        <f>SUMIF($B$7:$B$49,"1",T$7:T$49)</f>
        <v>0</v>
      </c>
      <c r="U50" s="81"/>
      <c r="V50" s="81"/>
      <c r="W50" s="81"/>
      <c r="X50" s="81"/>
      <c r="Y50" s="81"/>
      <c r="Z50" s="81"/>
      <c r="AA50" s="5">
        <f t="shared" si="1"/>
        <v>0</v>
      </c>
      <c r="AB50" s="5">
        <f t="shared" si="2"/>
        <v>0</v>
      </c>
      <c r="AC50" s="5">
        <f t="shared" si="3"/>
        <v>0</v>
      </c>
      <c r="AD50" s="5">
        <f t="shared" si="4"/>
        <v>0</v>
      </c>
      <c r="AE50" s="5">
        <f t="shared" si="5"/>
        <v>0</v>
      </c>
      <c r="AF50" s="5">
        <f t="shared" si="6"/>
        <v>0</v>
      </c>
      <c r="AG50" s="5">
        <f t="shared" si="7"/>
        <v>0</v>
      </c>
      <c r="AH50" s="5">
        <f t="shared" si="8"/>
        <v>0</v>
      </c>
      <c r="AI50" s="306">
        <f t="shared" si="9"/>
        <v>0</v>
      </c>
      <c r="AJ50" s="306">
        <f t="shared" si="10"/>
        <v>0</v>
      </c>
      <c r="AK50" s="306">
        <f t="shared" si="11"/>
        <v>0</v>
      </c>
      <c r="AL50" s="306">
        <f t="shared" si="12"/>
        <v>0</v>
      </c>
      <c r="AM50" s="306">
        <f t="shared" si="13"/>
        <v>0</v>
      </c>
    </row>
    <row r="51" spans="1:39" s="3" customFormat="1" ht="15.75">
      <c r="A51" s="85" t="s">
        <v>231</v>
      </c>
      <c r="B51" s="97">
        <v>2</v>
      </c>
      <c r="C51" s="81">
        <f>SUMIF($B$7:$B$49,"2",C$7:C$49)</f>
        <v>6114600</v>
      </c>
      <c r="D51" s="81">
        <f>SUMIF($B$7:$B$49,"2",D$7:D$49)</f>
        <v>6848369</v>
      </c>
      <c r="E51" s="81"/>
      <c r="F51" s="81"/>
      <c r="G51" s="81"/>
      <c r="H51" s="81"/>
      <c r="I51" s="81"/>
      <c r="J51" s="81"/>
      <c r="K51" s="81">
        <f>SUMIF($B$7:$B$49,"2",K$7:K$49)</f>
        <v>1115300</v>
      </c>
      <c r="L51" s="81">
        <f>SUMIF($B$7:$B$49,"2",L$7:L$49)</f>
        <v>1186842</v>
      </c>
      <c r="M51" s="81"/>
      <c r="N51" s="81"/>
      <c r="O51" s="81"/>
      <c r="P51" s="81"/>
      <c r="Q51" s="81"/>
      <c r="R51" s="81"/>
      <c r="S51" s="81">
        <f>SUMIF($B$7:$B$49,"2",S$7:S$49)</f>
        <v>3919901</v>
      </c>
      <c r="T51" s="81">
        <f>SUMIF($B$7:$B$49,"2",T$7:T$49)</f>
        <v>4046901</v>
      </c>
      <c r="U51" s="81"/>
      <c r="V51" s="81"/>
      <c r="W51" s="81"/>
      <c r="X51" s="81"/>
      <c r="Y51" s="81"/>
      <c r="Z51" s="81"/>
      <c r="AA51" s="5">
        <f t="shared" si="1"/>
        <v>11149801</v>
      </c>
      <c r="AB51" s="5">
        <f t="shared" si="2"/>
        <v>12082112</v>
      </c>
      <c r="AC51" s="5">
        <f t="shared" si="3"/>
        <v>0</v>
      </c>
      <c r="AD51" s="5">
        <f t="shared" si="4"/>
        <v>0</v>
      </c>
      <c r="AE51" s="5">
        <f t="shared" si="5"/>
        <v>0</v>
      </c>
      <c r="AF51" s="5">
        <f t="shared" si="6"/>
        <v>0</v>
      </c>
      <c r="AG51" s="5">
        <f t="shared" si="7"/>
        <v>0</v>
      </c>
      <c r="AH51" s="5">
        <f t="shared" si="8"/>
        <v>0</v>
      </c>
      <c r="AI51" s="306">
        <f t="shared" si="9"/>
        <v>733769</v>
      </c>
      <c r="AJ51" s="306">
        <f t="shared" si="10"/>
        <v>71542</v>
      </c>
      <c r="AK51" s="306">
        <f t="shared" si="11"/>
        <v>127000</v>
      </c>
      <c r="AL51" s="306">
        <f t="shared" si="12"/>
        <v>932311</v>
      </c>
      <c r="AM51" s="306">
        <f t="shared" si="13"/>
        <v>0</v>
      </c>
    </row>
    <row r="52" spans="1:39" s="3" customFormat="1" ht="19.5" customHeight="1">
      <c r="A52" s="85" t="s">
        <v>124</v>
      </c>
      <c r="B52" s="97">
        <v>3</v>
      </c>
      <c r="C52" s="81">
        <f>SUMIF($B$7:$B$49,"3",C$7:C$49)</f>
        <v>434000</v>
      </c>
      <c r="D52" s="81">
        <f>SUMIF($B$7:$B$49,"3",D$7:D$49)</f>
        <v>434000</v>
      </c>
      <c r="E52" s="81"/>
      <c r="F52" s="81"/>
      <c r="G52" s="81"/>
      <c r="H52" s="81"/>
      <c r="I52" s="81"/>
      <c r="J52" s="81"/>
      <c r="K52" s="81">
        <f>SUMIF($B$7:$B$49,"3",K$7:K$49)</f>
        <v>101000</v>
      </c>
      <c r="L52" s="81">
        <f>SUMIF($B$7:$B$49,"3",L$7:L$49)</f>
        <v>101000</v>
      </c>
      <c r="M52" s="81"/>
      <c r="N52" s="81"/>
      <c r="O52" s="81"/>
      <c r="P52" s="81"/>
      <c r="Q52" s="81"/>
      <c r="R52" s="81"/>
      <c r="S52" s="81">
        <f>SUMIF($B$7:$B$49,"3",S$7:S$49)</f>
        <v>0</v>
      </c>
      <c r="T52" s="81">
        <f>SUMIF($B$7:$B$49,"3",T$7:T$49)</f>
        <v>0</v>
      </c>
      <c r="U52" s="81"/>
      <c r="V52" s="81"/>
      <c r="W52" s="81"/>
      <c r="X52" s="81"/>
      <c r="Y52" s="81"/>
      <c r="Z52" s="81"/>
      <c r="AA52" s="5">
        <f t="shared" si="1"/>
        <v>535000</v>
      </c>
      <c r="AB52" s="5">
        <f t="shared" si="2"/>
        <v>535000</v>
      </c>
      <c r="AC52" s="5">
        <f t="shared" si="3"/>
        <v>0</v>
      </c>
      <c r="AD52" s="5">
        <f t="shared" si="4"/>
        <v>0</v>
      </c>
      <c r="AE52" s="5">
        <f t="shared" si="5"/>
        <v>0</v>
      </c>
      <c r="AF52" s="5">
        <f t="shared" si="6"/>
        <v>0</v>
      </c>
      <c r="AG52" s="5">
        <f t="shared" si="7"/>
        <v>0</v>
      </c>
      <c r="AH52" s="5">
        <f t="shared" si="8"/>
        <v>0</v>
      </c>
      <c r="AI52" s="306">
        <f t="shared" si="9"/>
        <v>0</v>
      </c>
      <c r="AJ52" s="306">
        <f t="shared" si="10"/>
        <v>0</v>
      </c>
      <c r="AK52" s="306">
        <f t="shared" si="11"/>
        <v>0</v>
      </c>
      <c r="AL52" s="306">
        <f t="shared" si="12"/>
        <v>0</v>
      </c>
      <c r="AM52" s="306">
        <f t="shared" si="13"/>
        <v>0</v>
      </c>
    </row>
  </sheetData>
  <sheetProtection/>
  <mergeCells count="4">
    <mergeCell ref="A1:AG1"/>
    <mergeCell ref="A2:AG2"/>
    <mergeCell ref="A5:A6"/>
    <mergeCell ref="B5:B6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77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31">
      <selection activeCell="A1" sqref="A1:I1"/>
    </sheetView>
  </sheetViews>
  <sheetFormatPr defaultColWidth="9.140625" defaultRowHeight="15"/>
  <cols>
    <col min="1" max="1" width="3.7109375" style="0" customWidth="1"/>
    <col min="2" max="2" width="7.00390625" style="0" customWidth="1"/>
    <col min="3" max="3" width="17.57421875" style="0" customWidth="1"/>
    <col min="4" max="4" width="11.00390625" style="0" customWidth="1"/>
    <col min="5" max="5" width="2.140625" style="0" customWidth="1"/>
    <col min="6" max="6" width="2.8515625" style="0" customWidth="1"/>
    <col min="7" max="7" width="25.421875" style="0" customWidth="1"/>
    <col min="8" max="8" width="14.00390625" style="0" customWidth="1"/>
  </cols>
  <sheetData>
    <row r="1" spans="1:8" ht="42" customHeight="1">
      <c r="A1" s="328" t="s">
        <v>640</v>
      </c>
      <c r="B1" s="328"/>
      <c r="C1" s="328"/>
      <c r="D1" s="328"/>
      <c r="E1" s="328"/>
      <c r="F1" s="328"/>
      <c r="G1" s="328"/>
      <c r="H1" s="328"/>
    </row>
    <row r="2" spans="1:8" ht="18.75">
      <c r="A2" s="134"/>
      <c r="B2" s="187"/>
      <c r="C2" s="187"/>
      <c r="D2" s="187"/>
      <c r="E2" s="187"/>
      <c r="F2" s="187"/>
      <c r="G2" s="222" t="s">
        <v>480</v>
      </c>
      <c r="H2" s="187"/>
    </row>
    <row r="3" spans="1:8" ht="19.5">
      <c r="A3" s="255" t="s">
        <v>586</v>
      </c>
      <c r="B3" s="255"/>
      <c r="C3" s="255"/>
      <c r="D3" s="255"/>
      <c r="E3" s="255"/>
      <c r="F3" s="256"/>
      <c r="G3" s="255"/>
      <c r="H3" s="255"/>
    </row>
    <row r="4" spans="1:8" ht="15.75">
      <c r="A4" s="2"/>
      <c r="B4" s="172" t="s">
        <v>538</v>
      </c>
      <c r="C4" s="172"/>
      <c r="D4" s="228"/>
      <c r="E4" s="228"/>
      <c r="F4" s="228"/>
      <c r="G4" s="228"/>
      <c r="H4" s="228"/>
    </row>
    <row r="5" spans="1:8" ht="15.75">
      <c r="A5" s="2"/>
      <c r="B5" s="173"/>
      <c r="C5" s="169" t="s">
        <v>630</v>
      </c>
      <c r="D5" s="231"/>
      <c r="E5" s="231"/>
      <c r="F5" s="231"/>
      <c r="G5" s="227"/>
      <c r="H5" s="247">
        <v>133000</v>
      </c>
    </row>
    <row r="6" spans="1:8" ht="15.75">
      <c r="A6" s="180"/>
      <c r="B6" s="172"/>
      <c r="C6" s="229"/>
      <c r="D6" s="260" t="s">
        <v>530</v>
      </c>
      <c r="E6" s="261"/>
      <c r="F6" s="262"/>
      <c r="G6" s="263"/>
      <c r="H6" s="264">
        <f>SUM(H5:H5)</f>
        <v>133000</v>
      </c>
    </row>
    <row r="7" spans="1:8" ht="15.75">
      <c r="A7" s="180"/>
      <c r="B7" s="172"/>
      <c r="C7" s="229"/>
      <c r="D7" s="261"/>
      <c r="E7" s="261"/>
      <c r="F7" s="262"/>
      <c r="G7" s="263"/>
      <c r="H7" s="265"/>
    </row>
    <row r="8" spans="1:8" ht="15.75">
      <c r="A8" s="243" t="s">
        <v>569</v>
      </c>
      <c r="B8" s="266"/>
      <c r="C8" s="266"/>
      <c r="D8" s="266"/>
      <c r="E8" s="266"/>
      <c r="F8" s="244"/>
      <c r="G8" s="267"/>
      <c r="H8" s="245"/>
    </row>
    <row r="9" spans="1:8" ht="15.75">
      <c r="A9" s="180"/>
      <c r="B9" s="175" t="s">
        <v>631</v>
      </c>
      <c r="C9" s="166"/>
      <c r="D9" s="172"/>
      <c r="E9" s="172"/>
      <c r="F9" s="262"/>
      <c r="G9" s="268"/>
      <c r="H9" s="268"/>
    </row>
    <row r="10" spans="1:8" ht="15.75">
      <c r="A10" s="180"/>
      <c r="B10" s="177"/>
      <c r="C10" s="178" t="s">
        <v>534</v>
      </c>
      <c r="D10" s="174"/>
      <c r="E10" s="174"/>
      <c r="F10" s="242"/>
      <c r="G10" s="247"/>
      <c r="H10" s="247">
        <v>92913</v>
      </c>
    </row>
    <row r="11" spans="1:8" ht="15.75">
      <c r="A11" s="180"/>
      <c r="B11" s="180"/>
      <c r="C11" s="181" t="s">
        <v>549</v>
      </c>
      <c r="D11" s="183"/>
      <c r="E11" s="183"/>
      <c r="F11" s="258"/>
      <c r="G11" s="269"/>
      <c r="H11" s="269">
        <v>25087</v>
      </c>
    </row>
    <row r="12" spans="1:8" ht="15.75">
      <c r="A12" s="180"/>
      <c r="B12" s="180" t="s">
        <v>571</v>
      </c>
      <c r="C12" s="176"/>
      <c r="D12" s="172"/>
      <c r="E12" s="172"/>
      <c r="F12" s="262"/>
      <c r="G12" s="268"/>
      <c r="H12" s="268"/>
    </row>
    <row r="13" spans="1:8" ht="15.75">
      <c r="A13" s="180"/>
      <c r="B13" s="177"/>
      <c r="C13" s="178" t="s">
        <v>534</v>
      </c>
      <c r="D13" s="174"/>
      <c r="E13" s="174"/>
      <c r="F13" s="242"/>
      <c r="G13" s="247"/>
      <c r="H13" s="247">
        <v>8892</v>
      </c>
    </row>
    <row r="14" spans="1:8" ht="15.75">
      <c r="A14" s="180"/>
      <c r="B14" s="172" t="s">
        <v>632</v>
      </c>
      <c r="C14" s="275"/>
      <c r="D14" s="172"/>
      <c r="E14" s="172"/>
      <c r="F14" s="262"/>
      <c r="G14" s="268"/>
      <c r="H14" s="268"/>
    </row>
    <row r="15" spans="1:8" ht="15.75">
      <c r="A15" s="180"/>
      <c r="B15" s="250"/>
      <c r="C15" s="271" t="s">
        <v>565</v>
      </c>
      <c r="D15" s="174"/>
      <c r="E15" s="174"/>
      <c r="F15" s="242"/>
      <c r="G15" s="247"/>
      <c r="H15" s="247">
        <v>6108</v>
      </c>
    </row>
    <row r="16" spans="1:8" ht="15.75">
      <c r="A16" s="180"/>
      <c r="B16" s="272"/>
      <c r="C16" s="275"/>
      <c r="D16" s="260" t="s">
        <v>530</v>
      </c>
      <c r="E16" s="261"/>
      <c r="F16" s="262"/>
      <c r="G16" s="263"/>
      <c r="H16" s="264">
        <f>SUM(H10:H15)</f>
        <v>133000</v>
      </c>
    </row>
    <row r="17" spans="1:8" ht="15.75">
      <c r="A17" s="180"/>
      <c r="B17" s="272"/>
      <c r="C17" s="275"/>
      <c r="D17" s="260"/>
      <c r="E17" s="261"/>
      <c r="F17" s="262"/>
      <c r="G17" s="263"/>
      <c r="H17" s="264"/>
    </row>
    <row r="18" spans="1:8" ht="16.5">
      <c r="A18" s="140" t="s">
        <v>566</v>
      </c>
      <c r="B18" s="140"/>
      <c r="C18" s="140"/>
      <c r="D18" s="140"/>
      <c r="E18" s="140"/>
      <c r="F18" s="141"/>
      <c r="G18" s="140"/>
      <c r="H18" s="140"/>
    </row>
    <row r="19" spans="1:8" ht="17.25">
      <c r="A19" s="208" t="s">
        <v>567</v>
      </c>
      <c r="B19" s="208"/>
      <c r="C19" s="208"/>
      <c r="D19" s="208"/>
      <c r="E19" s="208"/>
      <c r="F19" s="208" t="s">
        <v>568</v>
      </c>
      <c r="G19" s="208"/>
      <c r="H19" s="148"/>
    </row>
    <row r="20" spans="1:8" ht="15.75">
      <c r="A20" s="2" t="s">
        <v>569</v>
      </c>
      <c r="B20" s="173"/>
      <c r="C20" s="173"/>
      <c r="D20" s="173"/>
      <c r="E20" s="173"/>
      <c r="F20" s="172"/>
      <c r="G20" s="172"/>
      <c r="H20" s="172"/>
    </row>
    <row r="21" spans="1:8" ht="15.75">
      <c r="A21" s="177" t="s">
        <v>617</v>
      </c>
      <c r="B21" s="173"/>
      <c r="C21" s="173"/>
      <c r="D21" s="250"/>
      <c r="E21" s="173"/>
      <c r="F21" s="177" t="s">
        <v>617</v>
      </c>
      <c r="G21" s="172"/>
      <c r="H21" s="172"/>
    </row>
    <row r="22" spans="1:8" ht="15.75">
      <c r="A22" s="2"/>
      <c r="B22" s="174" t="s">
        <v>633</v>
      </c>
      <c r="C22" s="296"/>
      <c r="D22" s="227">
        <v>100000</v>
      </c>
      <c r="E22" s="173"/>
      <c r="F22" s="172"/>
      <c r="G22" s="174" t="s">
        <v>634</v>
      </c>
      <c r="H22" s="227">
        <v>100000</v>
      </c>
    </row>
    <row r="23" spans="1:8" ht="15.75">
      <c r="A23" s="2"/>
      <c r="B23" s="2"/>
      <c r="C23" s="173"/>
      <c r="D23" s="297"/>
      <c r="E23" s="173"/>
      <c r="F23" s="172"/>
      <c r="G23" s="172"/>
      <c r="H23" s="226"/>
    </row>
    <row r="24" spans="1:8" ht="15.75">
      <c r="A24" s="2" t="s">
        <v>635</v>
      </c>
      <c r="B24" s="173"/>
      <c r="C24" s="173"/>
      <c r="D24" s="297"/>
      <c r="E24" s="173"/>
      <c r="F24" s="172" t="s">
        <v>636</v>
      </c>
      <c r="G24" s="172"/>
      <c r="H24" s="226"/>
    </row>
    <row r="25" spans="1:8" ht="15.75">
      <c r="A25" s="2"/>
      <c r="B25" s="271" t="s">
        <v>607</v>
      </c>
      <c r="C25" s="296"/>
      <c r="D25" s="227">
        <v>25000</v>
      </c>
      <c r="E25" s="173"/>
      <c r="F25" s="172"/>
      <c r="G25" s="271" t="s">
        <v>607</v>
      </c>
      <c r="H25" s="227">
        <v>25000</v>
      </c>
    </row>
    <row r="26" spans="1:8" ht="15.75">
      <c r="A26" s="2"/>
      <c r="B26" s="273" t="s">
        <v>565</v>
      </c>
      <c r="C26" s="298"/>
      <c r="D26" s="299">
        <v>6750</v>
      </c>
      <c r="E26" s="173"/>
      <c r="F26" s="172"/>
      <c r="G26" s="273" t="s">
        <v>565</v>
      </c>
      <c r="H26" s="299">
        <v>6750</v>
      </c>
    </row>
    <row r="27" spans="1:8" ht="15.75">
      <c r="A27" s="2"/>
      <c r="B27" s="275"/>
      <c r="C27" s="249"/>
      <c r="D27" s="226"/>
      <c r="E27" s="173"/>
      <c r="F27" s="172"/>
      <c r="G27" s="275"/>
      <c r="H27" s="249"/>
    </row>
    <row r="28" spans="1:8" ht="15.75">
      <c r="A28" s="2" t="s">
        <v>531</v>
      </c>
      <c r="B28" s="275"/>
      <c r="C28" s="249"/>
      <c r="D28" s="226"/>
      <c r="E28" s="173"/>
      <c r="F28" s="180" t="s">
        <v>619</v>
      </c>
      <c r="G28" s="275"/>
      <c r="H28" s="249"/>
    </row>
    <row r="29" spans="1:8" ht="15.75">
      <c r="A29" s="2"/>
      <c r="B29" s="271" t="s">
        <v>637</v>
      </c>
      <c r="C29" s="296"/>
      <c r="D29" s="227">
        <v>368000</v>
      </c>
      <c r="E29" s="173"/>
      <c r="F29" s="172"/>
      <c r="G29" s="271" t="s">
        <v>607</v>
      </c>
      <c r="H29" s="227">
        <v>350000</v>
      </c>
    </row>
    <row r="30" spans="1:8" ht="15.75">
      <c r="A30" s="2"/>
      <c r="B30" s="273" t="s">
        <v>638</v>
      </c>
      <c r="C30" s="298"/>
      <c r="D30" s="299">
        <v>94000</v>
      </c>
      <c r="E30" s="173"/>
      <c r="F30" s="172"/>
      <c r="G30" s="273" t="s">
        <v>565</v>
      </c>
      <c r="H30" s="227">
        <v>94000</v>
      </c>
    </row>
    <row r="31" spans="1:8" ht="15.75">
      <c r="A31" s="2"/>
      <c r="B31" s="275"/>
      <c r="C31" s="249"/>
      <c r="D31" s="226"/>
      <c r="E31" s="173"/>
      <c r="F31" s="172" t="s">
        <v>639</v>
      </c>
      <c r="G31" s="275"/>
      <c r="H31" s="226"/>
    </row>
    <row r="32" spans="1:8" ht="15.75">
      <c r="A32" s="2"/>
      <c r="B32" s="275"/>
      <c r="C32" s="249"/>
      <c r="D32" s="226"/>
      <c r="E32" s="173"/>
      <c r="F32" s="172"/>
      <c r="G32" s="271" t="s">
        <v>607</v>
      </c>
      <c r="H32" s="227">
        <v>18000</v>
      </c>
    </row>
    <row r="33" spans="1:8" ht="15.75">
      <c r="A33" s="172"/>
      <c r="B33" s="275"/>
      <c r="C33" s="249"/>
      <c r="D33" s="226"/>
      <c r="E33" s="249"/>
      <c r="F33" s="172"/>
      <c r="G33" s="275"/>
      <c r="H33" s="226"/>
    </row>
    <row r="34" spans="1:7" ht="16.5">
      <c r="A34" s="152" t="s">
        <v>641</v>
      </c>
      <c r="B34" s="135"/>
      <c r="C34" s="135"/>
      <c r="D34" s="135"/>
      <c r="E34" s="135"/>
      <c r="F34" s="139"/>
      <c r="G34" s="135"/>
    </row>
    <row r="35" spans="1:7" ht="16.5">
      <c r="A35" s="152"/>
      <c r="B35" s="135"/>
      <c r="C35" s="135"/>
      <c r="D35" s="135"/>
      <c r="E35" s="135"/>
      <c r="F35" s="139"/>
      <c r="G35" s="135"/>
    </row>
    <row r="36" spans="1:7" ht="17.25">
      <c r="A36" s="156"/>
      <c r="B36" s="156"/>
      <c r="C36" s="156"/>
      <c r="D36" s="156"/>
      <c r="E36" s="156"/>
      <c r="F36" s="329" t="s">
        <v>529</v>
      </c>
      <c r="G36" s="329"/>
    </row>
    <row r="37" spans="1:7" ht="17.25">
      <c r="A37" s="156"/>
      <c r="B37" s="156"/>
      <c r="C37" s="156"/>
      <c r="D37" s="156"/>
      <c r="E37" s="135"/>
      <c r="F37" s="329" t="s">
        <v>78</v>
      </c>
      <c r="G37" s="329"/>
    </row>
  </sheetData>
  <sheetProtection/>
  <mergeCells count="3">
    <mergeCell ref="A1:H1"/>
    <mergeCell ref="F36:G36"/>
    <mergeCell ref="F37:G37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371" t="s">
        <v>674</v>
      </c>
      <c r="B1" s="371"/>
      <c r="C1" s="371"/>
      <c r="D1" s="371"/>
      <c r="E1" s="371"/>
      <c r="F1" s="117"/>
    </row>
    <row r="2" spans="1:5" s="23" customFormat="1" ht="13.5" customHeight="1">
      <c r="A2" s="122"/>
      <c r="B2" s="122"/>
      <c r="C2" s="122"/>
      <c r="D2" s="122"/>
      <c r="E2" s="122"/>
    </row>
    <row r="3" spans="1:5" s="23" customFormat="1" ht="40.5" customHeight="1">
      <c r="A3" s="372" t="s">
        <v>663</v>
      </c>
      <c r="B3" s="372"/>
      <c r="C3" s="372"/>
      <c r="D3" s="372"/>
      <c r="E3" s="372"/>
    </row>
    <row r="4" spans="1:5" s="23" customFormat="1" ht="14.25" customHeight="1">
      <c r="A4" s="24"/>
      <c r="B4" s="24"/>
      <c r="C4" s="24"/>
      <c r="D4" s="24"/>
      <c r="E4" s="123" t="s">
        <v>480</v>
      </c>
    </row>
    <row r="5" spans="1:6" s="27" customFormat="1" ht="21.75" customHeight="1">
      <c r="A5" s="114" t="s">
        <v>9</v>
      </c>
      <c r="B5" s="25" t="s">
        <v>523</v>
      </c>
      <c r="C5" s="25" t="s">
        <v>542</v>
      </c>
      <c r="D5" s="25" t="s">
        <v>659</v>
      </c>
      <c r="E5" s="25" t="s">
        <v>5</v>
      </c>
      <c r="F5" s="26"/>
    </row>
    <row r="6" spans="1:5" ht="15">
      <c r="A6" s="28" t="s">
        <v>390</v>
      </c>
      <c r="B6" s="29">
        <v>1300000</v>
      </c>
      <c r="C6" s="29">
        <v>1300000</v>
      </c>
      <c r="D6" s="29">
        <v>1300000</v>
      </c>
      <c r="E6" s="29">
        <f aca="true" t="shared" si="0" ref="E6:E21">SUM(B6:D6)</f>
        <v>3900000</v>
      </c>
    </row>
    <row r="7" spans="1:5" ht="15">
      <c r="A7" s="28" t="s">
        <v>388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/>
      <c r="C8" s="29"/>
      <c r="D8" s="29"/>
      <c r="E8" s="29">
        <f t="shared" si="0"/>
        <v>0</v>
      </c>
    </row>
    <row r="9" spans="1:5" ht="32.25" customHeight="1">
      <c r="A9" s="31" t="s">
        <v>30</v>
      </c>
      <c r="B9" s="29">
        <v>105000</v>
      </c>
      <c r="C9" s="29">
        <v>105000</v>
      </c>
      <c r="D9" s="29">
        <v>105000</v>
      </c>
      <c r="E9" s="29">
        <f t="shared" si="0"/>
        <v>315000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389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1405000</v>
      </c>
      <c r="C13" s="33">
        <f>SUM(C6:C12)</f>
        <v>1405000</v>
      </c>
      <c r="D13" s="33">
        <f>SUM(D6:D12)</f>
        <v>1405000</v>
      </c>
      <c r="E13" s="33">
        <f>SUM(E6:E12)</f>
        <v>4215000</v>
      </c>
    </row>
    <row r="14" spans="1:5" ht="15">
      <c r="A14" s="32" t="s">
        <v>41</v>
      </c>
      <c r="B14" s="33">
        <f>ROUNDDOWN(B13*0.5,0)</f>
        <v>702500</v>
      </c>
      <c r="C14" s="33">
        <f>ROUNDDOWN(C13*0.5,0)</f>
        <v>702500</v>
      </c>
      <c r="D14" s="33">
        <f>ROUNDDOWN(D13*0.5,0)</f>
        <v>702500</v>
      </c>
      <c r="E14" s="33">
        <f t="shared" si="0"/>
        <v>2107500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702500</v>
      </c>
      <c r="C23" s="33">
        <f>C14-C22</f>
        <v>702500</v>
      </c>
      <c r="D23" s="33">
        <f>D14-D22</f>
        <v>702500</v>
      </c>
      <c r="E23" s="33">
        <f>E14-E22</f>
        <v>2107500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4"/>
      <c r="B25" s="95"/>
      <c r="C25" s="95"/>
      <c r="D25" s="95"/>
      <c r="E25" s="95"/>
    </row>
    <row r="26" spans="1:5" s="34" customFormat="1" ht="27.75" customHeight="1">
      <c r="A26" s="373" t="s">
        <v>382</v>
      </c>
      <c r="B26" s="373"/>
      <c r="C26" s="373"/>
      <c r="D26" s="373"/>
      <c r="E26" s="373"/>
    </row>
    <row r="27" ht="18.75" customHeight="1"/>
    <row r="28" ht="15">
      <c r="A28" s="96" t="s">
        <v>664</v>
      </c>
    </row>
    <row r="29" spans="1:3" ht="15">
      <c r="A29" s="37" t="s">
        <v>514</v>
      </c>
      <c r="C29" s="62"/>
    </row>
    <row r="30" ht="15">
      <c r="C30" s="62"/>
    </row>
    <row r="31" spans="1:4" ht="15">
      <c r="A31" s="62" t="s">
        <v>524</v>
      </c>
      <c r="B31" s="26"/>
      <c r="D31" s="62" t="s">
        <v>515</v>
      </c>
    </row>
    <row r="32" spans="1:4" ht="15">
      <c r="A32" s="62" t="s">
        <v>525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34">
      <selection activeCell="A1" sqref="A1:I1"/>
    </sheetView>
  </sheetViews>
  <sheetFormatPr defaultColWidth="9.140625" defaultRowHeight="15"/>
  <cols>
    <col min="1" max="1" width="3.7109375" style="0" customWidth="1"/>
    <col min="2" max="2" width="7.00390625" style="0" customWidth="1"/>
    <col min="3" max="3" width="17.57421875" style="0" customWidth="1"/>
    <col min="4" max="4" width="11.00390625" style="0" customWidth="1"/>
    <col min="5" max="5" width="2.140625" style="0" customWidth="1"/>
    <col min="6" max="6" width="2.8515625" style="0" customWidth="1"/>
    <col min="7" max="7" width="25.421875" style="0" customWidth="1"/>
    <col min="8" max="8" width="14.00390625" style="0" customWidth="1"/>
  </cols>
  <sheetData>
    <row r="1" spans="1:8" ht="42" customHeight="1">
      <c r="A1" s="328" t="s">
        <v>629</v>
      </c>
      <c r="B1" s="328"/>
      <c r="C1" s="328"/>
      <c r="D1" s="328"/>
      <c r="E1" s="328"/>
      <c r="F1" s="328"/>
      <c r="G1" s="328"/>
      <c r="H1" s="328"/>
    </row>
    <row r="2" spans="1:8" ht="18.75">
      <c r="A2" s="134"/>
      <c r="B2" s="187"/>
      <c r="C2" s="187"/>
      <c r="D2" s="187"/>
      <c r="E2" s="187"/>
      <c r="F2" s="187"/>
      <c r="G2" s="222" t="s">
        <v>480</v>
      </c>
      <c r="H2" s="187"/>
    </row>
    <row r="3" spans="1:9" ht="19.5">
      <c r="A3" s="255" t="s">
        <v>586</v>
      </c>
      <c r="B3" s="255"/>
      <c r="C3" s="255"/>
      <c r="D3" s="255"/>
      <c r="E3" s="255"/>
      <c r="F3" s="256"/>
      <c r="G3" s="255"/>
      <c r="H3" s="255"/>
      <c r="I3" s="255"/>
    </row>
    <row r="4" spans="1:9" ht="15.75">
      <c r="A4" s="2"/>
      <c r="B4" s="172" t="s">
        <v>538</v>
      </c>
      <c r="C4" s="172"/>
      <c r="D4" s="228"/>
      <c r="E4" s="228"/>
      <c r="F4" s="228"/>
      <c r="G4" s="228"/>
      <c r="H4" s="228"/>
      <c r="I4" s="228"/>
    </row>
    <row r="5" spans="1:8" ht="15.75">
      <c r="A5" s="2"/>
      <c r="B5" s="173"/>
      <c r="C5" s="169" t="s">
        <v>603</v>
      </c>
      <c r="D5" s="231"/>
      <c r="E5" s="231"/>
      <c r="F5" s="231"/>
      <c r="G5" s="227"/>
      <c r="H5" s="247">
        <v>248920</v>
      </c>
    </row>
    <row r="6" spans="1:8" ht="16.5">
      <c r="A6" s="2"/>
      <c r="B6" s="2"/>
      <c r="C6" s="257" t="s">
        <v>604</v>
      </c>
      <c r="D6" s="184"/>
      <c r="E6" s="184"/>
      <c r="F6" s="184"/>
      <c r="G6" s="185"/>
      <c r="H6" s="258">
        <v>629480</v>
      </c>
    </row>
    <row r="7" spans="1:8" ht="16.5">
      <c r="A7" s="2"/>
      <c r="B7" s="231" t="s">
        <v>596</v>
      </c>
      <c r="C7" s="259"/>
      <c r="D7" s="144"/>
      <c r="E7" s="144"/>
      <c r="F7" s="144"/>
      <c r="G7" s="145"/>
      <c r="H7" s="242">
        <v>-39222</v>
      </c>
    </row>
    <row r="8" spans="1:8" ht="15.75">
      <c r="A8" s="180"/>
      <c r="B8" s="172"/>
      <c r="C8" s="229"/>
      <c r="D8" s="260" t="s">
        <v>530</v>
      </c>
      <c r="E8" s="261"/>
      <c r="F8" s="262"/>
      <c r="G8" s="263"/>
      <c r="H8" s="264">
        <f>SUM(H5:H7)</f>
        <v>839178</v>
      </c>
    </row>
    <row r="9" spans="1:8" ht="15.75">
      <c r="A9" s="180"/>
      <c r="B9" s="172"/>
      <c r="C9" s="229"/>
      <c r="D9" s="261"/>
      <c r="E9" s="261"/>
      <c r="F9" s="262"/>
      <c r="G9" s="263"/>
      <c r="H9" s="265"/>
    </row>
    <row r="10" spans="1:8" ht="15.75">
      <c r="A10" s="243" t="s">
        <v>569</v>
      </c>
      <c r="B10" s="266"/>
      <c r="C10" s="266"/>
      <c r="D10" s="266"/>
      <c r="E10" s="266"/>
      <c r="F10" s="244"/>
      <c r="G10" s="267"/>
      <c r="H10" s="245"/>
    </row>
    <row r="11" spans="1:8" ht="15.75">
      <c r="A11" s="180"/>
      <c r="B11" s="175" t="s">
        <v>605</v>
      </c>
      <c r="C11" s="166"/>
      <c r="D11" s="172"/>
      <c r="E11" s="172"/>
      <c r="F11" s="262"/>
      <c r="G11" s="268"/>
      <c r="H11" s="268"/>
    </row>
    <row r="12" spans="1:8" ht="15.75">
      <c r="A12" s="180"/>
      <c r="B12" s="177"/>
      <c r="C12" s="178" t="s">
        <v>534</v>
      </c>
      <c r="D12" s="174"/>
      <c r="E12" s="174"/>
      <c r="F12" s="242"/>
      <c r="G12" s="247"/>
      <c r="H12" s="247">
        <v>235000</v>
      </c>
    </row>
    <row r="13" spans="1:8" ht="15.75">
      <c r="A13" s="180"/>
      <c r="B13" s="180"/>
      <c r="C13" s="181" t="s">
        <v>549</v>
      </c>
      <c r="D13" s="183"/>
      <c r="E13" s="183"/>
      <c r="F13" s="258"/>
      <c r="G13" s="269"/>
      <c r="H13" s="269">
        <v>63450</v>
      </c>
    </row>
    <row r="14" spans="1:8" ht="15.75">
      <c r="A14" s="180"/>
      <c r="B14" s="2" t="s">
        <v>606</v>
      </c>
      <c r="C14" s="270"/>
      <c r="D14" s="172"/>
      <c r="E14" s="172"/>
      <c r="F14" s="262"/>
      <c r="G14" s="268"/>
      <c r="H14" s="268"/>
    </row>
    <row r="15" spans="1:8" ht="15.75">
      <c r="A15" s="180"/>
      <c r="B15" s="2"/>
      <c r="C15" s="271" t="s">
        <v>607</v>
      </c>
      <c r="D15" s="174"/>
      <c r="E15" s="174"/>
      <c r="F15" s="242"/>
      <c r="G15" s="247"/>
      <c r="H15" s="247">
        <v>80000</v>
      </c>
    </row>
    <row r="16" spans="1:8" ht="15.75">
      <c r="A16" s="180"/>
      <c r="B16" s="2" t="s">
        <v>608</v>
      </c>
      <c r="C16" s="272"/>
      <c r="D16" s="172"/>
      <c r="E16" s="172"/>
      <c r="F16" s="262"/>
      <c r="G16" s="268"/>
      <c r="H16" s="268"/>
    </row>
    <row r="17" spans="1:8" ht="15.75">
      <c r="A17" s="180"/>
      <c r="B17" s="272"/>
      <c r="C17" s="271" t="s">
        <v>607</v>
      </c>
      <c r="D17" s="174"/>
      <c r="E17" s="174"/>
      <c r="F17" s="242"/>
      <c r="G17" s="247"/>
      <c r="H17" s="247">
        <v>189370</v>
      </c>
    </row>
    <row r="18" spans="1:8" ht="15.75">
      <c r="A18" s="180"/>
      <c r="B18" s="272"/>
      <c r="C18" s="273" t="s">
        <v>565</v>
      </c>
      <c r="D18" s="274"/>
      <c r="E18" s="274"/>
      <c r="F18" s="274"/>
      <c r="G18" s="274"/>
      <c r="H18" s="247">
        <v>51230</v>
      </c>
    </row>
    <row r="19" spans="1:7" ht="15.75">
      <c r="A19" s="180"/>
      <c r="B19" s="180" t="s">
        <v>591</v>
      </c>
      <c r="C19" s="275"/>
      <c r="D19" s="166"/>
      <c r="E19" s="166"/>
      <c r="F19" s="166"/>
      <c r="G19" s="166"/>
    </row>
    <row r="20" spans="1:8" ht="15.75">
      <c r="A20" s="180"/>
      <c r="B20" s="272"/>
      <c r="C20" s="271" t="s">
        <v>607</v>
      </c>
      <c r="D20" s="276"/>
      <c r="E20" s="276"/>
      <c r="F20" s="276"/>
      <c r="G20" s="276"/>
      <c r="H20" s="247">
        <v>150000</v>
      </c>
    </row>
    <row r="21" spans="1:8" ht="15.75">
      <c r="A21" s="180"/>
      <c r="B21" s="272"/>
      <c r="C21" s="273" t="s">
        <v>565</v>
      </c>
      <c r="D21" s="277"/>
      <c r="E21" s="278"/>
      <c r="F21" s="258"/>
      <c r="G21" s="279"/>
      <c r="H21" s="247">
        <v>40500</v>
      </c>
    </row>
    <row r="22" spans="1:8" ht="15.75">
      <c r="A22" s="180"/>
      <c r="B22" s="280" t="s">
        <v>609</v>
      </c>
      <c r="C22" s="275"/>
      <c r="D22" s="260"/>
      <c r="E22" s="261"/>
      <c r="F22" s="262"/>
      <c r="G22" s="263"/>
      <c r="H22" s="264"/>
    </row>
    <row r="23" spans="1:8" ht="15.75">
      <c r="A23" s="180"/>
      <c r="B23" s="280"/>
      <c r="C23" s="271" t="s">
        <v>607</v>
      </c>
      <c r="D23" s="281"/>
      <c r="E23" s="253"/>
      <c r="F23" s="242"/>
      <c r="G23" s="282"/>
      <c r="H23" s="283">
        <v>23329</v>
      </c>
    </row>
    <row r="24" spans="1:8" ht="15.75">
      <c r="A24" s="180"/>
      <c r="B24" s="280"/>
      <c r="C24" s="273" t="s">
        <v>565</v>
      </c>
      <c r="D24" s="277"/>
      <c r="E24" s="278"/>
      <c r="F24" s="258"/>
      <c r="G24" s="279"/>
      <c r="H24" s="284">
        <v>6299</v>
      </c>
    </row>
    <row r="25" spans="1:8" ht="15.75">
      <c r="A25" s="180"/>
      <c r="B25" s="272"/>
      <c r="C25" s="275"/>
      <c r="D25" s="260" t="s">
        <v>530</v>
      </c>
      <c r="E25" s="261"/>
      <c r="F25" s="262"/>
      <c r="G25" s="263"/>
      <c r="H25" s="264">
        <f>SUM(H12:H24)</f>
        <v>839178</v>
      </c>
    </row>
    <row r="26" spans="1:8" ht="15.75">
      <c r="A26" s="180"/>
      <c r="B26" s="272"/>
      <c r="C26" s="275"/>
      <c r="D26" s="260"/>
      <c r="E26" s="261"/>
      <c r="F26" s="262"/>
      <c r="G26" s="263"/>
      <c r="H26" s="264"/>
    </row>
    <row r="27" spans="1:8" ht="16.5">
      <c r="A27" s="140" t="s">
        <v>566</v>
      </c>
      <c r="B27" s="140"/>
      <c r="C27" s="140"/>
      <c r="D27" s="140"/>
      <c r="E27" s="140"/>
      <c r="F27" s="141"/>
      <c r="G27" s="140"/>
      <c r="H27" s="140"/>
    </row>
    <row r="28" spans="1:8" ht="17.25">
      <c r="A28" s="208" t="s">
        <v>567</v>
      </c>
      <c r="B28" s="208"/>
      <c r="C28" s="208"/>
      <c r="D28" s="208"/>
      <c r="E28" s="208"/>
      <c r="F28" s="208" t="s">
        <v>568</v>
      </c>
      <c r="G28" s="208"/>
      <c r="H28" s="148"/>
    </row>
    <row r="29" spans="1:8" ht="17.25">
      <c r="A29" s="209" t="s">
        <v>569</v>
      </c>
      <c r="B29" s="208"/>
      <c r="C29" s="208"/>
      <c r="D29" s="208"/>
      <c r="E29" s="208"/>
      <c r="F29" s="148"/>
      <c r="G29" s="148"/>
      <c r="H29" s="148"/>
    </row>
    <row r="30" spans="1:8" ht="15.75">
      <c r="A30" s="180" t="s">
        <v>531</v>
      </c>
      <c r="B30" s="172"/>
      <c r="C30" s="172"/>
      <c r="D30" s="172"/>
      <c r="E30" s="172"/>
      <c r="F30" s="180" t="s">
        <v>531</v>
      </c>
      <c r="G30" s="248"/>
      <c r="H30" s="249"/>
    </row>
    <row r="31" spans="1:8" ht="15.75">
      <c r="A31" s="2"/>
      <c r="B31" s="234" t="s">
        <v>610</v>
      </c>
      <c r="C31" s="234"/>
      <c r="D31" s="242">
        <v>2322835</v>
      </c>
      <c r="E31" s="180"/>
      <c r="F31" s="172"/>
      <c r="G31" s="234" t="s">
        <v>611</v>
      </c>
      <c r="H31" s="242">
        <v>2322835</v>
      </c>
    </row>
    <row r="32" spans="1:8" ht="15.75" customHeight="1">
      <c r="A32" s="2"/>
      <c r="B32" s="234" t="s">
        <v>612</v>
      </c>
      <c r="C32" s="285"/>
      <c r="D32" s="251">
        <v>627165</v>
      </c>
      <c r="E32" s="180"/>
      <c r="F32" s="286"/>
      <c r="G32" s="234" t="s">
        <v>613</v>
      </c>
      <c r="H32" s="251">
        <v>627165</v>
      </c>
    </row>
    <row r="33" spans="1:8" ht="17.25">
      <c r="A33" s="152"/>
      <c r="B33" s="135"/>
      <c r="C33" s="135"/>
      <c r="D33" s="135"/>
      <c r="E33" s="135"/>
      <c r="F33" s="220"/>
      <c r="G33" s="221"/>
      <c r="H33" s="148"/>
    </row>
    <row r="34" spans="1:8" ht="16.5">
      <c r="A34" s="330" t="s">
        <v>589</v>
      </c>
      <c r="B34" s="330"/>
      <c r="C34" s="330"/>
      <c r="D34" s="330"/>
      <c r="E34" s="330"/>
      <c r="F34" s="330"/>
      <c r="G34" s="330"/>
      <c r="H34" s="330"/>
    </row>
    <row r="35" spans="1:8" ht="16.5">
      <c r="A35" s="330" t="s">
        <v>585</v>
      </c>
      <c r="B35" s="330"/>
      <c r="C35" s="330"/>
      <c r="D35" s="330"/>
      <c r="E35" s="330"/>
      <c r="F35" s="330"/>
      <c r="G35" s="330"/>
      <c r="H35" s="330"/>
    </row>
    <row r="36" spans="1:8" ht="16.5">
      <c r="A36" s="330" t="s">
        <v>614</v>
      </c>
      <c r="B36" s="330"/>
      <c r="C36" s="330"/>
      <c r="D36" s="330"/>
      <c r="E36" s="330"/>
      <c r="F36" s="330"/>
      <c r="G36" s="330"/>
      <c r="H36" s="330"/>
    </row>
    <row r="37" spans="1:8" ht="18.75">
      <c r="A37" s="238"/>
      <c r="B37" s="238"/>
      <c r="C37" s="238"/>
      <c r="D37" s="238"/>
      <c r="E37" s="238"/>
      <c r="F37" s="239"/>
      <c r="G37" s="238"/>
      <c r="H37" s="237" t="s">
        <v>584</v>
      </c>
    </row>
    <row r="38" spans="1:10" ht="16.5">
      <c r="A38" s="240" t="s">
        <v>586</v>
      </c>
      <c r="B38" s="240"/>
      <c r="C38" s="240"/>
      <c r="D38" s="240"/>
      <c r="E38" s="240"/>
      <c r="F38" s="241"/>
      <c r="G38" s="240"/>
      <c r="H38" s="240"/>
      <c r="I38" s="240"/>
      <c r="J38" s="287"/>
    </row>
    <row r="39" spans="1:8" ht="15.75">
      <c r="A39" s="2"/>
      <c r="B39" s="172" t="s">
        <v>615</v>
      </c>
      <c r="C39" s="229"/>
      <c r="D39" s="172"/>
      <c r="E39" s="172"/>
      <c r="F39" s="226"/>
      <c r="G39" s="226"/>
      <c r="H39" s="262"/>
    </row>
    <row r="40" spans="1:8" ht="18.75">
      <c r="A40" s="2"/>
      <c r="B40" s="134"/>
      <c r="C40" s="174" t="s">
        <v>616</v>
      </c>
      <c r="D40" s="174"/>
      <c r="E40" s="174"/>
      <c r="F40" s="227"/>
      <c r="G40" s="227"/>
      <c r="H40" s="242">
        <v>18000</v>
      </c>
    </row>
    <row r="41" spans="1:8" ht="16.5">
      <c r="A41" s="243" t="s">
        <v>569</v>
      </c>
      <c r="B41" s="223"/>
      <c r="C41" s="223"/>
      <c r="D41" s="223"/>
      <c r="E41" s="223"/>
      <c r="F41" s="244"/>
      <c r="G41" s="245"/>
      <c r="H41" s="152"/>
    </row>
    <row r="42" spans="1:8" ht="15.75" customHeight="1">
      <c r="A42" s="2"/>
      <c r="B42" s="177" t="s">
        <v>617</v>
      </c>
      <c r="C42" s="177"/>
      <c r="D42" s="229"/>
      <c r="E42" s="229"/>
      <c r="F42" s="262"/>
      <c r="G42" s="263"/>
      <c r="H42" s="152"/>
    </row>
    <row r="43" spans="1:8" ht="15.75">
      <c r="A43" s="2"/>
      <c r="B43" s="288"/>
      <c r="C43" s="259" t="s">
        <v>618</v>
      </c>
      <c r="D43" s="259"/>
      <c r="E43" s="259"/>
      <c r="F43" s="242"/>
      <c r="G43" s="282"/>
      <c r="H43" s="242">
        <v>18000</v>
      </c>
    </row>
    <row r="44" spans="1:8" ht="15.75">
      <c r="A44" s="2"/>
      <c r="B44" s="288"/>
      <c r="C44" s="229"/>
      <c r="D44" s="229"/>
      <c r="E44" s="229"/>
      <c r="F44" s="262"/>
      <c r="G44" s="263"/>
      <c r="H44" s="262"/>
    </row>
    <row r="45" spans="1:8" ht="16.5">
      <c r="A45" s="140" t="s">
        <v>566</v>
      </c>
      <c r="B45" s="140"/>
      <c r="C45" s="140"/>
      <c r="D45" s="140"/>
      <c r="E45" s="140"/>
      <c r="F45" s="141"/>
      <c r="G45" s="140"/>
      <c r="H45" s="140"/>
    </row>
    <row r="46" spans="1:8" ht="17.25">
      <c r="A46" s="208" t="s">
        <v>567</v>
      </c>
      <c r="B46" s="208"/>
      <c r="C46" s="208"/>
      <c r="D46" s="208"/>
      <c r="E46" s="208"/>
      <c r="F46" s="208" t="s">
        <v>568</v>
      </c>
      <c r="G46" s="208"/>
      <c r="H46" s="148"/>
    </row>
    <row r="47" spans="1:8" ht="17.25">
      <c r="A47" s="209" t="s">
        <v>569</v>
      </c>
      <c r="B47" s="208"/>
      <c r="C47" s="208"/>
      <c r="D47" s="208"/>
      <c r="E47" s="208"/>
      <c r="F47" s="148"/>
      <c r="G47" s="148"/>
      <c r="H47" s="148"/>
    </row>
    <row r="48" spans="1:8" ht="15.75">
      <c r="A48" s="180" t="s">
        <v>591</v>
      </c>
      <c r="B48" s="172"/>
      <c r="C48" s="172"/>
      <c r="D48" s="172"/>
      <c r="E48" s="172"/>
      <c r="F48" s="180" t="s">
        <v>619</v>
      </c>
      <c r="G48" s="248"/>
      <c r="H48" s="249"/>
    </row>
    <row r="49" spans="1:8" ht="15.75">
      <c r="A49" s="2"/>
      <c r="B49" s="234" t="s">
        <v>535</v>
      </c>
      <c r="C49" s="234"/>
      <c r="D49" s="242">
        <v>112400</v>
      </c>
      <c r="E49" s="180"/>
      <c r="F49" s="172"/>
      <c r="G49" s="234" t="s">
        <v>535</v>
      </c>
      <c r="H49" s="242">
        <v>112400</v>
      </c>
    </row>
    <row r="50" spans="1:8" ht="15.75">
      <c r="A50" s="2"/>
      <c r="B50" s="270"/>
      <c r="C50" s="270"/>
      <c r="D50" s="289"/>
      <c r="E50" s="180"/>
      <c r="F50" s="332"/>
      <c r="G50" s="333"/>
      <c r="H50" s="252"/>
    </row>
    <row r="51" spans="1:8" ht="16.5">
      <c r="A51" s="330" t="s">
        <v>589</v>
      </c>
      <c r="B51" s="330"/>
      <c r="C51" s="330"/>
      <c r="D51" s="330"/>
      <c r="E51" s="330"/>
      <c r="F51" s="330"/>
      <c r="G51" s="330"/>
      <c r="H51" s="330"/>
    </row>
    <row r="52" spans="1:8" ht="16.5">
      <c r="A52" s="330" t="s">
        <v>585</v>
      </c>
      <c r="B52" s="330"/>
      <c r="C52" s="330"/>
      <c r="D52" s="330"/>
      <c r="E52" s="330"/>
      <c r="F52" s="330"/>
      <c r="G52" s="330"/>
      <c r="H52" s="330"/>
    </row>
    <row r="53" spans="1:8" ht="16.5">
      <c r="A53" s="330" t="s">
        <v>620</v>
      </c>
      <c r="B53" s="330"/>
      <c r="C53" s="330"/>
      <c r="D53" s="330"/>
      <c r="E53" s="330"/>
      <c r="F53" s="330"/>
      <c r="G53" s="330"/>
      <c r="H53" s="330"/>
    </row>
    <row r="54" spans="1:8" ht="18.75">
      <c r="A54" s="238"/>
      <c r="B54" s="238"/>
      <c r="C54" s="238"/>
      <c r="D54" s="238"/>
      <c r="E54" s="238"/>
      <c r="F54" s="239"/>
      <c r="G54" s="238"/>
      <c r="H54" s="237" t="s">
        <v>584</v>
      </c>
    </row>
    <row r="55" spans="1:10" ht="18.75">
      <c r="A55" s="140" t="s">
        <v>532</v>
      </c>
      <c r="B55" s="140"/>
      <c r="C55" s="140"/>
      <c r="D55" s="140"/>
      <c r="E55" s="140"/>
      <c r="F55" s="140"/>
      <c r="G55" s="141"/>
      <c r="H55" s="133"/>
      <c r="I55" s="290"/>
      <c r="J55" s="172"/>
    </row>
    <row r="56" spans="1:10" ht="18.75">
      <c r="A56" s="143"/>
      <c r="B56" s="2" t="s">
        <v>538</v>
      </c>
      <c r="C56" s="147"/>
      <c r="D56" s="148"/>
      <c r="E56" s="148"/>
      <c r="F56" s="148"/>
      <c r="G56" s="149"/>
      <c r="H56" s="291"/>
      <c r="I56" s="292"/>
      <c r="J56" s="287"/>
    </row>
    <row r="57" spans="1:8" ht="16.5">
      <c r="A57" s="143"/>
      <c r="B57" s="2"/>
      <c r="C57" s="259" t="s">
        <v>621</v>
      </c>
      <c r="D57" s="144"/>
      <c r="E57" s="144"/>
      <c r="F57" s="144"/>
      <c r="G57" s="145"/>
      <c r="H57" s="242">
        <v>385100</v>
      </c>
    </row>
    <row r="58" spans="1:8" ht="16.5">
      <c r="A58" s="140" t="s">
        <v>533</v>
      </c>
      <c r="B58" s="140"/>
      <c r="C58" s="140"/>
      <c r="D58" s="140"/>
      <c r="E58" s="140"/>
      <c r="F58" s="140"/>
      <c r="G58" s="293"/>
      <c r="H58" s="294"/>
    </row>
    <row r="59" spans="1:8" ht="16.5">
      <c r="A59" s="143"/>
      <c r="B59" s="177" t="s">
        <v>622</v>
      </c>
      <c r="C59" s="177"/>
      <c r="D59" s="286"/>
      <c r="E59" s="135"/>
      <c r="F59" s="135"/>
      <c r="G59" s="161"/>
      <c r="H59" s="295"/>
    </row>
    <row r="60" spans="1:8" ht="16.5">
      <c r="A60" s="143"/>
      <c r="B60" s="288"/>
      <c r="C60" s="259" t="s">
        <v>623</v>
      </c>
      <c r="D60" s="179"/>
      <c r="E60" s="150"/>
      <c r="F60" s="150"/>
      <c r="G60" s="151"/>
      <c r="H60" s="227">
        <v>385100</v>
      </c>
    </row>
    <row r="61" spans="1:8" ht="16.5">
      <c r="A61" s="143"/>
      <c r="B61" s="288"/>
      <c r="C61" s="229"/>
      <c r="D61" s="176"/>
      <c r="E61" s="135"/>
      <c r="F61" s="135"/>
      <c r="G61" s="161"/>
      <c r="H61" s="226"/>
    </row>
    <row r="62" spans="1:8" ht="16.5">
      <c r="A62" s="140" t="s">
        <v>566</v>
      </c>
      <c r="B62" s="140"/>
      <c r="C62" s="140"/>
      <c r="D62" s="140"/>
      <c r="E62" s="140"/>
      <c r="F62" s="141"/>
      <c r="G62" s="140"/>
      <c r="H62" s="140"/>
    </row>
    <row r="63" spans="1:8" ht="17.25">
      <c r="A63" s="208" t="s">
        <v>567</v>
      </c>
      <c r="B63" s="208"/>
      <c r="C63" s="208"/>
      <c r="D63" s="208"/>
      <c r="E63" s="208"/>
      <c r="F63" s="208" t="s">
        <v>568</v>
      </c>
      <c r="G63" s="208"/>
      <c r="H63" s="148"/>
    </row>
    <row r="64" spans="1:8" ht="17.25">
      <c r="A64" s="209" t="s">
        <v>569</v>
      </c>
      <c r="B64" s="208"/>
      <c r="C64" s="208"/>
      <c r="D64" s="208"/>
      <c r="E64" s="208"/>
      <c r="F64" s="148"/>
      <c r="G64" s="148"/>
      <c r="H64" s="148"/>
    </row>
    <row r="65" spans="1:8" ht="15.75">
      <c r="A65" s="180" t="s">
        <v>591</v>
      </c>
      <c r="B65" s="172"/>
      <c r="C65" s="172"/>
      <c r="D65" s="172"/>
      <c r="E65" s="172"/>
      <c r="F65" s="2" t="s">
        <v>606</v>
      </c>
      <c r="G65" s="248"/>
      <c r="H65" s="249"/>
    </row>
    <row r="66" spans="1:8" ht="15.75">
      <c r="A66" s="2"/>
      <c r="B66" s="234" t="s">
        <v>535</v>
      </c>
      <c r="C66" s="234"/>
      <c r="D66" s="242">
        <v>87600</v>
      </c>
      <c r="E66" s="180"/>
      <c r="F66" s="172"/>
      <c r="G66" s="174" t="s">
        <v>534</v>
      </c>
      <c r="H66" s="242">
        <v>93701</v>
      </c>
    </row>
    <row r="67" spans="1:8" ht="15.75" customHeight="1">
      <c r="A67" s="2"/>
      <c r="B67" s="331" t="s">
        <v>624</v>
      </c>
      <c r="C67" s="331"/>
      <c r="D67" s="251">
        <v>19000</v>
      </c>
      <c r="E67" s="180"/>
      <c r="G67" s="285" t="s">
        <v>570</v>
      </c>
      <c r="H67" s="251">
        <v>25299</v>
      </c>
    </row>
    <row r="68" spans="1:8" ht="17.25">
      <c r="A68" s="254" t="s">
        <v>625</v>
      </c>
      <c r="B68" s="176"/>
      <c r="C68" s="176"/>
      <c r="D68" s="176"/>
      <c r="E68" s="135"/>
      <c r="F68" s="220"/>
      <c r="G68" s="221"/>
      <c r="H68" s="148"/>
    </row>
    <row r="69" spans="1:8" ht="17.25">
      <c r="A69" s="2"/>
      <c r="B69" s="234" t="s">
        <v>535</v>
      </c>
      <c r="C69" s="174"/>
      <c r="D69" s="174">
        <v>12400</v>
      </c>
      <c r="E69" s="156"/>
      <c r="F69" s="156"/>
      <c r="G69" s="158"/>
      <c r="H69" s="156"/>
    </row>
    <row r="71" spans="1:7" ht="16.5">
      <c r="A71" s="152" t="s">
        <v>628</v>
      </c>
      <c r="B71" s="135"/>
      <c r="C71" s="135"/>
      <c r="D71" s="135"/>
      <c r="E71" s="135"/>
      <c r="F71" s="139"/>
      <c r="G71" s="135"/>
    </row>
    <row r="72" spans="1:7" ht="17.25">
      <c r="A72" s="156"/>
      <c r="B72" s="156"/>
      <c r="C72" s="156"/>
      <c r="D72" s="156"/>
      <c r="E72" s="156"/>
      <c r="F72" s="329" t="s">
        <v>529</v>
      </c>
      <c r="G72" s="329"/>
    </row>
    <row r="73" spans="1:7" ht="17.25">
      <c r="A73" s="156"/>
      <c r="B73" s="156"/>
      <c r="C73" s="156"/>
      <c r="D73" s="156"/>
      <c r="E73" s="135"/>
      <c r="F73" s="329" t="s">
        <v>78</v>
      </c>
      <c r="G73" s="329"/>
    </row>
  </sheetData>
  <sheetProtection/>
  <mergeCells count="11">
    <mergeCell ref="F73:G73"/>
    <mergeCell ref="F50:G50"/>
    <mergeCell ref="A51:H51"/>
    <mergeCell ref="A52:H52"/>
    <mergeCell ref="A53:H53"/>
    <mergeCell ref="A1:H1"/>
    <mergeCell ref="A34:H34"/>
    <mergeCell ref="A35:H35"/>
    <mergeCell ref="A36:H36"/>
    <mergeCell ref="B67:C67"/>
    <mergeCell ref="F72:G7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0.140625" style="0" customWidth="1"/>
    <col min="4" max="4" width="9.28125" style="0" customWidth="1"/>
    <col min="5" max="5" width="2.7109375" style="0" customWidth="1"/>
    <col min="6" max="6" width="8.28125" style="0" customWidth="1"/>
    <col min="7" max="7" width="21.8515625" style="39" customWidth="1"/>
    <col min="8" max="8" width="13.28125" style="0" customWidth="1"/>
  </cols>
  <sheetData>
    <row r="1" spans="1:8" s="134" customFormat="1" ht="40.5" customHeight="1">
      <c r="A1" s="328" t="s">
        <v>577</v>
      </c>
      <c r="B1" s="328"/>
      <c r="C1" s="328"/>
      <c r="D1" s="328"/>
      <c r="E1" s="328"/>
      <c r="F1" s="328"/>
      <c r="G1" s="328"/>
      <c r="H1" s="328"/>
    </row>
    <row r="2" spans="2:8" s="134" customFormat="1" ht="18.75">
      <c r="B2" s="187"/>
      <c r="C2" s="187"/>
      <c r="D2" s="187"/>
      <c r="E2" s="187"/>
      <c r="F2" s="187"/>
      <c r="G2" s="222" t="s">
        <v>480</v>
      </c>
      <c r="H2" s="187"/>
    </row>
    <row r="3" spans="1:8" s="136" customFormat="1" ht="18.75">
      <c r="A3" s="140" t="s">
        <v>532</v>
      </c>
      <c r="B3" s="140"/>
      <c r="C3" s="140"/>
      <c r="D3" s="140"/>
      <c r="E3" s="140"/>
      <c r="F3" s="140"/>
      <c r="G3" s="141"/>
      <c r="H3" s="142"/>
    </row>
    <row r="4" spans="2:7" s="228" customFormat="1" ht="15.75">
      <c r="B4" s="231" t="s">
        <v>598</v>
      </c>
      <c r="C4" s="231"/>
      <c r="D4" s="231"/>
      <c r="E4" s="231"/>
      <c r="F4" s="231"/>
      <c r="G4" s="227">
        <v>450000</v>
      </c>
    </row>
    <row r="5" spans="2:7" s="228" customFormat="1" ht="15.75">
      <c r="B5" s="236" t="s">
        <v>583</v>
      </c>
      <c r="C5" s="236"/>
      <c r="D5" s="236"/>
      <c r="E5" s="236"/>
      <c r="F5" s="236"/>
      <c r="G5" s="227">
        <v>37806</v>
      </c>
    </row>
    <row r="6" s="228" customFormat="1" ht="15.75">
      <c r="B6" s="228" t="s">
        <v>594</v>
      </c>
    </row>
    <row r="7" spans="3:7" s="228" customFormat="1" ht="15.75">
      <c r="C7" s="231" t="s">
        <v>595</v>
      </c>
      <c r="D7" s="231"/>
      <c r="E7" s="231"/>
      <c r="F7" s="231"/>
      <c r="G7" s="227">
        <v>3800</v>
      </c>
    </row>
    <row r="8" spans="2:7" s="228" customFormat="1" ht="15.75">
      <c r="B8" s="231" t="s">
        <v>596</v>
      </c>
      <c r="C8" s="231"/>
      <c r="D8" s="231"/>
      <c r="E8" s="231"/>
      <c r="F8" s="231"/>
      <c r="G8" s="227">
        <v>-491606</v>
      </c>
    </row>
    <row r="9" s="228" customFormat="1" ht="15.75">
      <c r="B9" s="228" t="s">
        <v>579</v>
      </c>
    </row>
    <row r="10" spans="3:7" s="228" customFormat="1" ht="15.75">
      <c r="C10" s="231" t="s">
        <v>580</v>
      </c>
      <c r="D10" s="231"/>
      <c r="E10" s="231"/>
      <c r="F10" s="231"/>
      <c r="G10" s="227">
        <v>1163227</v>
      </c>
    </row>
    <row r="11" spans="2:8" s="224" customFormat="1" ht="15.75">
      <c r="B11" s="228" t="s">
        <v>562</v>
      </c>
      <c r="C11" s="229"/>
      <c r="D11" s="172"/>
      <c r="E11" s="172"/>
      <c r="F11" s="172"/>
      <c r="G11" s="226"/>
      <c r="H11" s="226"/>
    </row>
    <row r="12" spans="2:8" s="224" customFormat="1" ht="15.75">
      <c r="B12" s="172"/>
      <c r="C12" s="230" t="s">
        <v>578</v>
      </c>
      <c r="D12" s="174"/>
      <c r="E12" s="174"/>
      <c r="F12" s="174"/>
      <c r="G12" s="227">
        <v>200000</v>
      </c>
      <c r="H12" s="226"/>
    </row>
    <row r="13" spans="1:8" s="136" customFormat="1" ht="18.75">
      <c r="A13" s="143"/>
      <c r="B13" s="155"/>
      <c r="C13" s="165" t="s">
        <v>530</v>
      </c>
      <c r="D13" s="155"/>
      <c r="E13" s="155"/>
      <c r="F13" s="155"/>
      <c r="G13" s="182">
        <f>SUM(G4:G12)</f>
        <v>1363227</v>
      </c>
      <c r="H13" s="142"/>
    </row>
    <row r="14" spans="1:8" s="136" customFormat="1" ht="12" customHeight="1">
      <c r="A14" s="146"/>
      <c r="B14" s="147"/>
      <c r="C14" s="147"/>
      <c r="D14" s="148"/>
      <c r="E14" s="148"/>
      <c r="F14" s="148"/>
      <c r="G14" s="149"/>
      <c r="H14" s="142"/>
    </row>
    <row r="15" spans="1:8" s="136" customFormat="1" ht="18.75">
      <c r="A15" s="140" t="s">
        <v>533</v>
      </c>
      <c r="B15" s="140"/>
      <c r="C15" s="140"/>
      <c r="D15" s="140"/>
      <c r="E15" s="140"/>
      <c r="F15" s="140"/>
      <c r="G15" s="141"/>
      <c r="H15" s="142"/>
    </row>
    <row r="16" spans="1:8" s="136" customFormat="1" ht="18.75">
      <c r="A16" s="140"/>
      <c r="B16" s="2" t="s">
        <v>551</v>
      </c>
      <c r="C16" s="2"/>
      <c r="D16" s="2"/>
      <c r="E16" s="2"/>
      <c r="F16" s="2"/>
      <c r="G16" s="2"/>
      <c r="H16" s="142"/>
    </row>
    <row r="17" spans="1:8" s="136" customFormat="1" ht="18.75">
      <c r="A17" s="140"/>
      <c r="B17" s="2"/>
      <c r="C17" s="174" t="s">
        <v>535</v>
      </c>
      <c r="D17" s="174"/>
      <c r="E17" s="174"/>
      <c r="F17" s="174"/>
      <c r="G17" s="235">
        <v>1059888</v>
      </c>
      <c r="H17" s="142"/>
    </row>
    <row r="18" spans="1:8" s="136" customFormat="1" ht="18.75">
      <c r="A18" s="140"/>
      <c r="B18" s="2"/>
      <c r="C18" s="183" t="s">
        <v>582</v>
      </c>
      <c r="D18" s="183"/>
      <c r="E18" s="183"/>
      <c r="F18" s="183"/>
      <c r="G18" s="235">
        <v>103339</v>
      </c>
      <c r="H18" s="142"/>
    </row>
    <row r="19" spans="2:8" s="224" customFormat="1" ht="15.75">
      <c r="B19" s="2" t="s">
        <v>564</v>
      </c>
      <c r="C19" s="225"/>
      <c r="D19" s="176"/>
      <c r="E19" s="176"/>
      <c r="F19" s="176"/>
      <c r="G19" s="232"/>
      <c r="H19" s="233"/>
    </row>
    <row r="20" spans="2:8" s="224" customFormat="1" ht="15.75">
      <c r="B20" s="2"/>
      <c r="C20" s="174" t="s">
        <v>581</v>
      </c>
      <c r="D20" s="234"/>
      <c r="E20" s="179"/>
      <c r="F20" s="179"/>
      <c r="G20" s="235">
        <v>200000</v>
      </c>
      <c r="H20" s="233"/>
    </row>
    <row r="21" spans="1:8" s="136" customFormat="1" ht="18.75">
      <c r="A21" s="143"/>
      <c r="B21" s="152"/>
      <c r="C21" s="164" t="s">
        <v>530</v>
      </c>
      <c r="D21" s="152"/>
      <c r="E21" s="152"/>
      <c r="F21" s="152"/>
      <c r="G21" s="153">
        <f>SUM(G16:G20)</f>
        <v>1363227</v>
      </c>
      <c r="H21" s="142"/>
    </row>
    <row r="23" spans="1:8" s="152" customFormat="1" ht="16.5">
      <c r="A23" s="330" t="s">
        <v>589</v>
      </c>
      <c r="B23" s="330"/>
      <c r="C23" s="330"/>
      <c r="D23" s="330"/>
      <c r="E23" s="330"/>
      <c r="F23" s="330"/>
      <c r="G23" s="330"/>
      <c r="H23" s="330"/>
    </row>
    <row r="24" spans="1:8" s="152" customFormat="1" ht="16.5">
      <c r="A24" s="330" t="s">
        <v>585</v>
      </c>
      <c r="B24" s="330"/>
      <c r="C24" s="330"/>
      <c r="D24" s="330"/>
      <c r="E24" s="330"/>
      <c r="F24" s="330"/>
      <c r="G24" s="330"/>
      <c r="H24" s="330"/>
    </row>
    <row r="25" spans="1:8" s="152" customFormat="1" ht="16.5">
      <c r="A25" s="330" t="s">
        <v>593</v>
      </c>
      <c r="B25" s="330"/>
      <c r="C25" s="330"/>
      <c r="D25" s="330"/>
      <c r="E25" s="330"/>
      <c r="F25" s="330"/>
      <c r="G25" s="330"/>
      <c r="H25" s="330"/>
    </row>
    <row r="26" spans="1:8" s="152" customFormat="1" ht="16.5" customHeight="1">
      <c r="A26" s="238"/>
      <c r="B26" s="238"/>
      <c r="C26" s="238"/>
      <c r="D26" s="238"/>
      <c r="E26" s="238"/>
      <c r="F26" s="239"/>
      <c r="G26" s="238"/>
      <c r="H26" s="237" t="s">
        <v>584</v>
      </c>
    </row>
    <row r="27" spans="1:8" ht="16.5" customHeight="1">
      <c r="A27" s="140" t="s">
        <v>566</v>
      </c>
      <c r="B27" s="140"/>
      <c r="C27" s="140"/>
      <c r="D27" s="140"/>
      <c r="E27" s="140"/>
      <c r="F27" s="141"/>
      <c r="G27" s="140"/>
      <c r="H27" s="140"/>
    </row>
    <row r="28" spans="1:8" ht="17.25" customHeight="1">
      <c r="A28" s="208" t="s">
        <v>567</v>
      </c>
      <c r="B28" s="208"/>
      <c r="C28" s="208"/>
      <c r="D28" s="208"/>
      <c r="E28" s="208"/>
      <c r="F28" s="208" t="s">
        <v>568</v>
      </c>
      <c r="G28" s="208"/>
      <c r="H28" s="148"/>
    </row>
    <row r="29" spans="1:8" ht="17.25">
      <c r="A29" s="209" t="s">
        <v>569</v>
      </c>
      <c r="B29" s="208"/>
      <c r="C29" s="208"/>
      <c r="D29" s="208"/>
      <c r="E29" s="208"/>
      <c r="F29" s="148"/>
      <c r="G29" s="148"/>
      <c r="H29" s="148"/>
    </row>
    <row r="30" spans="1:8" s="250" customFormat="1" ht="15.75">
      <c r="A30" s="172" t="s">
        <v>571</v>
      </c>
      <c r="B30" s="172"/>
      <c r="C30" s="172"/>
      <c r="D30" s="172"/>
      <c r="E30" s="172"/>
      <c r="F30" s="180" t="s">
        <v>564</v>
      </c>
      <c r="G30" s="248"/>
      <c r="H30" s="249"/>
    </row>
    <row r="31" spans="1:8" s="250" customFormat="1" ht="15.75">
      <c r="A31" s="2"/>
      <c r="B31" s="174" t="s">
        <v>534</v>
      </c>
      <c r="C31" s="234"/>
      <c r="D31" s="242">
        <v>44252</v>
      </c>
      <c r="E31" s="180"/>
      <c r="F31" s="172"/>
      <c r="G31" s="234" t="s">
        <v>535</v>
      </c>
      <c r="H31" s="242">
        <v>56200</v>
      </c>
    </row>
    <row r="32" spans="1:8" s="250" customFormat="1" ht="15.75">
      <c r="A32" s="2"/>
      <c r="B32" s="331" t="s">
        <v>570</v>
      </c>
      <c r="C32" s="331"/>
      <c r="D32" s="251">
        <v>11948</v>
      </c>
      <c r="E32" s="180"/>
      <c r="F32" s="332"/>
      <c r="G32" s="333"/>
      <c r="H32" s="252"/>
    </row>
    <row r="34" spans="1:8" s="152" customFormat="1" ht="16.5">
      <c r="A34" s="330" t="s">
        <v>589</v>
      </c>
      <c r="B34" s="330"/>
      <c r="C34" s="330"/>
      <c r="D34" s="330"/>
      <c r="E34" s="330"/>
      <c r="F34" s="330"/>
      <c r="G34" s="330"/>
      <c r="H34" s="330"/>
    </row>
    <row r="35" spans="1:8" s="152" customFormat="1" ht="16.5">
      <c r="A35" s="330" t="s">
        <v>585</v>
      </c>
      <c r="B35" s="330"/>
      <c r="C35" s="330"/>
      <c r="D35" s="330"/>
      <c r="E35" s="330"/>
      <c r="F35" s="330"/>
      <c r="G35" s="330"/>
      <c r="H35" s="330"/>
    </row>
    <row r="36" spans="1:8" s="152" customFormat="1" ht="16.5">
      <c r="A36" s="330" t="s">
        <v>592</v>
      </c>
      <c r="B36" s="330"/>
      <c r="C36" s="330"/>
      <c r="D36" s="330"/>
      <c r="E36" s="330"/>
      <c r="F36" s="330"/>
      <c r="G36" s="330"/>
      <c r="H36" s="330"/>
    </row>
    <row r="37" spans="1:8" s="152" customFormat="1" ht="16.5" customHeight="1">
      <c r="A37" s="238"/>
      <c r="B37" s="238"/>
      <c r="C37" s="238"/>
      <c r="D37" s="238"/>
      <c r="E37" s="238"/>
      <c r="F37" s="239"/>
      <c r="G37" s="238"/>
      <c r="H37" s="237" t="s">
        <v>584</v>
      </c>
    </row>
    <row r="38" spans="1:8" ht="16.5" customHeight="1">
      <c r="A38" s="140" t="s">
        <v>566</v>
      </c>
      <c r="B38" s="140"/>
      <c r="C38" s="140"/>
      <c r="D38" s="140"/>
      <c r="E38" s="140"/>
      <c r="F38" s="141"/>
      <c r="G38" s="140"/>
      <c r="H38" s="140"/>
    </row>
    <row r="39" spans="1:8" ht="17.25" customHeight="1">
      <c r="A39" s="208" t="s">
        <v>567</v>
      </c>
      <c r="B39" s="208"/>
      <c r="C39" s="208"/>
      <c r="D39" s="208"/>
      <c r="E39" s="208"/>
      <c r="F39" s="208" t="s">
        <v>568</v>
      </c>
      <c r="G39" s="208"/>
      <c r="H39" s="148"/>
    </row>
    <row r="40" spans="1:8" ht="17.25">
      <c r="A40" s="209" t="s">
        <v>569</v>
      </c>
      <c r="B40" s="208"/>
      <c r="C40" s="208"/>
      <c r="D40" s="208"/>
      <c r="E40" s="208"/>
      <c r="F40" s="148"/>
      <c r="G40" s="148"/>
      <c r="H40" s="148"/>
    </row>
    <row r="41" spans="1:8" s="250" customFormat="1" ht="15.75">
      <c r="A41" s="172" t="s">
        <v>571</v>
      </c>
      <c r="B41" s="172"/>
      <c r="C41" s="172"/>
      <c r="D41" s="172"/>
      <c r="E41" s="172"/>
      <c r="F41" s="180" t="s">
        <v>591</v>
      </c>
      <c r="G41" s="248"/>
      <c r="H41" s="249"/>
    </row>
    <row r="42" spans="1:8" s="250" customFormat="1" ht="15.75">
      <c r="A42" s="2"/>
      <c r="B42" s="174" t="s">
        <v>534</v>
      </c>
      <c r="C42" s="234"/>
      <c r="D42" s="242">
        <v>22441</v>
      </c>
      <c r="E42" s="180"/>
      <c r="F42" s="172"/>
      <c r="G42" s="234" t="s">
        <v>535</v>
      </c>
      <c r="H42" s="242">
        <v>28500</v>
      </c>
    </row>
    <row r="43" spans="1:8" s="250" customFormat="1" ht="15.75">
      <c r="A43" s="2"/>
      <c r="B43" s="331" t="s">
        <v>570</v>
      </c>
      <c r="C43" s="331"/>
      <c r="D43" s="251">
        <v>6059</v>
      </c>
      <c r="E43" s="180"/>
      <c r="F43" s="332"/>
      <c r="G43" s="333"/>
      <c r="H43" s="252"/>
    </row>
    <row r="44" spans="1:8" s="136" customFormat="1" ht="18.75">
      <c r="A44" s="152"/>
      <c r="B44" s="135"/>
      <c r="C44" s="135"/>
      <c r="D44" s="135"/>
      <c r="E44" s="135"/>
      <c r="F44" s="220"/>
      <c r="G44" s="221"/>
      <c r="H44" s="148"/>
    </row>
    <row r="45" spans="1:8" s="152" customFormat="1" ht="16.5">
      <c r="A45" s="330" t="s">
        <v>589</v>
      </c>
      <c r="B45" s="330"/>
      <c r="C45" s="330"/>
      <c r="D45" s="330"/>
      <c r="E45" s="330"/>
      <c r="F45" s="330"/>
      <c r="G45" s="330"/>
      <c r="H45" s="330"/>
    </row>
    <row r="46" spans="1:8" s="152" customFormat="1" ht="16.5">
      <c r="A46" s="330" t="s">
        <v>585</v>
      </c>
      <c r="B46" s="330"/>
      <c r="C46" s="330"/>
      <c r="D46" s="330"/>
      <c r="E46" s="330"/>
      <c r="F46" s="330"/>
      <c r="G46" s="330"/>
      <c r="H46" s="330"/>
    </row>
    <row r="47" spans="1:8" s="152" customFormat="1" ht="16.5">
      <c r="A47" s="330" t="s">
        <v>590</v>
      </c>
      <c r="B47" s="330"/>
      <c r="C47" s="330"/>
      <c r="D47" s="330"/>
      <c r="E47" s="330"/>
      <c r="F47" s="330"/>
      <c r="G47" s="330"/>
      <c r="H47" s="330"/>
    </row>
    <row r="48" spans="1:8" s="152" customFormat="1" ht="16.5" customHeight="1">
      <c r="A48" s="238"/>
      <c r="B48" s="238"/>
      <c r="C48" s="238"/>
      <c r="D48" s="238"/>
      <c r="E48" s="238"/>
      <c r="F48" s="239"/>
      <c r="G48" s="238"/>
      <c r="H48" s="237" t="s">
        <v>584</v>
      </c>
    </row>
    <row r="49" spans="1:8" s="152" customFormat="1" ht="16.5">
      <c r="A49" s="240" t="s">
        <v>586</v>
      </c>
      <c r="B49" s="240"/>
      <c r="C49" s="240"/>
      <c r="D49" s="240"/>
      <c r="E49" s="240"/>
      <c r="F49" s="241"/>
      <c r="G49" s="240"/>
      <c r="H49" s="240"/>
    </row>
    <row r="50" spans="1:8" s="152" customFormat="1" ht="16.5">
      <c r="A50" s="2"/>
      <c r="B50" s="174" t="s">
        <v>587</v>
      </c>
      <c r="C50" s="174"/>
      <c r="D50" s="174"/>
      <c r="E50" s="174"/>
      <c r="F50" s="227"/>
      <c r="G50" s="227"/>
      <c r="H50" s="242">
        <v>24100</v>
      </c>
    </row>
    <row r="51" spans="1:7" s="152" customFormat="1" ht="16.5" customHeight="1">
      <c r="A51" s="243" t="s">
        <v>569</v>
      </c>
      <c r="B51" s="223"/>
      <c r="C51" s="223"/>
      <c r="D51" s="223"/>
      <c r="E51" s="223"/>
      <c r="F51" s="244"/>
      <c r="G51" s="245"/>
    </row>
    <row r="52" spans="1:8" s="254" customFormat="1" ht="15.75">
      <c r="A52" s="2"/>
      <c r="B52" s="246" t="s">
        <v>588</v>
      </c>
      <c r="C52" s="253"/>
      <c r="D52" s="179"/>
      <c r="E52" s="174"/>
      <c r="F52" s="242"/>
      <c r="G52" s="247"/>
      <c r="H52" s="242">
        <v>24100</v>
      </c>
    </row>
    <row r="53" spans="1:8" s="133" customFormat="1" ht="18.75">
      <c r="A53" s="156"/>
      <c r="B53" s="156"/>
      <c r="C53" s="156"/>
      <c r="D53" s="156"/>
      <c r="E53" s="156"/>
      <c r="F53" s="158"/>
      <c r="G53" s="156"/>
      <c r="H53" s="154"/>
    </row>
    <row r="54" spans="1:8" s="133" customFormat="1" ht="18.75">
      <c r="A54" s="152" t="s">
        <v>597</v>
      </c>
      <c r="B54" s="135"/>
      <c r="C54" s="135"/>
      <c r="D54" s="135"/>
      <c r="E54" s="135"/>
      <c r="F54" s="139"/>
      <c r="G54" s="135"/>
      <c r="H54" s="154"/>
    </row>
    <row r="55" spans="1:8" s="133" customFormat="1" ht="18.75">
      <c r="A55" s="152"/>
      <c r="B55" s="135"/>
      <c r="C55" s="135"/>
      <c r="D55" s="135"/>
      <c r="E55" s="135"/>
      <c r="F55" s="139"/>
      <c r="G55" s="135"/>
      <c r="H55" s="154"/>
    </row>
    <row r="56" spans="1:8" ht="18.75" customHeight="1">
      <c r="A56" s="156"/>
      <c r="B56" s="156"/>
      <c r="C56" s="156"/>
      <c r="D56" s="156"/>
      <c r="E56" s="156"/>
      <c r="F56" s="329" t="s">
        <v>529</v>
      </c>
      <c r="G56" s="329"/>
      <c r="H56" s="149"/>
    </row>
    <row r="57" spans="1:8" ht="18.75" customHeight="1">
      <c r="A57" s="156"/>
      <c r="B57" s="156"/>
      <c r="C57" s="156"/>
      <c r="D57" s="156"/>
      <c r="E57" s="135"/>
      <c r="F57" s="329" t="s">
        <v>78</v>
      </c>
      <c r="G57" s="329"/>
      <c r="H57" s="149"/>
    </row>
    <row r="58" spans="1:8" ht="17.25">
      <c r="A58" s="156"/>
      <c r="B58" s="156"/>
      <c r="C58" s="156"/>
      <c r="D58" s="156"/>
      <c r="E58" s="156"/>
      <c r="F58" s="156"/>
      <c r="G58" s="158"/>
      <c r="H58" s="156"/>
    </row>
    <row r="59" spans="1:8" ht="17.25">
      <c r="A59" s="156"/>
      <c r="B59" s="156"/>
      <c r="C59" s="156"/>
      <c r="D59" s="156"/>
      <c r="E59" s="156"/>
      <c r="F59" s="156"/>
      <c r="G59" s="158"/>
      <c r="H59" s="156"/>
    </row>
    <row r="60" spans="1:8" ht="17.25">
      <c r="A60" s="156"/>
      <c r="B60" s="156"/>
      <c r="C60" s="156"/>
      <c r="D60" s="156"/>
      <c r="E60" s="156"/>
      <c r="F60" s="156"/>
      <c r="G60" s="158"/>
      <c r="H60" s="156"/>
    </row>
    <row r="61" spans="1:8" ht="17.25">
      <c r="A61" s="156"/>
      <c r="B61" s="156"/>
      <c r="C61" s="156"/>
      <c r="D61" s="156"/>
      <c r="E61" s="156"/>
      <c r="F61" s="156"/>
      <c r="G61" s="158"/>
      <c r="H61" s="156"/>
    </row>
    <row r="62" spans="1:8" ht="17.25">
      <c r="A62" s="156"/>
      <c r="B62" s="156"/>
      <c r="C62" s="156"/>
      <c r="D62" s="156"/>
      <c r="E62" s="156"/>
      <c r="F62" s="156"/>
      <c r="G62" s="158"/>
      <c r="H62" s="156"/>
    </row>
    <row r="63" spans="1:8" ht="17.25">
      <c r="A63" s="156"/>
      <c r="B63" s="156"/>
      <c r="C63" s="156"/>
      <c r="D63" s="156"/>
      <c r="E63" s="156"/>
      <c r="F63" s="156"/>
      <c r="G63" s="158"/>
      <c r="H63" s="156"/>
    </row>
  </sheetData>
  <sheetProtection/>
  <mergeCells count="16">
    <mergeCell ref="A36:H36"/>
    <mergeCell ref="A23:H23"/>
    <mergeCell ref="A24:H24"/>
    <mergeCell ref="A25:H25"/>
    <mergeCell ref="B32:C32"/>
    <mergeCell ref="F32:G32"/>
    <mergeCell ref="A1:H1"/>
    <mergeCell ref="B43:C43"/>
    <mergeCell ref="F43:G43"/>
    <mergeCell ref="F56:G56"/>
    <mergeCell ref="F57:G57"/>
    <mergeCell ref="A45:H45"/>
    <mergeCell ref="A46:H46"/>
    <mergeCell ref="A47:H47"/>
    <mergeCell ref="A34:H34"/>
    <mergeCell ref="A35:H35"/>
  </mergeCells>
  <printOptions horizontalCentered="1"/>
  <pageMargins left="0.7086614173228347" right="0.7086614173228347" top="0.7086614173228347" bottom="0.2755905511811024" header="0.4330708661417323" footer="0.1574803149606299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0.140625" style="0" customWidth="1"/>
    <col min="4" max="4" width="9.28125" style="0" customWidth="1"/>
    <col min="5" max="5" width="2.7109375" style="0" customWidth="1"/>
    <col min="6" max="6" width="8.28125" style="0" customWidth="1"/>
    <col min="7" max="7" width="21.8515625" style="39" customWidth="1"/>
    <col min="8" max="8" width="8.8515625" style="0" customWidth="1"/>
    <col min="9" max="9" width="13.28125" style="0" customWidth="1"/>
  </cols>
  <sheetData>
    <row r="1" spans="1:9" s="134" customFormat="1" ht="40.5" customHeight="1">
      <c r="A1" s="328" t="s">
        <v>574</v>
      </c>
      <c r="B1" s="328"/>
      <c r="C1" s="328"/>
      <c r="D1" s="328"/>
      <c r="E1" s="328"/>
      <c r="F1" s="328"/>
      <c r="G1" s="328"/>
      <c r="H1" s="328"/>
      <c r="I1" s="328"/>
    </row>
    <row r="2" spans="2:9" s="134" customFormat="1" ht="18.75">
      <c r="B2" s="187"/>
      <c r="C2" s="187"/>
      <c r="D2" s="187"/>
      <c r="E2" s="187"/>
      <c r="F2" s="187"/>
      <c r="G2" s="336" t="s">
        <v>480</v>
      </c>
      <c r="H2" s="336"/>
      <c r="I2" s="187"/>
    </row>
    <row r="3" spans="2:9" s="136" customFormat="1" ht="18.75">
      <c r="B3" s="134"/>
      <c r="C3" s="134"/>
      <c r="D3" s="134"/>
      <c r="E3" s="134"/>
      <c r="F3" s="134"/>
      <c r="G3" s="137"/>
      <c r="H3" s="138"/>
      <c r="I3" s="138"/>
    </row>
    <row r="4" spans="1:9" s="136" customFormat="1" ht="18.75">
      <c r="A4" s="140" t="s">
        <v>532</v>
      </c>
      <c r="B4" s="140"/>
      <c r="C4" s="140"/>
      <c r="D4" s="140"/>
      <c r="E4" s="140"/>
      <c r="F4" s="140"/>
      <c r="G4" s="141"/>
      <c r="H4" s="142"/>
      <c r="I4" s="142"/>
    </row>
    <row r="5" spans="1:9" s="136" customFormat="1" ht="18.75">
      <c r="A5" s="143"/>
      <c r="B5" s="191" t="s">
        <v>562</v>
      </c>
      <c r="C5" s="170"/>
      <c r="D5" s="192"/>
      <c r="E5" s="192"/>
      <c r="F5" s="192"/>
      <c r="G5" s="193"/>
      <c r="H5" s="193"/>
      <c r="I5" s="193"/>
    </row>
    <row r="6" spans="1:9" s="136" customFormat="1" ht="18.75">
      <c r="A6" s="143"/>
      <c r="B6" s="192"/>
      <c r="C6" s="194" t="s">
        <v>563</v>
      </c>
      <c r="D6" s="195"/>
      <c r="E6" s="195"/>
      <c r="F6" s="195"/>
      <c r="G6" s="196">
        <v>300000</v>
      </c>
      <c r="H6" s="193"/>
      <c r="I6" s="193"/>
    </row>
    <row r="7" spans="1:9" s="136" customFormat="1" ht="18.75">
      <c r="A7" s="143"/>
      <c r="B7" s="155"/>
      <c r="C7" s="165" t="s">
        <v>530</v>
      </c>
      <c r="D7" s="155"/>
      <c r="E7" s="155"/>
      <c r="F7" s="155"/>
      <c r="G7" s="182">
        <f>SUM(G5:G6)</f>
        <v>300000</v>
      </c>
      <c r="H7" s="142"/>
      <c r="I7" s="142"/>
    </row>
    <row r="8" spans="1:9" s="136" customFormat="1" ht="12" customHeight="1">
      <c r="A8" s="146"/>
      <c r="B8" s="147"/>
      <c r="C8" s="147"/>
      <c r="D8" s="148"/>
      <c r="E8" s="148"/>
      <c r="F8" s="148"/>
      <c r="G8" s="149"/>
      <c r="H8" s="142"/>
      <c r="I8" s="142"/>
    </row>
    <row r="9" spans="1:9" s="136" customFormat="1" ht="18.75">
      <c r="A9" s="140" t="s">
        <v>533</v>
      </c>
      <c r="B9" s="140"/>
      <c r="C9" s="140"/>
      <c r="D9" s="140"/>
      <c r="E9" s="140"/>
      <c r="F9" s="140"/>
      <c r="G9" s="141"/>
      <c r="H9" s="142"/>
      <c r="I9" s="142"/>
    </row>
    <row r="10" spans="1:9" s="136" customFormat="1" ht="18.75">
      <c r="A10" s="143"/>
      <c r="B10" s="197" t="s">
        <v>564</v>
      </c>
      <c r="C10" s="198"/>
      <c r="D10" s="199"/>
      <c r="E10" s="199"/>
      <c r="F10" s="199"/>
      <c r="G10" s="200"/>
      <c r="H10" s="201"/>
      <c r="I10" s="201"/>
    </row>
    <row r="11" spans="1:9" s="136" customFormat="1" ht="18.75">
      <c r="A11" s="143"/>
      <c r="B11" s="197"/>
      <c r="C11" s="195" t="s">
        <v>534</v>
      </c>
      <c r="D11" s="202"/>
      <c r="E11" s="203"/>
      <c r="F11" s="203"/>
      <c r="G11" s="204">
        <v>298937</v>
      </c>
      <c r="H11" s="201"/>
      <c r="I11" s="201"/>
    </row>
    <row r="12" spans="1:9" s="136" customFormat="1" ht="18.75">
      <c r="A12" s="143"/>
      <c r="B12" s="197"/>
      <c r="C12" s="205" t="s">
        <v>565</v>
      </c>
      <c r="D12" s="206"/>
      <c r="E12" s="206"/>
      <c r="F12" s="206"/>
      <c r="G12" s="207">
        <v>1063</v>
      </c>
      <c r="H12" s="201"/>
      <c r="I12" s="201"/>
    </row>
    <row r="13" spans="1:9" s="136" customFormat="1" ht="18.75">
      <c r="A13" s="143"/>
      <c r="B13" s="152"/>
      <c r="C13" s="164" t="s">
        <v>530</v>
      </c>
      <c r="D13" s="152"/>
      <c r="E13" s="152"/>
      <c r="F13" s="152"/>
      <c r="G13" s="153">
        <f>SUM(G10:G12)</f>
        <v>300000</v>
      </c>
      <c r="H13" s="142"/>
      <c r="I13" s="142"/>
    </row>
    <row r="15" spans="1:9" ht="16.5" customHeight="1">
      <c r="A15" s="156"/>
      <c r="B15" s="156"/>
      <c r="C15" s="156"/>
      <c r="D15" s="156"/>
      <c r="E15" s="156"/>
      <c r="F15" s="158"/>
      <c r="G15" s="156"/>
      <c r="H15" s="156"/>
      <c r="I15" s="149"/>
    </row>
    <row r="16" spans="1:9" ht="16.5" customHeight="1">
      <c r="A16" s="140" t="s">
        <v>566</v>
      </c>
      <c r="B16" s="140"/>
      <c r="C16" s="140"/>
      <c r="D16" s="140"/>
      <c r="E16" s="140"/>
      <c r="F16" s="141"/>
      <c r="G16" s="140"/>
      <c r="H16" s="140"/>
      <c r="I16" s="140"/>
    </row>
    <row r="17" spans="1:9" ht="17.25" customHeight="1">
      <c r="A17" s="208" t="s">
        <v>567</v>
      </c>
      <c r="B17" s="208"/>
      <c r="C17" s="208"/>
      <c r="D17" s="208"/>
      <c r="E17" s="208"/>
      <c r="F17" s="208" t="s">
        <v>568</v>
      </c>
      <c r="G17" s="208"/>
      <c r="H17" s="208"/>
      <c r="I17" s="148"/>
    </row>
    <row r="18" spans="1:9" ht="17.25">
      <c r="A18" s="209" t="s">
        <v>569</v>
      </c>
      <c r="B18" s="208"/>
      <c r="C18" s="208"/>
      <c r="D18" s="208"/>
      <c r="E18" s="208"/>
      <c r="F18" s="148"/>
      <c r="G18" s="148"/>
      <c r="H18" s="148"/>
      <c r="I18" s="148"/>
    </row>
    <row r="19" spans="1:9" ht="17.25">
      <c r="A19" s="148" t="s">
        <v>571</v>
      </c>
      <c r="B19" s="148"/>
      <c r="C19" s="148"/>
      <c r="D19" s="148"/>
      <c r="E19" s="148"/>
      <c r="F19" s="210" t="s">
        <v>572</v>
      </c>
      <c r="G19" s="211"/>
      <c r="H19" s="212"/>
      <c r="I19" s="213"/>
    </row>
    <row r="20" spans="1:9" ht="18.75">
      <c r="A20" s="154"/>
      <c r="B20" s="144" t="s">
        <v>534</v>
      </c>
      <c r="C20" s="214"/>
      <c r="D20" s="215">
        <v>11811</v>
      </c>
      <c r="E20" s="210"/>
      <c r="F20" s="144" t="s">
        <v>573</v>
      </c>
      <c r="G20" s="214"/>
      <c r="H20" s="216"/>
      <c r="I20" s="215">
        <v>15000</v>
      </c>
    </row>
    <row r="21" spans="1:9" ht="18.75">
      <c r="A21" s="154"/>
      <c r="B21" s="334" t="s">
        <v>570</v>
      </c>
      <c r="C21" s="334"/>
      <c r="D21" s="217">
        <v>3189</v>
      </c>
      <c r="E21" s="210"/>
      <c r="F21" s="335"/>
      <c r="G21" s="335"/>
      <c r="H21" s="218"/>
      <c r="I21" s="219"/>
    </row>
    <row r="22" spans="1:9" s="136" customFormat="1" ht="18.75">
      <c r="A22" s="152"/>
      <c r="B22" s="135"/>
      <c r="C22" s="135"/>
      <c r="D22" s="135"/>
      <c r="E22" s="135"/>
      <c r="F22" s="220"/>
      <c r="G22" s="221"/>
      <c r="H22" s="221"/>
      <c r="I22" s="148"/>
    </row>
    <row r="23" spans="1:9" s="133" customFormat="1" ht="18.75">
      <c r="A23" s="156"/>
      <c r="B23" s="156"/>
      <c r="C23" s="156"/>
      <c r="D23" s="156"/>
      <c r="E23" s="156"/>
      <c r="F23" s="158"/>
      <c r="G23" s="156"/>
      <c r="H23" s="156"/>
      <c r="I23" s="154"/>
    </row>
    <row r="24" spans="1:9" s="133" customFormat="1" ht="18.75">
      <c r="A24" s="152" t="s">
        <v>575</v>
      </c>
      <c r="B24" s="135"/>
      <c r="C24" s="135"/>
      <c r="D24" s="135"/>
      <c r="E24" s="135"/>
      <c r="F24" s="139"/>
      <c r="G24" s="135"/>
      <c r="H24" s="157"/>
      <c r="I24" s="154"/>
    </row>
    <row r="25" spans="1:9" s="133" customFormat="1" ht="18.75">
      <c r="A25" s="152"/>
      <c r="B25" s="135"/>
      <c r="C25" s="135"/>
      <c r="D25" s="135"/>
      <c r="E25" s="135"/>
      <c r="F25" s="139"/>
      <c r="G25" s="135"/>
      <c r="H25" s="157"/>
      <c r="I25" s="154"/>
    </row>
    <row r="26" spans="1:9" s="133" customFormat="1" ht="18.75">
      <c r="A26" s="152"/>
      <c r="B26" s="135"/>
      <c r="C26" s="135"/>
      <c r="D26" s="135"/>
      <c r="E26" s="135"/>
      <c r="F26" s="139"/>
      <c r="G26" s="135"/>
      <c r="H26" s="157"/>
      <c r="I26" s="154"/>
    </row>
    <row r="27" spans="1:9" ht="18.75" customHeight="1">
      <c r="A27" s="156"/>
      <c r="B27" s="156"/>
      <c r="C27" s="156"/>
      <c r="D27" s="156"/>
      <c r="E27" s="156"/>
      <c r="F27" s="329" t="s">
        <v>529</v>
      </c>
      <c r="G27" s="329"/>
      <c r="H27" s="160"/>
      <c r="I27" s="149"/>
    </row>
    <row r="28" spans="1:9" ht="18.75" customHeight="1">
      <c r="A28" s="156"/>
      <c r="B28" s="156"/>
      <c r="C28" s="156"/>
      <c r="D28" s="156"/>
      <c r="E28" s="135"/>
      <c r="F28" s="329" t="s">
        <v>78</v>
      </c>
      <c r="G28" s="329"/>
      <c r="H28" s="158"/>
      <c r="I28" s="149"/>
    </row>
    <row r="29" spans="1:9" ht="17.25">
      <c r="A29" s="156"/>
      <c r="B29" s="156"/>
      <c r="C29" s="156"/>
      <c r="D29" s="156"/>
      <c r="E29" s="156"/>
      <c r="F29" s="156"/>
      <c r="G29" s="158"/>
      <c r="H29" s="156"/>
      <c r="I29" s="156"/>
    </row>
    <row r="30" spans="1:9" ht="17.25">
      <c r="A30" s="156"/>
      <c r="B30" s="156"/>
      <c r="C30" s="156"/>
      <c r="D30" s="156"/>
      <c r="E30" s="156"/>
      <c r="F30" s="156"/>
      <c r="G30" s="158"/>
      <c r="H30" s="156"/>
      <c r="I30" s="156"/>
    </row>
    <row r="31" spans="1:9" ht="17.25">
      <c r="A31" s="156"/>
      <c r="B31" s="156"/>
      <c r="C31" s="156"/>
      <c r="D31" s="156"/>
      <c r="E31" s="156"/>
      <c r="F31" s="156"/>
      <c r="G31" s="158"/>
      <c r="H31" s="156"/>
      <c r="I31" s="156"/>
    </row>
    <row r="32" spans="1:9" ht="17.25">
      <c r="A32" s="156"/>
      <c r="B32" s="156"/>
      <c r="C32" s="156"/>
      <c r="D32" s="156"/>
      <c r="E32" s="156"/>
      <c r="F32" s="156"/>
      <c r="G32" s="158"/>
      <c r="H32" s="156"/>
      <c r="I32" s="156"/>
    </row>
    <row r="33" spans="1:9" ht="17.25">
      <c r="A33" s="156"/>
      <c r="B33" s="156"/>
      <c r="C33" s="156"/>
      <c r="D33" s="156"/>
      <c r="E33" s="156"/>
      <c r="F33" s="156"/>
      <c r="G33" s="158"/>
      <c r="H33" s="156"/>
      <c r="I33" s="156"/>
    </row>
    <row r="34" spans="1:9" ht="17.25">
      <c r="A34" s="156"/>
      <c r="B34" s="156"/>
      <c r="C34" s="156"/>
      <c r="D34" s="156"/>
      <c r="E34" s="156"/>
      <c r="F34" s="156"/>
      <c r="G34" s="158"/>
      <c r="H34" s="156"/>
      <c r="I34" s="156"/>
    </row>
  </sheetData>
  <sheetProtection/>
  <mergeCells count="6">
    <mergeCell ref="F27:G27"/>
    <mergeCell ref="F28:G28"/>
    <mergeCell ref="B21:C21"/>
    <mergeCell ref="F21:G21"/>
    <mergeCell ref="A1:I1"/>
    <mergeCell ref="G2:H2"/>
  </mergeCells>
  <printOptions horizontalCentered="1"/>
  <pageMargins left="0.7086614173228347" right="0.7086614173228347" top="0.69" bottom="0.2755905511811024" header="0.45" footer="0.1574803149606299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2.140625" style="0" customWidth="1"/>
    <col min="4" max="4" width="9.28125" style="0" customWidth="1"/>
    <col min="5" max="5" width="3.421875" style="0" customWidth="1"/>
    <col min="6" max="6" width="4.57421875" style="0" customWidth="1"/>
    <col min="7" max="7" width="26.57421875" style="39" customWidth="1"/>
    <col min="8" max="8" width="11.140625" style="0" customWidth="1"/>
    <col min="9" max="9" width="12.00390625" style="0" customWidth="1"/>
  </cols>
  <sheetData>
    <row r="1" spans="1:9" s="134" customFormat="1" ht="40.5" customHeight="1">
      <c r="A1" s="328" t="s">
        <v>706</v>
      </c>
      <c r="B1" s="328"/>
      <c r="C1" s="328"/>
      <c r="D1" s="328"/>
      <c r="E1" s="328"/>
      <c r="F1" s="328"/>
      <c r="G1" s="328"/>
      <c r="H1" s="328"/>
      <c r="I1" s="186"/>
    </row>
    <row r="2" spans="2:9" s="134" customFormat="1" ht="18.75">
      <c r="B2" s="187"/>
      <c r="C2" s="187"/>
      <c r="D2" s="187"/>
      <c r="E2" s="187"/>
      <c r="F2" s="187"/>
      <c r="G2" s="188" t="s">
        <v>480</v>
      </c>
      <c r="H2" s="187"/>
      <c r="I2" s="187"/>
    </row>
    <row r="3" spans="1:9" s="136" customFormat="1" ht="18.75">
      <c r="A3" s="140" t="s">
        <v>532</v>
      </c>
      <c r="B3" s="140"/>
      <c r="C3" s="140"/>
      <c r="D3" s="140"/>
      <c r="E3" s="140"/>
      <c r="F3" s="140"/>
      <c r="G3" s="141"/>
      <c r="H3" s="142"/>
      <c r="I3" s="142"/>
    </row>
    <row r="4" spans="1:9" s="136" customFormat="1" ht="18.75">
      <c r="A4" s="143"/>
      <c r="B4" s="174" t="s">
        <v>685</v>
      </c>
      <c r="C4" s="174"/>
      <c r="D4" s="144"/>
      <c r="E4" s="144"/>
      <c r="F4" s="144"/>
      <c r="G4" s="227">
        <v>55360</v>
      </c>
      <c r="H4" s="142"/>
      <c r="I4" s="142"/>
    </row>
    <row r="5" spans="1:9" s="136" customFormat="1" ht="18.75">
      <c r="A5" s="143"/>
      <c r="B5" s="183" t="s">
        <v>686</v>
      </c>
      <c r="C5" s="317"/>
      <c r="D5" s="318"/>
      <c r="E5" s="318"/>
      <c r="F5" s="318"/>
      <c r="G5" s="299">
        <v>351000</v>
      </c>
      <c r="H5" s="142"/>
      <c r="I5" s="142"/>
    </row>
    <row r="6" spans="1:9" s="136" customFormat="1" ht="18.75">
      <c r="A6" s="143"/>
      <c r="B6" s="183" t="s">
        <v>687</v>
      </c>
      <c r="C6" s="169"/>
      <c r="D6" s="144"/>
      <c r="E6" s="144"/>
      <c r="F6" s="144"/>
      <c r="G6" s="227">
        <v>7465</v>
      </c>
      <c r="H6" s="142"/>
      <c r="I6" s="142"/>
    </row>
    <row r="7" spans="1:9" s="136" customFormat="1" ht="18.75">
      <c r="A7" s="143"/>
      <c r="B7" s="2" t="s">
        <v>688</v>
      </c>
      <c r="C7" s="169"/>
      <c r="D7" s="144"/>
      <c r="E7" s="144"/>
      <c r="F7" s="144"/>
      <c r="G7" s="227">
        <v>80000</v>
      </c>
      <c r="H7" s="142"/>
      <c r="I7" s="142"/>
    </row>
    <row r="8" spans="1:9" s="136" customFormat="1" ht="18.75">
      <c r="A8" s="143"/>
      <c r="B8" s="183" t="s">
        <v>689</v>
      </c>
      <c r="C8" s="168"/>
      <c r="D8" s="184"/>
      <c r="E8" s="184"/>
      <c r="F8" s="184"/>
      <c r="G8" s="299">
        <v>13750</v>
      </c>
      <c r="H8" s="142"/>
      <c r="I8" s="142"/>
    </row>
    <row r="9" spans="1:9" s="136" customFormat="1" ht="18.75">
      <c r="A9" s="143"/>
      <c r="B9" s="155"/>
      <c r="C9" s="165" t="s">
        <v>530</v>
      </c>
      <c r="D9" s="155"/>
      <c r="E9" s="155"/>
      <c r="F9" s="155"/>
      <c r="G9" s="315">
        <f>SUM(G4:G8)</f>
        <v>507575</v>
      </c>
      <c r="H9" s="142"/>
      <c r="I9" s="142"/>
    </row>
    <row r="10" spans="1:9" s="136" customFormat="1" ht="12" customHeight="1">
      <c r="A10" s="146"/>
      <c r="B10" s="147"/>
      <c r="C10" s="147"/>
      <c r="D10" s="148"/>
      <c r="E10" s="148"/>
      <c r="F10" s="148"/>
      <c r="G10" s="226"/>
      <c r="H10" s="142"/>
      <c r="I10" s="142"/>
    </row>
    <row r="11" spans="1:9" s="136" customFormat="1" ht="18.75">
      <c r="A11" s="140" t="s">
        <v>533</v>
      </c>
      <c r="B11" s="140"/>
      <c r="C11" s="140"/>
      <c r="D11" s="140"/>
      <c r="E11" s="140"/>
      <c r="F11" s="140"/>
      <c r="G11" s="307"/>
      <c r="H11" s="142"/>
      <c r="I11" s="142"/>
    </row>
    <row r="12" spans="1:9" s="136" customFormat="1" ht="18.75">
      <c r="A12" s="143"/>
      <c r="B12" s="175" t="s">
        <v>683</v>
      </c>
      <c r="C12" s="166"/>
      <c r="D12" s="176"/>
      <c r="E12" s="135"/>
      <c r="F12" s="135"/>
      <c r="G12" s="233"/>
      <c r="H12" s="142"/>
      <c r="I12" s="142"/>
    </row>
    <row r="13" spans="1:9" s="136" customFormat="1" ht="18.75">
      <c r="A13" s="143"/>
      <c r="B13" s="177"/>
      <c r="C13" s="178" t="s">
        <v>534</v>
      </c>
      <c r="D13" s="179"/>
      <c r="E13" s="179"/>
      <c r="F13" s="150"/>
      <c r="G13" s="235">
        <v>27000</v>
      </c>
      <c r="H13" s="142"/>
      <c r="I13" s="142"/>
    </row>
    <row r="14" spans="1:9" s="136" customFormat="1" ht="18.75">
      <c r="A14" s="143"/>
      <c r="B14" s="254" t="s">
        <v>690</v>
      </c>
      <c r="G14" s="224"/>
      <c r="H14" s="142"/>
      <c r="I14" s="142"/>
    </row>
    <row r="15" spans="1:9" s="136" customFormat="1" ht="18.75">
      <c r="A15" s="143"/>
      <c r="C15" s="178" t="s">
        <v>534</v>
      </c>
      <c r="D15" s="179"/>
      <c r="E15" s="179"/>
      <c r="F15" s="150"/>
      <c r="G15" s="235">
        <v>100000</v>
      </c>
      <c r="H15" s="142"/>
      <c r="I15" s="142"/>
    </row>
    <row r="16" spans="1:9" s="136" customFormat="1" ht="18.75">
      <c r="A16" s="143"/>
      <c r="B16" s="309" t="s">
        <v>531</v>
      </c>
      <c r="C16" s="268"/>
      <c r="D16" s="176"/>
      <c r="E16" s="176"/>
      <c r="F16" s="135"/>
      <c r="G16" s="233"/>
      <c r="H16" s="142"/>
      <c r="I16" s="142"/>
    </row>
    <row r="17" spans="1:9" s="136" customFormat="1" ht="18.75">
      <c r="A17" s="143"/>
      <c r="B17" s="313"/>
      <c r="C17" s="312" t="s">
        <v>694</v>
      </c>
      <c r="D17" s="179"/>
      <c r="E17" s="179"/>
      <c r="F17" s="150"/>
      <c r="G17" s="235">
        <v>107874</v>
      </c>
      <c r="H17" s="142"/>
      <c r="I17" s="142"/>
    </row>
    <row r="18" spans="1:9" s="136" customFormat="1" ht="18.75">
      <c r="A18" s="143"/>
      <c r="B18" s="313"/>
      <c r="C18" s="314" t="s">
        <v>695</v>
      </c>
      <c r="D18" s="181"/>
      <c r="E18" s="181"/>
      <c r="F18" s="162"/>
      <c r="G18" s="325">
        <v>29126</v>
      </c>
      <c r="H18" s="142"/>
      <c r="I18" s="142"/>
    </row>
    <row r="19" spans="1:11" s="136" customFormat="1" ht="18.75">
      <c r="A19" s="143"/>
      <c r="B19" s="176" t="s">
        <v>702</v>
      </c>
      <c r="C19" s="176"/>
      <c r="D19" s="176"/>
      <c r="E19" s="176"/>
      <c r="F19" s="135"/>
      <c r="G19" s="233"/>
      <c r="H19" s="142"/>
      <c r="I19" s="142"/>
      <c r="J19" s="176"/>
      <c r="K19" s="176"/>
    </row>
    <row r="20" spans="1:11" s="136" customFormat="1" ht="18.75">
      <c r="A20" s="143"/>
      <c r="B20" s="176"/>
      <c r="C20" s="179" t="s">
        <v>698</v>
      </c>
      <c r="D20" s="179"/>
      <c r="E20" s="179"/>
      <c r="F20" s="150"/>
      <c r="G20" s="235">
        <v>10000</v>
      </c>
      <c r="H20" s="142"/>
      <c r="I20" s="142"/>
      <c r="J20" s="176"/>
      <c r="K20" s="176"/>
    </row>
    <row r="21" spans="1:9" s="136" customFormat="1" ht="18.75">
      <c r="A21" s="143"/>
      <c r="B21" s="179" t="s">
        <v>692</v>
      </c>
      <c r="C21" s="320"/>
      <c r="D21" s="320"/>
      <c r="E21" s="320"/>
      <c r="F21" s="320"/>
      <c r="G21" s="235">
        <v>233575</v>
      </c>
      <c r="H21" s="142"/>
      <c r="I21" s="142"/>
    </row>
    <row r="22" spans="1:9" s="136" customFormat="1" ht="18.75">
      <c r="A22" s="143"/>
      <c r="B22" s="152"/>
      <c r="C22" s="164" t="s">
        <v>530</v>
      </c>
      <c r="D22" s="152"/>
      <c r="E22" s="152"/>
      <c r="F22" s="152"/>
      <c r="G22" s="316">
        <f>SUM(G12:G21)</f>
        <v>507575</v>
      </c>
      <c r="H22" s="142"/>
      <c r="I22" s="142"/>
    </row>
    <row r="23" spans="1:9" ht="18.75" customHeight="1">
      <c r="A23" s="156"/>
      <c r="B23" s="156"/>
      <c r="C23" s="156"/>
      <c r="D23" s="156"/>
      <c r="E23" s="135"/>
      <c r="F23" s="159"/>
      <c r="G23" s="159"/>
      <c r="H23" s="158"/>
      <c r="I23" s="149"/>
    </row>
    <row r="24" spans="1:9" ht="16.5" customHeight="1">
      <c r="A24" s="330" t="s">
        <v>697</v>
      </c>
      <c r="B24" s="330"/>
      <c r="C24" s="330"/>
      <c r="D24" s="330"/>
      <c r="E24" s="330"/>
      <c r="F24" s="330"/>
      <c r="G24" s="330"/>
      <c r="H24" s="330"/>
      <c r="I24" s="149"/>
    </row>
    <row r="25" spans="1:11" ht="16.5" customHeight="1">
      <c r="A25" s="330" t="s">
        <v>585</v>
      </c>
      <c r="B25" s="330"/>
      <c r="C25" s="330"/>
      <c r="D25" s="330"/>
      <c r="E25" s="330"/>
      <c r="F25" s="330"/>
      <c r="G25" s="330"/>
      <c r="H25" s="330"/>
      <c r="I25" s="173"/>
      <c r="J25" s="307"/>
      <c r="K25" s="152"/>
    </row>
    <row r="26" spans="1:11" ht="17.25" customHeight="1">
      <c r="A26" s="330" t="s">
        <v>691</v>
      </c>
      <c r="B26" s="330"/>
      <c r="C26" s="330"/>
      <c r="D26" s="330"/>
      <c r="E26" s="330"/>
      <c r="F26" s="330"/>
      <c r="G26" s="330"/>
      <c r="H26" s="330"/>
      <c r="I26" s="240"/>
      <c r="J26" s="241"/>
      <c r="K26" s="152"/>
    </row>
    <row r="27" spans="1:11" ht="19.5">
      <c r="A27" s="238"/>
      <c r="B27" s="238"/>
      <c r="C27" s="238"/>
      <c r="D27" s="238"/>
      <c r="E27" s="238"/>
      <c r="F27" s="239"/>
      <c r="G27" s="337" t="s">
        <v>584</v>
      </c>
      <c r="H27" s="337"/>
      <c r="I27" s="172"/>
      <c r="J27" s="308"/>
      <c r="K27" s="256"/>
    </row>
    <row r="28" spans="1:11" ht="19.5">
      <c r="A28" s="240" t="s">
        <v>586</v>
      </c>
      <c r="B28" s="240"/>
      <c r="C28" s="240"/>
      <c r="D28" s="240"/>
      <c r="E28" s="240"/>
      <c r="F28" s="241"/>
      <c r="G28" s="240"/>
      <c r="H28" s="240"/>
      <c r="I28" s="240"/>
      <c r="J28" s="308"/>
      <c r="K28" s="256"/>
    </row>
    <row r="29" spans="1:11" ht="19.5">
      <c r="A29" s="2"/>
      <c r="B29" s="195" t="s">
        <v>681</v>
      </c>
      <c r="C29" s="174"/>
      <c r="D29" s="174"/>
      <c r="E29" s="174"/>
      <c r="F29" s="227"/>
      <c r="G29" s="227">
        <v>70524</v>
      </c>
      <c r="H29" s="166"/>
      <c r="I29" s="240"/>
      <c r="J29" s="308"/>
      <c r="K29" s="256"/>
    </row>
    <row r="30" spans="1:11" ht="19.5">
      <c r="A30" s="2"/>
      <c r="B30" s="183" t="s">
        <v>550</v>
      </c>
      <c r="C30" s="168"/>
      <c r="D30" s="184"/>
      <c r="E30" s="184"/>
      <c r="F30" s="184"/>
      <c r="G30" s="185">
        <v>805311</v>
      </c>
      <c r="H30" s="166"/>
      <c r="I30" s="240"/>
      <c r="J30" s="308"/>
      <c r="K30" s="256"/>
    </row>
    <row r="31" spans="1:11" ht="19.5">
      <c r="A31" s="2"/>
      <c r="B31" s="192"/>
      <c r="C31" s="165" t="s">
        <v>530</v>
      </c>
      <c r="D31" s="172"/>
      <c r="E31" s="172"/>
      <c r="F31" s="226"/>
      <c r="G31" s="315">
        <f>SUM(G29:G30)</f>
        <v>875835</v>
      </c>
      <c r="H31" s="166"/>
      <c r="I31" s="240"/>
      <c r="J31" s="308"/>
      <c r="K31" s="256"/>
    </row>
    <row r="32" spans="1:11" ht="13.5" customHeight="1">
      <c r="A32" s="2"/>
      <c r="B32" s="172"/>
      <c r="C32" s="172"/>
      <c r="D32" s="172"/>
      <c r="E32" s="172"/>
      <c r="F32" s="226"/>
      <c r="G32" s="226"/>
      <c r="H32" s="166"/>
      <c r="I32" s="240"/>
      <c r="J32" s="308"/>
      <c r="K32" s="256"/>
    </row>
    <row r="33" spans="1:11" ht="19.5">
      <c r="A33" s="243" t="s">
        <v>569</v>
      </c>
      <c r="B33" s="223"/>
      <c r="C33" s="223"/>
      <c r="D33" s="223"/>
      <c r="E33" s="223"/>
      <c r="F33" s="244"/>
      <c r="G33" s="245"/>
      <c r="H33" s="166"/>
      <c r="I33" s="240"/>
      <c r="J33" s="308"/>
      <c r="K33" s="256"/>
    </row>
    <row r="34" spans="1:11" ht="19.5">
      <c r="A34" s="2"/>
      <c r="B34" s="246" t="s">
        <v>682</v>
      </c>
      <c r="C34" s="276"/>
      <c r="D34" s="179"/>
      <c r="E34" s="174"/>
      <c r="F34" s="242"/>
      <c r="G34" s="247">
        <v>70524</v>
      </c>
      <c r="H34" s="166"/>
      <c r="I34" s="240"/>
      <c r="J34" s="308"/>
      <c r="K34" s="256"/>
    </row>
    <row r="35" spans="1:11" ht="19.5">
      <c r="A35" s="2"/>
      <c r="B35" s="180" t="s">
        <v>551</v>
      </c>
      <c r="C35" s="172"/>
      <c r="D35" s="176"/>
      <c r="E35" s="176"/>
      <c r="F35" s="135"/>
      <c r="G35" s="161"/>
      <c r="H35" s="166"/>
      <c r="I35" s="240"/>
      <c r="J35" s="308"/>
      <c r="K35" s="256"/>
    </row>
    <row r="36" spans="1:11" ht="19.5">
      <c r="A36" s="2"/>
      <c r="B36" s="180"/>
      <c r="C36" s="174" t="s">
        <v>535</v>
      </c>
      <c r="D36" s="179"/>
      <c r="E36" s="179"/>
      <c r="F36" s="150"/>
      <c r="G36" s="151">
        <v>733769</v>
      </c>
      <c r="H36" s="166"/>
      <c r="I36" s="240"/>
      <c r="J36" s="308"/>
      <c r="K36" s="256"/>
    </row>
    <row r="37" spans="1:11" ht="19.5">
      <c r="A37" s="2"/>
      <c r="B37" s="180"/>
      <c r="C37" s="183" t="s">
        <v>624</v>
      </c>
      <c r="D37" s="181"/>
      <c r="E37" s="181"/>
      <c r="F37" s="162"/>
      <c r="G37" s="163">
        <v>71542</v>
      </c>
      <c r="H37" s="166"/>
      <c r="I37" s="240"/>
      <c r="J37" s="308"/>
      <c r="K37" s="256"/>
    </row>
    <row r="38" spans="1:11" ht="19.5">
      <c r="A38" s="238"/>
      <c r="B38" s="238"/>
      <c r="C38" s="165" t="s">
        <v>530</v>
      </c>
      <c r="D38" s="238"/>
      <c r="E38" s="238"/>
      <c r="F38" s="239"/>
      <c r="G38" s="319">
        <f>SUM(G34:G37)</f>
        <v>875835</v>
      </c>
      <c r="H38" s="166"/>
      <c r="I38" s="240"/>
      <c r="J38" s="308"/>
      <c r="K38" s="256"/>
    </row>
    <row r="39" spans="1:11" ht="16.5">
      <c r="A39" s="140" t="s">
        <v>566</v>
      </c>
      <c r="B39" s="140"/>
      <c r="C39" s="140"/>
      <c r="D39" s="140"/>
      <c r="E39" s="140"/>
      <c r="F39" s="141"/>
      <c r="G39" s="140"/>
      <c r="H39" s="140"/>
      <c r="I39" s="240"/>
      <c r="J39" s="241"/>
      <c r="K39" s="152"/>
    </row>
    <row r="40" spans="1:11" ht="19.5">
      <c r="A40" s="208" t="s">
        <v>567</v>
      </c>
      <c r="B40" s="208"/>
      <c r="C40" s="208"/>
      <c r="D40" s="208"/>
      <c r="E40" s="208"/>
      <c r="F40" s="208" t="s">
        <v>568</v>
      </c>
      <c r="G40" s="208"/>
      <c r="H40" s="148"/>
      <c r="I40" s="240"/>
      <c r="J40" s="308"/>
      <c r="K40" s="256"/>
    </row>
    <row r="41" spans="1:11" ht="17.25">
      <c r="A41" s="209" t="s">
        <v>569</v>
      </c>
      <c r="B41" s="208"/>
      <c r="C41" s="208"/>
      <c r="D41" s="208"/>
      <c r="E41" s="208"/>
      <c r="F41" s="148"/>
      <c r="G41" s="148"/>
      <c r="H41" s="148"/>
      <c r="I41" s="240"/>
      <c r="J41" s="241"/>
      <c r="K41" s="152"/>
    </row>
    <row r="42" spans="1:11" ht="19.5">
      <c r="A42" s="180" t="s">
        <v>676</v>
      </c>
      <c r="B42" s="310"/>
      <c r="C42" s="172"/>
      <c r="E42" s="226"/>
      <c r="F42" s="309" t="s">
        <v>531</v>
      </c>
      <c r="G42" s="268"/>
      <c r="H42" s="311"/>
      <c r="I42" s="311"/>
      <c r="J42" s="241"/>
      <c r="K42" s="256"/>
    </row>
    <row r="43" spans="1:12" s="136" customFormat="1" ht="18.75">
      <c r="A43" s="254"/>
      <c r="B43" s="179" t="s">
        <v>677</v>
      </c>
      <c r="C43" s="179"/>
      <c r="D43" s="312">
        <v>4518</v>
      </c>
      <c r="E43" s="226"/>
      <c r="F43" s="313"/>
      <c r="G43" s="312" t="s">
        <v>678</v>
      </c>
      <c r="H43" s="312">
        <v>4518</v>
      </c>
      <c r="J43" s="241"/>
      <c r="K43" s="152"/>
      <c r="L43"/>
    </row>
    <row r="44" spans="1:12" s="136" customFormat="1" ht="19.5" customHeight="1">
      <c r="A44" s="254"/>
      <c r="B44" s="179" t="s">
        <v>679</v>
      </c>
      <c r="C44" s="179"/>
      <c r="D44" s="314">
        <v>1222</v>
      </c>
      <c r="E44" s="226"/>
      <c r="F44" s="313"/>
      <c r="G44" s="314" t="s">
        <v>680</v>
      </c>
      <c r="H44" s="314">
        <v>1222</v>
      </c>
      <c r="J44" s="241"/>
      <c r="K44" s="256"/>
      <c r="L44"/>
    </row>
    <row r="45" spans="1:12" s="133" customFormat="1" ht="12" customHeight="1">
      <c r="A45" s="152"/>
      <c r="B45" s="135"/>
      <c r="C45" s="135"/>
      <c r="D45" s="135"/>
      <c r="E45" s="226"/>
      <c r="F45" s="220"/>
      <c r="G45" s="221"/>
      <c r="H45" s="148"/>
      <c r="I45" s="240"/>
      <c r="J45" s="241"/>
      <c r="K45" s="152"/>
      <c r="L45"/>
    </row>
    <row r="46" spans="1:9" s="133" customFormat="1" ht="8.25" customHeight="1">
      <c r="A46" s="156"/>
      <c r="B46" s="156"/>
      <c r="C46" s="156"/>
      <c r="D46" s="156"/>
      <c r="E46" s="156"/>
      <c r="F46" s="158"/>
      <c r="G46" s="156"/>
      <c r="H46" s="156"/>
      <c r="I46" s="154"/>
    </row>
    <row r="47" spans="1:9" s="133" customFormat="1" ht="18.75">
      <c r="A47" s="152" t="s">
        <v>700</v>
      </c>
      <c r="B47" s="135"/>
      <c r="C47" s="135"/>
      <c r="D47" s="135"/>
      <c r="E47" s="135"/>
      <c r="F47" s="139"/>
      <c r="G47" s="135"/>
      <c r="H47" s="157"/>
      <c r="I47" s="154"/>
    </row>
    <row r="48" spans="1:9" s="133" customFormat="1" ht="11.25" customHeight="1">
      <c r="A48" s="152"/>
      <c r="B48" s="135"/>
      <c r="C48" s="135"/>
      <c r="D48" s="135"/>
      <c r="E48" s="135"/>
      <c r="F48" s="139"/>
      <c r="G48" s="135"/>
      <c r="H48" s="157"/>
      <c r="I48" s="154"/>
    </row>
    <row r="49" spans="1:9" ht="18.75" customHeight="1">
      <c r="A49" s="156"/>
      <c r="B49" s="156"/>
      <c r="C49" s="156"/>
      <c r="D49" s="156"/>
      <c r="E49" s="156"/>
      <c r="F49" s="329" t="s">
        <v>529</v>
      </c>
      <c r="G49" s="329"/>
      <c r="H49" s="160"/>
      <c r="I49" s="149"/>
    </row>
    <row r="50" spans="1:9" ht="18.75" customHeight="1">
      <c r="A50" s="156"/>
      <c r="B50" s="156"/>
      <c r="C50" s="156"/>
      <c r="D50" s="156"/>
      <c r="E50" s="135"/>
      <c r="F50" s="329" t="s">
        <v>78</v>
      </c>
      <c r="G50" s="329"/>
      <c r="H50" s="158"/>
      <c r="I50" s="149"/>
    </row>
    <row r="51" spans="1:9" ht="17.25">
      <c r="A51" s="156"/>
      <c r="B51" s="156"/>
      <c r="C51" s="156"/>
      <c r="D51" s="156"/>
      <c r="E51" s="156"/>
      <c r="F51" s="156"/>
      <c r="G51" s="158"/>
      <c r="H51" s="156"/>
      <c r="I51" s="156"/>
    </row>
    <row r="52" spans="1:9" ht="17.25">
      <c r="A52" s="156"/>
      <c r="B52" s="156"/>
      <c r="C52" s="156"/>
      <c r="D52" s="156"/>
      <c r="E52" s="156"/>
      <c r="F52" s="156"/>
      <c r="G52" s="158"/>
      <c r="H52" s="156"/>
      <c r="I52" s="156"/>
    </row>
    <row r="53" spans="1:9" ht="17.25">
      <c r="A53" s="156"/>
      <c r="B53" s="156"/>
      <c r="C53" s="156"/>
      <c r="D53" s="156"/>
      <c r="E53" s="156"/>
      <c r="F53" s="156"/>
      <c r="G53" s="158"/>
      <c r="H53" s="156"/>
      <c r="I53" s="156"/>
    </row>
    <row r="54" spans="1:9" ht="17.25">
      <c r="A54" s="156"/>
      <c r="B54" s="156"/>
      <c r="C54" s="156"/>
      <c r="D54" s="156"/>
      <c r="E54" s="156"/>
      <c r="F54" s="156"/>
      <c r="G54" s="158"/>
      <c r="H54" s="156"/>
      <c r="I54" s="156"/>
    </row>
    <row r="55" spans="1:9" ht="17.25">
      <c r="A55" s="156"/>
      <c r="B55" s="156"/>
      <c r="C55" s="156"/>
      <c r="D55" s="156"/>
      <c r="E55" s="156"/>
      <c r="F55" s="156"/>
      <c r="G55" s="158"/>
      <c r="H55" s="156"/>
      <c r="I55" s="156"/>
    </row>
  </sheetData>
  <sheetProtection/>
  <mergeCells count="7">
    <mergeCell ref="G27:H27"/>
    <mergeCell ref="F50:G50"/>
    <mergeCell ref="F49:G49"/>
    <mergeCell ref="A1:H1"/>
    <mergeCell ref="A24:H24"/>
    <mergeCell ref="A25:H25"/>
    <mergeCell ref="A26:H26"/>
  </mergeCells>
  <printOptions horizontalCentered="1"/>
  <pageMargins left="0.7086614173228347" right="0.7086614173228347" top="0.7086614173228347" bottom="0.2755905511811024" header="0.4330708661417323" footer="0.15748031496062992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CA33"/>
  <sheetViews>
    <sheetView tabSelected="1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IV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4.28125" style="0" hidden="1" customWidth="1"/>
    <col min="4" max="4" width="14.28125" style="0" customWidth="1"/>
    <col min="5" max="11" width="14.28125" style="0" hidden="1" customWidth="1"/>
    <col min="12" max="12" width="14.28125" style="0" customWidth="1"/>
    <col min="13" max="19" width="14.28125" style="0" hidden="1" customWidth="1"/>
    <col min="20" max="20" width="14.28125" style="0" customWidth="1"/>
    <col min="21" max="27" width="14.28125" style="0" hidden="1" customWidth="1"/>
    <col min="28" max="28" width="14.28125" style="0" customWidth="1"/>
    <col min="29" max="34" width="14.28125" style="0" hidden="1" customWidth="1"/>
    <col min="35" max="35" width="25.7109375" style="0" customWidth="1"/>
    <col min="36" max="36" width="14.28125" style="0" hidden="1" customWidth="1"/>
    <col min="37" max="37" width="14.28125" style="0" customWidth="1"/>
    <col min="38" max="44" width="14.28125" style="0" hidden="1" customWidth="1"/>
    <col min="45" max="45" width="14.28125" style="0" customWidth="1"/>
    <col min="46" max="52" width="14.28125" style="0" hidden="1" customWidth="1"/>
    <col min="53" max="53" width="14.28125" style="0" customWidth="1"/>
    <col min="54" max="60" width="14.28125" style="0" hidden="1" customWidth="1"/>
    <col min="61" max="61" width="14.28125" style="0" customWidth="1"/>
    <col min="62" max="67" width="14.28125" style="0" hidden="1" customWidth="1"/>
    <col min="68" max="78" width="0" style="0" hidden="1" customWidth="1"/>
  </cols>
  <sheetData>
    <row r="1" spans="1:66" s="2" customFormat="1" ht="15.75">
      <c r="A1" s="347" t="s">
        <v>658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</row>
    <row r="2" spans="1:66" s="2" customFormat="1" ht="15.75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</row>
    <row r="3" spans="2:67" s="2" customFormat="1" ht="15" customHeight="1" hidden="1">
      <c r="B3" s="115"/>
      <c r="C3" s="303" t="s">
        <v>656</v>
      </c>
      <c r="D3" s="303" t="s">
        <v>701</v>
      </c>
      <c r="E3" s="303"/>
      <c r="F3" s="303"/>
      <c r="G3" s="303"/>
      <c r="H3" s="303"/>
      <c r="I3" s="303"/>
      <c r="J3" s="303"/>
      <c r="K3" s="303" t="s">
        <v>656</v>
      </c>
      <c r="L3" s="303" t="s">
        <v>701</v>
      </c>
      <c r="M3" s="303"/>
      <c r="N3" s="303"/>
      <c r="O3" s="303"/>
      <c r="P3" s="303"/>
      <c r="Q3" s="303"/>
      <c r="R3" s="303"/>
      <c r="S3" s="303" t="s">
        <v>656</v>
      </c>
      <c r="T3" s="303" t="s">
        <v>701</v>
      </c>
      <c r="U3" s="303"/>
      <c r="V3" s="303"/>
      <c r="W3" s="303"/>
      <c r="X3" s="303"/>
      <c r="Y3" s="303"/>
      <c r="Z3" s="303"/>
      <c r="AA3" s="303" t="s">
        <v>656</v>
      </c>
      <c r="AB3" s="303" t="s">
        <v>701</v>
      </c>
      <c r="AC3" s="303"/>
      <c r="AD3" s="303"/>
      <c r="AE3" s="303"/>
      <c r="AF3" s="303"/>
      <c r="AG3" s="303"/>
      <c r="AH3" s="303"/>
      <c r="AI3" s="303"/>
      <c r="AJ3" s="303" t="s">
        <v>656</v>
      </c>
      <c r="AK3" s="303" t="s">
        <v>701</v>
      </c>
      <c r="AL3" s="303"/>
      <c r="AM3" s="303"/>
      <c r="AN3" s="303"/>
      <c r="AO3" s="303"/>
      <c r="AP3" s="303"/>
      <c r="AQ3" s="303"/>
      <c r="AR3" s="303" t="s">
        <v>656</v>
      </c>
      <c r="AS3" s="303" t="s">
        <v>701</v>
      </c>
      <c r="AT3" s="303"/>
      <c r="AU3" s="303"/>
      <c r="AV3" s="303"/>
      <c r="AW3" s="303"/>
      <c r="AX3" s="303"/>
      <c r="AY3" s="303"/>
      <c r="AZ3" s="303" t="s">
        <v>656</v>
      </c>
      <c r="BA3" s="303" t="s">
        <v>701</v>
      </c>
      <c r="BB3" s="303"/>
      <c r="BC3" s="303"/>
      <c r="BD3" s="303"/>
      <c r="BE3" s="303"/>
      <c r="BF3" s="303"/>
      <c r="BG3" s="303"/>
      <c r="BH3" s="303" t="s">
        <v>656</v>
      </c>
      <c r="BI3" s="303" t="s">
        <v>701</v>
      </c>
      <c r="BJ3" s="303"/>
      <c r="BK3" s="303"/>
      <c r="BL3" s="303"/>
      <c r="BM3" s="303"/>
      <c r="BN3" s="303"/>
      <c r="BO3" s="303"/>
    </row>
    <row r="4" spans="1:67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47</v>
      </c>
      <c r="AJ4" s="1" t="s">
        <v>48</v>
      </c>
      <c r="AK4" s="1" t="s">
        <v>48</v>
      </c>
      <c r="AL4" s="1" t="s">
        <v>48</v>
      </c>
      <c r="AM4" s="1" t="s">
        <v>48</v>
      </c>
      <c r="AN4" s="1" t="s">
        <v>48</v>
      </c>
      <c r="AO4" s="1" t="s">
        <v>48</v>
      </c>
      <c r="AP4" s="1" t="s">
        <v>48</v>
      </c>
      <c r="AQ4" s="1" t="s">
        <v>48</v>
      </c>
      <c r="AR4" s="1" t="s">
        <v>49</v>
      </c>
      <c r="AS4" s="1" t="s">
        <v>49</v>
      </c>
      <c r="AT4" s="1" t="s">
        <v>49</v>
      </c>
      <c r="AU4" s="1" t="s">
        <v>49</v>
      </c>
      <c r="AV4" s="1" t="s">
        <v>49</v>
      </c>
      <c r="AW4" s="1" t="s">
        <v>49</v>
      </c>
      <c r="AX4" s="1" t="s">
        <v>49</v>
      </c>
      <c r="AY4" s="1" t="s">
        <v>49</v>
      </c>
      <c r="AZ4" s="1" t="s">
        <v>93</v>
      </c>
      <c r="BA4" s="1" t="s">
        <v>93</v>
      </c>
      <c r="BB4" s="1" t="s">
        <v>93</v>
      </c>
      <c r="BC4" s="1" t="s">
        <v>93</v>
      </c>
      <c r="BD4" s="1" t="s">
        <v>93</v>
      </c>
      <c r="BE4" s="1" t="s">
        <v>93</v>
      </c>
      <c r="BF4" s="1" t="s">
        <v>93</v>
      </c>
      <c r="BG4" s="1" t="s">
        <v>93</v>
      </c>
      <c r="BH4" s="1" t="s">
        <v>94</v>
      </c>
      <c r="BI4" s="1" t="s">
        <v>94</v>
      </c>
      <c r="BJ4" s="1" t="s">
        <v>94</v>
      </c>
      <c r="BK4" s="1" t="s">
        <v>94</v>
      </c>
      <c r="BL4" s="1" t="s">
        <v>94</v>
      </c>
      <c r="BM4" s="1" t="s">
        <v>94</v>
      </c>
      <c r="BN4" s="1" t="s">
        <v>94</v>
      </c>
      <c r="BO4" s="1" t="s">
        <v>94</v>
      </c>
    </row>
    <row r="5" spans="1:67" s="11" customFormat="1" ht="15.75">
      <c r="A5" s="1">
        <v>1</v>
      </c>
      <c r="B5" s="348" t="s">
        <v>9</v>
      </c>
      <c r="C5" s="86" t="s">
        <v>385</v>
      </c>
      <c r="D5" s="86" t="s">
        <v>385</v>
      </c>
      <c r="E5" s="86" t="s">
        <v>385</v>
      </c>
      <c r="F5" s="86" t="s">
        <v>385</v>
      </c>
      <c r="G5" s="86" t="s">
        <v>385</v>
      </c>
      <c r="H5" s="86" t="s">
        <v>385</v>
      </c>
      <c r="I5" s="86" t="s">
        <v>385</v>
      </c>
      <c r="J5" s="86" t="s">
        <v>385</v>
      </c>
      <c r="K5" s="86" t="s">
        <v>122</v>
      </c>
      <c r="L5" s="86" t="s">
        <v>122</v>
      </c>
      <c r="M5" s="86" t="s">
        <v>122</v>
      </c>
      <c r="N5" s="86" t="s">
        <v>122</v>
      </c>
      <c r="O5" s="86" t="s">
        <v>122</v>
      </c>
      <c r="P5" s="86" t="s">
        <v>122</v>
      </c>
      <c r="Q5" s="86" t="s">
        <v>122</v>
      </c>
      <c r="R5" s="86" t="s">
        <v>122</v>
      </c>
      <c r="S5" s="86" t="s">
        <v>123</v>
      </c>
      <c r="T5" s="86" t="s">
        <v>123</v>
      </c>
      <c r="U5" s="86" t="s">
        <v>123</v>
      </c>
      <c r="V5" s="86" t="s">
        <v>123</v>
      </c>
      <c r="W5" s="86" t="s">
        <v>123</v>
      </c>
      <c r="X5" s="86" t="s">
        <v>123</v>
      </c>
      <c r="Y5" s="86" t="s">
        <v>123</v>
      </c>
      <c r="Z5" s="86" t="s">
        <v>123</v>
      </c>
      <c r="AA5" s="86" t="s">
        <v>5</v>
      </c>
      <c r="AB5" s="86" t="s">
        <v>5</v>
      </c>
      <c r="AC5" s="86" t="s">
        <v>5</v>
      </c>
      <c r="AD5" s="86" t="s">
        <v>5</v>
      </c>
      <c r="AE5" s="86" t="s">
        <v>5</v>
      </c>
      <c r="AF5" s="86" t="s">
        <v>5</v>
      </c>
      <c r="AG5" s="86" t="s">
        <v>5</v>
      </c>
      <c r="AH5" s="86" t="s">
        <v>5</v>
      </c>
      <c r="AI5" s="348" t="s">
        <v>9</v>
      </c>
      <c r="AJ5" s="86" t="s">
        <v>385</v>
      </c>
      <c r="AK5" s="86" t="s">
        <v>385</v>
      </c>
      <c r="AL5" s="86" t="s">
        <v>385</v>
      </c>
      <c r="AM5" s="86" t="s">
        <v>385</v>
      </c>
      <c r="AN5" s="86" t="s">
        <v>385</v>
      </c>
      <c r="AO5" s="86" t="s">
        <v>385</v>
      </c>
      <c r="AP5" s="86" t="s">
        <v>385</v>
      </c>
      <c r="AQ5" s="86" t="s">
        <v>385</v>
      </c>
      <c r="AR5" s="86" t="s">
        <v>122</v>
      </c>
      <c r="AS5" s="86" t="s">
        <v>122</v>
      </c>
      <c r="AT5" s="86" t="s">
        <v>122</v>
      </c>
      <c r="AU5" s="86" t="s">
        <v>122</v>
      </c>
      <c r="AV5" s="86" t="s">
        <v>122</v>
      </c>
      <c r="AW5" s="86" t="s">
        <v>122</v>
      </c>
      <c r="AX5" s="86" t="s">
        <v>122</v>
      </c>
      <c r="AY5" s="86" t="s">
        <v>122</v>
      </c>
      <c r="AZ5" s="86" t="s">
        <v>123</v>
      </c>
      <c r="BA5" s="86" t="s">
        <v>123</v>
      </c>
      <c r="BB5" s="86" t="s">
        <v>123</v>
      </c>
      <c r="BC5" s="86" t="s">
        <v>123</v>
      </c>
      <c r="BD5" s="86" t="s">
        <v>123</v>
      </c>
      <c r="BE5" s="86" t="s">
        <v>123</v>
      </c>
      <c r="BF5" s="86" t="s">
        <v>123</v>
      </c>
      <c r="BG5" s="86" t="s">
        <v>123</v>
      </c>
      <c r="BH5" s="86" t="s">
        <v>5</v>
      </c>
      <c r="BI5" s="86" t="s">
        <v>5</v>
      </c>
      <c r="BJ5" s="86" t="s">
        <v>5</v>
      </c>
      <c r="BK5" s="86" t="s">
        <v>5</v>
      </c>
      <c r="BL5" s="86" t="s">
        <v>5</v>
      </c>
      <c r="BM5" s="86" t="s">
        <v>5</v>
      </c>
      <c r="BN5" s="86" t="s">
        <v>5</v>
      </c>
      <c r="BO5" s="86" t="s">
        <v>5</v>
      </c>
    </row>
    <row r="6" spans="1:67" s="11" customFormat="1" ht="15.75">
      <c r="A6" s="1">
        <v>2</v>
      </c>
      <c r="B6" s="348"/>
      <c r="C6" s="86" t="s">
        <v>657</v>
      </c>
      <c r="D6" s="86" t="s">
        <v>657</v>
      </c>
      <c r="E6" s="86" t="s">
        <v>657</v>
      </c>
      <c r="F6" s="86" t="s">
        <v>657</v>
      </c>
      <c r="G6" s="86" t="s">
        <v>657</v>
      </c>
      <c r="H6" s="86" t="s">
        <v>657</v>
      </c>
      <c r="I6" s="86" t="s">
        <v>657</v>
      </c>
      <c r="J6" s="86" t="s">
        <v>657</v>
      </c>
      <c r="K6" s="86" t="s">
        <v>657</v>
      </c>
      <c r="L6" s="86" t="s">
        <v>657</v>
      </c>
      <c r="M6" s="86" t="s">
        <v>657</v>
      </c>
      <c r="N6" s="86" t="s">
        <v>657</v>
      </c>
      <c r="O6" s="86" t="s">
        <v>657</v>
      </c>
      <c r="P6" s="86" t="s">
        <v>657</v>
      </c>
      <c r="Q6" s="86" t="s">
        <v>657</v>
      </c>
      <c r="R6" s="86" t="s">
        <v>657</v>
      </c>
      <c r="S6" s="86" t="s">
        <v>657</v>
      </c>
      <c r="T6" s="86" t="s">
        <v>657</v>
      </c>
      <c r="U6" s="86" t="s">
        <v>657</v>
      </c>
      <c r="V6" s="86" t="s">
        <v>657</v>
      </c>
      <c r="W6" s="86" t="s">
        <v>657</v>
      </c>
      <c r="X6" s="86" t="s">
        <v>657</v>
      </c>
      <c r="Y6" s="86" t="s">
        <v>657</v>
      </c>
      <c r="Z6" s="86" t="s">
        <v>657</v>
      </c>
      <c r="AA6" s="86" t="s">
        <v>657</v>
      </c>
      <c r="AB6" s="86" t="s">
        <v>657</v>
      </c>
      <c r="AC6" s="86" t="s">
        <v>657</v>
      </c>
      <c r="AD6" s="86" t="s">
        <v>657</v>
      </c>
      <c r="AE6" s="86" t="s">
        <v>657</v>
      </c>
      <c r="AF6" s="86" t="s">
        <v>657</v>
      </c>
      <c r="AG6" s="86" t="s">
        <v>657</v>
      </c>
      <c r="AH6" s="86" t="s">
        <v>657</v>
      </c>
      <c r="AI6" s="348"/>
      <c r="AJ6" s="86" t="s">
        <v>657</v>
      </c>
      <c r="AK6" s="86" t="s">
        <v>657</v>
      </c>
      <c r="AL6" s="86" t="s">
        <v>657</v>
      </c>
      <c r="AM6" s="86" t="s">
        <v>657</v>
      </c>
      <c r="AN6" s="86" t="s">
        <v>657</v>
      </c>
      <c r="AO6" s="86" t="s">
        <v>657</v>
      </c>
      <c r="AP6" s="86" t="s">
        <v>657</v>
      </c>
      <c r="AQ6" s="86" t="s">
        <v>657</v>
      </c>
      <c r="AR6" s="86" t="s">
        <v>657</v>
      </c>
      <c r="AS6" s="86" t="s">
        <v>657</v>
      </c>
      <c r="AT6" s="86" t="s">
        <v>657</v>
      </c>
      <c r="AU6" s="86" t="s">
        <v>657</v>
      </c>
      <c r="AV6" s="86" t="s">
        <v>657</v>
      </c>
      <c r="AW6" s="86" t="s">
        <v>657</v>
      </c>
      <c r="AX6" s="86" t="s">
        <v>657</v>
      </c>
      <c r="AY6" s="86" t="s">
        <v>657</v>
      </c>
      <c r="AZ6" s="86" t="s">
        <v>657</v>
      </c>
      <c r="BA6" s="86" t="s">
        <v>657</v>
      </c>
      <c r="BB6" s="86" t="s">
        <v>657</v>
      </c>
      <c r="BC6" s="86" t="s">
        <v>657</v>
      </c>
      <c r="BD6" s="86" t="s">
        <v>657</v>
      </c>
      <c r="BE6" s="86" t="s">
        <v>657</v>
      </c>
      <c r="BF6" s="86" t="s">
        <v>657</v>
      </c>
      <c r="BG6" s="86" t="s">
        <v>657</v>
      </c>
      <c r="BH6" s="86" t="s">
        <v>657</v>
      </c>
      <c r="BI6" s="86" t="s">
        <v>657</v>
      </c>
      <c r="BJ6" s="86" t="s">
        <v>657</v>
      </c>
      <c r="BK6" s="86" t="s">
        <v>657</v>
      </c>
      <c r="BL6" s="86" t="s">
        <v>657</v>
      </c>
      <c r="BM6" s="86" t="s">
        <v>657</v>
      </c>
      <c r="BN6" s="86" t="s">
        <v>657</v>
      </c>
      <c r="BO6" s="86" t="s">
        <v>657</v>
      </c>
    </row>
    <row r="7" spans="1:67" s="93" customFormat="1" ht="16.5">
      <c r="A7" s="1">
        <v>3</v>
      </c>
      <c r="B7" s="349" t="s">
        <v>44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1"/>
      <c r="AI7" s="339" t="s">
        <v>134</v>
      </c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1"/>
      <c r="BJ7" s="131"/>
      <c r="BK7" s="131"/>
      <c r="BL7" s="131"/>
      <c r="BM7" s="131"/>
      <c r="BN7" s="131"/>
      <c r="BO7" s="304"/>
    </row>
    <row r="8" spans="1:79" s="11" customFormat="1" ht="47.25">
      <c r="A8" s="1">
        <v>4</v>
      </c>
      <c r="B8" s="88" t="s">
        <v>288</v>
      </c>
      <c r="C8" s="5">
        <f>Bevételek!C99</f>
        <v>0</v>
      </c>
      <c r="D8" s="5">
        <f>Bevételek!D99</f>
        <v>0</v>
      </c>
      <c r="E8" s="5">
        <f>Bevételek!E99</f>
        <v>0</v>
      </c>
      <c r="F8" s="5">
        <f>Bevételek!F99</f>
        <v>0</v>
      </c>
      <c r="G8" s="5">
        <f>Bevételek!G99</f>
        <v>0</v>
      </c>
      <c r="H8" s="5">
        <f>Bevételek!H99</f>
        <v>0</v>
      </c>
      <c r="I8" s="5">
        <f>Bevételek!I99</f>
        <v>0</v>
      </c>
      <c r="J8" s="5">
        <f>Bevételek!J99</f>
        <v>0</v>
      </c>
      <c r="K8" s="5">
        <f>Bevételek!C100</f>
        <v>11468833</v>
      </c>
      <c r="L8" s="5">
        <f>Bevételek!D100</f>
        <v>12329504</v>
      </c>
      <c r="M8" s="5">
        <f>Bevételek!E100</f>
        <v>0</v>
      </c>
      <c r="N8" s="5">
        <f>Bevételek!F100</f>
        <v>0</v>
      </c>
      <c r="O8" s="5">
        <f>Bevételek!G100</f>
        <v>0</v>
      </c>
      <c r="P8" s="5">
        <f>Bevételek!H100</f>
        <v>0</v>
      </c>
      <c r="Q8" s="5">
        <f>Bevételek!I100</f>
        <v>0</v>
      </c>
      <c r="R8" s="5">
        <f>Bevételek!J100</f>
        <v>0</v>
      </c>
      <c r="S8" s="5">
        <f>Bevételek!C101</f>
        <v>0</v>
      </c>
      <c r="T8" s="5">
        <f>Bevételek!D101</f>
        <v>0</v>
      </c>
      <c r="U8" s="5">
        <f>Bevételek!E101</f>
        <v>0</v>
      </c>
      <c r="V8" s="5">
        <f>Bevételek!F101</f>
        <v>0</v>
      </c>
      <c r="W8" s="5">
        <f>Bevételek!G101</f>
        <v>0</v>
      </c>
      <c r="X8" s="5">
        <f>Bevételek!H101</f>
        <v>0</v>
      </c>
      <c r="Y8" s="5">
        <f>Bevételek!I101</f>
        <v>0</v>
      </c>
      <c r="Z8" s="5">
        <f>Bevételek!J101</f>
        <v>0</v>
      </c>
      <c r="AA8" s="5">
        <f>C8+K8+S8</f>
        <v>11468833</v>
      </c>
      <c r="AB8" s="5">
        <f aca="true" t="shared" si="0" ref="AB8:AH11">D8+L8+T8</f>
        <v>12329504</v>
      </c>
      <c r="AC8" s="5">
        <f t="shared" si="0"/>
        <v>0</v>
      </c>
      <c r="AD8" s="5">
        <f t="shared" si="0"/>
        <v>0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90" t="s">
        <v>39</v>
      </c>
      <c r="AJ8" s="5">
        <f>Kiadás!C9</f>
        <v>0</v>
      </c>
      <c r="AK8" s="5">
        <f>Kiadás!D9</f>
        <v>0</v>
      </c>
      <c r="AL8" s="5">
        <f>Kiadás!E9</f>
        <v>0</v>
      </c>
      <c r="AM8" s="5">
        <f>Kiadás!F9</f>
        <v>0</v>
      </c>
      <c r="AN8" s="5">
        <f>Kiadás!G9</f>
        <v>0</v>
      </c>
      <c r="AO8" s="5">
        <f>Kiadás!H9</f>
        <v>0</v>
      </c>
      <c r="AP8" s="5">
        <f>Kiadás!I9</f>
        <v>0</v>
      </c>
      <c r="AQ8" s="5">
        <f>Kiadás!J9</f>
        <v>0</v>
      </c>
      <c r="AR8" s="5">
        <f>Kiadás!C10</f>
        <v>6114600</v>
      </c>
      <c r="AS8" s="5">
        <f>Kiadás!D10</f>
        <v>6848369</v>
      </c>
      <c r="AT8" s="5">
        <f>Kiadás!E10</f>
        <v>0</v>
      </c>
      <c r="AU8" s="5">
        <f>Kiadás!F10</f>
        <v>0</v>
      </c>
      <c r="AV8" s="5">
        <f>Kiadás!G10</f>
        <v>0</v>
      </c>
      <c r="AW8" s="5">
        <f>Kiadás!H10</f>
        <v>0</v>
      </c>
      <c r="AX8" s="5">
        <f>Kiadás!I10</f>
        <v>0</v>
      </c>
      <c r="AY8" s="5">
        <f>Kiadás!J10</f>
        <v>0</v>
      </c>
      <c r="AZ8" s="5">
        <f>Kiadás!C11</f>
        <v>434000</v>
      </c>
      <c r="BA8" s="5">
        <f>Kiadás!D11</f>
        <v>434000</v>
      </c>
      <c r="BB8" s="5">
        <f>Kiadás!E11</f>
        <v>0</v>
      </c>
      <c r="BC8" s="5">
        <f>Kiadás!F11</f>
        <v>0</v>
      </c>
      <c r="BD8" s="5">
        <f>Kiadás!G11</f>
        <v>0</v>
      </c>
      <c r="BE8" s="5">
        <f>Kiadás!H11</f>
        <v>0</v>
      </c>
      <c r="BF8" s="5">
        <f>Kiadás!I11</f>
        <v>0</v>
      </c>
      <c r="BG8" s="5">
        <f>Kiadás!J11</f>
        <v>0</v>
      </c>
      <c r="BH8" s="5">
        <f>AJ8+AR8+AZ8</f>
        <v>6548600</v>
      </c>
      <c r="BI8" s="5">
        <f aca="true" t="shared" si="1" ref="BI8:BO12">AK8+AS8+BA8</f>
        <v>7282369</v>
      </c>
      <c r="BJ8" s="5">
        <f t="shared" si="1"/>
        <v>0</v>
      </c>
      <c r="BK8" s="5">
        <f t="shared" si="1"/>
        <v>0</v>
      </c>
      <c r="BL8" s="5">
        <f t="shared" si="1"/>
        <v>0</v>
      </c>
      <c r="BM8" s="5">
        <f t="shared" si="1"/>
        <v>0</v>
      </c>
      <c r="BN8" s="5">
        <f t="shared" si="1"/>
        <v>0</v>
      </c>
      <c r="BO8" s="5">
        <f t="shared" si="1"/>
        <v>0</v>
      </c>
      <c r="BP8" s="322">
        <f>AK8-AJ8</f>
        <v>0</v>
      </c>
      <c r="BQ8" s="322">
        <f>AS8-AR8</f>
        <v>733769</v>
      </c>
      <c r="BR8" s="322">
        <f>BA8-AZ8</f>
        <v>0</v>
      </c>
      <c r="BS8" s="322">
        <f>BI8-BH8</f>
        <v>733769</v>
      </c>
      <c r="BT8" s="322">
        <f>BS8-BR8-BQ8-BP8</f>
        <v>0</v>
      </c>
      <c r="BU8" s="323"/>
      <c r="BV8" s="322">
        <f>D8-C8</f>
        <v>0</v>
      </c>
      <c r="BW8" s="322">
        <f>L8-K8</f>
        <v>860671</v>
      </c>
      <c r="BX8" s="322">
        <f>T8-S8</f>
        <v>0</v>
      </c>
      <c r="BY8" s="322">
        <f>AB8-AA8</f>
        <v>860671</v>
      </c>
      <c r="BZ8" s="322">
        <f>BY8-BX8-BW8-BV8</f>
        <v>0</v>
      </c>
      <c r="CA8" s="323"/>
    </row>
    <row r="9" spans="1:79" s="11" customFormat="1" ht="45">
      <c r="A9" s="1">
        <v>5</v>
      </c>
      <c r="B9" s="88" t="s">
        <v>310</v>
      </c>
      <c r="C9" s="5">
        <f>Bevételek!C160</f>
        <v>0</v>
      </c>
      <c r="D9" s="5">
        <f>Bevételek!D160</f>
        <v>0</v>
      </c>
      <c r="E9" s="5">
        <f>Bevételek!E160</f>
        <v>0</v>
      </c>
      <c r="F9" s="5">
        <f>Bevételek!F160</f>
        <v>0</v>
      </c>
      <c r="G9" s="5">
        <f>Bevételek!G160</f>
        <v>0</v>
      </c>
      <c r="H9" s="5">
        <f>Bevételek!H160</f>
        <v>0</v>
      </c>
      <c r="I9" s="5">
        <f>Bevételek!I160</f>
        <v>0</v>
      </c>
      <c r="J9" s="5">
        <f>Bevételek!J160</f>
        <v>0</v>
      </c>
      <c r="K9" s="5">
        <f>Bevételek!C161</f>
        <v>440000</v>
      </c>
      <c r="L9" s="5">
        <f>Bevételek!D161</f>
        <v>440000</v>
      </c>
      <c r="M9" s="5">
        <f>Bevételek!E161</f>
        <v>0</v>
      </c>
      <c r="N9" s="5">
        <f>Bevételek!F161</f>
        <v>0</v>
      </c>
      <c r="O9" s="5">
        <f>Bevételek!G161</f>
        <v>0</v>
      </c>
      <c r="P9" s="5">
        <f>Bevételek!H161</f>
        <v>0</v>
      </c>
      <c r="Q9" s="5">
        <f>Bevételek!I161</f>
        <v>0</v>
      </c>
      <c r="R9" s="5">
        <f>Bevételek!J161</f>
        <v>0</v>
      </c>
      <c r="S9" s="5">
        <f>Bevételek!C162</f>
        <v>2000000</v>
      </c>
      <c r="T9" s="5">
        <f>Bevételek!D162</f>
        <v>2000000</v>
      </c>
      <c r="U9" s="5">
        <f>Bevételek!E162</f>
        <v>0</v>
      </c>
      <c r="V9" s="5">
        <f>Bevételek!F162</f>
        <v>0</v>
      </c>
      <c r="W9" s="5">
        <f>Bevételek!G162</f>
        <v>0</v>
      </c>
      <c r="X9" s="5">
        <f>Bevételek!H162</f>
        <v>0</v>
      </c>
      <c r="Y9" s="5">
        <f>Bevételek!I162</f>
        <v>0</v>
      </c>
      <c r="Z9" s="5">
        <f>Bevételek!J162</f>
        <v>0</v>
      </c>
      <c r="AA9" s="5">
        <f>C9+K9+S9</f>
        <v>2440000</v>
      </c>
      <c r="AB9" s="5">
        <f t="shared" si="0"/>
        <v>2440000</v>
      </c>
      <c r="AC9" s="5">
        <f t="shared" si="0"/>
        <v>0</v>
      </c>
      <c r="AD9" s="5">
        <f t="shared" si="0"/>
        <v>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90" t="s">
        <v>80</v>
      </c>
      <c r="AJ9" s="5">
        <f>Kiadás!C13</f>
        <v>0</v>
      </c>
      <c r="AK9" s="5">
        <f>Kiadás!D13</f>
        <v>0</v>
      </c>
      <c r="AL9" s="5">
        <f>Kiadás!E13</f>
        <v>0</v>
      </c>
      <c r="AM9" s="5">
        <f>Kiadás!F13</f>
        <v>0</v>
      </c>
      <c r="AN9" s="5">
        <f>Kiadás!G13</f>
        <v>0</v>
      </c>
      <c r="AO9" s="5">
        <f>Kiadás!H13</f>
        <v>0</v>
      </c>
      <c r="AP9" s="5">
        <f>Kiadás!I13</f>
        <v>0</v>
      </c>
      <c r="AQ9" s="5">
        <f>Kiadás!J13</f>
        <v>0</v>
      </c>
      <c r="AR9" s="5">
        <f>Kiadás!C14</f>
        <v>1115300</v>
      </c>
      <c r="AS9" s="5">
        <f>Kiadás!D14</f>
        <v>1186842</v>
      </c>
      <c r="AT9" s="5">
        <f>Kiadás!E14</f>
        <v>0</v>
      </c>
      <c r="AU9" s="5">
        <f>Kiadás!F14</f>
        <v>0</v>
      </c>
      <c r="AV9" s="5">
        <f>Kiadás!G14</f>
        <v>0</v>
      </c>
      <c r="AW9" s="5">
        <f>Kiadás!H14</f>
        <v>0</v>
      </c>
      <c r="AX9" s="5">
        <f>Kiadás!I14</f>
        <v>0</v>
      </c>
      <c r="AY9" s="5">
        <f>Kiadás!J14</f>
        <v>0</v>
      </c>
      <c r="AZ9" s="5">
        <f>Kiadás!C15</f>
        <v>101000</v>
      </c>
      <c r="BA9" s="5">
        <f>Kiadás!D15</f>
        <v>101000</v>
      </c>
      <c r="BB9" s="5">
        <f>Kiadás!E15</f>
        <v>0</v>
      </c>
      <c r="BC9" s="5">
        <f>Kiadás!F15</f>
        <v>0</v>
      </c>
      <c r="BD9" s="5">
        <f>Kiadás!G15</f>
        <v>0</v>
      </c>
      <c r="BE9" s="5">
        <f>Kiadás!H15</f>
        <v>0</v>
      </c>
      <c r="BF9" s="5">
        <f>Kiadás!I15</f>
        <v>0</v>
      </c>
      <c r="BG9" s="5">
        <f>Kiadás!J15</f>
        <v>0</v>
      </c>
      <c r="BH9" s="5">
        <f>AJ9+AR9+AZ9</f>
        <v>1216300</v>
      </c>
      <c r="BI9" s="5">
        <f t="shared" si="1"/>
        <v>1287842</v>
      </c>
      <c r="BJ9" s="5">
        <f t="shared" si="1"/>
        <v>0</v>
      </c>
      <c r="BK9" s="5">
        <f t="shared" si="1"/>
        <v>0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322">
        <f aca="true" t="shared" si="2" ref="BP9:BP32">AK9-AJ9</f>
        <v>0</v>
      </c>
      <c r="BQ9" s="322">
        <f aca="true" t="shared" si="3" ref="BQ9:BQ32">AS9-AR9</f>
        <v>71542</v>
      </c>
      <c r="BR9" s="322">
        <f aca="true" t="shared" si="4" ref="BR9:BR32">BA9-AZ9</f>
        <v>0</v>
      </c>
      <c r="BS9" s="322">
        <f aca="true" t="shared" si="5" ref="BS9:BS32">BI9-BH9</f>
        <v>71542</v>
      </c>
      <c r="BT9" s="322">
        <f aca="true" t="shared" si="6" ref="BT9:BT32">BS9-BR9-BQ9-BP9</f>
        <v>0</v>
      </c>
      <c r="BU9" s="323"/>
      <c r="BV9" s="322">
        <f aca="true" t="shared" si="7" ref="BV9:BV32">D9-C9</f>
        <v>0</v>
      </c>
      <c r="BW9" s="322">
        <f aca="true" t="shared" si="8" ref="BW9:BW32">L9-K9</f>
        <v>0</v>
      </c>
      <c r="BX9" s="322">
        <f aca="true" t="shared" si="9" ref="BX9:BX32">T9-S9</f>
        <v>0</v>
      </c>
      <c r="BY9" s="322">
        <f aca="true" t="shared" si="10" ref="BY9:BY32">AB9-AA9</f>
        <v>0</v>
      </c>
      <c r="BZ9" s="322">
        <f aca="true" t="shared" si="11" ref="BZ9:BZ32">BY9-BX9-BW9-BV9</f>
        <v>0</v>
      </c>
      <c r="CA9" s="323"/>
    </row>
    <row r="10" spans="1:79" s="11" customFormat="1" ht="15.75">
      <c r="A10" s="1">
        <v>6</v>
      </c>
      <c r="B10" s="88" t="s">
        <v>44</v>
      </c>
      <c r="C10" s="5">
        <f>Bevételek!C217</f>
        <v>0</v>
      </c>
      <c r="D10" s="5">
        <f>Bevételek!D217</f>
        <v>0</v>
      </c>
      <c r="E10" s="5">
        <f>Bevételek!E217</f>
        <v>0</v>
      </c>
      <c r="F10" s="5">
        <f>Bevételek!F217</f>
        <v>0</v>
      </c>
      <c r="G10" s="5">
        <f>Bevételek!G217</f>
        <v>0</v>
      </c>
      <c r="H10" s="5">
        <f>Bevételek!H217</f>
        <v>0</v>
      </c>
      <c r="I10" s="5">
        <f>Bevételek!I217</f>
        <v>0</v>
      </c>
      <c r="J10" s="5">
        <f>Bevételek!J217</f>
        <v>0</v>
      </c>
      <c r="K10" s="5">
        <f>Bevételek!C218</f>
        <v>753852</v>
      </c>
      <c r="L10" s="5">
        <f>Bevételek!D218</f>
        <v>1112317</v>
      </c>
      <c r="M10" s="5">
        <f>Bevételek!E218</f>
        <v>0</v>
      </c>
      <c r="N10" s="5">
        <f>Bevételek!F218</f>
        <v>0</v>
      </c>
      <c r="O10" s="5">
        <f>Bevételek!G218</f>
        <v>0</v>
      </c>
      <c r="P10" s="5">
        <f>Bevételek!H218</f>
        <v>0</v>
      </c>
      <c r="Q10" s="5">
        <f>Bevételek!I218</f>
        <v>0</v>
      </c>
      <c r="R10" s="5">
        <f>Bevételek!J218</f>
        <v>0</v>
      </c>
      <c r="S10" s="5">
        <f>Bevételek!C219</f>
        <v>0</v>
      </c>
      <c r="T10" s="5">
        <f>Bevételek!D219</f>
        <v>0</v>
      </c>
      <c r="U10" s="5">
        <f>Bevételek!E219</f>
        <v>0</v>
      </c>
      <c r="V10" s="5">
        <f>Bevételek!F219</f>
        <v>0</v>
      </c>
      <c r="W10" s="5">
        <f>Bevételek!G219</f>
        <v>0</v>
      </c>
      <c r="X10" s="5">
        <f>Bevételek!H219</f>
        <v>0</v>
      </c>
      <c r="Y10" s="5">
        <f>Bevételek!I219</f>
        <v>0</v>
      </c>
      <c r="Z10" s="5">
        <f>Bevételek!J219</f>
        <v>0</v>
      </c>
      <c r="AA10" s="5">
        <f>C10+K10+S10</f>
        <v>753852</v>
      </c>
      <c r="AB10" s="5">
        <f t="shared" si="0"/>
        <v>1112317</v>
      </c>
      <c r="AC10" s="5">
        <f t="shared" si="0"/>
        <v>0</v>
      </c>
      <c r="AD10" s="5">
        <f t="shared" si="0"/>
        <v>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90" t="s">
        <v>81</v>
      </c>
      <c r="AJ10" s="5">
        <f>Kiadás!C17</f>
        <v>0</v>
      </c>
      <c r="AK10" s="5">
        <f>Kiadás!D17</f>
        <v>0</v>
      </c>
      <c r="AL10" s="5">
        <f>Kiadás!E17</f>
        <v>0</v>
      </c>
      <c r="AM10" s="5">
        <f>Kiadás!F17</f>
        <v>0</v>
      </c>
      <c r="AN10" s="5">
        <f>Kiadás!G17</f>
        <v>0</v>
      </c>
      <c r="AO10" s="5">
        <f>Kiadás!H17</f>
        <v>0</v>
      </c>
      <c r="AP10" s="5">
        <f>Kiadás!I17</f>
        <v>0</v>
      </c>
      <c r="AQ10" s="5">
        <f>Kiadás!J17</f>
        <v>0</v>
      </c>
      <c r="AR10" s="5">
        <f>Kiadás!C18</f>
        <v>3919901</v>
      </c>
      <c r="AS10" s="5">
        <f>Kiadás!D18</f>
        <v>4046901</v>
      </c>
      <c r="AT10" s="5">
        <f>Kiadás!E18</f>
        <v>0</v>
      </c>
      <c r="AU10" s="5">
        <f>Kiadás!F18</f>
        <v>0</v>
      </c>
      <c r="AV10" s="5">
        <f>Kiadás!G18</f>
        <v>0</v>
      </c>
      <c r="AW10" s="5">
        <f>Kiadás!H18</f>
        <v>0</v>
      </c>
      <c r="AX10" s="5">
        <f>Kiadás!I18</f>
        <v>0</v>
      </c>
      <c r="AY10" s="5">
        <f>Kiadás!J18</f>
        <v>0</v>
      </c>
      <c r="AZ10" s="5">
        <f>Kiadás!C19</f>
        <v>0</v>
      </c>
      <c r="BA10" s="5">
        <f>Kiadás!D19</f>
        <v>0</v>
      </c>
      <c r="BB10" s="5">
        <f>Kiadás!E19</f>
        <v>0</v>
      </c>
      <c r="BC10" s="5">
        <f>Kiadás!F19</f>
        <v>0</v>
      </c>
      <c r="BD10" s="5">
        <f>Kiadás!G19</f>
        <v>0</v>
      </c>
      <c r="BE10" s="5">
        <f>Kiadás!H19</f>
        <v>0</v>
      </c>
      <c r="BF10" s="5">
        <f>Kiadás!I19</f>
        <v>0</v>
      </c>
      <c r="BG10" s="5">
        <f>Kiadás!J19</f>
        <v>0</v>
      </c>
      <c r="BH10" s="5">
        <f>AJ10+AR10+AZ10</f>
        <v>3919901</v>
      </c>
      <c r="BI10" s="5">
        <f t="shared" si="1"/>
        <v>4046901</v>
      </c>
      <c r="BJ10" s="5">
        <f t="shared" si="1"/>
        <v>0</v>
      </c>
      <c r="BK10" s="5">
        <f t="shared" si="1"/>
        <v>0</v>
      </c>
      <c r="BL10" s="5">
        <f t="shared" si="1"/>
        <v>0</v>
      </c>
      <c r="BM10" s="5">
        <f t="shared" si="1"/>
        <v>0</v>
      </c>
      <c r="BN10" s="5">
        <f t="shared" si="1"/>
        <v>0</v>
      </c>
      <c r="BO10" s="5">
        <f t="shared" si="1"/>
        <v>0</v>
      </c>
      <c r="BP10" s="322">
        <f t="shared" si="2"/>
        <v>0</v>
      </c>
      <c r="BQ10" s="322">
        <f t="shared" si="3"/>
        <v>127000</v>
      </c>
      <c r="BR10" s="322">
        <f t="shared" si="4"/>
        <v>0</v>
      </c>
      <c r="BS10" s="322">
        <f t="shared" si="5"/>
        <v>127000</v>
      </c>
      <c r="BT10" s="322">
        <f t="shared" si="6"/>
        <v>0</v>
      </c>
      <c r="BU10" s="323"/>
      <c r="BV10" s="322">
        <f t="shared" si="7"/>
        <v>0</v>
      </c>
      <c r="BW10" s="322">
        <f t="shared" si="8"/>
        <v>358465</v>
      </c>
      <c r="BX10" s="322">
        <f t="shared" si="9"/>
        <v>0</v>
      </c>
      <c r="BY10" s="322">
        <f t="shared" si="10"/>
        <v>358465</v>
      </c>
      <c r="BZ10" s="322">
        <f t="shared" si="11"/>
        <v>0</v>
      </c>
      <c r="CA10" s="323"/>
    </row>
    <row r="11" spans="1:79" s="11" customFormat="1" ht="15.75">
      <c r="A11" s="1">
        <v>7</v>
      </c>
      <c r="B11" s="352" t="s">
        <v>367</v>
      </c>
      <c r="C11" s="346">
        <f>Bevételek!C251</f>
        <v>0</v>
      </c>
      <c r="D11" s="346">
        <f>Bevételek!D251</f>
        <v>0</v>
      </c>
      <c r="E11" s="346">
        <f>Bevételek!E251</f>
        <v>0</v>
      </c>
      <c r="F11" s="346">
        <f>Bevételek!F251</f>
        <v>0</v>
      </c>
      <c r="G11" s="346">
        <f>Bevételek!G251</f>
        <v>0</v>
      </c>
      <c r="H11" s="346">
        <f>Bevételek!H251</f>
        <v>0</v>
      </c>
      <c r="I11" s="346">
        <f>Bevételek!I251</f>
        <v>0</v>
      </c>
      <c r="J11" s="346">
        <f>Bevételek!J251</f>
        <v>0</v>
      </c>
      <c r="K11" s="346">
        <f>Bevételek!C252</f>
        <v>0</v>
      </c>
      <c r="L11" s="346">
        <f>Bevételek!D252</f>
        <v>0</v>
      </c>
      <c r="M11" s="346">
        <f>Bevételek!E252</f>
        <v>0</v>
      </c>
      <c r="N11" s="346">
        <f>Bevételek!F252</f>
        <v>0</v>
      </c>
      <c r="O11" s="346">
        <f>Bevételek!G252</f>
        <v>0</v>
      </c>
      <c r="P11" s="346">
        <f>Bevételek!H252</f>
        <v>0</v>
      </c>
      <c r="Q11" s="346">
        <f>Bevételek!I252</f>
        <v>0</v>
      </c>
      <c r="R11" s="346">
        <f>Bevételek!J252</f>
        <v>0</v>
      </c>
      <c r="S11" s="346">
        <f>Bevételek!C253</f>
        <v>0</v>
      </c>
      <c r="T11" s="346">
        <f>Bevételek!D253</f>
        <v>0</v>
      </c>
      <c r="U11" s="346">
        <f>Bevételek!E253</f>
        <v>0</v>
      </c>
      <c r="V11" s="346">
        <f>Bevételek!F253</f>
        <v>0</v>
      </c>
      <c r="W11" s="346">
        <f>Bevételek!G253</f>
        <v>0</v>
      </c>
      <c r="X11" s="346">
        <f>Bevételek!H253</f>
        <v>0</v>
      </c>
      <c r="Y11" s="346">
        <f>Bevételek!I253</f>
        <v>0</v>
      </c>
      <c r="Z11" s="346">
        <f>Bevételek!J253</f>
        <v>0</v>
      </c>
      <c r="AA11" s="346">
        <f>C11+K11+S11</f>
        <v>0</v>
      </c>
      <c r="AB11" s="346">
        <f t="shared" si="0"/>
        <v>0</v>
      </c>
      <c r="AC11" s="346">
        <f t="shared" si="0"/>
        <v>0</v>
      </c>
      <c r="AD11" s="346">
        <f t="shared" si="0"/>
        <v>0</v>
      </c>
      <c r="AE11" s="346">
        <f t="shared" si="0"/>
        <v>0</v>
      </c>
      <c r="AF11" s="346">
        <f t="shared" si="0"/>
        <v>0</v>
      </c>
      <c r="AG11" s="346">
        <f t="shared" si="0"/>
        <v>0</v>
      </c>
      <c r="AH11" s="346">
        <f t="shared" si="0"/>
        <v>0</v>
      </c>
      <c r="AI11" s="90" t="s">
        <v>82</v>
      </c>
      <c r="AJ11" s="5">
        <f>Kiadás!C62</f>
        <v>0</v>
      </c>
      <c r="AK11" s="5">
        <f>Kiadás!D62</f>
        <v>0</v>
      </c>
      <c r="AL11" s="5">
        <f>Kiadás!E62</f>
        <v>0</v>
      </c>
      <c r="AM11" s="5">
        <f>Kiadás!F62</f>
        <v>0</v>
      </c>
      <c r="AN11" s="5">
        <f>Kiadás!G62</f>
        <v>0</v>
      </c>
      <c r="AO11" s="5">
        <f>Kiadás!H62</f>
        <v>0</v>
      </c>
      <c r="AP11" s="5">
        <f>Kiadás!I62</f>
        <v>0</v>
      </c>
      <c r="AQ11" s="5">
        <f>Kiadás!J62</f>
        <v>0</v>
      </c>
      <c r="AR11" s="5">
        <f>Kiadás!C63</f>
        <v>1024251</v>
      </c>
      <c r="AS11" s="5">
        <f>Kiadás!D63</f>
        <v>1024251</v>
      </c>
      <c r="AT11" s="5">
        <f>Kiadás!E63</f>
        <v>0</v>
      </c>
      <c r="AU11" s="5">
        <f>Kiadás!F63</f>
        <v>0</v>
      </c>
      <c r="AV11" s="5">
        <f>Kiadás!G63</f>
        <v>0</v>
      </c>
      <c r="AW11" s="5">
        <f>Kiadás!H63</f>
        <v>0</v>
      </c>
      <c r="AX11" s="5">
        <f>Kiadás!I63</f>
        <v>0</v>
      </c>
      <c r="AY11" s="5">
        <f>Kiadás!J63</f>
        <v>0</v>
      </c>
      <c r="AZ11" s="5">
        <f>Kiadás!C64</f>
        <v>0</v>
      </c>
      <c r="BA11" s="5">
        <f>Kiadás!D64</f>
        <v>0</v>
      </c>
      <c r="BB11" s="5">
        <f>Kiadás!E64</f>
        <v>0</v>
      </c>
      <c r="BC11" s="5">
        <f>Kiadás!F64</f>
        <v>0</v>
      </c>
      <c r="BD11" s="5">
        <f>Kiadás!G64</f>
        <v>0</v>
      </c>
      <c r="BE11" s="5">
        <f>Kiadás!H64</f>
        <v>0</v>
      </c>
      <c r="BF11" s="5">
        <f>Kiadás!I64</f>
        <v>0</v>
      </c>
      <c r="BG11" s="5">
        <f>Kiadás!J64</f>
        <v>0</v>
      </c>
      <c r="BH11" s="5">
        <f>AJ11+AR11+AZ11</f>
        <v>1024251</v>
      </c>
      <c r="BI11" s="5">
        <f t="shared" si="1"/>
        <v>1024251</v>
      </c>
      <c r="BJ11" s="5">
        <f t="shared" si="1"/>
        <v>0</v>
      </c>
      <c r="BK11" s="5">
        <f t="shared" si="1"/>
        <v>0</v>
      </c>
      <c r="BL11" s="5">
        <f t="shared" si="1"/>
        <v>0</v>
      </c>
      <c r="BM11" s="5">
        <f t="shared" si="1"/>
        <v>0</v>
      </c>
      <c r="BN11" s="5">
        <f t="shared" si="1"/>
        <v>0</v>
      </c>
      <c r="BO11" s="5">
        <f t="shared" si="1"/>
        <v>0</v>
      </c>
      <c r="BP11" s="322">
        <f t="shared" si="2"/>
        <v>0</v>
      </c>
      <c r="BQ11" s="322">
        <f t="shared" si="3"/>
        <v>0</v>
      </c>
      <c r="BR11" s="322">
        <f t="shared" si="4"/>
        <v>0</v>
      </c>
      <c r="BS11" s="322">
        <f t="shared" si="5"/>
        <v>0</v>
      </c>
      <c r="BT11" s="322">
        <f t="shared" si="6"/>
        <v>0</v>
      </c>
      <c r="BU11" s="323"/>
      <c r="BV11" s="322">
        <f t="shared" si="7"/>
        <v>0</v>
      </c>
      <c r="BW11" s="322">
        <f t="shared" si="8"/>
        <v>0</v>
      </c>
      <c r="BX11" s="322">
        <f t="shared" si="9"/>
        <v>0</v>
      </c>
      <c r="BY11" s="322">
        <f t="shared" si="10"/>
        <v>0</v>
      </c>
      <c r="BZ11" s="322">
        <f t="shared" si="11"/>
        <v>0</v>
      </c>
      <c r="CA11" s="323"/>
    </row>
    <row r="12" spans="1:79" s="11" customFormat="1" ht="30">
      <c r="A12" s="1">
        <v>8</v>
      </c>
      <c r="B12" s="352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90" t="s">
        <v>83</v>
      </c>
      <c r="AJ12" s="5">
        <f>Kiadás!C125</f>
        <v>0</v>
      </c>
      <c r="AK12" s="5">
        <f>Kiadás!D125</f>
        <v>0</v>
      </c>
      <c r="AL12" s="5">
        <f>Kiadás!E125</f>
        <v>0</v>
      </c>
      <c r="AM12" s="5">
        <f>Kiadás!F125</f>
        <v>0</v>
      </c>
      <c r="AN12" s="5">
        <f>Kiadás!G125</f>
        <v>0</v>
      </c>
      <c r="AO12" s="5">
        <f>Kiadás!H125</f>
        <v>0</v>
      </c>
      <c r="AP12" s="5">
        <f>Kiadás!I125</f>
        <v>0</v>
      </c>
      <c r="AQ12" s="5">
        <f>Kiadás!J125</f>
        <v>0</v>
      </c>
      <c r="AR12" s="5">
        <f>Kiadás!C126</f>
        <v>842248</v>
      </c>
      <c r="AS12" s="5">
        <f>Kiadás!D126</f>
        <v>1075823</v>
      </c>
      <c r="AT12" s="5">
        <f>Kiadás!E126</f>
        <v>0</v>
      </c>
      <c r="AU12" s="5">
        <f>Kiadás!F126</f>
        <v>0</v>
      </c>
      <c r="AV12" s="5">
        <f>Kiadás!G126</f>
        <v>0</v>
      </c>
      <c r="AW12" s="5">
        <f>Kiadás!H126</f>
        <v>0</v>
      </c>
      <c r="AX12" s="5">
        <f>Kiadás!I126</f>
        <v>0</v>
      </c>
      <c r="AY12" s="5">
        <f>Kiadás!J126</f>
        <v>0</v>
      </c>
      <c r="AZ12" s="5">
        <f>Kiadás!C127</f>
        <v>21533</v>
      </c>
      <c r="BA12" s="5">
        <f>Kiadás!D127</f>
        <v>21533</v>
      </c>
      <c r="BB12" s="5">
        <f>Kiadás!E127</f>
        <v>0</v>
      </c>
      <c r="BC12" s="5">
        <f>Kiadás!F127</f>
        <v>0</v>
      </c>
      <c r="BD12" s="5">
        <f>Kiadás!G127</f>
        <v>0</v>
      </c>
      <c r="BE12" s="5">
        <f>Kiadás!H127</f>
        <v>0</v>
      </c>
      <c r="BF12" s="5">
        <f>Kiadás!I127</f>
        <v>0</v>
      </c>
      <c r="BG12" s="5">
        <f>Kiadás!J127</f>
        <v>0</v>
      </c>
      <c r="BH12" s="5">
        <f>AJ12+AR12+AZ12</f>
        <v>863781</v>
      </c>
      <c r="BI12" s="5">
        <f t="shared" si="1"/>
        <v>1097356</v>
      </c>
      <c r="BJ12" s="5">
        <f t="shared" si="1"/>
        <v>0</v>
      </c>
      <c r="BK12" s="5">
        <f t="shared" si="1"/>
        <v>0</v>
      </c>
      <c r="BL12" s="5">
        <f t="shared" si="1"/>
        <v>0</v>
      </c>
      <c r="BM12" s="5">
        <f t="shared" si="1"/>
        <v>0</v>
      </c>
      <c r="BN12" s="5">
        <f t="shared" si="1"/>
        <v>0</v>
      </c>
      <c r="BO12" s="5">
        <f t="shared" si="1"/>
        <v>0</v>
      </c>
      <c r="BP12" s="322">
        <f t="shared" si="2"/>
        <v>0</v>
      </c>
      <c r="BQ12" s="322">
        <f t="shared" si="3"/>
        <v>233575</v>
      </c>
      <c r="BR12" s="322">
        <f t="shared" si="4"/>
        <v>0</v>
      </c>
      <c r="BS12" s="322">
        <f t="shared" si="5"/>
        <v>233575</v>
      </c>
      <c r="BT12" s="322">
        <f t="shared" si="6"/>
        <v>0</v>
      </c>
      <c r="BU12" s="323"/>
      <c r="BV12" s="322">
        <f t="shared" si="7"/>
        <v>0</v>
      </c>
      <c r="BW12" s="322">
        <f t="shared" si="8"/>
        <v>0</v>
      </c>
      <c r="BX12" s="322">
        <f t="shared" si="9"/>
        <v>0</v>
      </c>
      <c r="BY12" s="322">
        <f t="shared" si="10"/>
        <v>0</v>
      </c>
      <c r="BZ12" s="322">
        <f t="shared" si="11"/>
        <v>0</v>
      </c>
      <c r="CA12" s="323"/>
    </row>
    <row r="13" spans="1:79" s="11" customFormat="1" ht="15.75">
      <c r="A13" s="1">
        <v>9</v>
      </c>
      <c r="B13" s="89" t="s">
        <v>85</v>
      </c>
      <c r="C13" s="13">
        <f>SUM(C8:C12)</f>
        <v>0</v>
      </c>
      <c r="D13" s="13">
        <f aca="true" t="shared" si="12" ref="D13:J13">SUM(D8:D12)</f>
        <v>0</v>
      </c>
      <c r="E13" s="13">
        <f t="shared" si="12"/>
        <v>0</v>
      </c>
      <c r="F13" s="13">
        <f t="shared" si="12"/>
        <v>0</v>
      </c>
      <c r="G13" s="13">
        <f t="shared" si="12"/>
        <v>0</v>
      </c>
      <c r="H13" s="13">
        <f t="shared" si="12"/>
        <v>0</v>
      </c>
      <c r="I13" s="13">
        <f t="shared" si="12"/>
        <v>0</v>
      </c>
      <c r="J13" s="13">
        <f t="shared" si="12"/>
        <v>0</v>
      </c>
      <c r="K13" s="13">
        <f>SUM(K8:K12)</f>
        <v>12662685</v>
      </c>
      <c r="L13" s="13">
        <f aca="true" t="shared" si="13" ref="L13:R13">SUM(L8:L12)</f>
        <v>13881821</v>
      </c>
      <c r="M13" s="13">
        <f t="shared" si="13"/>
        <v>0</v>
      </c>
      <c r="N13" s="13">
        <f t="shared" si="13"/>
        <v>0</v>
      </c>
      <c r="O13" s="13">
        <f t="shared" si="13"/>
        <v>0</v>
      </c>
      <c r="P13" s="13">
        <f t="shared" si="13"/>
        <v>0</v>
      </c>
      <c r="Q13" s="13">
        <f t="shared" si="13"/>
        <v>0</v>
      </c>
      <c r="R13" s="13">
        <f t="shared" si="13"/>
        <v>0</v>
      </c>
      <c r="S13" s="13">
        <f>SUM(S8:S12)</f>
        <v>2000000</v>
      </c>
      <c r="T13" s="13">
        <f aca="true" t="shared" si="14" ref="T13:Z13">SUM(T8:T12)</f>
        <v>2000000</v>
      </c>
      <c r="U13" s="13">
        <f t="shared" si="14"/>
        <v>0</v>
      </c>
      <c r="V13" s="13">
        <f t="shared" si="14"/>
        <v>0</v>
      </c>
      <c r="W13" s="13">
        <f t="shared" si="14"/>
        <v>0</v>
      </c>
      <c r="X13" s="13">
        <f t="shared" si="14"/>
        <v>0</v>
      </c>
      <c r="Y13" s="13">
        <f t="shared" si="14"/>
        <v>0</v>
      </c>
      <c r="Z13" s="13">
        <f t="shared" si="14"/>
        <v>0</v>
      </c>
      <c r="AA13" s="13">
        <f>SUM(AA8:AA12)</f>
        <v>14662685</v>
      </c>
      <c r="AB13" s="13">
        <f aca="true" t="shared" si="15" ref="AB13:AH13">SUM(AB8:AB12)</f>
        <v>15881821</v>
      </c>
      <c r="AC13" s="13">
        <f t="shared" si="15"/>
        <v>0</v>
      </c>
      <c r="AD13" s="13">
        <f t="shared" si="15"/>
        <v>0</v>
      </c>
      <c r="AE13" s="13">
        <f t="shared" si="15"/>
        <v>0</v>
      </c>
      <c r="AF13" s="13">
        <f t="shared" si="15"/>
        <v>0</v>
      </c>
      <c r="AG13" s="13">
        <f t="shared" si="15"/>
        <v>0</v>
      </c>
      <c r="AH13" s="13">
        <f t="shared" si="15"/>
        <v>0</v>
      </c>
      <c r="AI13" s="89" t="s">
        <v>86</v>
      </c>
      <c r="AJ13" s="13">
        <f>SUM(AJ8:AJ12)</f>
        <v>0</v>
      </c>
      <c r="AK13" s="13">
        <f aca="true" t="shared" si="16" ref="AK13:AQ13">SUM(AK8:AK12)</f>
        <v>0</v>
      </c>
      <c r="AL13" s="13">
        <f t="shared" si="16"/>
        <v>0</v>
      </c>
      <c r="AM13" s="13">
        <f t="shared" si="16"/>
        <v>0</v>
      </c>
      <c r="AN13" s="13">
        <f t="shared" si="16"/>
        <v>0</v>
      </c>
      <c r="AO13" s="13">
        <f t="shared" si="16"/>
        <v>0</v>
      </c>
      <c r="AP13" s="13">
        <f t="shared" si="16"/>
        <v>0</v>
      </c>
      <c r="AQ13" s="13">
        <f t="shared" si="16"/>
        <v>0</v>
      </c>
      <c r="AR13" s="13">
        <f>SUM(AR8:AR12)</f>
        <v>13016300</v>
      </c>
      <c r="AS13" s="13">
        <f aca="true" t="shared" si="17" ref="AS13:AY13">SUM(AS8:AS12)</f>
        <v>14182186</v>
      </c>
      <c r="AT13" s="13">
        <f t="shared" si="17"/>
        <v>0</v>
      </c>
      <c r="AU13" s="13">
        <f t="shared" si="17"/>
        <v>0</v>
      </c>
      <c r="AV13" s="13">
        <f t="shared" si="17"/>
        <v>0</v>
      </c>
      <c r="AW13" s="13">
        <f t="shared" si="17"/>
        <v>0</v>
      </c>
      <c r="AX13" s="13">
        <f t="shared" si="17"/>
        <v>0</v>
      </c>
      <c r="AY13" s="13">
        <f t="shared" si="17"/>
        <v>0</v>
      </c>
      <c r="AZ13" s="13">
        <f>SUM(AZ8:AZ12)</f>
        <v>556533</v>
      </c>
      <c r="BA13" s="13">
        <f aca="true" t="shared" si="18" ref="BA13:BG13">SUM(BA8:BA12)</f>
        <v>556533</v>
      </c>
      <c r="BB13" s="13">
        <f t="shared" si="18"/>
        <v>0</v>
      </c>
      <c r="BC13" s="13">
        <f t="shared" si="18"/>
        <v>0</v>
      </c>
      <c r="BD13" s="13">
        <f t="shared" si="18"/>
        <v>0</v>
      </c>
      <c r="BE13" s="13">
        <f t="shared" si="18"/>
        <v>0</v>
      </c>
      <c r="BF13" s="13">
        <f t="shared" si="18"/>
        <v>0</v>
      </c>
      <c r="BG13" s="13">
        <f t="shared" si="18"/>
        <v>0</v>
      </c>
      <c r="BH13" s="13">
        <f>SUM(BH8:BH12)</f>
        <v>13572833</v>
      </c>
      <c r="BI13" s="13">
        <f aca="true" t="shared" si="19" ref="BI13:BO13">SUM(BI8:BI12)</f>
        <v>14738719</v>
      </c>
      <c r="BJ13" s="13">
        <f t="shared" si="19"/>
        <v>0</v>
      </c>
      <c r="BK13" s="13">
        <f t="shared" si="19"/>
        <v>0</v>
      </c>
      <c r="BL13" s="13">
        <f t="shared" si="19"/>
        <v>0</v>
      </c>
      <c r="BM13" s="13">
        <f t="shared" si="19"/>
        <v>0</v>
      </c>
      <c r="BN13" s="13">
        <f t="shared" si="19"/>
        <v>0</v>
      </c>
      <c r="BO13" s="13">
        <f t="shared" si="19"/>
        <v>0</v>
      </c>
      <c r="BP13" s="322">
        <f t="shared" si="2"/>
        <v>0</v>
      </c>
      <c r="BQ13" s="322">
        <f t="shared" si="3"/>
        <v>1165886</v>
      </c>
      <c r="BR13" s="322">
        <f t="shared" si="4"/>
        <v>0</v>
      </c>
      <c r="BS13" s="322">
        <f t="shared" si="5"/>
        <v>1165886</v>
      </c>
      <c r="BT13" s="322">
        <f t="shared" si="6"/>
        <v>0</v>
      </c>
      <c r="BU13" s="323"/>
      <c r="BV13" s="322">
        <f t="shared" si="7"/>
        <v>0</v>
      </c>
      <c r="BW13" s="322">
        <f t="shared" si="8"/>
        <v>1219136</v>
      </c>
      <c r="BX13" s="322">
        <f t="shared" si="9"/>
        <v>0</v>
      </c>
      <c r="BY13" s="322">
        <f t="shared" si="10"/>
        <v>1219136</v>
      </c>
      <c r="BZ13" s="322">
        <f t="shared" si="11"/>
        <v>0</v>
      </c>
      <c r="CA13" s="323"/>
    </row>
    <row r="14" spans="1:79" s="11" customFormat="1" ht="15.75">
      <c r="A14" s="1">
        <v>10</v>
      </c>
      <c r="B14" s="91" t="s">
        <v>139</v>
      </c>
      <c r="C14" s="92">
        <f>C13-AJ13</f>
        <v>0</v>
      </c>
      <c r="D14" s="92">
        <f aca="true" t="shared" si="20" ref="D14:J14">D13-AK13</f>
        <v>0</v>
      </c>
      <c r="E14" s="92">
        <f t="shared" si="20"/>
        <v>0</v>
      </c>
      <c r="F14" s="92">
        <f t="shared" si="20"/>
        <v>0</v>
      </c>
      <c r="G14" s="92">
        <f t="shared" si="20"/>
        <v>0</v>
      </c>
      <c r="H14" s="92">
        <f t="shared" si="20"/>
        <v>0</v>
      </c>
      <c r="I14" s="92">
        <f t="shared" si="20"/>
        <v>0</v>
      </c>
      <c r="J14" s="92">
        <f t="shared" si="20"/>
        <v>0</v>
      </c>
      <c r="K14" s="92">
        <f>K13-AR13</f>
        <v>-353615</v>
      </c>
      <c r="L14" s="92">
        <f aca="true" t="shared" si="21" ref="L14:R14">L13-AS13</f>
        <v>-300365</v>
      </c>
      <c r="M14" s="92">
        <f t="shared" si="21"/>
        <v>0</v>
      </c>
      <c r="N14" s="92">
        <f t="shared" si="21"/>
        <v>0</v>
      </c>
      <c r="O14" s="92">
        <f t="shared" si="21"/>
        <v>0</v>
      </c>
      <c r="P14" s="92">
        <f t="shared" si="21"/>
        <v>0</v>
      </c>
      <c r="Q14" s="92">
        <f t="shared" si="21"/>
        <v>0</v>
      </c>
      <c r="R14" s="92">
        <f t="shared" si="21"/>
        <v>0</v>
      </c>
      <c r="S14" s="92">
        <f>S13-AZ13</f>
        <v>1443467</v>
      </c>
      <c r="T14" s="92">
        <f aca="true" t="shared" si="22" ref="T14:Z14">T13-BA13</f>
        <v>1443467</v>
      </c>
      <c r="U14" s="92">
        <f t="shared" si="22"/>
        <v>0</v>
      </c>
      <c r="V14" s="92">
        <f t="shared" si="22"/>
        <v>0</v>
      </c>
      <c r="W14" s="92">
        <f t="shared" si="22"/>
        <v>0</v>
      </c>
      <c r="X14" s="92">
        <f t="shared" si="22"/>
        <v>0</v>
      </c>
      <c r="Y14" s="92">
        <f t="shared" si="22"/>
        <v>0</v>
      </c>
      <c r="Z14" s="92">
        <f t="shared" si="22"/>
        <v>0</v>
      </c>
      <c r="AA14" s="92">
        <f>AA13-BH13</f>
        <v>1089852</v>
      </c>
      <c r="AB14" s="92">
        <f aca="true" t="shared" si="23" ref="AB14:AH14">AB13-BI13</f>
        <v>1143102</v>
      </c>
      <c r="AC14" s="92">
        <f t="shared" si="23"/>
        <v>0</v>
      </c>
      <c r="AD14" s="92">
        <f t="shared" si="23"/>
        <v>0</v>
      </c>
      <c r="AE14" s="92">
        <f t="shared" si="23"/>
        <v>0</v>
      </c>
      <c r="AF14" s="92">
        <f t="shared" si="23"/>
        <v>0</v>
      </c>
      <c r="AG14" s="92">
        <f t="shared" si="23"/>
        <v>0</v>
      </c>
      <c r="AH14" s="92">
        <f t="shared" si="23"/>
        <v>0</v>
      </c>
      <c r="AI14" s="342" t="s">
        <v>125</v>
      </c>
      <c r="AJ14" s="338">
        <f>Kiadás!C154</f>
        <v>0</v>
      </c>
      <c r="AK14" s="338">
        <f>Kiadás!D154</f>
        <v>0</v>
      </c>
      <c r="AL14" s="338">
        <f>Kiadás!E154</f>
        <v>0</v>
      </c>
      <c r="AM14" s="338">
        <f>Kiadás!F154</f>
        <v>0</v>
      </c>
      <c r="AN14" s="338">
        <f>Kiadás!G154</f>
        <v>0</v>
      </c>
      <c r="AO14" s="338">
        <f>Kiadás!H154</f>
        <v>0</v>
      </c>
      <c r="AP14" s="338">
        <f>Kiadás!I154</f>
        <v>0</v>
      </c>
      <c r="AQ14" s="338">
        <f>Kiadás!J154</f>
        <v>0</v>
      </c>
      <c r="AR14" s="338">
        <f>Kiadás!C155</f>
        <v>453007</v>
      </c>
      <c r="AS14" s="338">
        <f>Kiadás!D155</f>
        <v>523531</v>
      </c>
      <c r="AT14" s="338">
        <f>Kiadás!E155</f>
        <v>0</v>
      </c>
      <c r="AU14" s="338">
        <f>Kiadás!F155</f>
        <v>0</v>
      </c>
      <c r="AV14" s="338">
        <f>Kiadás!G155</f>
        <v>0</v>
      </c>
      <c r="AW14" s="338">
        <f>Kiadás!H155</f>
        <v>0</v>
      </c>
      <c r="AX14" s="338">
        <f>Kiadás!I155</f>
        <v>0</v>
      </c>
      <c r="AY14" s="338">
        <f>Kiadás!J155</f>
        <v>0</v>
      </c>
      <c r="AZ14" s="338">
        <f>Kiadás!C156</f>
        <v>0</v>
      </c>
      <c r="BA14" s="338">
        <f>Kiadás!D156</f>
        <v>0</v>
      </c>
      <c r="BB14" s="338">
        <f>Kiadás!E156</f>
        <v>0</v>
      </c>
      <c r="BC14" s="338">
        <f>Kiadás!F156</f>
        <v>0</v>
      </c>
      <c r="BD14" s="338">
        <f>Kiadás!G156</f>
        <v>0</v>
      </c>
      <c r="BE14" s="338">
        <f>Kiadás!H156</f>
        <v>0</v>
      </c>
      <c r="BF14" s="338">
        <f>Kiadás!I156</f>
        <v>0</v>
      </c>
      <c r="BG14" s="338">
        <f>Kiadás!J156</f>
        <v>0</v>
      </c>
      <c r="BH14" s="338">
        <f>AJ14+AR14+AZ14</f>
        <v>453007</v>
      </c>
      <c r="BI14" s="338">
        <f aca="true" t="shared" si="24" ref="BI14:BO14">AK14+AS14+BA14</f>
        <v>523531</v>
      </c>
      <c r="BJ14" s="338">
        <f t="shared" si="24"/>
        <v>0</v>
      </c>
      <c r="BK14" s="338">
        <f t="shared" si="24"/>
        <v>0</v>
      </c>
      <c r="BL14" s="338">
        <f t="shared" si="24"/>
        <v>0</v>
      </c>
      <c r="BM14" s="338">
        <f t="shared" si="24"/>
        <v>0</v>
      </c>
      <c r="BN14" s="338">
        <f t="shared" si="24"/>
        <v>0</v>
      </c>
      <c r="BO14" s="338">
        <f t="shared" si="24"/>
        <v>0</v>
      </c>
      <c r="BP14" s="322">
        <f t="shared" si="2"/>
        <v>0</v>
      </c>
      <c r="BQ14" s="322">
        <f t="shared" si="3"/>
        <v>70524</v>
      </c>
      <c r="BR14" s="322">
        <f t="shared" si="4"/>
        <v>0</v>
      </c>
      <c r="BS14" s="322">
        <f t="shared" si="5"/>
        <v>70524</v>
      </c>
      <c r="BT14" s="322">
        <f t="shared" si="6"/>
        <v>0</v>
      </c>
      <c r="BU14" s="323"/>
      <c r="BV14" s="322">
        <f t="shared" si="7"/>
        <v>0</v>
      </c>
      <c r="BW14" s="322">
        <f t="shared" si="8"/>
        <v>53250</v>
      </c>
      <c r="BX14" s="322">
        <f t="shared" si="9"/>
        <v>0</v>
      </c>
      <c r="BY14" s="322">
        <f t="shared" si="10"/>
        <v>53250</v>
      </c>
      <c r="BZ14" s="322">
        <f t="shared" si="11"/>
        <v>0</v>
      </c>
      <c r="CA14" s="323"/>
    </row>
    <row r="15" spans="1:79" s="11" customFormat="1" ht="15.75">
      <c r="A15" s="1">
        <v>11</v>
      </c>
      <c r="B15" s="91" t="s">
        <v>130</v>
      </c>
      <c r="C15" s="5">
        <f>Bevételek!C273</f>
        <v>0</v>
      </c>
      <c r="D15" s="5">
        <f>Bevételek!D273</f>
        <v>0</v>
      </c>
      <c r="E15" s="5">
        <f>Bevételek!E273</f>
        <v>0</v>
      </c>
      <c r="F15" s="5">
        <f>Bevételek!F273</f>
        <v>0</v>
      </c>
      <c r="G15" s="5">
        <f>Bevételek!G273</f>
        <v>0</v>
      </c>
      <c r="H15" s="5">
        <f>Bevételek!H273</f>
        <v>0</v>
      </c>
      <c r="I15" s="5">
        <f>Bevételek!I273</f>
        <v>0</v>
      </c>
      <c r="J15" s="5">
        <f>Bevételek!J273</f>
        <v>0</v>
      </c>
      <c r="K15" s="5">
        <f>Bevételek!C274</f>
        <v>2373061</v>
      </c>
      <c r="L15" s="5">
        <f>Bevételek!D274</f>
        <v>2373061</v>
      </c>
      <c r="M15" s="5">
        <f>Bevételek!E274</f>
        <v>0</v>
      </c>
      <c r="N15" s="5">
        <f>Bevételek!F274</f>
        <v>0</v>
      </c>
      <c r="O15" s="5">
        <f>Bevételek!G274</f>
        <v>0</v>
      </c>
      <c r="P15" s="5">
        <f>Bevételek!H274</f>
        <v>0</v>
      </c>
      <c r="Q15" s="5">
        <f>Bevételek!I274</f>
        <v>0</v>
      </c>
      <c r="R15" s="5">
        <f>Bevételek!J274</f>
        <v>0</v>
      </c>
      <c r="S15" s="5">
        <f>Bevételek!C275</f>
        <v>0</v>
      </c>
      <c r="T15" s="5">
        <f>Bevételek!D275</f>
        <v>0</v>
      </c>
      <c r="U15" s="5">
        <f>Bevételek!E275</f>
        <v>0</v>
      </c>
      <c r="V15" s="5">
        <f>Bevételek!F275</f>
        <v>0</v>
      </c>
      <c r="W15" s="5">
        <f>Bevételek!G275</f>
        <v>0</v>
      </c>
      <c r="X15" s="5">
        <f>Bevételek!H275</f>
        <v>0</v>
      </c>
      <c r="Y15" s="5">
        <f>Bevételek!I275</f>
        <v>0</v>
      </c>
      <c r="Z15" s="5">
        <f>Bevételek!J275</f>
        <v>0</v>
      </c>
      <c r="AA15" s="5">
        <f>C15+K15+S15</f>
        <v>2373061</v>
      </c>
      <c r="AB15" s="5">
        <f aca="true" t="shared" si="25" ref="AB15:AH16">D15+L15+T15</f>
        <v>2373061</v>
      </c>
      <c r="AC15" s="5">
        <f t="shared" si="25"/>
        <v>0</v>
      </c>
      <c r="AD15" s="5">
        <f t="shared" si="25"/>
        <v>0</v>
      </c>
      <c r="AE15" s="5">
        <f t="shared" si="25"/>
        <v>0</v>
      </c>
      <c r="AF15" s="5">
        <f t="shared" si="25"/>
        <v>0</v>
      </c>
      <c r="AG15" s="5">
        <f t="shared" si="25"/>
        <v>0</v>
      </c>
      <c r="AH15" s="5">
        <f t="shared" si="25"/>
        <v>0</v>
      </c>
      <c r="AI15" s="342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22">
        <f t="shared" si="2"/>
        <v>0</v>
      </c>
      <c r="BQ15" s="322">
        <f t="shared" si="3"/>
        <v>0</v>
      </c>
      <c r="BR15" s="322">
        <f t="shared" si="4"/>
        <v>0</v>
      </c>
      <c r="BS15" s="322">
        <f t="shared" si="5"/>
        <v>0</v>
      </c>
      <c r="BT15" s="322">
        <f t="shared" si="6"/>
        <v>0</v>
      </c>
      <c r="BU15" s="323"/>
      <c r="BV15" s="322">
        <f t="shared" si="7"/>
        <v>0</v>
      </c>
      <c r="BW15" s="322">
        <f t="shared" si="8"/>
        <v>0</v>
      </c>
      <c r="BX15" s="322">
        <f t="shared" si="9"/>
        <v>0</v>
      </c>
      <c r="BY15" s="322">
        <f t="shared" si="10"/>
        <v>0</v>
      </c>
      <c r="BZ15" s="322">
        <f t="shared" si="11"/>
        <v>0</v>
      </c>
      <c r="CA15" s="323"/>
    </row>
    <row r="16" spans="1:79" s="11" customFormat="1" ht="15.75">
      <c r="A16" s="1">
        <v>12</v>
      </c>
      <c r="B16" s="91" t="s">
        <v>131</v>
      </c>
      <c r="C16" s="5">
        <f>Bevételek!C294</f>
        <v>0</v>
      </c>
      <c r="D16" s="5">
        <f>Bevételek!D294</f>
        <v>0</v>
      </c>
      <c r="E16" s="5">
        <f>Bevételek!E294</f>
        <v>0</v>
      </c>
      <c r="F16" s="5">
        <f>Bevételek!F294</f>
        <v>0</v>
      </c>
      <c r="G16" s="5">
        <f>Bevételek!G294</f>
        <v>0</v>
      </c>
      <c r="H16" s="5">
        <f>Bevételek!H294</f>
        <v>0</v>
      </c>
      <c r="I16" s="5">
        <f>Bevételek!I294</f>
        <v>0</v>
      </c>
      <c r="J16" s="5">
        <f>Bevételek!J294</f>
        <v>0</v>
      </c>
      <c r="K16" s="5">
        <f>Bevételek!C295</f>
        <v>0</v>
      </c>
      <c r="L16" s="5">
        <f>Bevételek!D295</f>
        <v>70524</v>
      </c>
      <c r="M16" s="5">
        <f>Bevételek!E295</f>
        <v>0</v>
      </c>
      <c r="N16" s="5">
        <f>Bevételek!F295</f>
        <v>0</v>
      </c>
      <c r="O16" s="5">
        <f>Bevételek!G295</f>
        <v>0</v>
      </c>
      <c r="P16" s="5">
        <f>Bevételek!H295</f>
        <v>0</v>
      </c>
      <c r="Q16" s="5">
        <f>Bevételek!I295</f>
        <v>0</v>
      </c>
      <c r="R16" s="5">
        <f>Bevételek!J295</f>
        <v>0</v>
      </c>
      <c r="S16" s="5">
        <f>Bevételek!C296</f>
        <v>0</v>
      </c>
      <c r="T16" s="5">
        <f>Bevételek!D296</f>
        <v>0</v>
      </c>
      <c r="U16" s="5">
        <f>Bevételek!E296</f>
        <v>0</v>
      </c>
      <c r="V16" s="5">
        <f>Bevételek!F296</f>
        <v>0</v>
      </c>
      <c r="W16" s="5">
        <f>Bevételek!G296</f>
        <v>0</v>
      </c>
      <c r="X16" s="5">
        <f>Bevételek!H296</f>
        <v>0</v>
      </c>
      <c r="Y16" s="5">
        <f>Bevételek!I296</f>
        <v>0</v>
      </c>
      <c r="Z16" s="5">
        <f>Bevételek!J296</f>
        <v>0</v>
      </c>
      <c r="AA16" s="5">
        <f>C16+K16+S16</f>
        <v>0</v>
      </c>
      <c r="AB16" s="5">
        <f t="shared" si="25"/>
        <v>70524</v>
      </c>
      <c r="AC16" s="5">
        <f t="shared" si="25"/>
        <v>0</v>
      </c>
      <c r="AD16" s="5">
        <f t="shared" si="25"/>
        <v>0</v>
      </c>
      <c r="AE16" s="5">
        <f t="shared" si="25"/>
        <v>0</v>
      </c>
      <c r="AF16" s="5">
        <f t="shared" si="25"/>
        <v>0</v>
      </c>
      <c r="AG16" s="5">
        <f t="shared" si="25"/>
        <v>0</v>
      </c>
      <c r="AH16" s="5">
        <f t="shared" si="25"/>
        <v>0</v>
      </c>
      <c r="AI16" s="342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22">
        <f t="shared" si="2"/>
        <v>0</v>
      </c>
      <c r="BQ16" s="322">
        <f t="shared" si="3"/>
        <v>0</v>
      </c>
      <c r="BR16" s="322">
        <f t="shared" si="4"/>
        <v>0</v>
      </c>
      <c r="BS16" s="322">
        <f t="shared" si="5"/>
        <v>0</v>
      </c>
      <c r="BT16" s="322">
        <f t="shared" si="6"/>
        <v>0</v>
      </c>
      <c r="BU16" s="323"/>
      <c r="BV16" s="322">
        <f t="shared" si="7"/>
        <v>0</v>
      </c>
      <c r="BW16" s="322">
        <f t="shared" si="8"/>
        <v>70524</v>
      </c>
      <c r="BX16" s="322">
        <f t="shared" si="9"/>
        <v>0</v>
      </c>
      <c r="BY16" s="322">
        <f t="shared" si="10"/>
        <v>70524</v>
      </c>
      <c r="BZ16" s="322">
        <f t="shared" si="11"/>
        <v>0</v>
      </c>
      <c r="CA16" s="323"/>
    </row>
    <row r="17" spans="1:79" s="11" customFormat="1" ht="31.5">
      <c r="A17" s="1">
        <v>13</v>
      </c>
      <c r="B17" s="89" t="s">
        <v>10</v>
      </c>
      <c r="C17" s="14">
        <f>C13+C15+C16</f>
        <v>0</v>
      </c>
      <c r="D17" s="14">
        <f aca="true" t="shared" si="26" ref="D17:J17">D13+D15+D16</f>
        <v>0</v>
      </c>
      <c r="E17" s="14">
        <f t="shared" si="26"/>
        <v>0</v>
      </c>
      <c r="F17" s="14">
        <f t="shared" si="26"/>
        <v>0</v>
      </c>
      <c r="G17" s="14">
        <f t="shared" si="26"/>
        <v>0</v>
      </c>
      <c r="H17" s="14">
        <f t="shared" si="26"/>
        <v>0</v>
      </c>
      <c r="I17" s="14">
        <f t="shared" si="26"/>
        <v>0</v>
      </c>
      <c r="J17" s="14">
        <f t="shared" si="26"/>
        <v>0</v>
      </c>
      <c r="K17" s="14">
        <f>K13+K15+K16</f>
        <v>15035746</v>
      </c>
      <c r="L17" s="14">
        <f aca="true" t="shared" si="27" ref="L17:R17">L13+L15+L16</f>
        <v>16325406</v>
      </c>
      <c r="M17" s="14">
        <f t="shared" si="27"/>
        <v>0</v>
      </c>
      <c r="N17" s="14">
        <f t="shared" si="27"/>
        <v>0</v>
      </c>
      <c r="O17" s="14">
        <f t="shared" si="27"/>
        <v>0</v>
      </c>
      <c r="P17" s="14">
        <f t="shared" si="27"/>
        <v>0</v>
      </c>
      <c r="Q17" s="14">
        <f t="shared" si="27"/>
        <v>0</v>
      </c>
      <c r="R17" s="14">
        <f t="shared" si="27"/>
        <v>0</v>
      </c>
      <c r="S17" s="14">
        <f>S13+S15+S16</f>
        <v>2000000</v>
      </c>
      <c r="T17" s="14">
        <f aca="true" t="shared" si="28" ref="T17:Z17">T13+T15+T16</f>
        <v>2000000</v>
      </c>
      <c r="U17" s="14">
        <f t="shared" si="28"/>
        <v>0</v>
      </c>
      <c r="V17" s="14">
        <f t="shared" si="28"/>
        <v>0</v>
      </c>
      <c r="W17" s="14">
        <f t="shared" si="28"/>
        <v>0</v>
      </c>
      <c r="X17" s="14">
        <f t="shared" si="28"/>
        <v>0</v>
      </c>
      <c r="Y17" s="14">
        <f t="shared" si="28"/>
        <v>0</v>
      </c>
      <c r="Z17" s="14">
        <f t="shared" si="28"/>
        <v>0</v>
      </c>
      <c r="AA17" s="14">
        <f>AA13+AA15+AA16</f>
        <v>17035746</v>
      </c>
      <c r="AB17" s="14">
        <f aca="true" t="shared" si="29" ref="AB17:AH17">AB13+AB15+AB16</f>
        <v>18325406</v>
      </c>
      <c r="AC17" s="14">
        <f t="shared" si="29"/>
        <v>0</v>
      </c>
      <c r="AD17" s="14">
        <f t="shared" si="29"/>
        <v>0</v>
      </c>
      <c r="AE17" s="14">
        <f t="shared" si="29"/>
        <v>0</v>
      </c>
      <c r="AF17" s="14">
        <f t="shared" si="29"/>
        <v>0</v>
      </c>
      <c r="AG17" s="14">
        <f t="shared" si="29"/>
        <v>0</v>
      </c>
      <c r="AH17" s="14">
        <f t="shared" si="29"/>
        <v>0</v>
      </c>
      <c r="AI17" s="89" t="s">
        <v>11</v>
      </c>
      <c r="AJ17" s="14">
        <f>AJ13+AJ14</f>
        <v>0</v>
      </c>
      <c r="AK17" s="14">
        <f aca="true" t="shared" si="30" ref="AK17:AQ17">AK13+AK14</f>
        <v>0</v>
      </c>
      <c r="AL17" s="14">
        <f t="shared" si="30"/>
        <v>0</v>
      </c>
      <c r="AM17" s="14">
        <f t="shared" si="30"/>
        <v>0</v>
      </c>
      <c r="AN17" s="14">
        <f t="shared" si="30"/>
        <v>0</v>
      </c>
      <c r="AO17" s="14">
        <f t="shared" si="30"/>
        <v>0</v>
      </c>
      <c r="AP17" s="14">
        <f t="shared" si="30"/>
        <v>0</v>
      </c>
      <c r="AQ17" s="14">
        <f t="shared" si="30"/>
        <v>0</v>
      </c>
      <c r="AR17" s="14">
        <f>AR13+AR14</f>
        <v>13469307</v>
      </c>
      <c r="AS17" s="14">
        <f aca="true" t="shared" si="31" ref="AS17:AY17">AS13+AS14</f>
        <v>14705717</v>
      </c>
      <c r="AT17" s="14">
        <f t="shared" si="31"/>
        <v>0</v>
      </c>
      <c r="AU17" s="14">
        <f t="shared" si="31"/>
        <v>0</v>
      </c>
      <c r="AV17" s="14">
        <f t="shared" si="31"/>
        <v>0</v>
      </c>
      <c r="AW17" s="14">
        <f t="shared" si="31"/>
        <v>0</v>
      </c>
      <c r="AX17" s="14">
        <f t="shared" si="31"/>
        <v>0</v>
      </c>
      <c r="AY17" s="14">
        <f t="shared" si="31"/>
        <v>0</v>
      </c>
      <c r="AZ17" s="14">
        <f>AZ13+AZ14</f>
        <v>556533</v>
      </c>
      <c r="BA17" s="14">
        <f aca="true" t="shared" si="32" ref="BA17:BG17">BA13+BA14</f>
        <v>556533</v>
      </c>
      <c r="BB17" s="14">
        <f t="shared" si="32"/>
        <v>0</v>
      </c>
      <c r="BC17" s="14">
        <f t="shared" si="32"/>
        <v>0</v>
      </c>
      <c r="BD17" s="14">
        <f t="shared" si="32"/>
        <v>0</v>
      </c>
      <c r="BE17" s="14">
        <f t="shared" si="32"/>
        <v>0</v>
      </c>
      <c r="BF17" s="14">
        <f t="shared" si="32"/>
        <v>0</v>
      </c>
      <c r="BG17" s="14">
        <f t="shared" si="32"/>
        <v>0</v>
      </c>
      <c r="BH17" s="14">
        <f>BH13+BH14</f>
        <v>14025840</v>
      </c>
      <c r="BI17" s="14">
        <f aca="true" t="shared" si="33" ref="BI17:BO17">BI13+BI14</f>
        <v>15262250</v>
      </c>
      <c r="BJ17" s="14">
        <f t="shared" si="33"/>
        <v>0</v>
      </c>
      <c r="BK17" s="14">
        <f t="shared" si="33"/>
        <v>0</v>
      </c>
      <c r="BL17" s="14">
        <f t="shared" si="33"/>
        <v>0</v>
      </c>
      <c r="BM17" s="14">
        <f t="shared" si="33"/>
        <v>0</v>
      </c>
      <c r="BN17" s="14">
        <f t="shared" si="33"/>
        <v>0</v>
      </c>
      <c r="BO17" s="14">
        <f t="shared" si="33"/>
        <v>0</v>
      </c>
      <c r="BP17" s="322">
        <f t="shared" si="2"/>
        <v>0</v>
      </c>
      <c r="BQ17" s="322">
        <f t="shared" si="3"/>
        <v>1236410</v>
      </c>
      <c r="BR17" s="322">
        <f t="shared" si="4"/>
        <v>0</v>
      </c>
      <c r="BS17" s="322">
        <f t="shared" si="5"/>
        <v>1236410</v>
      </c>
      <c r="BT17" s="322">
        <f t="shared" si="6"/>
        <v>0</v>
      </c>
      <c r="BU17" s="323"/>
      <c r="BV17" s="322">
        <f t="shared" si="7"/>
        <v>0</v>
      </c>
      <c r="BW17" s="322">
        <f t="shared" si="8"/>
        <v>1289660</v>
      </c>
      <c r="BX17" s="322">
        <f t="shared" si="9"/>
        <v>0</v>
      </c>
      <c r="BY17" s="322">
        <f t="shared" si="10"/>
        <v>1289660</v>
      </c>
      <c r="BZ17" s="322">
        <f t="shared" si="11"/>
        <v>0</v>
      </c>
      <c r="CA17" s="323"/>
    </row>
    <row r="18" spans="1:79" s="93" customFormat="1" ht="16.5">
      <c r="A18" s="1">
        <v>14</v>
      </c>
      <c r="B18" s="343" t="s">
        <v>133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5"/>
      <c r="AI18" s="339" t="s">
        <v>112</v>
      </c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1"/>
      <c r="BJ18" s="131"/>
      <c r="BK18" s="131"/>
      <c r="BL18" s="131"/>
      <c r="BM18" s="131"/>
      <c r="BN18" s="131"/>
      <c r="BO18" s="304"/>
      <c r="BP18" s="322">
        <f t="shared" si="2"/>
        <v>0</v>
      </c>
      <c r="BQ18" s="322">
        <f t="shared" si="3"/>
        <v>0</v>
      </c>
      <c r="BR18" s="322">
        <f t="shared" si="4"/>
        <v>0</v>
      </c>
      <c r="BS18" s="322">
        <f t="shared" si="5"/>
        <v>0</v>
      </c>
      <c r="BT18" s="322">
        <f t="shared" si="6"/>
        <v>0</v>
      </c>
      <c r="BU18" s="323"/>
      <c r="BV18" s="322">
        <f t="shared" si="7"/>
        <v>0</v>
      </c>
      <c r="BW18" s="322">
        <f t="shared" si="8"/>
        <v>0</v>
      </c>
      <c r="BX18" s="322">
        <f t="shared" si="9"/>
        <v>0</v>
      </c>
      <c r="BY18" s="322">
        <f t="shared" si="10"/>
        <v>0</v>
      </c>
      <c r="BZ18" s="322">
        <f t="shared" si="11"/>
        <v>0</v>
      </c>
      <c r="CA18" s="323"/>
    </row>
    <row r="19" spans="1:79" s="11" customFormat="1" ht="47.25">
      <c r="A19" s="1">
        <v>15</v>
      </c>
      <c r="B19" s="88" t="s">
        <v>297</v>
      </c>
      <c r="C19" s="5">
        <f>Bevételek!C129</f>
        <v>0</v>
      </c>
      <c r="D19" s="5">
        <f>Bevételek!D129</f>
        <v>0</v>
      </c>
      <c r="E19" s="5">
        <f>Bevételek!E129</f>
        <v>0</v>
      </c>
      <c r="F19" s="5">
        <f>Bevételek!F129</f>
        <v>0</v>
      </c>
      <c r="G19" s="5">
        <f>Bevételek!G129</f>
        <v>0</v>
      </c>
      <c r="H19" s="5">
        <f>Bevételek!H129</f>
        <v>0</v>
      </c>
      <c r="I19" s="5">
        <f>Bevételek!I129</f>
        <v>0</v>
      </c>
      <c r="J19" s="5">
        <f>Bevételek!J129</f>
        <v>0</v>
      </c>
      <c r="K19" s="5">
        <f>Bevételek!C130</f>
        <v>32939566</v>
      </c>
      <c r="L19" s="5">
        <f>Bevételek!D130</f>
        <v>32939566</v>
      </c>
      <c r="M19" s="5">
        <f>Bevételek!E130</f>
        <v>0</v>
      </c>
      <c r="N19" s="5">
        <f>Bevételek!F130</f>
        <v>0</v>
      </c>
      <c r="O19" s="5">
        <f>Bevételek!G130</f>
        <v>0</v>
      </c>
      <c r="P19" s="5">
        <f>Bevételek!H130</f>
        <v>0</v>
      </c>
      <c r="Q19" s="5">
        <f>Bevételek!I130</f>
        <v>0</v>
      </c>
      <c r="R19" s="5">
        <f>Bevételek!J130</f>
        <v>0</v>
      </c>
      <c r="S19" s="5">
        <f>Bevételek!C131</f>
        <v>0</v>
      </c>
      <c r="T19" s="5">
        <f>Bevételek!D131</f>
        <v>0</v>
      </c>
      <c r="U19" s="5">
        <f>Bevételek!E131</f>
        <v>0</v>
      </c>
      <c r="V19" s="5">
        <f>Bevételek!F131</f>
        <v>0</v>
      </c>
      <c r="W19" s="5">
        <f>Bevételek!G131</f>
        <v>0</v>
      </c>
      <c r="X19" s="5">
        <f>Bevételek!H131</f>
        <v>0</v>
      </c>
      <c r="Y19" s="5">
        <f>Bevételek!I131</f>
        <v>0</v>
      </c>
      <c r="Z19" s="5">
        <f>Bevételek!J131</f>
        <v>0</v>
      </c>
      <c r="AA19" s="5">
        <f>C19+K19+S19</f>
        <v>32939566</v>
      </c>
      <c r="AB19" s="5">
        <f aca="true" t="shared" si="34" ref="AB19:AH21">D19+L19+T19</f>
        <v>32939566</v>
      </c>
      <c r="AC19" s="5">
        <f t="shared" si="34"/>
        <v>0</v>
      </c>
      <c r="AD19" s="5">
        <f t="shared" si="34"/>
        <v>0</v>
      </c>
      <c r="AE19" s="5">
        <f t="shared" si="34"/>
        <v>0</v>
      </c>
      <c r="AF19" s="5">
        <f t="shared" si="34"/>
        <v>0</v>
      </c>
      <c r="AG19" s="5">
        <f t="shared" si="34"/>
        <v>0</v>
      </c>
      <c r="AH19" s="5">
        <f t="shared" si="34"/>
        <v>0</v>
      </c>
      <c r="AI19" s="88" t="s">
        <v>110</v>
      </c>
      <c r="AJ19" s="5">
        <f>Kiadás!C130</f>
        <v>0</v>
      </c>
      <c r="AK19" s="5">
        <f>Kiadás!D130</f>
        <v>0</v>
      </c>
      <c r="AL19" s="5">
        <f>Kiadás!E130</f>
        <v>0</v>
      </c>
      <c r="AM19" s="5">
        <f>Kiadás!F130</f>
        <v>0</v>
      </c>
      <c r="AN19" s="5">
        <f>Kiadás!G130</f>
        <v>0</v>
      </c>
      <c r="AO19" s="5">
        <f>Kiadás!H130</f>
        <v>0</v>
      </c>
      <c r="AP19" s="5">
        <f>Kiadás!I130</f>
        <v>0</v>
      </c>
      <c r="AQ19" s="5">
        <f>Kiadás!J130</f>
        <v>0</v>
      </c>
      <c r="AR19" s="5">
        <f>Kiadás!C131</f>
        <v>35379070</v>
      </c>
      <c r="AS19" s="5">
        <f>Kiadás!D131</f>
        <v>35521810</v>
      </c>
      <c r="AT19" s="5">
        <f>Kiadás!E131</f>
        <v>0</v>
      </c>
      <c r="AU19" s="5">
        <f>Kiadás!F131</f>
        <v>0</v>
      </c>
      <c r="AV19" s="5">
        <f>Kiadás!G131</f>
        <v>0</v>
      </c>
      <c r="AW19" s="5">
        <f>Kiadás!H131</f>
        <v>0</v>
      </c>
      <c r="AX19" s="5">
        <f>Kiadás!I131</f>
        <v>0</v>
      </c>
      <c r="AY19" s="5">
        <f>Kiadás!J131</f>
        <v>0</v>
      </c>
      <c r="AZ19" s="5">
        <f>Kiadás!C132</f>
        <v>0</v>
      </c>
      <c r="BA19" s="5">
        <f>Kiadás!D132</f>
        <v>0</v>
      </c>
      <c r="BB19" s="5">
        <f>Kiadás!E132</f>
        <v>0</v>
      </c>
      <c r="BC19" s="5">
        <f>Kiadás!F132</f>
        <v>0</v>
      </c>
      <c r="BD19" s="5">
        <f>Kiadás!G132</f>
        <v>0</v>
      </c>
      <c r="BE19" s="5">
        <f>Kiadás!H132</f>
        <v>0</v>
      </c>
      <c r="BF19" s="5">
        <f>Kiadás!I132</f>
        <v>0</v>
      </c>
      <c r="BG19" s="5">
        <f>Kiadás!J132</f>
        <v>0</v>
      </c>
      <c r="BH19" s="5">
        <f>AJ19+AR19+AZ19</f>
        <v>35379070</v>
      </c>
      <c r="BI19" s="5">
        <f aca="true" t="shared" si="35" ref="BI19:BO21">AK19+AS19+BA19</f>
        <v>35521810</v>
      </c>
      <c r="BJ19" s="5">
        <f t="shared" si="35"/>
        <v>0</v>
      </c>
      <c r="BK19" s="5">
        <f t="shared" si="35"/>
        <v>0</v>
      </c>
      <c r="BL19" s="5">
        <f t="shared" si="35"/>
        <v>0</v>
      </c>
      <c r="BM19" s="5">
        <f t="shared" si="35"/>
        <v>0</v>
      </c>
      <c r="BN19" s="5">
        <f t="shared" si="35"/>
        <v>0</v>
      </c>
      <c r="BO19" s="5">
        <f t="shared" si="35"/>
        <v>0</v>
      </c>
      <c r="BP19" s="322">
        <f t="shared" si="2"/>
        <v>0</v>
      </c>
      <c r="BQ19" s="322">
        <f t="shared" si="3"/>
        <v>142740</v>
      </c>
      <c r="BR19" s="322">
        <f t="shared" si="4"/>
        <v>0</v>
      </c>
      <c r="BS19" s="322">
        <f t="shared" si="5"/>
        <v>142740</v>
      </c>
      <c r="BT19" s="322">
        <f t="shared" si="6"/>
        <v>0</v>
      </c>
      <c r="BU19" s="323"/>
      <c r="BV19" s="322">
        <f t="shared" si="7"/>
        <v>0</v>
      </c>
      <c r="BW19" s="322">
        <f t="shared" si="8"/>
        <v>0</v>
      </c>
      <c r="BX19" s="322">
        <f t="shared" si="9"/>
        <v>0</v>
      </c>
      <c r="BY19" s="322">
        <f t="shared" si="10"/>
        <v>0</v>
      </c>
      <c r="BZ19" s="322">
        <f t="shared" si="11"/>
        <v>0</v>
      </c>
      <c r="CA19" s="323"/>
    </row>
    <row r="20" spans="1:79" s="11" customFormat="1" ht="15.75">
      <c r="A20" s="1">
        <v>16</v>
      </c>
      <c r="B20" s="88" t="s">
        <v>133</v>
      </c>
      <c r="C20" s="5">
        <f>Bevételek!C237</f>
        <v>0</v>
      </c>
      <c r="D20" s="5">
        <f>Bevételek!D237</f>
        <v>0</v>
      </c>
      <c r="E20" s="5">
        <f>Bevételek!E237</f>
        <v>0</v>
      </c>
      <c r="F20" s="5">
        <f>Bevételek!F237</f>
        <v>0</v>
      </c>
      <c r="G20" s="5">
        <f>Bevételek!G237</f>
        <v>0</v>
      </c>
      <c r="H20" s="5">
        <f>Bevételek!H237</f>
        <v>0</v>
      </c>
      <c r="I20" s="5">
        <f>Bevételek!I237</f>
        <v>0</v>
      </c>
      <c r="J20" s="5">
        <f>Bevételek!J237</f>
        <v>0</v>
      </c>
      <c r="K20" s="5">
        <f>Bevételek!C238</f>
        <v>0</v>
      </c>
      <c r="L20" s="5">
        <f>Bevételek!D238</f>
        <v>80000</v>
      </c>
      <c r="M20" s="5">
        <f>Bevételek!E238</f>
        <v>0</v>
      </c>
      <c r="N20" s="5">
        <f>Bevételek!F238</f>
        <v>0</v>
      </c>
      <c r="O20" s="5">
        <f>Bevételek!G238</f>
        <v>0</v>
      </c>
      <c r="P20" s="5">
        <f>Bevételek!H238</f>
        <v>0</v>
      </c>
      <c r="Q20" s="5">
        <f>Bevételek!I238</f>
        <v>0</v>
      </c>
      <c r="R20" s="5">
        <f>Bevételek!J238</f>
        <v>0</v>
      </c>
      <c r="S20" s="5">
        <f>Bevételek!C239</f>
        <v>0</v>
      </c>
      <c r="T20" s="5">
        <f>Bevételek!D239</f>
        <v>0</v>
      </c>
      <c r="U20" s="5">
        <f>Bevételek!E239</f>
        <v>0</v>
      </c>
      <c r="V20" s="5">
        <f>Bevételek!F239</f>
        <v>0</v>
      </c>
      <c r="W20" s="5">
        <f>Bevételek!G239</f>
        <v>0</v>
      </c>
      <c r="X20" s="5">
        <f>Bevételek!H239</f>
        <v>0</v>
      </c>
      <c r="Y20" s="5">
        <f>Bevételek!I239</f>
        <v>0</v>
      </c>
      <c r="Z20" s="5">
        <f>Bevételek!J239</f>
        <v>0</v>
      </c>
      <c r="AA20" s="5">
        <f>C20+K20+S20</f>
        <v>0</v>
      </c>
      <c r="AB20" s="5">
        <f t="shared" si="34"/>
        <v>80000</v>
      </c>
      <c r="AC20" s="5">
        <f t="shared" si="34"/>
        <v>0</v>
      </c>
      <c r="AD20" s="5">
        <f t="shared" si="34"/>
        <v>0</v>
      </c>
      <c r="AE20" s="5">
        <f t="shared" si="34"/>
        <v>0</v>
      </c>
      <c r="AF20" s="5">
        <f t="shared" si="34"/>
        <v>0</v>
      </c>
      <c r="AG20" s="5">
        <f t="shared" si="34"/>
        <v>0</v>
      </c>
      <c r="AH20" s="5">
        <f t="shared" si="34"/>
        <v>0</v>
      </c>
      <c r="AI20" s="88" t="s">
        <v>45</v>
      </c>
      <c r="AJ20" s="5">
        <f>Kiadás!C134</f>
        <v>0</v>
      </c>
      <c r="AK20" s="5">
        <f>Kiadás!D134</f>
        <v>0</v>
      </c>
      <c r="AL20" s="5">
        <f>Kiadás!E134</f>
        <v>0</v>
      </c>
      <c r="AM20" s="5">
        <f>Kiadás!F134</f>
        <v>0</v>
      </c>
      <c r="AN20" s="5">
        <f>Kiadás!G134</f>
        <v>0</v>
      </c>
      <c r="AO20" s="5">
        <f>Kiadás!H134</f>
        <v>0</v>
      </c>
      <c r="AP20" s="5">
        <f>Kiadás!I134</f>
        <v>0</v>
      </c>
      <c r="AQ20" s="5">
        <f>Kiadás!J134</f>
        <v>0</v>
      </c>
      <c r="AR20" s="5">
        <f>Kiadás!C135</f>
        <v>570402</v>
      </c>
      <c r="AS20" s="5">
        <f>Kiadás!D135</f>
        <v>564662</v>
      </c>
      <c r="AT20" s="5">
        <f>Kiadás!E135</f>
        <v>0</v>
      </c>
      <c r="AU20" s="5">
        <f>Kiadás!F135</f>
        <v>0</v>
      </c>
      <c r="AV20" s="5">
        <f>Kiadás!G135</f>
        <v>0</v>
      </c>
      <c r="AW20" s="5">
        <f>Kiadás!H135</f>
        <v>0</v>
      </c>
      <c r="AX20" s="5">
        <f>Kiadás!I135</f>
        <v>0</v>
      </c>
      <c r="AY20" s="5">
        <f>Kiadás!J135</f>
        <v>0</v>
      </c>
      <c r="AZ20" s="5">
        <f>Kiadás!C136</f>
        <v>0</v>
      </c>
      <c r="BA20" s="5">
        <f>Kiadás!D136</f>
        <v>0</v>
      </c>
      <c r="BB20" s="5">
        <f>Kiadás!E136</f>
        <v>0</v>
      </c>
      <c r="BC20" s="5">
        <f>Kiadás!F136</f>
        <v>0</v>
      </c>
      <c r="BD20" s="5">
        <f>Kiadás!G136</f>
        <v>0</v>
      </c>
      <c r="BE20" s="5">
        <f>Kiadás!H136</f>
        <v>0</v>
      </c>
      <c r="BF20" s="5">
        <f>Kiadás!I136</f>
        <v>0</v>
      </c>
      <c r="BG20" s="5">
        <f>Kiadás!J136</f>
        <v>0</v>
      </c>
      <c r="BH20" s="5">
        <f>AJ20+AR20+AZ20</f>
        <v>570402</v>
      </c>
      <c r="BI20" s="5">
        <f t="shared" si="35"/>
        <v>564662</v>
      </c>
      <c r="BJ20" s="5">
        <f t="shared" si="35"/>
        <v>0</v>
      </c>
      <c r="BK20" s="5">
        <f t="shared" si="35"/>
        <v>0</v>
      </c>
      <c r="BL20" s="5">
        <f t="shared" si="35"/>
        <v>0</v>
      </c>
      <c r="BM20" s="5">
        <f t="shared" si="35"/>
        <v>0</v>
      </c>
      <c r="BN20" s="5">
        <f t="shared" si="35"/>
        <v>0</v>
      </c>
      <c r="BO20" s="5">
        <f t="shared" si="35"/>
        <v>0</v>
      </c>
      <c r="BP20" s="322">
        <f t="shared" si="2"/>
        <v>0</v>
      </c>
      <c r="BQ20" s="322">
        <f t="shared" si="3"/>
        <v>-5740</v>
      </c>
      <c r="BR20" s="322">
        <f t="shared" si="4"/>
        <v>0</v>
      </c>
      <c r="BS20" s="322">
        <f t="shared" si="5"/>
        <v>-5740</v>
      </c>
      <c r="BT20" s="322">
        <f t="shared" si="6"/>
        <v>0</v>
      </c>
      <c r="BU20" s="323"/>
      <c r="BV20" s="322">
        <f t="shared" si="7"/>
        <v>0</v>
      </c>
      <c r="BW20" s="322">
        <f t="shared" si="8"/>
        <v>80000</v>
      </c>
      <c r="BX20" s="322">
        <f t="shared" si="9"/>
        <v>0</v>
      </c>
      <c r="BY20" s="322">
        <f t="shared" si="10"/>
        <v>80000</v>
      </c>
      <c r="BZ20" s="322">
        <f t="shared" si="11"/>
        <v>0</v>
      </c>
      <c r="CA20" s="323"/>
    </row>
    <row r="21" spans="1:79" s="11" customFormat="1" ht="31.5">
      <c r="A21" s="1">
        <v>17</v>
      </c>
      <c r="B21" s="88" t="s">
        <v>368</v>
      </c>
      <c r="C21" s="5">
        <f>Bevételek!C265</f>
        <v>0</v>
      </c>
      <c r="D21" s="5">
        <f>Bevételek!D265</f>
        <v>0</v>
      </c>
      <c r="E21" s="5">
        <f>Bevételek!E265</f>
        <v>0</v>
      </c>
      <c r="F21" s="5">
        <f>Bevételek!F265</f>
        <v>0</v>
      </c>
      <c r="G21" s="5">
        <f>Bevételek!G265</f>
        <v>0</v>
      </c>
      <c r="H21" s="5">
        <f>Bevételek!H265</f>
        <v>0</v>
      </c>
      <c r="I21" s="5">
        <f>Bevételek!I265</f>
        <v>0</v>
      </c>
      <c r="J21" s="5">
        <f>Bevételek!J265</f>
        <v>0</v>
      </c>
      <c r="K21" s="5">
        <f>Bevételek!C266</f>
        <v>0</v>
      </c>
      <c r="L21" s="5">
        <f>Bevételek!D266</f>
        <v>13750</v>
      </c>
      <c r="M21" s="5">
        <f>Bevételek!E266</f>
        <v>0</v>
      </c>
      <c r="N21" s="5">
        <f>Bevételek!F266</f>
        <v>0</v>
      </c>
      <c r="O21" s="5">
        <f>Bevételek!G266</f>
        <v>0</v>
      </c>
      <c r="P21" s="5">
        <f>Bevételek!H266</f>
        <v>0</v>
      </c>
      <c r="Q21" s="5">
        <f>Bevételek!I266</f>
        <v>0</v>
      </c>
      <c r="R21" s="5">
        <f>Bevételek!J266</f>
        <v>0</v>
      </c>
      <c r="S21" s="5">
        <f>Bevételek!C267</f>
        <v>0</v>
      </c>
      <c r="T21" s="5">
        <f>Bevételek!D267</f>
        <v>0</v>
      </c>
      <c r="U21" s="5">
        <f>Bevételek!E267</f>
        <v>0</v>
      </c>
      <c r="V21" s="5">
        <f>Bevételek!F267</f>
        <v>0</v>
      </c>
      <c r="W21" s="5">
        <f>Bevételek!G267</f>
        <v>0</v>
      </c>
      <c r="X21" s="5">
        <f>Bevételek!H267</f>
        <v>0</v>
      </c>
      <c r="Y21" s="5">
        <f>Bevételek!I267</f>
        <v>0</v>
      </c>
      <c r="Z21" s="5">
        <f>Bevételek!J267</f>
        <v>0</v>
      </c>
      <c r="AA21" s="5">
        <f>C21+K21+S21</f>
        <v>0</v>
      </c>
      <c r="AB21" s="5">
        <f t="shared" si="34"/>
        <v>13750</v>
      </c>
      <c r="AC21" s="5">
        <f t="shared" si="34"/>
        <v>0</v>
      </c>
      <c r="AD21" s="5">
        <f t="shared" si="34"/>
        <v>0</v>
      </c>
      <c r="AE21" s="5">
        <f t="shared" si="34"/>
        <v>0</v>
      </c>
      <c r="AF21" s="5">
        <f t="shared" si="34"/>
        <v>0</v>
      </c>
      <c r="AG21" s="5">
        <f t="shared" si="34"/>
        <v>0</v>
      </c>
      <c r="AH21" s="5">
        <f t="shared" si="34"/>
        <v>0</v>
      </c>
      <c r="AI21" s="88" t="s">
        <v>206</v>
      </c>
      <c r="AJ21" s="5">
        <f>Kiadás!C138</f>
        <v>0</v>
      </c>
      <c r="AK21" s="5">
        <f>Kiadás!D138</f>
        <v>0</v>
      </c>
      <c r="AL21" s="5">
        <f>Kiadás!E138</f>
        <v>0</v>
      </c>
      <c r="AM21" s="5">
        <f>Kiadás!F138</f>
        <v>0</v>
      </c>
      <c r="AN21" s="5">
        <f>Kiadás!G138</f>
        <v>0</v>
      </c>
      <c r="AO21" s="5">
        <f>Kiadás!H138</f>
        <v>0</v>
      </c>
      <c r="AP21" s="5">
        <f>Kiadás!I138</f>
        <v>0</v>
      </c>
      <c r="AQ21" s="5">
        <f>Kiadás!J138</f>
        <v>0</v>
      </c>
      <c r="AR21" s="5">
        <f>Kiadás!C139</f>
        <v>0</v>
      </c>
      <c r="AS21" s="5">
        <f>Kiadás!D139</f>
        <v>0</v>
      </c>
      <c r="AT21" s="5">
        <f>Kiadás!E139</f>
        <v>0</v>
      </c>
      <c r="AU21" s="5">
        <f>Kiadás!F139</f>
        <v>0</v>
      </c>
      <c r="AV21" s="5">
        <f>Kiadás!G139</f>
        <v>0</v>
      </c>
      <c r="AW21" s="5">
        <f>Kiadás!H139</f>
        <v>0</v>
      </c>
      <c r="AX21" s="5">
        <f>Kiadás!I139</f>
        <v>0</v>
      </c>
      <c r="AY21" s="5">
        <f>Kiadás!J139</f>
        <v>0</v>
      </c>
      <c r="AZ21" s="5">
        <f>Kiadás!C140</f>
        <v>0</v>
      </c>
      <c r="BA21" s="5">
        <f>Kiadás!D140</f>
        <v>10000</v>
      </c>
      <c r="BB21" s="5">
        <f>Kiadás!E140</f>
        <v>0</v>
      </c>
      <c r="BC21" s="5">
        <f>Kiadás!F140</f>
        <v>0</v>
      </c>
      <c r="BD21" s="5">
        <f>Kiadás!G140</f>
        <v>0</v>
      </c>
      <c r="BE21" s="5">
        <f>Kiadás!H140</f>
        <v>0</v>
      </c>
      <c r="BF21" s="5">
        <f>Kiadás!I140</f>
        <v>0</v>
      </c>
      <c r="BG21" s="5">
        <f>Kiadás!J140</f>
        <v>0</v>
      </c>
      <c r="BH21" s="5">
        <f>AJ21+AR21+AZ21</f>
        <v>0</v>
      </c>
      <c r="BI21" s="5">
        <f t="shared" si="35"/>
        <v>10000</v>
      </c>
      <c r="BJ21" s="5">
        <f t="shared" si="35"/>
        <v>0</v>
      </c>
      <c r="BK21" s="5">
        <f t="shared" si="35"/>
        <v>0</v>
      </c>
      <c r="BL21" s="5">
        <f t="shared" si="35"/>
        <v>0</v>
      </c>
      <c r="BM21" s="5">
        <f t="shared" si="35"/>
        <v>0</v>
      </c>
      <c r="BN21" s="5">
        <f t="shared" si="35"/>
        <v>0</v>
      </c>
      <c r="BO21" s="5">
        <f t="shared" si="35"/>
        <v>0</v>
      </c>
      <c r="BP21" s="322">
        <f t="shared" si="2"/>
        <v>0</v>
      </c>
      <c r="BQ21" s="322">
        <f t="shared" si="3"/>
        <v>0</v>
      </c>
      <c r="BR21" s="322">
        <f t="shared" si="4"/>
        <v>10000</v>
      </c>
      <c r="BS21" s="322">
        <f t="shared" si="5"/>
        <v>10000</v>
      </c>
      <c r="BT21" s="322">
        <f t="shared" si="6"/>
        <v>0</v>
      </c>
      <c r="BU21" s="323"/>
      <c r="BV21" s="322">
        <f t="shared" si="7"/>
        <v>0</v>
      </c>
      <c r="BW21" s="322">
        <f t="shared" si="8"/>
        <v>13750</v>
      </c>
      <c r="BX21" s="322">
        <f t="shared" si="9"/>
        <v>0</v>
      </c>
      <c r="BY21" s="322">
        <f t="shared" si="10"/>
        <v>13750</v>
      </c>
      <c r="BZ21" s="322">
        <f t="shared" si="11"/>
        <v>0</v>
      </c>
      <c r="CA21" s="323"/>
    </row>
    <row r="22" spans="1:79" s="11" customFormat="1" ht="15.75">
      <c r="A22" s="1">
        <v>18</v>
      </c>
      <c r="B22" s="89" t="s">
        <v>85</v>
      </c>
      <c r="C22" s="13">
        <f>SUM(C19:C21)</f>
        <v>0</v>
      </c>
      <c r="D22" s="13">
        <f aca="true" t="shared" si="36" ref="D22:J22">SUM(D19:D21)</f>
        <v>0</v>
      </c>
      <c r="E22" s="13">
        <f t="shared" si="36"/>
        <v>0</v>
      </c>
      <c r="F22" s="13">
        <f t="shared" si="36"/>
        <v>0</v>
      </c>
      <c r="G22" s="13">
        <f t="shared" si="36"/>
        <v>0</v>
      </c>
      <c r="H22" s="13">
        <f t="shared" si="36"/>
        <v>0</v>
      </c>
      <c r="I22" s="13">
        <f t="shared" si="36"/>
        <v>0</v>
      </c>
      <c r="J22" s="13">
        <f t="shared" si="36"/>
        <v>0</v>
      </c>
      <c r="K22" s="13">
        <f>SUM(K19:K21)</f>
        <v>32939566</v>
      </c>
      <c r="L22" s="13">
        <f aca="true" t="shared" si="37" ref="L22:R22">SUM(L19:L21)</f>
        <v>33033316</v>
      </c>
      <c r="M22" s="13">
        <f t="shared" si="37"/>
        <v>0</v>
      </c>
      <c r="N22" s="13">
        <f t="shared" si="37"/>
        <v>0</v>
      </c>
      <c r="O22" s="13">
        <f t="shared" si="37"/>
        <v>0</v>
      </c>
      <c r="P22" s="13">
        <f t="shared" si="37"/>
        <v>0</v>
      </c>
      <c r="Q22" s="13">
        <f t="shared" si="37"/>
        <v>0</v>
      </c>
      <c r="R22" s="13">
        <f t="shared" si="37"/>
        <v>0</v>
      </c>
      <c r="S22" s="13">
        <f>SUM(S19:S21)</f>
        <v>0</v>
      </c>
      <c r="T22" s="13">
        <f aca="true" t="shared" si="38" ref="T22:Z22">SUM(T19:T21)</f>
        <v>0</v>
      </c>
      <c r="U22" s="13">
        <f t="shared" si="38"/>
        <v>0</v>
      </c>
      <c r="V22" s="13">
        <f t="shared" si="38"/>
        <v>0</v>
      </c>
      <c r="W22" s="13">
        <f t="shared" si="38"/>
        <v>0</v>
      </c>
      <c r="X22" s="13">
        <f t="shared" si="38"/>
        <v>0</v>
      </c>
      <c r="Y22" s="13">
        <f t="shared" si="38"/>
        <v>0</v>
      </c>
      <c r="Z22" s="13">
        <f t="shared" si="38"/>
        <v>0</v>
      </c>
      <c r="AA22" s="13">
        <f>SUM(AA19:AA21)</f>
        <v>32939566</v>
      </c>
      <c r="AB22" s="13">
        <f aca="true" t="shared" si="39" ref="AB22:AH22">SUM(AB19:AB21)</f>
        <v>33033316</v>
      </c>
      <c r="AC22" s="13">
        <f t="shared" si="39"/>
        <v>0</v>
      </c>
      <c r="AD22" s="13">
        <f t="shared" si="39"/>
        <v>0</v>
      </c>
      <c r="AE22" s="13">
        <f t="shared" si="39"/>
        <v>0</v>
      </c>
      <c r="AF22" s="13">
        <f t="shared" si="39"/>
        <v>0</v>
      </c>
      <c r="AG22" s="13">
        <f t="shared" si="39"/>
        <v>0</v>
      </c>
      <c r="AH22" s="13">
        <f t="shared" si="39"/>
        <v>0</v>
      </c>
      <c r="AI22" s="89" t="s">
        <v>86</v>
      </c>
      <c r="AJ22" s="13">
        <f>SUM(AJ19:AJ21)</f>
        <v>0</v>
      </c>
      <c r="AK22" s="13">
        <f aca="true" t="shared" si="40" ref="AK22:AQ22">SUM(AK19:AK21)</f>
        <v>0</v>
      </c>
      <c r="AL22" s="13">
        <f t="shared" si="40"/>
        <v>0</v>
      </c>
      <c r="AM22" s="13">
        <f t="shared" si="40"/>
        <v>0</v>
      </c>
      <c r="AN22" s="13">
        <f t="shared" si="40"/>
        <v>0</v>
      </c>
      <c r="AO22" s="13">
        <f t="shared" si="40"/>
        <v>0</v>
      </c>
      <c r="AP22" s="13">
        <f t="shared" si="40"/>
        <v>0</v>
      </c>
      <c r="AQ22" s="13">
        <f t="shared" si="40"/>
        <v>0</v>
      </c>
      <c r="AR22" s="13">
        <f>SUM(AR19:AR21)</f>
        <v>35949472</v>
      </c>
      <c r="AS22" s="13">
        <f aca="true" t="shared" si="41" ref="AS22:AY22">SUM(AS19:AS21)</f>
        <v>36086472</v>
      </c>
      <c r="AT22" s="13">
        <f t="shared" si="41"/>
        <v>0</v>
      </c>
      <c r="AU22" s="13">
        <f t="shared" si="41"/>
        <v>0</v>
      </c>
      <c r="AV22" s="13">
        <f t="shared" si="41"/>
        <v>0</v>
      </c>
      <c r="AW22" s="13">
        <f t="shared" si="41"/>
        <v>0</v>
      </c>
      <c r="AX22" s="13">
        <f t="shared" si="41"/>
        <v>0</v>
      </c>
      <c r="AY22" s="13">
        <f t="shared" si="41"/>
        <v>0</v>
      </c>
      <c r="AZ22" s="13">
        <f>SUM(AZ19:AZ21)</f>
        <v>0</v>
      </c>
      <c r="BA22" s="13">
        <f aca="true" t="shared" si="42" ref="BA22:BG22">SUM(BA19:BA21)</f>
        <v>10000</v>
      </c>
      <c r="BB22" s="13">
        <f t="shared" si="42"/>
        <v>0</v>
      </c>
      <c r="BC22" s="13">
        <f t="shared" si="42"/>
        <v>0</v>
      </c>
      <c r="BD22" s="13">
        <f t="shared" si="42"/>
        <v>0</v>
      </c>
      <c r="BE22" s="13">
        <f t="shared" si="42"/>
        <v>0</v>
      </c>
      <c r="BF22" s="13">
        <f t="shared" si="42"/>
        <v>0</v>
      </c>
      <c r="BG22" s="13">
        <f t="shared" si="42"/>
        <v>0</v>
      </c>
      <c r="BH22" s="13">
        <f>SUM(BH19:BH21)</f>
        <v>35949472</v>
      </c>
      <c r="BI22" s="13">
        <f aca="true" t="shared" si="43" ref="BI22:BO22">SUM(BI19:BI21)</f>
        <v>36096472</v>
      </c>
      <c r="BJ22" s="13">
        <f t="shared" si="43"/>
        <v>0</v>
      </c>
      <c r="BK22" s="13">
        <f t="shared" si="43"/>
        <v>0</v>
      </c>
      <c r="BL22" s="13">
        <f t="shared" si="43"/>
        <v>0</v>
      </c>
      <c r="BM22" s="13">
        <f t="shared" si="43"/>
        <v>0</v>
      </c>
      <c r="BN22" s="13">
        <f t="shared" si="43"/>
        <v>0</v>
      </c>
      <c r="BO22" s="13">
        <f t="shared" si="43"/>
        <v>0</v>
      </c>
      <c r="BP22" s="322">
        <f t="shared" si="2"/>
        <v>0</v>
      </c>
      <c r="BQ22" s="322">
        <f t="shared" si="3"/>
        <v>137000</v>
      </c>
      <c r="BR22" s="322">
        <f t="shared" si="4"/>
        <v>10000</v>
      </c>
      <c r="BS22" s="322">
        <f t="shared" si="5"/>
        <v>147000</v>
      </c>
      <c r="BT22" s="322">
        <f t="shared" si="6"/>
        <v>0</v>
      </c>
      <c r="BU22" s="323"/>
      <c r="BV22" s="322">
        <f t="shared" si="7"/>
        <v>0</v>
      </c>
      <c r="BW22" s="322">
        <f t="shared" si="8"/>
        <v>93750</v>
      </c>
      <c r="BX22" s="322">
        <f t="shared" si="9"/>
        <v>0</v>
      </c>
      <c r="BY22" s="322">
        <f t="shared" si="10"/>
        <v>93750</v>
      </c>
      <c r="BZ22" s="322">
        <f t="shared" si="11"/>
        <v>0</v>
      </c>
      <c r="CA22" s="323"/>
    </row>
    <row r="23" spans="1:79" s="11" customFormat="1" ht="15.75">
      <c r="A23" s="1">
        <v>19</v>
      </c>
      <c r="B23" s="91" t="s">
        <v>139</v>
      </c>
      <c r="C23" s="92">
        <f>C22-AJ22</f>
        <v>0</v>
      </c>
      <c r="D23" s="92">
        <f aca="true" t="shared" si="44" ref="D23:J23">D22-AK22</f>
        <v>0</v>
      </c>
      <c r="E23" s="92">
        <f t="shared" si="44"/>
        <v>0</v>
      </c>
      <c r="F23" s="92">
        <f t="shared" si="44"/>
        <v>0</v>
      </c>
      <c r="G23" s="92">
        <f t="shared" si="44"/>
        <v>0</v>
      </c>
      <c r="H23" s="92">
        <f t="shared" si="44"/>
        <v>0</v>
      </c>
      <c r="I23" s="92">
        <f t="shared" si="44"/>
        <v>0</v>
      </c>
      <c r="J23" s="92">
        <f t="shared" si="44"/>
        <v>0</v>
      </c>
      <c r="K23" s="92">
        <f>K22-AR22</f>
        <v>-3009906</v>
      </c>
      <c r="L23" s="92">
        <f aca="true" t="shared" si="45" ref="L23:R23">L22-AS22</f>
        <v>-3053156</v>
      </c>
      <c r="M23" s="92">
        <f t="shared" si="45"/>
        <v>0</v>
      </c>
      <c r="N23" s="92">
        <f t="shared" si="45"/>
        <v>0</v>
      </c>
      <c r="O23" s="92">
        <f t="shared" si="45"/>
        <v>0</v>
      </c>
      <c r="P23" s="92">
        <f t="shared" si="45"/>
        <v>0</v>
      </c>
      <c r="Q23" s="92">
        <f t="shared" si="45"/>
        <v>0</v>
      </c>
      <c r="R23" s="92">
        <f t="shared" si="45"/>
        <v>0</v>
      </c>
      <c r="S23" s="92">
        <f>S22-AZ22</f>
        <v>0</v>
      </c>
      <c r="T23" s="92">
        <f aca="true" t="shared" si="46" ref="T23:Z23">T22-BA22</f>
        <v>-10000</v>
      </c>
      <c r="U23" s="92">
        <f t="shared" si="46"/>
        <v>0</v>
      </c>
      <c r="V23" s="92">
        <f t="shared" si="46"/>
        <v>0</v>
      </c>
      <c r="W23" s="92">
        <f t="shared" si="46"/>
        <v>0</v>
      </c>
      <c r="X23" s="92">
        <f t="shared" si="46"/>
        <v>0</v>
      </c>
      <c r="Y23" s="92">
        <f t="shared" si="46"/>
        <v>0</v>
      </c>
      <c r="Z23" s="92">
        <f t="shared" si="46"/>
        <v>0</v>
      </c>
      <c r="AA23" s="92">
        <f>AA22-BH22</f>
        <v>-3009906</v>
      </c>
      <c r="AB23" s="92">
        <f aca="true" t="shared" si="47" ref="AB23:AH23">AB22-BI22</f>
        <v>-3063156</v>
      </c>
      <c r="AC23" s="92">
        <f t="shared" si="47"/>
        <v>0</v>
      </c>
      <c r="AD23" s="92">
        <f t="shared" si="47"/>
        <v>0</v>
      </c>
      <c r="AE23" s="92">
        <f t="shared" si="47"/>
        <v>0</v>
      </c>
      <c r="AF23" s="92">
        <f t="shared" si="47"/>
        <v>0</v>
      </c>
      <c r="AG23" s="92">
        <f t="shared" si="47"/>
        <v>0</v>
      </c>
      <c r="AH23" s="92">
        <f t="shared" si="47"/>
        <v>0</v>
      </c>
      <c r="AI23" s="342" t="s">
        <v>125</v>
      </c>
      <c r="AJ23" s="338">
        <f>Kiadás!C169</f>
        <v>0</v>
      </c>
      <c r="AK23" s="338">
        <f>Kiadás!D169</f>
        <v>0</v>
      </c>
      <c r="AL23" s="338">
        <f>Kiadás!E169</f>
        <v>0</v>
      </c>
      <c r="AM23" s="338">
        <f>Kiadás!F169</f>
        <v>0</v>
      </c>
      <c r="AN23" s="338">
        <f>Kiadás!G169</f>
        <v>0</v>
      </c>
      <c r="AO23" s="338">
        <f>Kiadás!H169</f>
        <v>0</v>
      </c>
      <c r="AP23" s="338">
        <f>Kiadás!I169</f>
        <v>0</v>
      </c>
      <c r="AQ23" s="338">
        <f>Kiadás!J169</f>
        <v>0</v>
      </c>
      <c r="AR23" s="338">
        <f>Kiadás!C170</f>
        <v>0</v>
      </c>
      <c r="AS23" s="338">
        <f>Kiadás!D170</f>
        <v>0</v>
      </c>
      <c r="AT23" s="338">
        <f>Kiadás!E170</f>
        <v>0</v>
      </c>
      <c r="AU23" s="338">
        <f>Kiadás!F170</f>
        <v>0</v>
      </c>
      <c r="AV23" s="338">
        <f>Kiadás!G170</f>
        <v>0</v>
      </c>
      <c r="AW23" s="338">
        <f>Kiadás!H170</f>
        <v>0</v>
      </c>
      <c r="AX23" s="338">
        <f>Kiadás!I170</f>
        <v>0</v>
      </c>
      <c r="AY23" s="338">
        <f>Kiadás!J170</f>
        <v>0</v>
      </c>
      <c r="AZ23" s="338">
        <f>Kiadás!C171</f>
        <v>0</v>
      </c>
      <c r="BA23" s="338">
        <f>Kiadás!D171</f>
        <v>0</v>
      </c>
      <c r="BB23" s="338">
        <f>Kiadás!E171</f>
        <v>0</v>
      </c>
      <c r="BC23" s="338">
        <f>Kiadás!F171</f>
        <v>0</v>
      </c>
      <c r="BD23" s="338">
        <f>Kiadás!G171</f>
        <v>0</v>
      </c>
      <c r="BE23" s="338">
        <f>Kiadás!H171</f>
        <v>0</v>
      </c>
      <c r="BF23" s="338">
        <f>Kiadás!I171</f>
        <v>0</v>
      </c>
      <c r="BG23" s="338">
        <f>Kiadás!J171</f>
        <v>0</v>
      </c>
      <c r="BH23" s="338">
        <f>AJ23+AR23+AZ23</f>
        <v>0</v>
      </c>
      <c r="BI23" s="338">
        <f aca="true" t="shared" si="48" ref="BI23:BO23">AK23+AS23+BA23</f>
        <v>0</v>
      </c>
      <c r="BJ23" s="338">
        <f t="shared" si="48"/>
        <v>0</v>
      </c>
      <c r="BK23" s="338">
        <f t="shared" si="48"/>
        <v>0</v>
      </c>
      <c r="BL23" s="338">
        <f t="shared" si="48"/>
        <v>0</v>
      </c>
      <c r="BM23" s="338">
        <f t="shared" si="48"/>
        <v>0</v>
      </c>
      <c r="BN23" s="338">
        <f t="shared" si="48"/>
        <v>0</v>
      </c>
      <c r="BO23" s="338">
        <f t="shared" si="48"/>
        <v>0</v>
      </c>
      <c r="BP23" s="322">
        <f t="shared" si="2"/>
        <v>0</v>
      </c>
      <c r="BQ23" s="322">
        <f t="shared" si="3"/>
        <v>0</v>
      </c>
      <c r="BR23" s="322">
        <f t="shared" si="4"/>
        <v>0</v>
      </c>
      <c r="BS23" s="322">
        <f t="shared" si="5"/>
        <v>0</v>
      </c>
      <c r="BT23" s="322">
        <f t="shared" si="6"/>
        <v>0</v>
      </c>
      <c r="BU23" s="323"/>
      <c r="BV23" s="322">
        <f t="shared" si="7"/>
        <v>0</v>
      </c>
      <c r="BW23" s="322">
        <f t="shared" si="8"/>
        <v>-43250</v>
      </c>
      <c r="BX23" s="322">
        <f t="shared" si="9"/>
        <v>-10000</v>
      </c>
      <c r="BY23" s="322">
        <f t="shared" si="10"/>
        <v>-53250</v>
      </c>
      <c r="BZ23" s="322">
        <f t="shared" si="11"/>
        <v>0</v>
      </c>
      <c r="CA23" s="323"/>
    </row>
    <row r="24" spans="1:79" s="11" customFormat="1" ht="15.75">
      <c r="A24" s="1">
        <v>20</v>
      </c>
      <c r="B24" s="91" t="s">
        <v>130</v>
      </c>
      <c r="C24" s="5">
        <f>Bevételek!C280</f>
        <v>0</v>
      </c>
      <c r="D24" s="5">
        <f>Bevételek!D280</f>
        <v>0</v>
      </c>
      <c r="E24" s="5">
        <f>Bevételek!E280</f>
        <v>0</v>
      </c>
      <c r="F24" s="5">
        <f>Bevételek!F280</f>
        <v>0</v>
      </c>
      <c r="G24" s="5">
        <f>Bevételek!G280</f>
        <v>0</v>
      </c>
      <c r="H24" s="5">
        <f>Bevételek!H280</f>
        <v>0</v>
      </c>
      <c r="I24" s="5">
        <f>Bevételek!I280</f>
        <v>0</v>
      </c>
      <c r="J24" s="5">
        <f>Bevételek!J280</f>
        <v>0</v>
      </c>
      <c r="K24" s="5">
        <f>Bevételek!C281</f>
        <v>0</v>
      </c>
      <c r="L24" s="5">
        <f>Bevételek!D281</f>
        <v>0</v>
      </c>
      <c r="M24" s="5">
        <f>Bevételek!E281</f>
        <v>0</v>
      </c>
      <c r="N24" s="5">
        <f>Bevételek!F281</f>
        <v>0</v>
      </c>
      <c r="O24" s="5">
        <f>Bevételek!G281</f>
        <v>0</v>
      </c>
      <c r="P24" s="5">
        <f>Bevételek!H281</f>
        <v>0</v>
      </c>
      <c r="Q24" s="5">
        <f>Bevételek!I281</f>
        <v>0</v>
      </c>
      <c r="R24" s="5">
        <f>Bevételek!J281</f>
        <v>0</v>
      </c>
      <c r="S24" s="5">
        <f>Bevételek!C282</f>
        <v>0</v>
      </c>
      <c r="T24" s="5">
        <f>Bevételek!D282</f>
        <v>0</v>
      </c>
      <c r="U24" s="5">
        <f>Bevételek!E282</f>
        <v>0</v>
      </c>
      <c r="V24" s="5">
        <f>Bevételek!F282</f>
        <v>0</v>
      </c>
      <c r="W24" s="5">
        <f>Bevételek!G282</f>
        <v>0</v>
      </c>
      <c r="X24" s="5">
        <f>Bevételek!H282</f>
        <v>0</v>
      </c>
      <c r="Y24" s="5">
        <f>Bevételek!I282</f>
        <v>0</v>
      </c>
      <c r="Z24" s="5">
        <f>Bevételek!J282</f>
        <v>0</v>
      </c>
      <c r="AA24" s="5">
        <f>C24+K24+S24</f>
        <v>0</v>
      </c>
      <c r="AB24" s="5">
        <f aca="true" t="shared" si="49" ref="AB24:AH25">D24+L24+T24</f>
        <v>0</v>
      </c>
      <c r="AC24" s="5">
        <f t="shared" si="49"/>
        <v>0</v>
      </c>
      <c r="AD24" s="5">
        <f t="shared" si="49"/>
        <v>0</v>
      </c>
      <c r="AE24" s="5">
        <f t="shared" si="49"/>
        <v>0</v>
      </c>
      <c r="AF24" s="5">
        <f t="shared" si="49"/>
        <v>0</v>
      </c>
      <c r="AG24" s="5">
        <f t="shared" si="49"/>
        <v>0</v>
      </c>
      <c r="AH24" s="5">
        <f t="shared" si="49"/>
        <v>0</v>
      </c>
      <c r="AI24" s="342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22">
        <f t="shared" si="2"/>
        <v>0</v>
      </c>
      <c r="BQ24" s="322">
        <f t="shared" si="3"/>
        <v>0</v>
      </c>
      <c r="BR24" s="322">
        <f t="shared" si="4"/>
        <v>0</v>
      </c>
      <c r="BS24" s="322">
        <f t="shared" si="5"/>
        <v>0</v>
      </c>
      <c r="BT24" s="322">
        <f t="shared" si="6"/>
        <v>0</v>
      </c>
      <c r="BU24" s="323"/>
      <c r="BV24" s="322">
        <f t="shared" si="7"/>
        <v>0</v>
      </c>
      <c r="BW24" s="322">
        <f t="shared" si="8"/>
        <v>0</v>
      </c>
      <c r="BX24" s="322">
        <f t="shared" si="9"/>
        <v>0</v>
      </c>
      <c r="BY24" s="322">
        <f t="shared" si="10"/>
        <v>0</v>
      </c>
      <c r="BZ24" s="322">
        <f t="shared" si="11"/>
        <v>0</v>
      </c>
      <c r="CA24" s="323"/>
    </row>
    <row r="25" spans="1:79" s="11" customFormat="1" ht="15.75">
      <c r="A25" s="1">
        <v>21</v>
      </c>
      <c r="B25" s="91" t="s">
        <v>131</v>
      </c>
      <c r="C25" s="5">
        <f>Bevételek!C307</f>
        <v>0</v>
      </c>
      <c r="D25" s="5">
        <f>Bevételek!D307</f>
        <v>0</v>
      </c>
      <c r="E25" s="5">
        <f>Bevételek!E307</f>
        <v>0</v>
      </c>
      <c r="F25" s="5">
        <f>Bevételek!F307</f>
        <v>0</v>
      </c>
      <c r="G25" s="5">
        <f>Bevételek!G307</f>
        <v>0</v>
      </c>
      <c r="H25" s="5">
        <f>Bevételek!H307</f>
        <v>0</v>
      </c>
      <c r="I25" s="5">
        <f>Bevételek!I307</f>
        <v>0</v>
      </c>
      <c r="J25" s="5">
        <f>Bevételek!J307</f>
        <v>0</v>
      </c>
      <c r="K25" s="5">
        <f>Bevételek!C308</f>
        <v>0</v>
      </c>
      <c r="L25" s="5">
        <f>Bevételek!D308</f>
        <v>0</v>
      </c>
      <c r="M25" s="5">
        <f>Bevételek!E308</f>
        <v>0</v>
      </c>
      <c r="N25" s="5">
        <f>Bevételek!F308</f>
        <v>0</v>
      </c>
      <c r="O25" s="5">
        <f>Bevételek!G308</f>
        <v>0</v>
      </c>
      <c r="P25" s="5">
        <f>Bevételek!H308</f>
        <v>0</v>
      </c>
      <c r="Q25" s="5">
        <f>Bevételek!I308</f>
        <v>0</v>
      </c>
      <c r="R25" s="5">
        <f>Bevételek!J308</f>
        <v>0</v>
      </c>
      <c r="S25" s="5">
        <f>Bevételek!C309</f>
        <v>0</v>
      </c>
      <c r="T25" s="5">
        <f>Bevételek!D309</f>
        <v>0</v>
      </c>
      <c r="U25" s="5">
        <f>Bevételek!E309</f>
        <v>0</v>
      </c>
      <c r="V25" s="5">
        <f>Bevételek!F309</f>
        <v>0</v>
      </c>
      <c r="W25" s="5">
        <f>Bevételek!G309</f>
        <v>0</v>
      </c>
      <c r="X25" s="5">
        <f>Bevételek!H309</f>
        <v>0</v>
      </c>
      <c r="Y25" s="5">
        <f>Bevételek!I309</f>
        <v>0</v>
      </c>
      <c r="Z25" s="5">
        <f>Bevételek!J309</f>
        <v>0</v>
      </c>
      <c r="AA25" s="5">
        <f>C25+K25+S25</f>
        <v>0</v>
      </c>
      <c r="AB25" s="5">
        <f t="shared" si="49"/>
        <v>0</v>
      </c>
      <c r="AC25" s="5">
        <f t="shared" si="49"/>
        <v>0</v>
      </c>
      <c r="AD25" s="5">
        <f t="shared" si="49"/>
        <v>0</v>
      </c>
      <c r="AE25" s="5">
        <f t="shared" si="49"/>
        <v>0</v>
      </c>
      <c r="AF25" s="5">
        <f t="shared" si="49"/>
        <v>0</v>
      </c>
      <c r="AG25" s="5">
        <f t="shared" si="49"/>
        <v>0</v>
      </c>
      <c r="AH25" s="5">
        <f t="shared" si="49"/>
        <v>0</v>
      </c>
      <c r="AI25" s="342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22">
        <f t="shared" si="2"/>
        <v>0</v>
      </c>
      <c r="BQ25" s="322">
        <f t="shared" si="3"/>
        <v>0</v>
      </c>
      <c r="BR25" s="322">
        <f t="shared" si="4"/>
        <v>0</v>
      </c>
      <c r="BS25" s="322">
        <f t="shared" si="5"/>
        <v>0</v>
      </c>
      <c r="BT25" s="322">
        <f t="shared" si="6"/>
        <v>0</v>
      </c>
      <c r="BU25" s="323"/>
      <c r="BV25" s="322">
        <f t="shared" si="7"/>
        <v>0</v>
      </c>
      <c r="BW25" s="322">
        <f t="shared" si="8"/>
        <v>0</v>
      </c>
      <c r="BX25" s="322">
        <f t="shared" si="9"/>
        <v>0</v>
      </c>
      <c r="BY25" s="322">
        <f t="shared" si="10"/>
        <v>0</v>
      </c>
      <c r="BZ25" s="322">
        <f t="shared" si="11"/>
        <v>0</v>
      </c>
      <c r="CA25" s="323"/>
    </row>
    <row r="26" spans="1:79" s="11" customFormat="1" ht="31.5">
      <c r="A26" s="1">
        <v>22</v>
      </c>
      <c r="B26" s="89" t="s">
        <v>12</v>
      </c>
      <c r="C26" s="14">
        <f>C22+C24+C25</f>
        <v>0</v>
      </c>
      <c r="D26" s="14">
        <f aca="true" t="shared" si="50" ref="D26:J26">D22+D24+D25</f>
        <v>0</v>
      </c>
      <c r="E26" s="14">
        <f t="shared" si="50"/>
        <v>0</v>
      </c>
      <c r="F26" s="14">
        <f t="shared" si="50"/>
        <v>0</v>
      </c>
      <c r="G26" s="14">
        <f t="shared" si="50"/>
        <v>0</v>
      </c>
      <c r="H26" s="14">
        <f t="shared" si="50"/>
        <v>0</v>
      </c>
      <c r="I26" s="14">
        <f t="shared" si="50"/>
        <v>0</v>
      </c>
      <c r="J26" s="14">
        <f t="shared" si="50"/>
        <v>0</v>
      </c>
      <c r="K26" s="14">
        <f>K22+K24+K25</f>
        <v>32939566</v>
      </c>
      <c r="L26" s="14">
        <f aca="true" t="shared" si="51" ref="L26:R26">L22+L24+L25</f>
        <v>33033316</v>
      </c>
      <c r="M26" s="14">
        <f t="shared" si="51"/>
        <v>0</v>
      </c>
      <c r="N26" s="14">
        <f t="shared" si="51"/>
        <v>0</v>
      </c>
      <c r="O26" s="14">
        <f t="shared" si="51"/>
        <v>0</v>
      </c>
      <c r="P26" s="14">
        <f t="shared" si="51"/>
        <v>0</v>
      </c>
      <c r="Q26" s="14">
        <f t="shared" si="51"/>
        <v>0</v>
      </c>
      <c r="R26" s="14">
        <f t="shared" si="51"/>
        <v>0</v>
      </c>
      <c r="S26" s="14">
        <f>S22+S24+S25</f>
        <v>0</v>
      </c>
      <c r="T26" s="14">
        <f aca="true" t="shared" si="52" ref="T26:Z26">T22+T24+T25</f>
        <v>0</v>
      </c>
      <c r="U26" s="14">
        <f t="shared" si="52"/>
        <v>0</v>
      </c>
      <c r="V26" s="14">
        <f t="shared" si="52"/>
        <v>0</v>
      </c>
      <c r="W26" s="14">
        <f t="shared" si="52"/>
        <v>0</v>
      </c>
      <c r="X26" s="14">
        <f t="shared" si="52"/>
        <v>0</v>
      </c>
      <c r="Y26" s="14">
        <f t="shared" si="52"/>
        <v>0</v>
      </c>
      <c r="Z26" s="14">
        <f t="shared" si="52"/>
        <v>0</v>
      </c>
      <c r="AA26" s="14">
        <f>AA22+AA24+AA25</f>
        <v>32939566</v>
      </c>
      <c r="AB26" s="14">
        <f aca="true" t="shared" si="53" ref="AB26:AH26">AB22+AB24+AB25</f>
        <v>33033316</v>
      </c>
      <c r="AC26" s="14">
        <f t="shared" si="53"/>
        <v>0</v>
      </c>
      <c r="AD26" s="14">
        <f t="shared" si="53"/>
        <v>0</v>
      </c>
      <c r="AE26" s="14">
        <f t="shared" si="53"/>
        <v>0</v>
      </c>
      <c r="AF26" s="14">
        <f t="shared" si="53"/>
        <v>0</v>
      </c>
      <c r="AG26" s="14">
        <f t="shared" si="53"/>
        <v>0</v>
      </c>
      <c r="AH26" s="14">
        <f t="shared" si="53"/>
        <v>0</v>
      </c>
      <c r="AI26" s="89" t="s">
        <v>13</v>
      </c>
      <c r="AJ26" s="14">
        <f>AJ22+AJ23</f>
        <v>0</v>
      </c>
      <c r="AK26" s="14">
        <f aca="true" t="shared" si="54" ref="AK26:AQ26">AK22+AK23</f>
        <v>0</v>
      </c>
      <c r="AL26" s="14">
        <f t="shared" si="54"/>
        <v>0</v>
      </c>
      <c r="AM26" s="14">
        <f t="shared" si="54"/>
        <v>0</v>
      </c>
      <c r="AN26" s="14">
        <f t="shared" si="54"/>
        <v>0</v>
      </c>
      <c r="AO26" s="14">
        <f t="shared" si="54"/>
        <v>0</v>
      </c>
      <c r="AP26" s="14">
        <f t="shared" si="54"/>
        <v>0</v>
      </c>
      <c r="AQ26" s="14">
        <f t="shared" si="54"/>
        <v>0</v>
      </c>
      <c r="AR26" s="14">
        <f>AR22+AR23</f>
        <v>35949472</v>
      </c>
      <c r="AS26" s="14">
        <f aca="true" t="shared" si="55" ref="AS26:AY26">AS22+AS23</f>
        <v>36086472</v>
      </c>
      <c r="AT26" s="14">
        <f t="shared" si="55"/>
        <v>0</v>
      </c>
      <c r="AU26" s="14">
        <f t="shared" si="55"/>
        <v>0</v>
      </c>
      <c r="AV26" s="14">
        <f t="shared" si="55"/>
        <v>0</v>
      </c>
      <c r="AW26" s="14">
        <f t="shared" si="55"/>
        <v>0</v>
      </c>
      <c r="AX26" s="14">
        <f t="shared" si="55"/>
        <v>0</v>
      </c>
      <c r="AY26" s="14">
        <f t="shared" si="55"/>
        <v>0</v>
      </c>
      <c r="AZ26" s="14">
        <f>AZ22+AZ23</f>
        <v>0</v>
      </c>
      <c r="BA26" s="14">
        <f aca="true" t="shared" si="56" ref="BA26:BG26">BA22+BA23</f>
        <v>10000</v>
      </c>
      <c r="BB26" s="14">
        <f t="shared" si="56"/>
        <v>0</v>
      </c>
      <c r="BC26" s="14">
        <f t="shared" si="56"/>
        <v>0</v>
      </c>
      <c r="BD26" s="14">
        <f t="shared" si="56"/>
        <v>0</v>
      </c>
      <c r="BE26" s="14">
        <f t="shared" si="56"/>
        <v>0</v>
      </c>
      <c r="BF26" s="14">
        <f t="shared" si="56"/>
        <v>0</v>
      </c>
      <c r="BG26" s="14">
        <f t="shared" si="56"/>
        <v>0</v>
      </c>
      <c r="BH26" s="14">
        <f>BH22+BH23</f>
        <v>35949472</v>
      </c>
      <c r="BI26" s="14">
        <f aca="true" t="shared" si="57" ref="BI26:BO26">BI22+BI23</f>
        <v>36096472</v>
      </c>
      <c r="BJ26" s="14">
        <f t="shared" si="57"/>
        <v>0</v>
      </c>
      <c r="BK26" s="14">
        <f t="shared" si="57"/>
        <v>0</v>
      </c>
      <c r="BL26" s="14">
        <f t="shared" si="57"/>
        <v>0</v>
      </c>
      <c r="BM26" s="14">
        <f t="shared" si="57"/>
        <v>0</v>
      </c>
      <c r="BN26" s="14">
        <f t="shared" si="57"/>
        <v>0</v>
      </c>
      <c r="BO26" s="14">
        <f t="shared" si="57"/>
        <v>0</v>
      </c>
      <c r="BP26" s="322">
        <f t="shared" si="2"/>
        <v>0</v>
      </c>
      <c r="BQ26" s="322">
        <f t="shared" si="3"/>
        <v>137000</v>
      </c>
      <c r="BR26" s="322">
        <f t="shared" si="4"/>
        <v>10000</v>
      </c>
      <c r="BS26" s="322">
        <f t="shared" si="5"/>
        <v>147000</v>
      </c>
      <c r="BT26" s="322">
        <f t="shared" si="6"/>
        <v>0</v>
      </c>
      <c r="BU26" s="323"/>
      <c r="BV26" s="322">
        <f t="shared" si="7"/>
        <v>0</v>
      </c>
      <c r="BW26" s="322">
        <f t="shared" si="8"/>
        <v>93750</v>
      </c>
      <c r="BX26" s="322">
        <f t="shared" si="9"/>
        <v>0</v>
      </c>
      <c r="BY26" s="322">
        <f t="shared" si="10"/>
        <v>93750</v>
      </c>
      <c r="BZ26" s="322">
        <f t="shared" si="11"/>
        <v>0</v>
      </c>
      <c r="CA26" s="323"/>
    </row>
    <row r="27" spans="1:79" s="93" customFormat="1" ht="16.5">
      <c r="A27" s="1">
        <v>23</v>
      </c>
      <c r="B27" s="339" t="s">
        <v>135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1"/>
      <c r="AI27" s="339" t="s">
        <v>136</v>
      </c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1"/>
      <c r="BJ27" s="131"/>
      <c r="BK27" s="131"/>
      <c r="BL27" s="131"/>
      <c r="BM27" s="131"/>
      <c r="BN27" s="131"/>
      <c r="BO27" s="304"/>
      <c r="BP27" s="322">
        <f t="shared" si="2"/>
        <v>0</v>
      </c>
      <c r="BQ27" s="322">
        <f t="shared" si="3"/>
        <v>0</v>
      </c>
      <c r="BR27" s="322">
        <f t="shared" si="4"/>
        <v>0</v>
      </c>
      <c r="BS27" s="322">
        <f t="shared" si="5"/>
        <v>0</v>
      </c>
      <c r="BT27" s="322">
        <f t="shared" si="6"/>
        <v>0</v>
      </c>
      <c r="BU27" s="323"/>
      <c r="BV27" s="322">
        <f t="shared" si="7"/>
        <v>0</v>
      </c>
      <c r="BW27" s="322">
        <f t="shared" si="8"/>
        <v>0</v>
      </c>
      <c r="BX27" s="322">
        <f t="shared" si="9"/>
        <v>0</v>
      </c>
      <c r="BY27" s="322">
        <f t="shared" si="10"/>
        <v>0</v>
      </c>
      <c r="BZ27" s="322">
        <f t="shared" si="11"/>
        <v>0</v>
      </c>
      <c r="CA27" s="323"/>
    </row>
    <row r="28" spans="1:79" s="11" customFormat="1" ht="15.75">
      <c r="A28" s="1">
        <v>24</v>
      </c>
      <c r="B28" s="88" t="s">
        <v>137</v>
      </c>
      <c r="C28" s="5">
        <f>C13+C22</f>
        <v>0</v>
      </c>
      <c r="D28" s="5">
        <f aca="true" t="shared" si="58" ref="D28:J28">D13+D22</f>
        <v>0</v>
      </c>
      <c r="E28" s="5">
        <f t="shared" si="58"/>
        <v>0</v>
      </c>
      <c r="F28" s="5">
        <f t="shared" si="58"/>
        <v>0</v>
      </c>
      <c r="G28" s="5">
        <f t="shared" si="58"/>
        <v>0</v>
      </c>
      <c r="H28" s="5">
        <f t="shared" si="58"/>
        <v>0</v>
      </c>
      <c r="I28" s="5">
        <f t="shared" si="58"/>
        <v>0</v>
      </c>
      <c r="J28" s="5">
        <f t="shared" si="58"/>
        <v>0</v>
      </c>
      <c r="K28" s="5">
        <f>K13+K22</f>
        <v>45602251</v>
      </c>
      <c r="L28" s="5">
        <f aca="true" t="shared" si="59" ref="L28:R28">L13+L22</f>
        <v>46915137</v>
      </c>
      <c r="M28" s="5">
        <f t="shared" si="59"/>
        <v>0</v>
      </c>
      <c r="N28" s="5">
        <f t="shared" si="59"/>
        <v>0</v>
      </c>
      <c r="O28" s="5">
        <f t="shared" si="59"/>
        <v>0</v>
      </c>
      <c r="P28" s="5">
        <f t="shared" si="59"/>
        <v>0</v>
      </c>
      <c r="Q28" s="5">
        <f t="shared" si="59"/>
        <v>0</v>
      </c>
      <c r="R28" s="5">
        <f t="shared" si="59"/>
        <v>0</v>
      </c>
      <c r="S28" s="5">
        <f>S13+S22</f>
        <v>2000000</v>
      </c>
      <c r="T28" s="5">
        <f aca="true" t="shared" si="60" ref="T28:Z28">T13+T22</f>
        <v>2000000</v>
      </c>
      <c r="U28" s="5">
        <f t="shared" si="60"/>
        <v>0</v>
      </c>
      <c r="V28" s="5">
        <f t="shared" si="60"/>
        <v>0</v>
      </c>
      <c r="W28" s="5">
        <f t="shared" si="60"/>
        <v>0</v>
      </c>
      <c r="X28" s="5">
        <f t="shared" si="60"/>
        <v>0</v>
      </c>
      <c r="Y28" s="5">
        <f t="shared" si="60"/>
        <v>0</v>
      </c>
      <c r="Z28" s="5">
        <f t="shared" si="60"/>
        <v>0</v>
      </c>
      <c r="AA28" s="5">
        <f>AA13+AA22</f>
        <v>47602251</v>
      </c>
      <c r="AB28" s="5">
        <f aca="true" t="shared" si="61" ref="AB28:AH28">AB13+AB22</f>
        <v>48915137</v>
      </c>
      <c r="AC28" s="5">
        <f t="shared" si="61"/>
        <v>0</v>
      </c>
      <c r="AD28" s="5">
        <f t="shared" si="61"/>
        <v>0</v>
      </c>
      <c r="AE28" s="5">
        <f t="shared" si="61"/>
        <v>0</v>
      </c>
      <c r="AF28" s="5">
        <f t="shared" si="61"/>
        <v>0</v>
      </c>
      <c r="AG28" s="5">
        <f t="shared" si="61"/>
        <v>0</v>
      </c>
      <c r="AH28" s="5">
        <f t="shared" si="61"/>
        <v>0</v>
      </c>
      <c r="AI28" s="88" t="s">
        <v>138</v>
      </c>
      <c r="AJ28" s="5">
        <f>AJ13+AJ22</f>
        <v>0</v>
      </c>
      <c r="AK28" s="5">
        <f aca="true" t="shared" si="62" ref="AK28:AQ28">AK13+AK22</f>
        <v>0</v>
      </c>
      <c r="AL28" s="5">
        <f t="shared" si="62"/>
        <v>0</v>
      </c>
      <c r="AM28" s="5">
        <f t="shared" si="62"/>
        <v>0</v>
      </c>
      <c r="AN28" s="5">
        <f t="shared" si="62"/>
        <v>0</v>
      </c>
      <c r="AO28" s="5">
        <f t="shared" si="62"/>
        <v>0</v>
      </c>
      <c r="AP28" s="5">
        <f t="shared" si="62"/>
        <v>0</v>
      </c>
      <c r="AQ28" s="5">
        <f t="shared" si="62"/>
        <v>0</v>
      </c>
      <c r="AR28" s="5">
        <f>AR13+AR22</f>
        <v>48965772</v>
      </c>
      <c r="AS28" s="5">
        <f aca="true" t="shared" si="63" ref="AS28:AY28">AS13+AS22</f>
        <v>50268658</v>
      </c>
      <c r="AT28" s="5">
        <f t="shared" si="63"/>
        <v>0</v>
      </c>
      <c r="AU28" s="5">
        <f t="shared" si="63"/>
        <v>0</v>
      </c>
      <c r="AV28" s="5">
        <f t="shared" si="63"/>
        <v>0</v>
      </c>
      <c r="AW28" s="5">
        <f t="shared" si="63"/>
        <v>0</v>
      </c>
      <c r="AX28" s="5">
        <f t="shared" si="63"/>
        <v>0</v>
      </c>
      <c r="AY28" s="5">
        <f t="shared" si="63"/>
        <v>0</v>
      </c>
      <c r="AZ28" s="5">
        <f>AZ13+AZ22</f>
        <v>556533</v>
      </c>
      <c r="BA28" s="5">
        <f aca="true" t="shared" si="64" ref="BA28:BG28">BA13+BA22</f>
        <v>566533</v>
      </c>
      <c r="BB28" s="5">
        <f t="shared" si="64"/>
        <v>0</v>
      </c>
      <c r="BC28" s="5">
        <f t="shared" si="64"/>
        <v>0</v>
      </c>
      <c r="BD28" s="5">
        <f t="shared" si="64"/>
        <v>0</v>
      </c>
      <c r="BE28" s="5">
        <f t="shared" si="64"/>
        <v>0</v>
      </c>
      <c r="BF28" s="5">
        <f t="shared" si="64"/>
        <v>0</v>
      </c>
      <c r="BG28" s="5">
        <f t="shared" si="64"/>
        <v>0</v>
      </c>
      <c r="BH28" s="5">
        <f>BH13+BH22</f>
        <v>49522305</v>
      </c>
      <c r="BI28" s="5">
        <f aca="true" t="shared" si="65" ref="BI28:BO28">BI13+BI22</f>
        <v>50835191</v>
      </c>
      <c r="BJ28" s="5">
        <f t="shared" si="65"/>
        <v>0</v>
      </c>
      <c r="BK28" s="5">
        <f t="shared" si="65"/>
        <v>0</v>
      </c>
      <c r="BL28" s="5">
        <f t="shared" si="65"/>
        <v>0</v>
      </c>
      <c r="BM28" s="5">
        <f t="shared" si="65"/>
        <v>0</v>
      </c>
      <c r="BN28" s="5">
        <f t="shared" si="65"/>
        <v>0</v>
      </c>
      <c r="BO28" s="5">
        <f t="shared" si="65"/>
        <v>0</v>
      </c>
      <c r="BP28" s="322">
        <f t="shared" si="2"/>
        <v>0</v>
      </c>
      <c r="BQ28" s="322">
        <f t="shared" si="3"/>
        <v>1302886</v>
      </c>
      <c r="BR28" s="322">
        <f t="shared" si="4"/>
        <v>10000</v>
      </c>
      <c r="BS28" s="322">
        <f t="shared" si="5"/>
        <v>1312886</v>
      </c>
      <c r="BT28" s="322">
        <f t="shared" si="6"/>
        <v>0</v>
      </c>
      <c r="BU28" s="323"/>
      <c r="BV28" s="322">
        <f t="shared" si="7"/>
        <v>0</v>
      </c>
      <c r="BW28" s="322">
        <f t="shared" si="8"/>
        <v>1312886</v>
      </c>
      <c r="BX28" s="322">
        <f t="shared" si="9"/>
        <v>0</v>
      </c>
      <c r="BY28" s="322">
        <f t="shared" si="10"/>
        <v>1312886</v>
      </c>
      <c r="BZ28" s="322">
        <f t="shared" si="11"/>
        <v>0</v>
      </c>
      <c r="CA28" s="323"/>
    </row>
    <row r="29" spans="1:79" s="11" customFormat="1" ht="15.75">
      <c r="A29" s="1">
        <v>25</v>
      </c>
      <c r="B29" s="91" t="s">
        <v>139</v>
      </c>
      <c r="C29" s="92">
        <f>C28-AJ28</f>
        <v>0</v>
      </c>
      <c r="D29" s="92">
        <f aca="true" t="shared" si="66" ref="D29:J29">D28-AK28</f>
        <v>0</v>
      </c>
      <c r="E29" s="92">
        <f t="shared" si="66"/>
        <v>0</v>
      </c>
      <c r="F29" s="92">
        <f t="shared" si="66"/>
        <v>0</v>
      </c>
      <c r="G29" s="92">
        <f t="shared" si="66"/>
        <v>0</v>
      </c>
      <c r="H29" s="92">
        <f t="shared" si="66"/>
        <v>0</v>
      </c>
      <c r="I29" s="92">
        <f t="shared" si="66"/>
        <v>0</v>
      </c>
      <c r="J29" s="92">
        <f t="shared" si="66"/>
        <v>0</v>
      </c>
      <c r="K29" s="92">
        <f>K28-AR28</f>
        <v>-3363521</v>
      </c>
      <c r="L29" s="92">
        <f aca="true" t="shared" si="67" ref="L29:R29">L28-AS28</f>
        <v>-3353521</v>
      </c>
      <c r="M29" s="92">
        <f t="shared" si="67"/>
        <v>0</v>
      </c>
      <c r="N29" s="92">
        <f t="shared" si="67"/>
        <v>0</v>
      </c>
      <c r="O29" s="92">
        <f t="shared" si="67"/>
        <v>0</v>
      </c>
      <c r="P29" s="92">
        <f t="shared" si="67"/>
        <v>0</v>
      </c>
      <c r="Q29" s="92">
        <f t="shared" si="67"/>
        <v>0</v>
      </c>
      <c r="R29" s="92">
        <f t="shared" si="67"/>
        <v>0</v>
      </c>
      <c r="S29" s="92">
        <f>S28-AZ28</f>
        <v>1443467</v>
      </c>
      <c r="T29" s="92">
        <f aca="true" t="shared" si="68" ref="T29:Z29">T28-BA28</f>
        <v>1433467</v>
      </c>
      <c r="U29" s="92">
        <f t="shared" si="68"/>
        <v>0</v>
      </c>
      <c r="V29" s="92">
        <f t="shared" si="68"/>
        <v>0</v>
      </c>
      <c r="W29" s="92">
        <f t="shared" si="68"/>
        <v>0</v>
      </c>
      <c r="X29" s="92">
        <f t="shared" si="68"/>
        <v>0</v>
      </c>
      <c r="Y29" s="92">
        <f t="shared" si="68"/>
        <v>0</v>
      </c>
      <c r="Z29" s="92">
        <f t="shared" si="68"/>
        <v>0</v>
      </c>
      <c r="AA29" s="92">
        <f>AA28-BH28</f>
        <v>-1920054</v>
      </c>
      <c r="AB29" s="92">
        <f aca="true" t="shared" si="69" ref="AB29:AH29">AB28-BI28</f>
        <v>-1920054</v>
      </c>
      <c r="AC29" s="92">
        <f t="shared" si="69"/>
        <v>0</v>
      </c>
      <c r="AD29" s="92">
        <f t="shared" si="69"/>
        <v>0</v>
      </c>
      <c r="AE29" s="92">
        <f t="shared" si="69"/>
        <v>0</v>
      </c>
      <c r="AF29" s="92">
        <f t="shared" si="69"/>
        <v>0</v>
      </c>
      <c r="AG29" s="92">
        <f t="shared" si="69"/>
        <v>0</v>
      </c>
      <c r="AH29" s="92">
        <f t="shared" si="69"/>
        <v>0</v>
      </c>
      <c r="AI29" s="342" t="s">
        <v>132</v>
      </c>
      <c r="AJ29" s="338">
        <f>AJ14+AJ23</f>
        <v>0</v>
      </c>
      <c r="AK29" s="338">
        <f aca="true" t="shared" si="70" ref="AK29:AQ29">AK14+AK23</f>
        <v>0</v>
      </c>
      <c r="AL29" s="338">
        <f t="shared" si="70"/>
        <v>0</v>
      </c>
      <c r="AM29" s="338">
        <f t="shared" si="70"/>
        <v>0</v>
      </c>
      <c r="AN29" s="338">
        <f t="shared" si="70"/>
        <v>0</v>
      </c>
      <c r="AO29" s="338">
        <f t="shared" si="70"/>
        <v>0</v>
      </c>
      <c r="AP29" s="338">
        <f t="shared" si="70"/>
        <v>0</v>
      </c>
      <c r="AQ29" s="338">
        <f t="shared" si="70"/>
        <v>0</v>
      </c>
      <c r="AR29" s="338">
        <f>AR14+AR23</f>
        <v>453007</v>
      </c>
      <c r="AS29" s="338">
        <f aca="true" t="shared" si="71" ref="AS29:AY29">AS14+AS23</f>
        <v>523531</v>
      </c>
      <c r="AT29" s="338">
        <f t="shared" si="71"/>
        <v>0</v>
      </c>
      <c r="AU29" s="338">
        <f t="shared" si="71"/>
        <v>0</v>
      </c>
      <c r="AV29" s="338">
        <f t="shared" si="71"/>
        <v>0</v>
      </c>
      <c r="AW29" s="338">
        <f t="shared" si="71"/>
        <v>0</v>
      </c>
      <c r="AX29" s="338">
        <f t="shared" si="71"/>
        <v>0</v>
      </c>
      <c r="AY29" s="338">
        <f t="shared" si="71"/>
        <v>0</v>
      </c>
      <c r="AZ29" s="338">
        <f>AZ14+AZ23</f>
        <v>0</v>
      </c>
      <c r="BA29" s="338">
        <f aca="true" t="shared" si="72" ref="BA29:BG29">BA14+BA23</f>
        <v>0</v>
      </c>
      <c r="BB29" s="338">
        <f t="shared" si="72"/>
        <v>0</v>
      </c>
      <c r="BC29" s="338">
        <f t="shared" si="72"/>
        <v>0</v>
      </c>
      <c r="BD29" s="338">
        <f t="shared" si="72"/>
        <v>0</v>
      </c>
      <c r="BE29" s="338">
        <f t="shared" si="72"/>
        <v>0</v>
      </c>
      <c r="BF29" s="338">
        <f t="shared" si="72"/>
        <v>0</v>
      </c>
      <c r="BG29" s="338">
        <f t="shared" si="72"/>
        <v>0</v>
      </c>
      <c r="BH29" s="338">
        <f>BH14+BH23</f>
        <v>453007</v>
      </c>
      <c r="BI29" s="338">
        <f aca="true" t="shared" si="73" ref="BI29:BO29">BI14+BI23</f>
        <v>523531</v>
      </c>
      <c r="BJ29" s="338">
        <f t="shared" si="73"/>
        <v>0</v>
      </c>
      <c r="BK29" s="338">
        <f t="shared" si="73"/>
        <v>0</v>
      </c>
      <c r="BL29" s="338">
        <f t="shared" si="73"/>
        <v>0</v>
      </c>
      <c r="BM29" s="338">
        <f t="shared" si="73"/>
        <v>0</v>
      </c>
      <c r="BN29" s="338">
        <f t="shared" si="73"/>
        <v>0</v>
      </c>
      <c r="BO29" s="338">
        <f t="shared" si="73"/>
        <v>0</v>
      </c>
      <c r="BP29" s="322">
        <f t="shared" si="2"/>
        <v>0</v>
      </c>
      <c r="BQ29" s="322">
        <f t="shared" si="3"/>
        <v>70524</v>
      </c>
      <c r="BR29" s="322">
        <f t="shared" si="4"/>
        <v>0</v>
      </c>
      <c r="BS29" s="322">
        <f t="shared" si="5"/>
        <v>70524</v>
      </c>
      <c r="BT29" s="322">
        <f t="shared" si="6"/>
        <v>0</v>
      </c>
      <c r="BU29" s="323"/>
      <c r="BV29" s="322">
        <f t="shared" si="7"/>
        <v>0</v>
      </c>
      <c r="BW29" s="322">
        <f t="shared" si="8"/>
        <v>10000</v>
      </c>
      <c r="BX29" s="322">
        <f t="shared" si="9"/>
        <v>-10000</v>
      </c>
      <c r="BY29" s="322">
        <f t="shared" si="10"/>
        <v>0</v>
      </c>
      <c r="BZ29" s="322">
        <f t="shared" si="11"/>
        <v>0</v>
      </c>
      <c r="CA29" s="323"/>
    </row>
    <row r="30" spans="1:79" s="11" customFormat="1" ht="15.75">
      <c r="A30" s="1">
        <v>26</v>
      </c>
      <c r="B30" s="91" t="s">
        <v>130</v>
      </c>
      <c r="C30" s="5">
        <f>C15+C24</f>
        <v>0</v>
      </c>
      <c r="D30" s="5">
        <f aca="true" t="shared" si="74" ref="D30:J30">D15+D24</f>
        <v>0</v>
      </c>
      <c r="E30" s="5">
        <f t="shared" si="74"/>
        <v>0</v>
      </c>
      <c r="F30" s="5">
        <f t="shared" si="74"/>
        <v>0</v>
      </c>
      <c r="G30" s="5">
        <f t="shared" si="74"/>
        <v>0</v>
      </c>
      <c r="H30" s="5">
        <f t="shared" si="74"/>
        <v>0</v>
      </c>
      <c r="I30" s="5">
        <f t="shared" si="74"/>
        <v>0</v>
      </c>
      <c r="J30" s="5">
        <f t="shared" si="74"/>
        <v>0</v>
      </c>
      <c r="K30" s="5">
        <f>K15+K24</f>
        <v>2373061</v>
      </c>
      <c r="L30" s="5">
        <f aca="true" t="shared" si="75" ref="L30:R30">L15+L24</f>
        <v>2373061</v>
      </c>
      <c r="M30" s="5">
        <f t="shared" si="75"/>
        <v>0</v>
      </c>
      <c r="N30" s="5">
        <f t="shared" si="75"/>
        <v>0</v>
      </c>
      <c r="O30" s="5">
        <f t="shared" si="75"/>
        <v>0</v>
      </c>
      <c r="P30" s="5">
        <f t="shared" si="75"/>
        <v>0</v>
      </c>
      <c r="Q30" s="5">
        <f t="shared" si="75"/>
        <v>0</v>
      </c>
      <c r="R30" s="5">
        <f t="shared" si="75"/>
        <v>0</v>
      </c>
      <c r="S30" s="5">
        <f>S15+S24</f>
        <v>0</v>
      </c>
      <c r="T30" s="5">
        <f aca="true" t="shared" si="76" ref="T30:Z30">T15+T24</f>
        <v>0</v>
      </c>
      <c r="U30" s="5">
        <f t="shared" si="76"/>
        <v>0</v>
      </c>
      <c r="V30" s="5">
        <f t="shared" si="76"/>
        <v>0</v>
      </c>
      <c r="W30" s="5">
        <f t="shared" si="76"/>
        <v>0</v>
      </c>
      <c r="X30" s="5">
        <f t="shared" si="76"/>
        <v>0</v>
      </c>
      <c r="Y30" s="5">
        <f t="shared" si="76"/>
        <v>0</v>
      </c>
      <c r="Z30" s="5">
        <f t="shared" si="76"/>
        <v>0</v>
      </c>
      <c r="AA30" s="5">
        <f>AA15+AA24</f>
        <v>2373061</v>
      </c>
      <c r="AB30" s="5">
        <f aca="true" t="shared" si="77" ref="AB30:AH30">AB15+AB24</f>
        <v>2373061</v>
      </c>
      <c r="AC30" s="5">
        <f t="shared" si="77"/>
        <v>0</v>
      </c>
      <c r="AD30" s="5">
        <f t="shared" si="77"/>
        <v>0</v>
      </c>
      <c r="AE30" s="5">
        <f t="shared" si="77"/>
        <v>0</v>
      </c>
      <c r="AF30" s="5">
        <f t="shared" si="77"/>
        <v>0</v>
      </c>
      <c r="AG30" s="5">
        <f t="shared" si="77"/>
        <v>0</v>
      </c>
      <c r="AH30" s="5">
        <f t="shared" si="77"/>
        <v>0</v>
      </c>
      <c r="AI30" s="342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22">
        <f t="shared" si="2"/>
        <v>0</v>
      </c>
      <c r="BQ30" s="322">
        <f t="shared" si="3"/>
        <v>0</v>
      </c>
      <c r="BR30" s="322">
        <f t="shared" si="4"/>
        <v>0</v>
      </c>
      <c r="BS30" s="322">
        <f t="shared" si="5"/>
        <v>0</v>
      </c>
      <c r="BT30" s="322">
        <f t="shared" si="6"/>
        <v>0</v>
      </c>
      <c r="BU30" s="323"/>
      <c r="BV30" s="322">
        <f t="shared" si="7"/>
        <v>0</v>
      </c>
      <c r="BW30" s="322">
        <f t="shared" si="8"/>
        <v>0</v>
      </c>
      <c r="BX30" s="322">
        <f t="shared" si="9"/>
        <v>0</v>
      </c>
      <c r="BY30" s="322">
        <f t="shared" si="10"/>
        <v>0</v>
      </c>
      <c r="BZ30" s="322">
        <f t="shared" si="11"/>
        <v>0</v>
      </c>
      <c r="CA30" s="323"/>
    </row>
    <row r="31" spans="1:79" s="11" customFormat="1" ht="15.75">
      <c r="A31" s="1">
        <v>27</v>
      </c>
      <c r="B31" s="91" t="s">
        <v>131</v>
      </c>
      <c r="C31" s="5">
        <f>C16+C25</f>
        <v>0</v>
      </c>
      <c r="D31" s="5">
        <f aca="true" t="shared" si="78" ref="D31:J31">D16+D25</f>
        <v>0</v>
      </c>
      <c r="E31" s="5">
        <f t="shared" si="78"/>
        <v>0</v>
      </c>
      <c r="F31" s="5">
        <f t="shared" si="78"/>
        <v>0</v>
      </c>
      <c r="G31" s="5">
        <f t="shared" si="78"/>
        <v>0</v>
      </c>
      <c r="H31" s="5">
        <f t="shared" si="78"/>
        <v>0</v>
      </c>
      <c r="I31" s="5">
        <f t="shared" si="78"/>
        <v>0</v>
      </c>
      <c r="J31" s="5">
        <f t="shared" si="78"/>
        <v>0</v>
      </c>
      <c r="K31" s="5">
        <f>K16+K25</f>
        <v>0</v>
      </c>
      <c r="L31" s="5">
        <f aca="true" t="shared" si="79" ref="L31:R31">L16+L25</f>
        <v>70524</v>
      </c>
      <c r="M31" s="5">
        <f t="shared" si="79"/>
        <v>0</v>
      </c>
      <c r="N31" s="5">
        <f t="shared" si="79"/>
        <v>0</v>
      </c>
      <c r="O31" s="5">
        <f t="shared" si="79"/>
        <v>0</v>
      </c>
      <c r="P31" s="5">
        <f t="shared" si="79"/>
        <v>0</v>
      </c>
      <c r="Q31" s="5">
        <f t="shared" si="79"/>
        <v>0</v>
      </c>
      <c r="R31" s="5">
        <f t="shared" si="79"/>
        <v>0</v>
      </c>
      <c r="S31" s="5">
        <f>S16+S25</f>
        <v>0</v>
      </c>
      <c r="T31" s="5">
        <f aca="true" t="shared" si="80" ref="T31:Z31">T16+T25</f>
        <v>0</v>
      </c>
      <c r="U31" s="5">
        <f t="shared" si="80"/>
        <v>0</v>
      </c>
      <c r="V31" s="5">
        <f t="shared" si="80"/>
        <v>0</v>
      </c>
      <c r="W31" s="5">
        <f t="shared" si="80"/>
        <v>0</v>
      </c>
      <c r="X31" s="5">
        <f t="shared" si="80"/>
        <v>0</v>
      </c>
      <c r="Y31" s="5">
        <f t="shared" si="80"/>
        <v>0</v>
      </c>
      <c r="Z31" s="5">
        <f t="shared" si="80"/>
        <v>0</v>
      </c>
      <c r="AA31" s="5">
        <f>AA16+AA25</f>
        <v>0</v>
      </c>
      <c r="AB31" s="5">
        <f aca="true" t="shared" si="81" ref="AB31:AH31">AB16+AB25</f>
        <v>70524</v>
      </c>
      <c r="AC31" s="5">
        <f t="shared" si="81"/>
        <v>0</v>
      </c>
      <c r="AD31" s="5">
        <f t="shared" si="81"/>
        <v>0</v>
      </c>
      <c r="AE31" s="5">
        <f t="shared" si="81"/>
        <v>0</v>
      </c>
      <c r="AF31" s="5">
        <f t="shared" si="81"/>
        <v>0</v>
      </c>
      <c r="AG31" s="5">
        <f t="shared" si="81"/>
        <v>0</v>
      </c>
      <c r="AH31" s="5">
        <f t="shared" si="81"/>
        <v>0</v>
      </c>
      <c r="AI31" s="342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22">
        <f t="shared" si="2"/>
        <v>0</v>
      </c>
      <c r="BQ31" s="322">
        <f t="shared" si="3"/>
        <v>0</v>
      </c>
      <c r="BR31" s="322">
        <f t="shared" si="4"/>
        <v>0</v>
      </c>
      <c r="BS31" s="322">
        <f t="shared" si="5"/>
        <v>0</v>
      </c>
      <c r="BT31" s="322">
        <f t="shared" si="6"/>
        <v>0</v>
      </c>
      <c r="BU31" s="323"/>
      <c r="BV31" s="322">
        <f t="shared" si="7"/>
        <v>0</v>
      </c>
      <c r="BW31" s="322">
        <f t="shared" si="8"/>
        <v>70524</v>
      </c>
      <c r="BX31" s="322">
        <f t="shared" si="9"/>
        <v>0</v>
      </c>
      <c r="BY31" s="322">
        <f t="shared" si="10"/>
        <v>70524</v>
      </c>
      <c r="BZ31" s="322">
        <f t="shared" si="11"/>
        <v>0</v>
      </c>
      <c r="CA31" s="323"/>
    </row>
    <row r="32" spans="1:79" s="11" customFormat="1" ht="15.75">
      <c r="A32" s="1">
        <v>28</v>
      </c>
      <c r="B32" s="87" t="s">
        <v>7</v>
      </c>
      <c r="C32" s="14">
        <f>C28+C30+C31</f>
        <v>0</v>
      </c>
      <c r="D32" s="14">
        <f aca="true" t="shared" si="82" ref="D32:J32">D28+D30+D31</f>
        <v>0</v>
      </c>
      <c r="E32" s="14">
        <f t="shared" si="82"/>
        <v>0</v>
      </c>
      <c r="F32" s="14">
        <f t="shared" si="82"/>
        <v>0</v>
      </c>
      <c r="G32" s="14">
        <f t="shared" si="82"/>
        <v>0</v>
      </c>
      <c r="H32" s="14">
        <f t="shared" si="82"/>
        <v>0</v>
      </c>
      <c r="I32" s="14">
        <f t="shared" si="82"/>
        <v>0</v>
      </c>
      <c r="J32" s="14">
        <f t="shared" si="82"/>
        <v>0</v>
      </c>
      <c r="K32" s="14">
        <f>K28+K30+K31</f>
        <v>47975312</v>
      </c>
      <c r="L32" s="14">
        <f aca="true" t="shared" si="83" ref="L32:R32">L28+L30+L31</f>
        <v>49358722</v>
      </c>
      <c r="M32" s="14">
        <f t="shared" si="83"/>
        <v>0</v>
      </c>
      <c r="N32" s="14">
        <f t="shared" si="83"/>
        <v>0</v>
      </c>
      <c r="O32" s="14">
        <f t="shared" si="83"/>
        <v>0</v>
      </c>
      <c r="P32" s="14">
        <f t="shared" si="83"/>
        <v>0</v>
      </c>
      <c r="Q32" s="14">
        <f t="shared" si="83"/>
        <v>0</v>
      </c>
      <c r="R32" s="14">
        <f t="shared" si="83"/>
        <v>0</v>
      </c>
      <c r="S32" s="14">
        <f>S28+S30+S31</f>
        <v>2000000</v>
      </c>
      <c r="T32" s="14">
        <f aca="true" t="shared" si="84" ref="T32:Z32">T28+T30+T31</f>
        <v>2000000</v>
      </c>
      <c r="U32" s="14">
        <f t="shared" si="84"/>
        <v>0</v>
      </c>
      <c r="V32" s="14">
        <f t="shared" si="84"/>
        <v>0</v>
      </c>
      <c r="W32" s="14">
        <f t="shared" si="84"/>
        <v>0</v>
      </c>
      <c r="X32" s="14">
        <f t="shared" si="84"/>
        <v>0</v>
      </c>
      <c r="Y32" s="14">
        <f t="shared" si="84"/>
        <v>0</v>
      </c>
      <c r="Z32" s="14">
        <f t="shared" si="84"/>
        <v>0</v>
      </c>
      <c r="AA32" s="14">
        <f>AA28+AA30+AA31</f>
        <v>49975312</v>
      </c>
      <c r="AB32" s="14">
        <f aca="true" t="shared" si="85" ref="AB32:AH32">AB28+AB30+AB31</f>
        <v>51358722</v>
      </c>
      <c r="AC32" s="14">
        <f t="shared" si="85"/>
        <v>0</v>
      </c>
      <c r="AD32" s="14">
        <f t="shared" si="85"/>
        <v>0</v>
      </c>
      <c r="AE32" s="14">
        <f t="shared" si="85"/>
        <v>0</v>
      </c>
      <c r="AF32" s="14">
        <f t="shared" si="85"/>
        <v>0</v>
      </c>
      <c r="AG32" s="14">
        <f t="shared" si="85"/>
        <v>0</v>
      </c>
      <c r="AH32" s="14">
        <f t="shared" si="85"/>
        <v>0</v>
      </c>
      <c r="AI32" s="87" t="s">
        <v>8</v>
      </c>
      <c r="AJ32" s="14">
        <f>SUM(AJ28:AJ31)</f>
        <v>0</v>
      </c>
      <c r="AK32" s="14">
        <f aca="true" t="shared" si="86" ref="AK32:AQ32">SUM(AK28:AK31)</f>
        <v>0</v>
      </c>
      <c r="AL32" s="14">
        <f t="shared" si="86"/>
        <v>0</v>
      </c>
      <c r="AM32" s="14">
        <f t="shared" si="86"/>
        <v>0</v>
      </c>
      <c r="AN32" s="14">
        <f t="shared" si="86"/>
        <v>0</v>
      </c>
      <c r="AO32" s="14">
        <f t="shared" si="86"/>
        <v>0</v>
      </c>
      <c r="AP32" s="14">
        <f t="shared" si="86"/>
        <v>0</v>
      </c>
      <c r="AQ32" s="14">
        <f t="shared" si="86"/>
        <v>0</v>
      </c>
      <c r="AR32" s="14">
        <f>SUM(AR28:AR31)</f>
        <v>49418779</v>
      </c>
      <c r="AS32" s="14">
        <f aca="true" t="shared" si="87" ref="AS32:AY32">SUM(AS28:AS31)</f>
        <v>50792189</v>
      </c>
      <c r="AT32" s="14">
        <f t="shared" si="87"/>
        <v>0</v>
      </c>
      <c r="AU32" s="14">
        <f t="shared" si="87"/>
        <v>0</v>
      </c>
      <c r="AV32" s="14">
        <f t="shared" si="87"/>
        <v>0</v>
      </c>
      <c r="AW32" s="14">
        <f t="shared" si="87"/>
        <v>0</v>
      </c>
      <c r="AX32" s="14">
        <f t="shared" si="87"/>
        <v>0</v>
      </c>
      <c r="AY32" s="14">
        <f t="shared" si="87"/>
        <v>0</v>
      </c>
      <c r="AZ32" s="14">
        <f>SUM(AZ28:AZ31)</f>
        <v>556533</v>
      </c>
      <c r="BA32" s="14">
        <f aca="true" t="shared" si="88" ref="BA32:BG32">SUM(BA28:BA31)</f>
        <v>566533</v>
      </c>
      <c r="BB32" s="14">
        <f t="shared" si="88"/>
        <v>0</v>
      </c>
      <c r="BC32" s="14">
        <f t="shared" si="88"/>
        <v>0</v>
      </c>
      <c r="BD32" s="14">
        <f t="shared" si="88"/>
        <v>0</v>
      </c>
      <c r="BE32" s="14">
        <f t="shared" si="88"/>
        <v>0</v>
      </c>
      <c r="BF32" s="14">
        <f t="shared" si="88"/>
        <v>0</v>
      </c>
      <c r="BG32" s="14">
        <f t="shared" si="88"/>
        <v>0</v>
      </c>
      <c r="BH32" s="14">
        <f>SUM(BH28:BH31)</f>
        <v>49975312</v>
      </c>
      <c r="BI32" s="14">
        <f aca="true" t="shared" si="89" ref="BI32:BO32">SUM(BI28:BI31)</f>
        <v>51358722</v>
      </c>
      <c r="BJ32" s="14">
        <f t="shared" si="89"/>
        <v>0</v>
      </c>
      <c r="BK32" s="14">
        <f t="shared" si="89"/>
        <v>0</v>
      </c>
      <c r="BL32" s="14">
        <f t="shared" si="89"/>
        <v>0</v>
      </c>
      <c r="BM32" s="14">
        <f t="shared" si="89"/>
        <v>0</v>
      </c>
      <c r="BN32" s="14">
        <f t="shared" si="89"/>
        <v>0</v>
      </c>
      <c r="BO32" s="14">
        <f t="shared" si="89"/>
        <v>0</v>
      </c>
      <c r="BP32" s="322">
        <f t="shared" si="2"/>
        <v>0</v>
      </c>
      <c r="BQ32" s="322">
        <f t="shared" si="3"/>
        <v>1373410</v>
      </c>
      <c r="BR32" s="322">
        <f t="shared" si="4"/>
        <v>10000</v>
      </c>
      <c r="BS32" s="322">
        <f t="shared" si="5"/>
        <v>1383410</v>
      </c>
      <c r="BT32" s="322">
        <f t="shared" si="6"/>
        <v>0</v>
      </c>
      <c r="BU32" s="323"/>
      <c r="BV32" s="322">
        <f t="shared" si="7"/>
        <v>0</v>
      </c>
      <c r="BW32" s="322">
        <f t="shared" si="8"/>
        <v>1383410</v>
      </c>
      <c r="BX32" s="322">
        <f t="shared" si="9"/>
        <v>0</v>
      </c>
      <c r="BY32" s="322">
        <f t="shared" si="10"/>
        <v>1383410</v>
      </c>
      <c r="BZ32" s="322">
        <f t="shared" si="11"/>
        <v>0</v>
      </c>
      <c r="CA32" s="323"/>
    </row>
    <row r="33" spans="61:79" ht="15">
      <c r="BI33" s="189" t="s">
        <v>561</v>
      </c>
      <c r="BJ33" s="189" t="s">
        <v>561</v>
      </c>
      <c r="BK33" s="189" t="s">
        <v>561</v>
      </c>
      <c r="BL33" s="189" t="s">
        <v>561</v>
      </c>
      <c r="BM33" s="189" t="s">
        <v>561</v>
      </c>
      <c r="BN33" s="189" t="s">
        <v>561</v>
      </c>
      <c r="BO33" s="189" t="s">
        <v>561</v>
      </c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</row>
  </sheetData>
  <sheetProtection/>
  <mergeCells count="141">
    <mergeCell ref="BM29:BM31"/>
    <mergeCell ref="AI18:BI18"/>
    <mergeCell ref="AI27:BI27"/>
    <mergeCell ref="AI7:BI7"/>
    <mergeCell ref="U11:U12"/>
    <mergeCell ref="V11:V12"/>
    <mergeCell ref="W11:W12"/>
    <mergeCell ref="X11:X12"/>
    <mergeCell ref="AC11:AC12"/>
    <mergeCell ref="AD11:AD12"/>
    <mergeCell ref="BM14:BM16"/>
    <mergeCell ref="BJ23:BJ25"/>
    <mergeCell ref="BK23:BK25"/>
    <mergeCell ref="BL23:BL25"/>
    <mergeCell ref="BM23:BM25"/>
    <mergeCell ref="BD29:BD31"/>
    <mergeCell ref="BE29:BE31"/>
    <mergeCell ref="BJ14:BJ16"/>
    <mergeCell ref="BK14:BK16"/>
    <mergeCell ref="BL14:BL16"/>
    <mergeCell ref="BJ29:BJ31"/>
    <mergeCell ref="BK29:BK31"/>
    <mergeCell ref="BL29:BL31"/>
    <mergeCell ref="BG23:BG25"/>
    <mergeCell ref="BD14:BD16"/>
    <mergeCell ref="BE14:BE16"/>
    <mergeCell ref="BH14:BH16"/>
    <mergeCell ref="BG14:BG16"/>
    <mergeCell ref="BH29:BH31"/>
    <mergeCell ref="BH23:BH25"/>
    <mergeCell ref="BB23:BB25"/>
    <mergeCell ref="BC23:BC25"/>
    <mergeCell ref="BD23:BD25"/>
    <mergeCell ref="BE23:BE25"/>
    <mergeCell ref="AT29:AT31"/>
    <mergeCell ref="AU29:AU31"/>
    <mergeCell ref="AV29:AV31"/>
    <mergeCell ref="AW29:AW31"/>
    <mergeCell ref="AT23:AT25"/>
    <mergeCell ref="AU23:AU25"/>
    <mergeCell ref="BB14:BB16"/>
    <mergeCell ref="BC14:BC16"/>
    <mergeCell ref="BC29:BC31"/>
    <mergeCell ref="AM29:AM31"/>
    <mergeCell ref="AN29:AN31"/>
    <mergeCell ref="AO29:AO31"/>
    <mergeCell ref="AT14:AT16"/>
    <mergeCell ref="AU14:AU16"/>
    <mergeCell ref="AV14:AV16"/>
    <mergeCell ref="AR29:AR31"/>
    <mergeCell ref="AV23:AV25"/>
    <mergeCell ref="AL14:AL16"/>
    <mergeCell ref="AM14:AM16"/>
    <mergeCell ref="AN14:AN16"/>
    <mergeCell ref="AO14:AO16"/>
    <mergeCell ref="AL23:AL25"/>
    <mergeCell ref="AM23:AM25"/>
    <mergeCell ref="AN23:AN25"/>
    <mergeCell ref="AO23:AO25"/>
    <mergeCell ref="E11:E12"/>
    <mergeCell ref="F11:F12"/>
    <mergeCell ref="G11:G12"/>
    <mergeCell ref="H11:H12"/>
    <mergeCell ref="M11:M12"/>
    <mergeCell ref="N11:N12"/>
    <mergeCell ref="I11:I12"/>
    <mergeCell ref="AI5:AI6"/>
    <mergeCell ref="AQ23:AQ25"/>
    <mergeCell ref="BA23:BA25"/>
    <mergeCell ref="BF14:BF16"/>
    <mergeCell ref="AX14:AX16"/>
    <mergeCell ref="AR14:AR16"/>
    <mergeCell ref="AS14:AS16"/>
    <mergeCell ref="AY14:AY16"/>
    <mergeCell ref="AW14:AW16"/>
    <mergeCell ref="AW23:AW25"/>
    <mergeCell ref="BO29:BO31"/>
    <mergeCell ref="BO23:BO25"/>
    <mergeCell ref="BO14:BO16"/>
    <mergeCell ref="AY29:AY31"/>
    <mergeCell ref="AY23:AY25"/>
    <mergeCell ref="BN14:BN16"/>
    <mergeCell ref="BN23:BN25"/>
    <mergeCell ref="BI14:BI16"/>
    <mergeCell ref="BA14:BA16"/>
    <mergeCell ref="BG29:BG31"/>
    <mergeCell ref="B5:B6"/>
    <mergeCell ref="C11:C12"/>
    <mergeCell ref="K11:K12"/>
    <mergeCell ref="S11:S12"/>
    <mergeCell ref="B7:AH7"/>
    <mergeCell ref="Z11:Z12"/>
    <mergeCell ref="AB11:AB12"/>
    <mergeCell ref="B11:B12"/>
    <mergeCell ref="Q11:Q12"/>
    <mergeCell ref="Y11:Y12"/>
    <mergeCell ref="A1:BN1"/>
    <mergeCell ref="AK14:AK16"/>
    <mergeCell ref="D11:D12"/>
    <mergeCell ref="L11:L12"/>
    <mergeCell ref="T11:T12"/>
    <mergeCell ref="R11:R12"/>
    <mergeCell ref="AG11:AG12"/>
    <mergeCell ref="AP14:AP16"/>
    <mergeCell ref="AJ14:AJ16"/>
    <mergeCell ref="AH11:AH12"/>
    <mergeCell ref="AA11:AA12"/>
    <mergeCell ref="J11:J12"/>
    <mergeCell ref="AI29:AI31"/>
    <mergeCell ref="O11:O12"/>
    <mergeCell ref="P11:P12"/>
    <mergeCell ref="AE11:AE12"/>
    <mergeCell ref="AF11:AF12"/>
    <mergeCell ref="AJ23:AJ25"/>
    <mergeCell ref="AJ29:AJ31"/>
    <mergeCell ref="AR23:AR25"/>
    <mergeCell ref="AP29:AP31"/>
    <mergeCell ref="AS29:AS31"/>
    <mergeCell ref="AQ29:AQ31"/>
    <mergeCell ref="AK29:AK31"/>
    <mergeCell ref="AL29:AL31"/>
    <mergeCell ref="AZ14:AZ16"/>
    <mergeCell ref="B27:AH27"/>
    <mergeCell ref="AX23:AX25"/>
    <mergeCell ref="AS23:AS25"/>
    <mergeCell ref="AP23:AP25"/>
    <mergeCell ref="AK23:AK25"/>
    <mergeCell ref="AI23:AI25"/>
    <mergeCell ref="AI14:AI16"/>
    <mergeCell ref="B18:AH18"/>
    <mergeCell ref="AQ14:AQ16"/>
    <mergeCell ref="BN29:BN31"/>
    <mergeCell ref="BF29:BF31"/>
    <mergeCell ref="BA29:BA31"/>
    <mergeCell ref="AX29:AX31"/>
    <mergeCell ref="BF23:BF25"/>
    <mergeCell ref="BI23:BI25"/>
    <mergeCell ref="BI29:BI31"/>
    <mergeCell ref="BB29:BB31"/>
    <mergeCell ref="AZ29:AZ31"/>
    <mergeCell ref="AZ23:AZ25"/>
  </mergeCells>
  <printOptions horizontalCentered="1" vertic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8" scale="69" r:id="rId1"/>
  <headerFooter>
    <oddHeader>&amp;R&amp;"Arial,Normál"&amp;10 1. melléklet a 7/2019.(V.14.) önkormányzati rendelethez
"&amp;"Arial,Dőlt"1. melléklet a 4/2019.(III.14.) önkormányzati rendelethez&amp;"Arial,Normál"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E79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5.7109375" style="2" customWidth="1"/>
    <col min="2" max="2" width="40.57421875" style="2" customWidth="1"/>
    <col min="3" max="3" width="5.7109375" style="2" customWidth="1"/>
    <col min="4" max="4" width="12.140625" style="2" hidden="1" customWidth="1"/>
    <col min="5" max="5" width="12.140625" style="2" customWidth="1"/>
    <col min="6" max="12" width="12.140625" style="2" hidden="1" customWidth="1"/>
    <col min="13" max="13" width="12.140625" style="2" customWidth="1"/>
    <col min="14" max="20" width="12.140625" style="2" hidden="1" customWidth="1"/>
    <col min="21" max="21" width="12.140625" style="2" customWidth="1"/>
    <col min="22" max="25" width="12.140625" style="2" hidden="1" customWidth="1"/>
    <col min="26" max="27" width="13.8515625" style="2" hidden="1" customWidth="1"/>
    <col min="28" max="31" width="0" style="2" hidden="1" customWidth="1"/>
    <col min="32" max="16384" width="9.140625" style="2" customWidth="1"/>
  </cols>
  <sheetData>
    <row r="1" spans="1:26" ht="15.75" customHeight="1">
      <c r="A1" s="355" t="s">
        <v>643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</row>
    <row r="2" spans="1:26" ht="15.75">
      <c r="A2" s="347" t="s">
        <v>461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</row>
    <row r="3" spans="1:26" ht="15.75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</row>
    <row r="4" spans="4:27" ht="15.75" hidden="1">
      <c r="D4" s="303" t="s">
        <v>656</v>
      </c>
      <c r="E4" s="303" t="s">
        <v>701</v>
      </c>
      <c r="F4" s="303"/>
      <c r="G4" s="303"/>
      <c r="H4" s="303"/>
      <c r="I4" s="303"/>
      <c r="J4" s="303"/>
      <c r="K4" s="303"/>
      <c r="L4" s="303" t="s">
        <v>656</v>
      </c>
      <c r="M4" s="303" t="s">
        <v>701</v>
      </c>
      <c r="N4" s="303"/>
      <c r="O4" s="303"/>
      <c r="P4" s="303"/>
      <c r="Q4" s="303"/>
      <c r="R4" s="303"/>
      <c r="S4" s="303"/>
      <c r="T4" s="303" t="s">
        <v>656</v>
      </c>
      <c r="U4" s="303" t="s">
        <v>701</v>
      </c>
      <c r="V4" s="303"/>
      <c r="W4" s="303"/>
      <c r="X4" s="303"/>
      <c r="Y4" s="303"/>
      <c r="Z4" s="303"/>
      <c r="AA4" s="303"/>
    </row>
    <row r="5" spans="1:27" s="19" customFormat="1" ht="15.75">
      <c r="A5" s="1"/>
      <c r="B5" s="1" t="s">
        <v>0</v>
      </c>
      <c r="C5" s="1" t="s">
        <v>1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3</v>
      </c>
      <c r="M5" s="1" t="s">
        <v>3</v>
      </c>
      <c r="N5" s="1" t="s">
        <v>3</v>
      </c>
      <c r="O5" s="1" t="s">
        <v>3</v>
      </c>
      <c r="P5" s="1" t="s">
        <v>3</v>
      </c>
      <c r="Q5" s="1" t="s">
        <v>3</v>
      </c>
      <c r="R5" s="1" t="s">
        <v>3</v>
      </c>
      <c r="S5" s="1" t="s">
        <v>3</v>
      </c>
      <c r="T5" s="1" t="s">
        <v>6</v>
      </c>
      <c r="U5" s="1" t="s">
        <v>6</v>
      </c>
      <c r="V5" s="1" t="s">
        <v>6</v>
      </c>
      <c r="W5" s="1" t="s">
        <v>6</v>
      </c>
      <c r="X5" s="1" t="s">
        <v>6</v>
      </c>
      <c r="Y5" s="1" t="s">
        <v>6</v>
      </c>
      <c r="Z5" s="1" t="s">
        <v>6</v>
      </c>
      <c r="AA5" s="1" t="s">
        <v>6</v>
      </c>
    </row>
    <row r="6" spans="1:27" s="3" customFormat="1" ht="15.75">
      <c r="A6" s="1">
        <v>1</v>
      </c>
      <c r="B6" s="353" t="s">
        <v>9</v>
      </c>
      <c r="C6" s="353" t="s">
        <v>140</v>
      </c>
      <c r="D6" s="4" t="s">
        <v>14</v>
      </c>
      <c r="E6" s="4" t="s">
        <v>14</v>
      </c>
      <c r="F6" s="4" t="s">
        <v>14</v>
      </c>
      <c r="G6" s="4" t="s">
        <v>14</v>
      </c>
      <c r="H6" s="4" t="s">
        <v>14</v>
      </c>
      <c r="I6" s="4" t="s">
        <v>14</v>
      </c>
      <c r="J6" s="4" t="s">
        <v>14</v>
      </c>
      <c r="K6" s="4" t="s">
        <v>14</v>
      </c>
      <c r="L6" s="4" t="s">
        <v>15</v>
      </c>
      <c r="M6" s="4" t="s">
        <v>15</v>
      </c>
      <c r="N6" s="4" t="s">
        <v>15</v>
      </c>
      <c r="O6" s="4" t="s">
        <v>15</v>
      </c>
      <c r="P6" s="4" t="s">
        <v>15</v>
      </c>
      <c r="Q6" s="4" t="s">
        <v>15</v>
      </c>
      <c r="R6" s="4" t="s">
        <v>15</v>
      </c>
      <c r="S6" s="4" t="s">
        <v>15</v>
      </c>
      <c r="T6" s="4" t="s">
        <v>16</v>
      </c>
      <c r="U6" s="4" t="s">
        <v>16</v>
      </c>
      <c r="V6" s="4" t="s">
        <v>16</v>
      </c>
      <c r="W6" s="4" t="s">
        <v>16</v>
      </c>
      <c r="X6" s="4" t="s">
        <v>16</v>
      </c>
      <c r="Y6" s="4" t="s">
        <v>16</v>
      </c>
      <c r="Z6" s="4" t="s">
        <v>16</v>
      </c>
      <c r="AA6" s="4" t="s">
        <v>16</v>
      </c>
    </row>
    <row r="7" spans="1:27" s="3" customFormat="1" ht="31.5">
      <c r="A7" s="1">
        <v>2</v>
      </c>
      <c r="B7" s="354"/>
      <c r="C7" s="354"/>
      <c r="D7" s="38" t="s">
        <v>657</v>
      </c>
      <c r="E7" s="38" t="s">
        <v>657</v>
      </c>
      <c r="F7" s="38" t="s">
        <v>657</v>
      </c>
      <c r="G7" s="38" t="s">
        <v>657</v>
      </c>
      <c r="H7" s="38" t="s">
        <v>657</v>
      </c>
      <c r="I7" s="38" t="s">
        <v>657</v>
      </c>
      <c r="J7" s="38" t="s">
        <v>657</v>
      </c>
      <c r="K7" s="38" t="s">
        <v>657</v>
      </c>
      <c r="L7" s="38" t="s">
        <v>657</v>
      </c>
      <c r="M7" s="38" t="s">
        <v>657</v>
      </c>
      <c r="N7" s="38" t="s">
        <v>657</v>
      </c>
      <c r="O7" s="38" t="s">
        <v>657</v>
      </c>
      <c r="P7" s="38" t="s">
        <v>657</v>
      </c>
      <c r="Q7" s="38" t="s">
        <v>657</v>
      </c>
      <c r="R7" s="38" t="s">
        <v>657</v>
      </c>
      <c r="S7" s="38" t="s">
        <v>657</v>
      </c>
      <c r="T7" s="38" t="s">
        <v>657</v>
      </c>
      <c r="U7" s="38" t="s">
        <v>657</v>
      </c>
      <c r="V7" s="38" t="s">
        <v>657</v>
      </c>
      <c r="W7" s="38" t="s">
        <v>657</v>
      </c>
      <c r="X7" s="38" t="s">
        <v>657</v>
      </c>
      <c r="Y7" s="38" t="s">
        <v>657</v>
      </c>
      <c r="Z7" s="38" t="s">
        <v>657</v>
      </c>
      <c r="AA7" s="38" t="s">
        <v>657</v>
      </c>
    </row>
    <row r="8" spans="1:27" s="3" customFormat="1" ht="15.75">
      <c r="A8" s="1">
        <v>3</v>
      </c>
      <c r="B8" s="102" t="s">
        <v>110</v>
      </c>
      <c r="C8" s="9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3" customFormat="1" ht="15.75" hidden="1">
      <c r="A9" s="1"/>
      <c r="B9" s="7"/>
      <c r="C9" s="9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>D9+L9</f>
        <v>0</v>
      </c>
      <c r="U9" s="5">
        <f aca="true" t="shared" si="0" ref="U9:AA9">E9+M9</f>
        <v>0</v>
      </c>
      <c r="V9" s="5">
        <f t="shared" si="0"/>
        <v>0</v>
      </c>
      <c r="W9" s="5">
        <f t="shared" si="0"/>
        <v>0</v>
      </c>
      <c r="X9" s="5">
        <f t="shared" si="0"/>
        <v>0</v>
      </c>
      <c r="Y9" s="5">
        <f t="shared" si="0"/>
        <v>0</v>
      </c>
      <c r="Z9" s="5">
        <f t="shared" si="0"/>
        <v>0</v>
      </c>
      <c r="AA9" s="5">
        <f t="shared" si="0"/>
        <v>0</v>
      </c>
    </row>
    <row r="10" spans="1:31" s="3" customFormat="1" ht="31.5">
      <c r="A10" s="1">
        <v>4</v>
      </c>
      <c r="B10" s="7" t="s">
        <v>198</v>
      </c>
      <c r="C10" s="97"/>
      <c r="D10" s="5">
        <f>SUM(D9)</f>
        <v>0</v>
      </c>
      <c r="E10" s="5">
        <f>SUM(E9)</f>
        <v>0</v>
      </c>
      <c r="F10" s="5"/>
      <c r="G10" s="5"/>
      <c r="H10" s="5"/>
      <c r="I10" s="5"/>
      <c r="J10" s="5"/>
      <c r="K10" s="5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306">
        <f>E10-D10</f>
        <v>0</v>
      </c>
      <c r="AC10" s="306">
        <f>M10-L10</f>
        <v>0</v>
      </c>
      <c r="AD10" s="306">
        <f>U10-T10</f>
        <v>0</v>
      </c>
      <c r="AE10" s="306">
        <f>AD10-AC10-AB10</f>
        <v>0</v>
      </c>
    </row>
    <row r="11" spans="1:27" s="3" customFormat="1" ht="15.75" hidden="1">
      <c r="A11" s="1"/>
      <c r="B11" s="7"/>
      <c r="C11" s="97">
        <v>2</v>
      </c>
      <c r="D11" s="5"/>
      <c r="E11" s="5"/>
      <c r="F11" s="5"/>
      <c r="G11" s="5"/>
      <c r="H11" s="5"/>
      <c r="I11" s="5"/>
      <c r="J11" s="5"/>
      <c r="K11" s="5"/>
      <c r="L11" s="5">
        <v>0</v>
      </c>
      <c r="M11" s="5">
        <v>0</v>
      </c>
      <c r="N11" s="5"/>
      <c r="O11" s="5"/>
      <c r="P11" s="5"/>
      <c r="Q11" s="5"/>
      <c r="R11" s="5"/>
      <c r="S11" s="5"/>
      <c r="T11" s="5">
        <f aca="true" t="shared" si="1" ref="T11:T19">D11+L11</f>
        <v>0</v>
      </c>
      <c r="U11" s="5">
        <f aca="true" t="shared" si="2" ref="U11:U19">E11+M11</f>
        <v>0</v>
      </c>
      <c r="V11" s="5">
        <f aca="true" t="shared" si="3" ref="V11:V19">F11+N11</f>
        <v>0</v>
      </c>
      <c r="W11" s="5">
        <f aca="true" t="shared" si="4" ref="W11:W19">G11+O11</f>
        <v>0</v>
      </c>
      <c r="X11" s="5">
        <f aca="true" t="shared" si="5" ref="X11:X19">H11+P11</f>
        <v>0</v>
      </c>
      <c r="Y11" s="5">
        <f aca="true" t="shared" si="6" ref="Y11:Y19">I11+Q11</f>
        <v>0</v>
      </c>
      <c r="Z11" s="5">
        <f aca="true" t="shared" si="7" ref="Z11:Z19">J11+R11</f>
        <v>0</v>
      </c>
      <c r="AA11" s="5">
        <f aca="true" t="shared" si="8" ref="AA11:AA19">K11+S11</f>
        <v>0</v>
      </c>
    </row>
    <row r="12" spans="1:31" s="3" customFormat="1" ht="47.25">
      <c r="A12" s="1">
        <v>5</v>
      </c>
      <c r="B12" s="118" t="s">
        <v>517</v>
      </c>
      <c r="C12" s="97">
        <v>2</v>
      </c>
      <c r="D12" s="5">
        <v>1270427</v>
      </c>
      <c r="E12" s="5">
        <v>1270427</v>
      </c>
      <c r="F12" s="5"/>
      <c r="G12" s="5"/>
      <c r="H12" s="5"/>
      <c r="I12" s="5"/>
      <c r="J12" s="5"/>
      <c r="K12" s="5"/>
      <c r="L12" s="5">
        <v>343015</v>
      </c>
      <c r="M12" s="5">
        <v>343015</v>
      </c>
      <c r="N12" s="5"/>
      <c r="O12" s="5"/>
      <c r="P12" s="5"/>
      <c r="Q12" s="5"/>
      <c r="R12" s="5"/>
      <c r="S12" s="5"/>
      <c r="T12" s="5">
        <f t="shared" si="1"/>
        <v>1613442</v>
      </c>
      <c r="U12" s="5">
        <f t="shared" si="2"/>
        <v>1613442</v>
      </c>
      <c r="V12" s="5">
        <f t="shared" si="3"/>
        <v>0</v>
      </c>
      <c r="W12" s="5">
        <f t="shared" si="4"/>
        <v>0</v>
      </c>
      <c r="X12" s="5">
        <f t="shared" si="5"/>
        <v>0</v>
      </c>
      <c r="Y12" s="5">
        <f t="shared" si="6"/>
        <v>0</v>
      </c>
      <c r="Z12" s="5">
        <f t="shared" si="7"/>
        <v>0</v>
      </c>
      <c r="AA12" s="5">
        <f t="shared" si="8"/>
        <v>0</v>
      </c>
      <c r="AB12" s="306">
        <f aca="true" t="shared" si="9" ref="AB12:AB75">E12-D12</f>
        <v>0</v>
      </c>
      <c r="AC12" s="306">
        <f aca="true" t="shared" si="10" ref="AC12:AC75">M12-L12</f>
        <v>0</v>
      </c>
      <c r="AD12" s="306">
        <f aca="true" t="shared" si="11" ref="AD12:AD75">U12-T12</f>
        <v>0</v>
      </c>
      <c r="AE12" s="306">
        <f aca="true" t="shared" si="12" ref="AE12:AE75">AD12-AC12-AB12</f>
        <v>0</v>
      </c>
    </row>
    <row r="13" spans="1:31" s="3" customFormat="1" ht="15.75" hidden="1">
      <c r="A13" s="1"/>
      <c r="B13" s="118"/>
      <c r="C13" s="97">
        <v>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f t="shared" si="1"/>
        <v>0</v>
      </c>
      <c r="U13" s="5">
        <f t="shared" si="2"/>
        <v>0</v>
      </c>
      <c r="V13" s="5">
        <f t="shared" si="3"/>
        <v>0</v>
      </c>
      <c r="W13" s="5">
        <f t="shared" si="4"/>
        <v>0</v>
      </c>
      <c r="X13" s="5">
        <f t="shared" si="5"/>
        <v>0</v>
      </c>
      <c r="Y13" s="5">
        <f t="shared" si="6"/>
        <v>0</v>
      </c>
      <c r="Z13" s="5">
        <f t="shared" si="7"/>
        <v>0</v>
      </c>
      <c r="AA13" s="5">
        <f t="shared" si="8"/>
        <v>0</v>
      </c>
      <c r="AB13" s="306">
        <f t="shared" si="9"/>
        <v>0</v>
      </c>
      <c r="AC13" s="306">
        <f t="shared" si="10"/>
        <v>0</v>
      </c>
      <c r="AD13" s="306">
        <f t="shared" si="11"/>
        <v>0</v>
      </c>
      <c r="AE13" s="306">
        <f t="shared" si="12"/>
        <v>0</v>
      </c>
    </row>
    <row r="14" spans="1:31" s="3" customFormat="1" ht="31.5">
      <c r="A14" s="1">
        <v>6</v>
      </c>
      <c r="B14" s="118" t="s">
        <v>545</v>
      </c>
      <c r="C14" s="97">
        <v>2</v>
      </c>
      <c r="D14" s="5">
        <v>694766</v>
      </c>
      <c r="E14" s="5">
        <v>694766</v>
      </c>
      <c r="F14" s="5"/>
      <c r="G14" s="5"/>
      <c r="H14" s="5"/>
      <c r="I14" s="5"/>
      <c r="J14" s="5"/>
      <c r="K14" s="5"/>
      <c r="L14" s="5">
        <v>187587</v>
      </c>
      <c r="M14" s="5">
        <v>187587</v>
      </c>
      <c r="N14" s="5"/>
      <c r="O14" s="5"/>
      <c r="P14" s="5"/>
      <c r="Q14" s="5"/>
      <c r="R14" s="5"/>
      <c r="S14" s="5"/>
      <c r="T14" s="5">
        <f t="shared" si="1"/>
        <v>882353</v>
      </c>
      <c r="U14" s="5">
        <f t="shared" si="2"/>
        <v>882353</v>
      </c>
      <c r="V14" s="5">
        <f t="shared" si="3"/>
        <v>0</v>
      </c>
      <c r="W14" s="5">
        <f t="shared" si="4"/>
        <v>0</v>
      </c>
      <c r="X14" s="5">
        <f t="shared" si="5"/>
        <v>0</v>
      </c>
      <c r="Y14" s="5">
        <f t="shared" si="6"/>
        <v>0</v>
      </c>
      <c r="Z14" s="5">
        <f t="shared" si="7"/>
        <v>0</v>
      </c>
      <c r="AA14" s="5">
        <f t="shared" si="8"/>
        <v>0</v>
      </c>
      <c r="AB14" s="306">
        <f t="shared" si="9"/>
        <v>0</v>
      </c>
      <c r="AC14" s="306">
        <f t="shared" si="10"/>
        <v>0</v>
      </c>
      <c r="AD14" s="306">
        <f t="shared" si="11"/>
        <v>0</v>
      </c>
      <c r="AE14" s="306">
        <f t="shared" si="12"/>
        <v>0</v>
      </c>
    </row>
    <row r="15" spans="1:31" s="3" customFormat="1" ht="15.75" hidden="1">
      <c r="A15" s="1"/>
      <c r="B15" s="7"/>
      <c r="C15" s="97">
        <v>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f t="shared" si="1"/>
        <v>0</v>
      </c>
      <c r="U15" s="5">
        <f t="shared" si="2"/>
        <v>0</v>
      </c>
      <c r="V15" s="5">
        <f t="shared" si="3"/>
        <v>0</v>
      </c>
      <c r="W15" s="5">
        <f t="shared" si="4"/>
        <v>0</v>
      </c>
      <c r="X15" s="5">
        <f t="shared" si="5"/>
        <v>0</v>
      </c>
      <c r="Y15" s="5">
        <f t="shared" si="6"/>
        <v>0</v>
      </c>
      <c r="Z15" s="5">
        <f t="shared" si="7"/>
        <v>0</v>
      </c>
      <c r="AA15" s="5">
        <f t="shared" si="8"/>
        <v>0</v>
      </c>
      <c r="AB15" s="306">
        <f t="shared" si="9"/>
        <v>0</v>
      </c>
      <c r="AC15" s="306">
        <f t="shared" si="10"/>
        <v>0</v>
      </c>
      <c r="AD15" s="306">
        <f t="shared" si="11"/>
        <v>0</v>
      </c>
      <c r="AE15" s="306">
        <f t="shared" si="12"/>
        <v>0</v>
      </c>
    </row>
    <row r="16" spans="1:31" s="3" customFormat="1" ht="15.75">
      <c r="A16" s="1">
        <v>7</v>
      </c>
      <c r="B16" s="7" t="s">
        <v>558</v>
      </c>
      <c r="C16" s="97">
        <v>2</v>
      </c>
      <c r="D16" s="5">
        <v>25892342</v>
      </c>
      <c r="E16" s="5">
        <v>25892342</v>
      </c>
      <c r="F16" s="5"/>
      <c r="G16" s="5"/>
      <c r="H16" s="5"/>
      <c r="I16" s="5"/>
      <c r="J16" s="5"/>
      <c r="K16" s="5"/>
      <c r="L16" s="5">
        <v>6990933</v>
      </c>
      <c r="M16" s="5">
        <v>6990933</v>
      </c>
      <c r="N16" s="5"/>
      <c r="O16" s="5"/>
      <c r="P16" s="5"/>
      <c r="Q16" s="5"/>
      <c r="R16" s="5"/>
      <c r="S16" s="5"/>
      <c r="T16" s="5">
        <f t="shared" si="1"/>
        <v>32883275</v>
      </c>
      <c r="U16" s="5">
        <f t="shared" si="2"/>
        <v>32883275</v>
      </c>
      <c r="V16" s="5">
        <f t="shared" si="3"/>
        <v>0</v>
      </c>
      <c r="W16" s="5">
        <f t="shared" si="4"/>
        <v>0</v>
      </c>
      <c r="X16" s="5">
        <f t="shared" si="5"/>
        <v>0</v>
      </c>
      <c r="Y16" s="5">
        <f t="shared" si="6"/>
        <v>0</v>
      </c>
      <c r="Z16" s="5">
        <f t="shared" si="7"/>
        <v>0</v>
      </c>
      <c r="AA16" s="5">
        <f t="shared" si="8"/>
        <v>0</v>
      </c>
      <c r="AB16" s="306">
        <f t="shared" si="9"/>
        <v>0</v>
      </c>
      <c r="AC16" s="306">
        <f t="shared" si="10"/>
        <v>0</v>
      </c>
      <c r="AD16" s="306">
        <f t="shared" si="11"/>
        <v>0</v>
      </c>
      <c r="AE16" s="306">
        <f t="shared" si="12"/>
        <v>0</v>
      </c>
    </row>
    <row r="17" spans="1:31" s="3" customFormat="1" ht="15.75" hidden="1">
      <c r="A17" s="1"/>
      <c r="B17" s="7"/>
      <c r="C17" s="97">
        <v>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f t="shared" si="1"/>
        <v>0</v>
      </c>
      <c r="U17" s="5">
        <f t="shared" si="2"/>
        <v>0</v>
      </c>
      <c r="V17" s="5">
        <f t="shared" si="3"/>
        <v>0</v>
      </c>
      <c r="W17" s="5">
        <f t="shared" si="4"/>
        <v>0</v>
      </c>
      <c r="X17" s="5">
        <f t="shared" si="5"/>
        <v>0</v>
      </c>
      <c r="Y17" s="5">
        <f t="shared" si="6"/>
        <v>0</v>
      </c>
      <c r="Z17" s="5">
        <f t="shared" si="7"/>
        <v>0</v>
      </c>
      <c r="AA17" s="5">
        <f t="shared" si="8"/>
        <v>0</v>
      </c>
      <c r="AB17" s="306">
        <f t="shared" si="9"/>
        <v>0</v>
      </c>
      <c r="AC17" s="306">
        <f t="shared" si="10"/>
        <v>0</v>
      </c>
      <c r="AD17" s="306">
        <f t="shared" si="11"/>
        <v>0</v>
      </c>
      <c r="AE17" s="306">
        <f t="shared" si="12"/>
        <v>0</v>
      </c>
    </row>
    <row r="18" spans="1:31" s="3" customFormat="1" ht="15.75" hidden="1">
      <c r="A18" s="1"/>
      <c r="B18" s="7"/>
      <c r="C18" s="9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f t="shared" si="1"/>
        <v>0</v>
      </c>
      <c r="U18" s="5">
        <f t="shared" si="2"/>
        <v>0</v>
      </c>
      <c r="V18" s="5">
        <f t="shared" si="3"/>
        <v>0</v>
      </c>
      <c r="W18" s="5">
        <f t="shared" si="4"/>
        <v>0</v>
      </c>
      <c r="X18" s="5">
        <f t="shared" si="5"/>
        <v>0</v>
      </c>
      <c r="Y18" s="5">
        <f t="shared" si="6"/>
        <v>0</v>
      </c>
      <c r="Z18" s="5">
        <f t="shared" si="7"/>
        <v>0</v>
      </c>
      <c r="AA18" s="5">
        <f t="shared" si="8"/>
        <v>0</v>
      </c>
      <c r="AB18" s="306">
        <f t="shared" si="9"/>
        <v>0</v>
      </c>
      <c r="AC18" s="306">
        <f t="shared" si="10"/>
        <v>0</v>
      </c>
      <c r="AD18" s="306">
        <f t="shared" si="11"/>
        <v>0</v>
      </c>
      <c r="AE18" s="306">
        <f t="shared" si="12"/>
        <v>0</v>
      </c>
    </row>
    <row r="19" spans="1:31" s="3" customFormat="1" ht="15.75" hidden="1">
      <c r="A19" s="1"/>
      <c r="B19" s="118"/>
      <c r="C19" s="9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f t="shared" si="1"/>
        <v>0</v>
      </c>
      <c r="U19" s="5">
        <f t="shared" si="2"/>
        <v>0</v>
      </c>
      <c r="V19" s="5">
        <f t="shared" si="3"/>
        <v>0</v>
      </c>
      <c r="W19" s="5">
        <f t="shared" si="4"/>
        <v>0</v>
      </c>
      <c r="X19" s="5">
        <f t="shared" si="5"/>
        <v>0</v>
      </c>
      <c r="Y19" s="5">
        <f t="shared" si="6"/>
        <v>0</v>
      </c>
      <c r="Z19" s="5">
        <f t="shared" si="7"/>
        <v>0</v>
      </c>
      <c r="AA19" s="5">
        <f t="shared" si="8"/>
        <v>0</v>
      </c>
      <c r="AB19" s="306">
        <f t="shared" si="9"/>
        <v>0</v>
      </c>
      <c r="AC19" s="306">
        <f t="shared" si="10"/>
        <v>0</v>
      </c>
      <c r="AD19" s="306">
        <f t="shared" si="11"/>
        <v>0</v>
      </c>
      <c r="AE19" s="306">
        <f t="shared" si="12"/>
        <v>0</v>
      </c>
    </row>
    <row r="20" spans="1:31" s="3" customFormat="1" ht="31.5">
      <c r="A20" s="1">
        <v>8</v>
      </c>
      <c r="B20" s="7" t="s">
        <v>197</v>
      </c>
      <c r="C20" s="97"/>
      <c r="D20" s="5">
        <f>SUM(D11:D19)</f>
        <v>27857535</v>
      </c>
      <c r="E20" s="5">
        <f>SUM(E11:E19)</f>
        <v>27857535</v>
      </c>
      <c r="F20" s="5"/>
      <c r="G20" s="5"/>
      <c r="H20" s="5"/>
      <c r="I20" s="5"/>
      <c r="J20" s="5"/>
      <c r="K20" s="5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306">
        <f t="shared" si="9"/>
        <v>0</v>
      </c>
      <c r="AC20" s="306">
        <f t="shared" si="10"/>
        <v>0</v>
      </c>
      <c r="AD20" s="306">
        <f t="shared" si="11"/>
        <v>0</v>
      </c>
      <c r="AE20" s="306">
        <f t="shared" si="12"/>
        <v>0</v>
      </c>
    </row>
    <row r="21" spans="1:31" s="3" customFormat="1" ht="15.75" hidden="1">
      <c r="A21" s="1"/>
      <c r="B21" s="7"/>
      <c r="C21" s="97">
        <v>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>D21+L21</f>
        <v>0</v>
      </c>
      <c r="U21" s="5">
        <f aca="true" t="shared" si="13" ref="U21:AA21">E21+M21</f>
        <v>0</v>
      </c>
      <c r="V21" s="5">
        <f t="shared" si="13"/>
        <v>0</v>
      </c>
      <c r="W21" s="5">
        <f t="shared" si="13"/>
        <v>0</v>
      </c>
      <c r="X21" s="5">
        <f t="shared" si="13"/>
        <v>0</v>
      </c>
      <c r="Y21" s="5">
        <f t="shared" si="13"/>
        <v>0</v>
      </c>
      <c r="Z21" s="5">
        <f t="shared" si="13"/>
        <v>0</v>
      </c>
      <c r="AA21" s="5">
        <f t="shared" si="13"/>
        <v>0</v>
      </c>
      <c r="AB21" s="306">
        <f t="shared" si="9"/>
        <v>0</v>
      </c>
      <c r="AC21" s="306">
        <f t="shared" si="10"/>
        <v>0</v>
      </c>
      <c r="AD21" s="306">
        <f t="shared" si="11"/>
        <v>0</v>
      </c>
      <c r="AE21" s="306">
        <f t="shared" si="12"/>
        <v>0</v>
      </c>
    </row>
    <row r="22" spans="1:31" s="3" customFormat="1" ht="31.5">
      <c r="A22" s="1">
        <v>9</v>
      </c>
      <c r="B22" s="7" t="s">
        <v>196</v>
      </c>
      <c r="C22" s="97"/>
      <c r="D22" s="5">
        <f>SUM(D21)</f>
        <v>0</v>
      </c>
      <c r="E22" s="5">
        <f>SUM(E21)</f>
        <v>0</v>
      </c>
      <c r="F22" s="5"/>
      <c r="G22" s="5"/>
      <c r="H22" s="5"/>
      <c r="I22" s="5"/>
      <c r="J22" s="5"/>
      <c r="K22" s="5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306">
        <f t="shared" si="9"/>
        <v>0</v>
      </c>
      <c r="AC22" s="306">
        <f t="shared" si="10"/>
        <v>0</v>
      </c>
      <c r="AD22" s="306">
        <f t="shared" si="11"/>
        <v>0</v>
      </c>
      <c r="AE22" s="306">
        <f t="shared" si="12"/>
        <v>0</v>
      </c>
    </row>
    <row r="23" spans="1:31" s="3" customFormat="1" ht="15.75">
      <c r="A23" s="1" t="s">
        <v>703</v>
      </c>
      <c r="B23" s="7" t="s">
        <v>693</v>
      </c>
      <c r="C23" s="97">
        <v>2</v>
      </c>
      <c r="D23" s="5">
        <v>0</v>
      </c>
      <c r="E23" s="5">
        <v>4518</v>
      </c>
      <c r="F23" s="5"/>
      <c r="G23" s="5"/>
      <c r="H23" s="5"/>
      <c r="I23" s="5"/>
      <c r="J23" s="5"/>
      <c r="K23" s="5"/>
      <c r="L23" s="5">
        <v>0</v>
      </c>
      <c r="M23" s="5">
        <v>1222</v>
      </c>
      <c r="N23" s="5"/>
      <c r="O23" s="5"/>
      <c r="P23" s="5"/>
      <c r="Q23" s="5"/>
      <c r="R23" s="5"/>
      <c r="S23" s="5"/>
      <c r="T23" s="5">
        <f aca="true" t="shared" si="14" ref="T23:T29">D23+L23</f>
        <v>0</v>
      </c>
      <c r="U23" s="5">
        <f aca="true" t="shared" si="15" ref="U23:AA29">E23+M23</f>
        <v>5740</v>
      </c>
      <c r="V23" s="5">
        <f t="shared" si="15"/>
        <v>0</v>
      </c>
      <c r="W23" s="5">
        <f t="shared" si="15"/>
        <v>0</v>
      </c>
      <c r="X23" s="5">
        <f t="shared" si="15"/>
        <v>0</v>
      </c>
      <c r="Y23" s="5">
        <f t="shared" si="15"/>
        <v>0</v>
      </c>
      <c r="Z23" s="5">
        <f t="shared" si="15"/>
        <v>0</v>
      </c>
      <c r="AA23" s="5">
        <f t="shared" si="15"/>
        <v>0</v>
      </c>
      <c r="AB23" s="306">
        <f t="shared" si="9"/>
        <v>4518</v>
      </c>
      <c r="AC23" s="306">
        <f t="shared" si="10"/>
        <v>1222</v>
      </c>
      <c r="AD23" s="306">
        <f t="shared" si="11"/>
        <v>5740</v>
      </c>
      <c r="AE23" s="306">
        <f t="shared" si="12"/>
        <v>0</v>
      </c>
    </row>
    <row r="24" spans="1:31" s="3" customFormat="1" ht="15.75">
      <c r="A24" s="1" t="s">
        <v>704</v>
      </c>
      <c r="B24" s="7" t="s">
        <v>696</v>
      </c>
      <c r="C24" s="97">
        <v>2</v>
      </c>
      <c r="D24" s="5">
        <v>0</v>
      </c>
      <c r="E24" s="5">
        <v>107874</v>
      </c>
      <c r="F24" s="5"/>
      <c r="G24" s="5"/>
      <c r="H24" s="5"/>
      <c r="I24" s="5"/>
      <c r="J24" s="5"/>
      <c r="K24" s="5"/>
      <c r="L24" s="5">
        <v>0</v>
      </c>
      <c r="M24" s="5">
        <v>29126</v>
      </c>
      <c r="N24" s="5"/>
      <c r="O24" s="5"/>
      <c r="P24" s="5"/>
      <c r="Q24" s="5"/>
      <c r="R24" s="5"/>
      <c r="S24" s="5"/>
      <c r="T24" s="5">
        <f t="shared" si="14"/>
        <v>0</v>
      </c>
      <c r="U24" s="5">
        <f t="shared" si="15"/>
        <v>137000</v>
      </c>
      <c r="V24" s="5">
        <f t="shared" si="15"/>
        <v>0</v>
      </c>
      <c r="W24" s="5">
        <f t="shared" si="15"/>
        <v>0</v>
      </c>
      <c r="X24" s="5">
        <f t="shared" si="15"/>
        <v>0</v>
      </c>
      <c r="Y24" s="5">
        <f t="shared" si="15"/>
        <v>0</v>
      </c>
      <c r="Z24" s="5">
        <f t="shared" si="15"/>
        <v>0</v>
      </c>
      <c r="AA24" s="5">
        <f t="shared" si="15"/>
        <v>0</v>
      </c>
      <c r="AB24" s="306">
        <f t="shared" si="9"/>
        <v>107874</v>
      </c>
      <c r="AC24" s="306">
        <f t="shared" si="10"/>
        <v>29126</v>
      </c>
      <c r="AD24" s="306">
        <f t="shared" si="11"/>
        <v>137000</v>
      </c>
      <c r="AE24" s="306">
        <f t="shared" si="12"/>
        <v>0</v>
      </c>
    </row>
    <row r="25" spans="1:31" s="3" customFormat="1" ht="15.75" hidden="1">
      <c r="A25" s="1"/>
      <c r="B25" s="7"/>
      <c r="C25" s="9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f t="shared" si="14"/>
        <v>0</v>
      </c>
      <c r="U25" s="5">
        <f t="shared" si="15"/>
        <v>0</v>
      </c>
      <c r="V25" s="5">
        <f t="shared" si="15"/>
        <v>0</v>
      </c>
      <c r="W25" s="5">
        <f t="shared" si="15"/>
        <v>0</v>
      </c>
      <c r="X25" s="5">
        <f t="shared" si="15"/>
        <v>0</v>
      </c>
      <c r="Y25" s="5">
        <f t="shared" si="15"/>
        <v>0</v>
      </c>
      <c r="Z25" s="5">
        <f t="shared" si="15"/>
        <v>0</v>
      </c>
      <c r="AA25" s="5">
        <f t="shared" si="15"/>
        <v>0</v>
      </c>
      <c r="AB25" s="306">
        <f t="shared" si="9"/>
        <v>0</v>
      </c>
      <c r="AC25" s="306">
        <f t="shared" si="10"/>
        <v>0</v>
      </c>
      <c r="AD25" s="306">
        <f t="shared" si="11"/>
        <v>0</v>
      </c>
      <c r="AE25" s="306">
        <f t="shared" si="12"/>
        <v>0</v>
      </c>
    </row>
    <row r="26" spans="1:31" s="3" customFormat="1" ht="15.75" hidden="1">
      <c r="A26" s="1"/>
      <c r="B26" s="7"/>
      <c r="C26" s="9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f t="shared" si="14"/>
        <v>0</v>
      </c>
      <c r="U26" s="5">
        <f t="shared" si="15"/>
        <v>0</v>
      </c>
      <c r="V26" s="5">
        <f t="shared" si="15"/>
        <v>0</v>
      </c>
      <c r="W26" s="5">
        <f t="shared" si="15"/>
        <v>0</v>
      </c>
      <c r="X26" s="5">
        <f t="shared" si="15"/>
        <v>0</v>
      </c>
      <c r="Y26" s="5">
        <f t="shared" si="15"/>
        <v>0</v>
      </c>
      <c r="Z26" s="5">
        <f t="shared" si="15"/>
        <v>0</v>
      </c>
      <c r="AA26" s="5">
        <f t="shared" si="15"/>
        <v>0</v>
      </c>
      <c r="AB26" s="306">
        <f t="shared" si="9"/>
        <v>0</v>
      </c>
      <c r="AC26" s="306">
        <f t="shared" si="10"/>
        <v>0</v>
      </c>
      <c r="AD26" s="306">
        <f t="shared" si="11"/>
        <v>0</v>
      </c>
      <c r="AE26" s="306">
        <f t="shared" si="12"/>
        <v>0</v>
      </c>
    </row>
    <row r="27" spans="1:31" s="3" customFormat="1" ht="15.75" hidden="1">
      <c r="A27" s="1"/>
      <c r="B27" s="118"/>
      <c r="C27" s="9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f t="shared" si="14"/>
        <v>0</v>
      </c>
      <c r="U27" s="5">
        <f t="shared" si="15"/>
        <v>0</v>
      </c>
      <c r="V27" s="5">
        <f t="shared" si="15"/>
        <v>0</v>
      </c>
      <c r="W27" s="5">
        <f t="shared" si="15"/>
        <v>0</v>
      </c>
      <c r="X27" s="5">
        <f t="shared" si="15"/>
        <v>0</v>
      </c>
      <c r="Y27" s="5">
        <f t="shared" si="15"/>
        <v>0</v>
      </c>
      <c r="Z27" s="5">
        <f t="shared" si="15"/>
        <v>0</v>
      </c>
      <c r="AA27" s="5">
        <f t="shared" si="15"/>
        <v>0</v>
      </c>
      <c r="AB27" s="306">
        <f t="shared" si="9"/>
        <v>0</v>
      </c>
      <c r="AC27" s="306">
        <f t="shared" si="10"/>
        <v>0</v>
      </c>
      <c r="AD27" s="306">
        <f t="shared" si="11"/>
        <v>0</v>
      </c>
      <c r="AE27" s="306">
        <f t="shared" si="12"/>
        <v>0</v>
      </c>
    </row>
    <row r="28" spans="1:31" s="3" customFormat="1" ht="15.75" hidden="1">
      <c r="A28" s="1"/>
      <c r="B28" s="7"/>
      <c r="C28" s="97">
        <v>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f t="shared" si="14"/>
        <v>0</v>
      </c>
      <c r="U28" s="5">
        <f t="shared" si="15"/>
        <v>0</v>
      </c>
      <c r="V28" s="5">
        <f t="shared" si="15"/>
        <v>0</v>
      </c>
      <c r="W28" s="5">
        <f t="shared" si="15"/>
        <v>0</v>
      </c>
      <c r="X28" s="5">
        <f t="shared" si="15"/>
        <v>0</v>
      </c>
      <c r="Y28" s="5">
        <f t="shared" si="15"/>
        <v>0</v>
      </c>
      <c r="Z28" s="5">
        <f t="shared" si="15"/>
        <v>0</v>
      </c>
      <c r="AA28" s="5">
        <f t="shared" si="15"/>
        <v>0</v>
      </c>
      <c r="AB28" s="306">
        <f t="shared" si="9"/>
        <v>0</v>
      </c>
      <c r="AC28" s="306">
        <f t="shared" si="10"/>
        <v>0</v>
      </c>
      <c r="AD28" s="306">
        <f t="shared" si="11"/>
        <v>0</v>
      </c>
      <c r="AE28" s="306">
        <f t="shared" si="12"/>
        <v>0</v>
      </c>
    </row>
    <row r="29" spans="1:31" s="3" customFormat="1" ht="15.75" hidden="1">
      <c r="A29" s="1"/>
      <c r="B29" s="7"/>
      <c r="C29" s="97">
        <v>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>
        <f t="shared" si="14"/>
        <v>0</v>
      </c>
      <c r="U29" s="5">
        <f t="shared" si="15"/>
        <v>0</v>
      </c>
      <c r="V29" s="5">
        <f t="shared" si="15"/>
        <v>0</v>
      </c>
      <c r="W29" s="5">
        <f t="shared" si="15"/>
        <v>0</v>
      </c>
      <c r="X29" s="5">
        <f t="shared" si="15"/>
        <v>0</v>
      </c>
      <c r="Y29" s="5">
        <f t="shared" si="15"/>
        <v>0</v>
      </c>
      <c r="Z29" s="5">
        <f t="shared" si="15"/>
        <v>0</v>
      </c>
      <c r="AA29" s="5">
        <f t="shared" si="15"/>
        <v>0</v>
      </c>
      <c r="AB29" s="306">
        <f t="shared" si="9"/>
        <v>0</v>
      </c>
      <c r="AC29" s="306">
        <f t="shared" si="10"/>
        <v>0</v>
      </c>
      <c r="AD29" s="306">
        <f t="shared" si="11"/>
        <v>0</v>
      </c>
      <c r="AE29" s="306">
        <f t="shared" si="12"/>
        <v>0</v>
      </c>
    </row>
    <row r="30" spans="1:31" s="3" customFormat="1" ht="31.5">
      <c r="A30" s="1">
        <v>10</v>
      </c>
      <c r="B30" s="7" t="s">
        <v>199</v>
      </c>
      <c r="C30" s="97"/>
      <c r="D30" s="5">
        <f>SUM(D23:D27)</f>
        <v>0</v>
      </c>
      <c r="E30" s="5">
        <f>SUM(E23:E27)</f>
        <v>112392</v>
      </c>
      <c r="F30" s="5"/>
      <c r="G30" s="5"/>
      <c r="H30" s="5"/>
      <c r="I30" s="5"/>
      <c r="J30" s="5"/>
      <c r="K30" s="5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306">
        <f t="shared" si="9"/>
        <v>112392</v>
      </c>
      <c r="AC30" s="306">
        <f t="shared" si="10"/>
        <v>0</v>
      </c>
      <c r="AD30" s="306">
        <f t="shared" si="11"/>
        <v>0</v>
      </c>
      <c r="AE30" s="306">
        <f t="shared" si="12"/>
        <v>-112392</v>
      </c>
    </row>
    <row r="31" spans="1:31" s="3" customFormat="1" ht="15.75" hidden="1">
      <c r="A31" s="1"/>
      <c r="B31" s="7" t="s">
        <v>200</v>
      </c>
      <c r="C31" s="97"/>
      <c r="D31" s="5"/>
      <c r="E31" s="5"/>
      <c r="F31" s="5"/>
      <c r="G31" s="5"/>
      <c r="H31" s="5"/>
      <c r="I31" s="5"/>
      <c r="J31" s="5"/>
      <c r="K31" s="5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306">
        <f t="shared" si="9"/>
        <v>0</v>
      </c>
      <c r="AC31" s="306">
        <f t="shared" si="10"/>
        <v>0</v>
      </c>
      <c r="AD31" s="306">
        <f t="shared" si="11"/>
        <v>0</v>
      </c>
      <c r="AE31" s="306">
        <f t="shared" si="12"/>
        <v>0</v>
      </c>
    </row>
    <row r="32" spans="1:31" s="3" customFormat="1" ht="31.5" hidden="1">
      <c r="A32" s="1"/>
      <c r="B32" s="7" t="s">
        <v>201</v>
      </c>
      <c r="C32" s="97"/>
      <c r="D32" s="5"/>
      <c r="E32" s="5"/>
      <c r="F32" s="5"/>
      <c r="G32" s="5"/>
      <c r="H32" s="5"/>
      <c r="I32" s="5"/>
      <c r="J32" s="5"/>
      <c r="K32" s="5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306">
        <f t="shared" si="9"/>
        <v>0</v>
      </c>
      <c r="AC32" s="306">
        <f t="shared" si="10"/>
        <v>0</v>
      </c>
      <c r="AD32" s="306">
        <f t="shared" si="11"/>
        <v>0</v>
      </c>
      <c r="AE32" s="306">
        <f t="shared" si="12"/>
        <v>0</v>
      </c>
    </row>
    <row r="33" spans="1:31" s="3" customFormat="1" ht="47.25">
      <c r="A33" s="1">
        <v>11</v>
      </c>
      <c r="B33" s="7" t="s">
        <v>220</v>
      </c>
      <c r="C33" s="97"/>
      <c r="D33" s="113"/>
      <c r="E33" s="113"/>
      <c r="F33" s="113"/>
      <c r="G33" s="113"/>
      <c r="H33" s="113"/>
      <c r="I33" s="113"/>
      <c r="J33" s="113"/>
      <c r="K33" s="113"/>
      <c r="L33" s="5">
        <f>SUM(L8:L32)</f>
        <v>7521535</v>
      </c>
      <c r="M33" s="5">
        <f>SUM(M8:M32)</f>
        <v>7551883</v>
      </c>
      <c r="N33" s="5"/>
      <c r="O33" s="5"/>
      <c r="P33" s="5"/>
      <c r="Q33" s="5"/>
      <c r="R33" s="5"/>
      <c r="S33" s="5"/>
      <c r="T33" s="113"/>
      <c r="U33" s="113"/>
      <c r="V33" s="113"/>
      <c r="W33" s="113"/>
      <c r="X33" s="113"/>
      <c r="Y33" s="113"/>
      <c r="Z33" s="113"/>
      <c r="AA33" s="113"/>
      <c r="AB33" s="306">
        <f t="shared" si="9"/>
        <v>0</v>
      </c>
      <c r="AC33" s="306">
        <f t="shared" si="10"/>
        <v>30348</v>
      </c>
      <c r="AD33" s="306">
        <f t="shared" si="11"/>
        <v>0</v>
      </c>
      <c r="AE33" s="306">
        <f t="shared" si="12"/>
        <v>-30348</v>
      </c>
    </row>
    <row r="34" spans="1:31" s="3" customFormat="1" ht="15.75">
      <c r="A34" s="1">
        <v>12</v>
      </c>
      <c r="B34" s="9" t="s">
        <v>110</v>
      </c>
      <c r="C34" s="97"/>
      <c r="D34" s="14">
        <f>SUM(D35:D37)</f>
        <v>27857535</v>
      </c>
      <c r="E34" s="14">
        <f>SUM(E35:E37)</f>
        <v>27969927</v>
      </c>
      <c r="F34" s="14"/>
      <c r="G34" s="14"/>
      <c r="H34" s="14"/>
      <c r="I34" s="14"/>
      <c r="J34" s="14"/>
      <c r="K34" s="14"/>
      <c r="L34" s="14">
        <f>SUM(L35:L37)</f>
        <v>7521535</v>
      </c>
      <c r="M34" s="14">
        <f>SUM(M35:M37)</f>
        <v>7551883</v>
      </c>
      <c r="N34" s="14"/>
      <c r="O34" s="14"/>
      <c r="P34" s="14"/>
      <c r="Q34" s="14"/>
      <c r="R34" s="14"/>
      <c r="S34" s="14"/>
      <c r="T34" s="14">
        <f>D34+L34</f>
        <v>35379070</v>
      </c>
      <c r="U34" s="14">
        <f aca="true" t="shared" si="16" ref="U34:AA37">E34+M34</f>
        <v>35521810</v>
      </c>
      <c r="V34" s="14">
        <f t="shared" si="16"/>
        <v>0</v>
      </c>
      <c r="W34" s="14">
        <f t="shared" si="16"/>
        <v>0</v>
      </c>
      <c r="X34" s="14">
        <f t="shared" si="16"/>
        <v>0</v>
      </c>
      <c r="Y34" s="14">
        <f t="shared" si="16"/>
        <v>0</v>
      </c>
      <c r="Z34" s="14">
        <f t="shared" si="16"/>
        <v>0</v>
      </c>
      <c r="AA34" s="14">
        <f t="shared" si="16"/>
        <v>0</v>
      </c>
      <c r="AB34" s="306">
        <f t="shared" si="9"/>
        <v>112392</v>
      </c>
      <c r="AC34" s="306">
        <f t="shared" si="10"/>
        <v>30348</v>
      </c>
      <c r="AD34" s="306">
        <f t="shared" si="11"/>
        <v>142740</v>
      </c>
      <c r="AE34" s="306">
        <f t="shared" si="12"/>
        <v>0</v>
      </c>
    </row>
    <row r="35" spans="1:31" s="3" customFormat="1" ht="15.75">
      <c r="A35" s="1">
        <v>13</v>
      </c>
      <c r="B35" s="85" t="s">
        <v>386</v>
      </c>
      <c r="C35" s="97">
        <v>1</v>
      </c>
      <c r="D35" s="5">
        <f>SUMIF($C$8:$C$34,"1",D$8:D$34)</f>
        <v>0</v>
      </c>
      <c r="E35" s="5">
        <f>SUMIF($C$8:$C$34,"1",E$8:E$34)</f>
        <v>0</v>
      </c>
      <c r="F35" s="5"/>
      <c r="G35" s="5"/>
      <c r="H35" s="5"/>
      <c r="I35" s="5"/>
      <c r="J35" s="5"/>
      <c r="K35" s="5"/>
      <c r="L35" s="5">
        <f>SUMIF($C$8:$C$34,"1",L$8:L$34)</f>
        <v>0</v>
      </c>
      <c r="M35" s="5">
        <f>SUMIF($C$8:$C$34,"1",M$8:M$34)</f>
        <v>0</v>
      </c>
      <c r="N35" s="5"/>
      <c r="O35" s="5"/>
      <c r="P35" s="5"/>
      <c r="Q35" s="5"/>
      <c r="R35" s="5"/>
      <c r="S35" s="5"/>
      <c r="T35" s="5">
        <f>D35+L35</f>
        <v>0</v>
      </c>
      <c r="U35" s="5">
        <f t="shared" si="16"/>
        <v>0</v>
      </c>
      <c r="V35" s="5">
        <f t="shared" si="16"/>
        <v>0</v>
      </c>
      <c r="W35" s="5">
        <f t="shared" si="16"/>
        <v>0</v>
      </c>
      <c r="X35" s="5">
        <f t="shared" si="16"/>
        <v>0</v>
      </c>
      <c r="Y35" s="5">
        <f t="shared" si="16"/>
        <v>0</v>
      </c>
      <c r="Z35" s="5">
        <f t="shared" si="16"/>
        <v>0</v>
      </c>
      <c r="AA35" s="5">
        <f t="shared" si="16"/>
        <v>0</v>
      </c>
      <c r="AB35" s="306">
        <f t="shared" si="9"/>
        <v>0</v>
      </c>
      <c r="AC35" s="306">
        <f t="shared" si="10"/>
        <v>0</v>
      </c>
      <c r="AD35" s="306">
        <f t="shared" si="11"/>
        <v>0</v>
      </c>
      <c r="AE35" s="306">
        <f t="shared" si="12"/>
        <v>0</v>
      </c>
    </row>
    <row r="36" spans="1:31" s="3" customFormat="1" ht="15.75">
      <c r="A36" s="1">
        <v>14</v>
      </c>
      <c r="B36" s="85" t="s">
        <v>231</v>
      </c>
      <c r="C36" s="97">
        <v>2</v>
      </c>
      <c r="D36" s="5">
        <f>SUMIF($C$8:$C$34,"2",D$8:D$34)</f>
        <v>27857535</v>
      </c>
      <c r="E36" s="5">
        <f>SUMIF($C$8:$C$34,"2",E$8:E$34)</f>
        <v>27969927</v>
      </c>
      <c r="F36" s="5"/>
      <c r="G36" s="5"/>
      <c r="H36" s="5"/>
      <c r="I36" s="5"/>
      <c r="J36" s="5"/>
      <c r="K36" s="5"/>
      <c r="L36" s="5">
        <f>SUMIF($C$8:$C$34,"2",L$8:L$34)</f>
        <v>7521535</v>
      </c>
      <c r="M36" s="5">
        <f>SUMIF($C$8:$C$34,"2",M$8:M$34)</f>
        <v>7551883</v>
      </c>
      <c r="N36" s="5"/>
      <c r="O36" s="5"/>
      <c r="P36" s="5"/>
      <c r="Q36" s="5"/>
      <c r="R36" s="5"/>
      <c r="S36" s="5"/>
      <c r="T36" s="5">
        <f>D36+L36</f>
        <v>35379070</v>
      </c>
      <c r="U36" s="5">
        <f t="shared" si="16"/>
        <v>35521810</v>
      </c>
      <c r="V36" s="5">
        <f t="shared" si="16"/>
        <v>0</v>
      </c>
      <c r="W36" s="5">
        <f t="shared" si="16"/>
        <v>0</v>
      </c>
      <c r="X36" s="5">
        <f t="shared" si="16"/>
        <v>0</v>
      </c>
      <c r="Y36" s="5">
        <f t="shared" si="16"/>
        <v>0</v>
      </c>
      <c r="Z36" s="5">
        <f t="shared" si="16"/>
        <v>0</v>
      </c>
      <c r="AA36" s="5">
        <f t="shared" si="16"/>
        <v>0</v>
      </c>
      <c r="AB36" s="306">
        <f t="shared" si="9"/>
        <v>112392</v>
      </c>
      <c r="AC36" s="306">
        <f t="shared" si="10"/>
        <v>30348</v>
      </c>
      <c r="AD36" s="306">
        <f t="shared" si="11"/>
        <v>142740</v>
      </c>
      <c r="AE36" s="306">
        <f t="shared" si="12"/>
        <v>0</v>
      </c>
    </row>
    <row r="37" spans="1:31" s="3" customFormat="1" ht="15.75">
      <c r="A37" s="1">
        <v>15</v>
      </c>
      <c r="B37" s="85" t="s">
        <v>124</v>
      </c>
      <c r="C37" s="97">
        <v>3</v>
      </c>
      <c r="D37" s="5">
        <f>SUMIF($C$8:$C$34,"3",D$8:D$34)</f>
        <v>0</v>
      </c>
      <c r="E37" s="5">
        <f>SUMIF($C$8:$C$34,"3",E$8:E$34)</f>
        <v>0</v>
      </c>
      <c r="F37" s="5"/>
      <c r="G37" s="5"/>
      <c r="H37" s="5"/>
      <c r="I37" s="5"/>
      <c r="J37" s="5"/>
      <c r="K37" s="5"/>
      <c r="L37" s="5">
        <f>SUMIF($C$8:$C$34,"3",L$8:L$34)</f>
        <v>0</v>
      </c>
      <c r="M37" s="5">
        <f>SUMIF($C$8:$C$34,"3",M$8:M$34)</f>
        <v>0</v>
      </c>
      <c r="N37" s="5"/>
      <c r="O37" s="5"/>
      <c r="P37" s="5"/>
      <c r="Q37" s="5"/>
      <c r="R37" s="5"/>
      <c r="S37" s="5"/>
      <c r="T37" s="5">
        <f>D37+L37</f>
        <v>0</v>
      </c>
      <c r="U37" s="5">
        <f t="shared" si="16"/>
        <v>0</v>
      </c>
      <c r="V37" s="5">
        <f t="shared" si="16"/>
        <v>0</v>
      </c>
      <c r="W37" s="5">
        <f t="shared" si="16"/>
        <v>0</v>
      </c>
      <c r="X37" s="5">
        <f t="shared" si="16"/>
        <v>0</v>
      </c>
      <c r="Y37" s="5">
        <f t="shared" si="16"/>
        <v>0</v>
      </c>
      <c r="Z37" s="5">
        <f t="shared" si="16"/>
        <v>0</v>
      </c>
      <c r="AA37" s="5">
        <f t="shared" si="16"/>
        <v>0</v>
      </c>
      <c r="AB37" s="306">
        <f t="shared" si="9"/>
        <v>0</v>
      </c>
      <c r="AC37" s="306">
        <f t="shared" si="10"/>
        <v>0</v>
      </c>
      <c r="AD37" s="306">
        <f t="shared" si="11"/>
        <v>0</v>
      </c>
      <c r="AE37" s="306">
        <f t="shared" si="12"/>
        <v>0</v>
      </c>
    </row>
    <row r="38" spans="1:31" s="3" customFormat="1" ht="15.75">
      <c r="A38" s="1">
        <v>16</v>
      </c>
      <c r="B38" s="102" t="s">
        <v>45</v>
      </c>
      <c r="C38" s="9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306">
        <f t="shared" si="9"/>
        <v>0</v>
      </c>
      <c r="AC38" s="306">
        <f t="shared" si="10"/>
        <v>0</v>
      </c>
      <c r="AD38" s="306">
        <f t="shared" si="11"/>
        <v>0</v>
      </c>
      <c r="AE38" s="306">
        <f t="shared" si="12"/>
        <v>0</v>
      </c>
    </row>
    <row r="39" spans="1:31" s="3" customFormat="1" ht="15.75">
      <c r="A39" s="1">
        <v>17</v>
      </c>
      <c r="B39" s="118" t="s">
        <v>477</v>
      </c>
      <c r="C39" s="97">
        <v>2</v>
      </c>
      <c r="D39" s="5">
        <v>38899</v>
      </c>
      <c r="E39" s="5">
        <v>34381</v>
      </c>
      <c r="F39" s="5"/>
      <c r="G39" s="5"/>
      <c r="H39" s="5"/>
      <c r="I39" s="5"/>
      <c r="J39" s="5"/>
      <c r="K39" s="5"/>
      <c r="L39" s="5">
        <v>10503</v>
      </c>
      <c r="M39" s="5">
        <v>9281</v>
      </c>
      <c r="N39" s="5"/>
      <c r="O39" s="5"/>
      <c r="P39" s="5"/>
      <c r="Q39" s="5"/>
      <c r="R39" s="5"/>
      <c r="S39" s="5"/>
      <c r="T39" s="5">
        <f aca="true" t="shared" si="17" ref="T39:T45">D39+L39</f>
        <v>49402</v>
      </c>
      <c r="U39" s="5">
        <f aca="true" t="shared" si="18" ref="U39:AA45">E39+M39</f>
        <v>43662</v>
      </c>
      <c r="V39" s="5">
        <f t="shared" si="18"/>
        <v>0</v>
      </c>
      <c r="W39" s="5">
        <f t="shared" si="18"/>
        <v>0</v>
      </c>
      <c r="X39" s="5">
        <f t="shared" si="18"/>
        <v>0</v>
      </c>
      <c r="Y39" s="5">
        <f t="shared" si="18"/>
        <v>0</v>
      </c>
      <c r="Z39" s="5">
        <f t="shared" si="18"/>
        <v>0</v>
      </c>
      <c r="AA39" s="5">
        <f t="shared" si="18"/>
        <v>0</v>
      </c>
      <c r="AB39" s="306">
        <f t="shared" si="9"/>
        <v>-4518</v>
      </c>
      <c r="AC39" s="306">
        <f t="shared" si="10"/>
        <v>-1222</v>
      </c>
      <c r="AD39" s="306">
        <f t="shared" si="11"/>
        <v>-5740</v>
      </c>
      <c r="AE39" s="306">
        <f t="shared" si="12"/>
        <v>0</v>
      </c>
    </row>
    <row r="40" spans="1:31" s="3" customFormat="1" ht="31.5">
      <c r="A40" s="1">
        <v>18</v>
      </c>
      <c r="B40" s="118" t="s">
        <v>504</v>
      </c>
      <c r="C40" s="97">
        <v>2</v>
      </c>
      <c r="D40" s="5">
        <v>174016</v>
      </c>
      <c r="E40" s="5">
        <v>174016</v>
      </c>
      <c r="F40" s="5"/>
      <c r="G40" s="5"/>
      <c r="H40" s="5"/>
      <c r="I40" s="5"/>
      <c r="J40" s="5"/>
      <c r="K40" s="5"/>
      <c r="L40" s="5">
        <v>46984</v>
      </c>
      <c r="M40" s="5">
        <v>46984</v>
      </c>
      <c r="N40" s="5"/>
      <c r="O40" s="5"/>
      <c r="P40" s="5"/>
      <c r="Q40" s="5"/>
      <c r="R40" s="5"/>
      <c r="S40" s="5"/>
      <c r="T40" s="5">
        <f t="shared" si="17"/>
        <v>221000</v>
      </c>
      <c r="U40" s="5">
        <f t="shared" si="18"/>
        <v>221000</v>
      </c>
      <c r="V40" s="5">
        <f t="shared" si="18"/>
        <v>0</v>
      </c>
      <c r="W40" s="5">
        <f t="shared" si="18"/>
        <v>0</v>
      </c>
      <c r="X40" s="5">
        <f t="shared" si="18"/>
        <v>0</v>
      </c>
      <c r="Y40" s="5">
        <f t="shared" si="18"/>
        <v>0</v>
      </c>
      <c r="Z40" s="5">
        <f t="shared" si="18"/>
        <v>0</v>
      </c>
      <c r="AA40" s="5">
        <f t="shared" si="18"/>
        <v>0</v>
      </c>
      <c r="AB40" s="306">
        <f t="shared" si="9"/>
        <v>0</v>
      </c>
      <c r="AC40" s="306">
        <f t="shared" si="10"/>
        <v>0</v>
      </c>
      <c r="AD40" s="306">
        <f t="shared" si="11"/>
        <v>0</v>
      </c>
      <c r="AE40" s="306">
        <f t="shared" si="12"/>
        <v>0</v>
      </c>
    </row>
    <row r="41" spans="1:31" s="3" customFormat="1" ht="15.75">
      <c r="A41" s="1">
        <v>19</v>
      </c>
      <c r="B41" s="301" t="s">
        <v>675</v>
      </c>
      <c r="C41" s="97">
        <v>2</v>
      </c>
      <c r="D41" s="5">
        <v>23622</v>
      </c>
      <c r="E41" s="5">
        <v>23622</v>
      </c>
      <c r="F41" s="5"/>
      <c r="G41" s="5"/>
      <c r="H41" s="5"/>
      <c r="I41" s="5"/>
      <c r="J41" s="5"/>
      <c r="K41" s="5"/>
      <c r="L41" s="5">
        <v>6378</v>
      </c>
      <c r="M41" s="5">
        <v>6378</v>
      </c>
      <c r="N41" s="5"/>
      <c r="O41" s="5"/>
      <c r="P41" s="5"/>
      <c r="Q41" s="5"/>
      <c r="R41" s="5"/>
      <c r="S41" s="5"/>
      <c r="T41" s="5">
        <f t="shared" si="17"/>
        <v>30000</v>
      </c>
      <c r="U41" s="5">
        <f t="shared" si="18"/>
        <v>30000</v>
      </c>
      <c r="V41" s="5">
        <f t="shared" si="18"/>
        <v>0</v>
      </c>
      <c r="W41" s="5">
        <f t="shared" si="18"/>
        <v>0</v>
      </c>
      <c r="X41" s="5">
        <f t="shared" si="18"/>
        <v>0</v>
      </c>
      <c r="Y41" s="5">
        <f t="shared" si="18"/>
        <v>0</v>
      </c>
      <c r="Z41" s="5">
        <f t="shared" si="18"/>
        <v>0</v>
      </c>
      <c r="AA41" s="5">
        <f t="shared" si="18"/>
        <v>0</v>
      </c>
      <c r="AB41" s="306">
        <f t="shared" si="9"/>
        <v>0</v>
      </c>
      <c r="AC41" s="306">
        <f t="shared" si="10"/>
        <v>0</v>
      </c>
      <c r="AD41" s="306">
        <f t="shared" si="11"/>
        <v>0</v>
      </c>
      <c r="AE41" s="306">
        <f t="shared" si="12"/>
        <v>0</v>
      </c>
    </row>
    <row r="42" spans="1:31" s="3" customFormat="1" ht="15.75">
      <c r="A42" s="1">
        <v>20</v>
      </c>
      <c r="B42" s="7" t="s">
        <v>655</v>
      </c>
      <c r="C42" s="97">
        <v>2</v>
      </c>
      <c r="D42" s="5">
        <v>212598</v>
      </c>
      <c r="E42" s="5">
        <v>212598</v>
      </c>
      <c r="F42" s="5"/>
      <c r="G42" s="5"/>
      <c r="H42" s="5"/>
      <c r="I42" s="5"/>
      <c r="J42" s="5"/>
      <c r="K42" s="5"/>
      <c r="L42" s="5">
        <v>57402</v>
      </c>
      <c r="M42" s="5">
        <v>57402</v>
      </c>
      <c r="N42" s="5"/>
      <c r="O42" s="5"/>
      <c r="P42" s="5"/>
      <c r="Q42" s="5"/>
      <c r="R42" s="5"/>
      <c r="S42" s="5"/>
      <c r="T42" s="5">
        <f t="shared" si="17"/>
        <v>270000</v>
      </c>
      <c r="U42" s="5">
        <f t="shared" si="18"/>
        <v>270000</v>
      </c>
      <c r="V42" s="5">
        <f t="shared" si="18"/>
        <v>0</v>
      </c>
      <c r="W42" s="5">
        <f t="shared" si="18"/>
        <v>0</v>
      </c>
      <c r="X42" s="5">
        <f t="shared" si="18"/>
        <v>0</v>
      </c>
      <c r="Y42" s="5">
        <f t="shared" si="18"/>
        <v>0</v>
      </c>
      <c r="Z42" s="5">
        <f t="shared" si="18"/>
        <v>0</v>
      </c>
      <c r="AA42" s="5">
        <f t="shared" si="18"/>
        <v>0</v>
      </c>
      <c r="AB42" s="306">
        <f t="shared" si="9"/>
        <v>0</v>
      </c>
      <c r="AC42" s="306">
        <f t="shared" si="10"/>
        <v>0</v>
      </c>
      <c r="AD42" s="306">
        <f t="shared" si="11"/>
        <v>0</v>
      </c>
      <c r="AE42" s="306">
        <f t="shared" si="12"/>
        <v>0</v>
      </c>
    </row>
    <row r="43" spans="1:31" s="3" customFormat="1" ht="15.75" hidden="1">
      <c r="A43" s="1"/>
      <c r="B43" s="118" t="s">
        <v>494</v>
      </c>
      <c r="C43" s="9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f t="shared" si="17"/>
        <v>0</v>
      </c>
      <c r="U43" s="5">
        <f t="shared" si="18"/>
        <v>0</v>
      </c>
      <c r="V43" s="5">
        <f t="shared" si="18"/>
        <v>0</v>
      </c>
      <c r="W43" s="5">
        <f t="shared" si="18"/>
        <v>0</v>
      </c>
      <c r="X43" s="5">
        <f t="shared" si="18"/>
        <v>0</v>
      </c>
      <c r="Y43" s="5">
        <f t="shared" si="18"/>
        <v>0</v>
      </c>
      <c r="Z43" s="5">
        <f t="shared" si="18"/>
        <v>0</v>
      </c>
      <c r="AA43" s="5">
        <f t="shared" si="18"/>
        <v>0</v>
      </c>
      <c r="AB43" s="306">
        <f t="shared" si="9"/>
        <v>0</v>
      </c>
      <c r="AC43" s="306">
        <f t="shared" si="10"/>
        <v>0</v>
      </c>
      <c r="AD43" s="306">
        <f t="shared" si="11"/>
        <v>0</v>
      </c>
      <c r="AE43" s="306">
        <f t="shared" si="12"/>
        <v>0</v>
      </c>
    </row>
    <row r="44" spans="1:31" s="3" customFormat="1" ht="15.75" hidden="1">
      <c r="A44" s="1"/>
      <c r="B44" s="118" t="s">
        <v>494</v>
      </c>
      <c r="C44" s="9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f t="shared" si="17"/>
        <v>0</v>
      </c>
      <c r="U44" s="5">
        <f t="shared" si="18"/>
        <v>0</v>
      </c>
      <c r="V44" s="5">
        <f t="shared" si="18"/>
        <v>0</v>
      </c>
      <c r="W44" s="5">
        <f t="shared" si="18"/>
        <v>0</v>
      </c>
      <c r="X44" s="5">
        <f t="shared" si="18"/>
        <v>0</v>
      </c>
      <c r="Y44" s="5">
        <f t="shared" si="18"/>
        <v>0</v>
      </c>
      <c r="Z44" s="5">
        <f t="shared" si="18"/>
        <v>0</v>
      </c>
      <c r="AA44" s="5">
        <f t="shared" si="18"/>
        <v>0</v>
      </c>
      <c r="AB44" s="306">
        <f t="shared" si="9"/>
        <v>0</v>
      </c>
      <c r="AC44" s="306">
        <f t="shared" si="10"/>
        <v>0</v>
      </c>
      <c r="AD44" s="306">
        <f t="shared" si="11"/>
        <v>0</v>
      </c>
      <c r="AE44" s="306">
        <f t="shared" si="12"/>
        <v>0</v>
      </c>
    </row>
    <row r="45" spans="1:31" s="3" customFormat="1" ht="15.75" hidden="1">
      <c r="A45" s="1"/>
      <c r="B45" s="118"/>
      <c r="C45" s="9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f t="shared" si="17"/>
        <v>0</v>
      </c>
      <c r="U45" s="5">
        <f t="shared" si="18"/>
        <v>0</v>
      </c>
      <c r="V45" s="5">
        <f t="shared" si="18"/>
        <v>0</v>
      </c>
      <c r="W45" s="5">
        <f t="shared" si="18"/>
        <v>0</v>
      </c>
      <c r="X45" s="5">
        <f t="shared" si="18"/>
        <v>0</v>
      </c>
      <c r="Y45" s="5">
        <f t="shared" si="18"/>
        <v>0</v>
      </c>
      <c r="Z45" s="5">
        <f t="shared" si="18"/>
        <v>0</v>
      </c>
      <c r="AA45" s="5">
        <f t="shared" si="18"/>
        <v>0</v>
      </c>
      <c r="AB45" s="306">
        <f t="shared" si="9"/>
        <v>0</v>
      </c>
      <c r="AC45" s="306">
        <f t="shared" si="10"/>
        <v>0</v>
      </c>
      <c r="AD45" s="306">
        <f t="shared" si="11"/>
        <v>0</v>
      </c>
      <c r="AE45" s="306">
        <f t="shared" si="12"/>
        <v>0</v>
      </c>
    </row>
    <row r="46" spans="1:31" s="3" customFormat="1" ht="15.75">
      <c r="A46" s="1">
        <v>21</v>
      </c>
      <c r="B46" s="7" t="s">
        <v>202</v>
      </c>
      <c r="C46" s="97"/>
      <c r="D46" s="5">
        <f>SUM(D39:D45)</f>
        <v>449135</v>
      </c>
      <c r="E46" s="5">
        <f>SUM(E39:E45)</f>
        <v>444617</v>
      </c>
      <c r="F46" s="5"/>
      <c r="G46" s="5"/>
      <c r="H46" s="5"/>
      <c r="I46" s="5"/>
      <c r="J46" s="5"/>
      <c r="K46" s="5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306">
        <f t="shared" si="9"/>
        <v>-4518</v>
      </c>
      <c r="AC46" s="306">
        <f t="shared" si="10"/>
        <v>0</v>
      </c>
      <c r="AD46" s="306">
        <f t="shared" si="11"/>
        <v>0</v>
      </c>
      <c r="AE46" s="306">
        <f t="shared" si="12"/>
        <v>4518</v>
      </c>
    </row>
    <row r="47" spans="1:31" s="3" customFormat="1" ht="15.75" hidden="1">
      <c r="A47" s="1"/>
      <c r="B47" s="7" t="s">
        <v>203</v>
      </c>
      <c r="C47" s="97"/>
      <c r="D47" s="5"/>
      <c r="E47" s="5"/>
      <c r="F47" s="5"/>
      <c r="G47" s="5"/>
      <c r="H47" s="5"/>
      <c r="I47" s="5"/>
      <c r="J47" s="5"/>
      <c r="K47" s="5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306">
        <f t="shared" si="9"/>
        <v>0</v>
      </c>
      <c r="AC47" s="306">
        <f t="shared" si="10"/>
        <v>0</v>
      </c>
      <c r="AD47" s="306">
        <f t="shared" si="11"/>
        <v>0</v>
      </c>
      <c r="AE47" s="306">
        <f t="shared" si="12"/>
        <v>0</v>
      </c>
    </row>
    <row r="48" spans="1:31" s="3" customFormat="1" ht="15.75" hidden="1">
      <c r="A48" s="1"/>
      <c r="B48" s="7"/>
      <c r="C48" s="9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>
        <f>D48+L48</f>
        <v>0</v>
      </c>
      <c r="U48" s="5">
        <f aca="true" t="shared" si="19" ref="U48:AA49">E48+M48</f>
        <v>0</v>
      </c>
      <c r="V48" s="5">
        <f t="shared" si="19"/>
        <v>0</v>
      </c>
      <c r="W48" s="5">
        <f t="shared" si="19"/>
        <v>0</v>
      </c>
      <c r="X48" s="5">
        <f t="shared" si="19"/>
        <v>0</v>
      </c>
      <c r="Y48" s="5">
        <f t="shared" si="19"/>
        <v>0</v>
      </c>
      <c r="Z48" s="5">
        <f t="shared" si="19"/>
        <v>0</v>
      </c>
      <c r="AA48" s="5">
        <f t="shared" si="19"/>
        <v>0</v>
      </c>
      <c r="AB48" s="306">
        <f t="shared" si="9"/>
        <v>0</v>
      </c>
      <c r="AC48" s="306">
        <f t="shared" si="10"/>
        <v>0</v>
      </c>
      <c r="AD48" s="306">
        <f t="shared" si="11"/>
        <v>0</v>
      </c>
      <c r="AE48" s="306">
        <f t="shared" si="12"/>
        <v>0</v>
      </c>
    </row>
    <row r="49" spans="1:31" s="3" customFormat="1" ht="15.75" hidden="1">
      <c r="A49" s="1"/>
      <c r="B49" s="7"/>
      <c r="C49" s="9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>
        <f>D49+L49</f>
        <v>0</v>
      </c>
      <c r="U49" s="5">
        <f t="shared" si="19"/>
        <v>0</v>
      </c>
      <c r="V49" s="5">
        <f t="shared" si="19"/>
        <v>0</v>
      </c>
      <c r="W49" s="5">
        <f t="shared" si="19"/>
        <v>0</v>
      </c>
      <c r="X49" s="5">
        <f t="shared" si="19"/>
        <v>0</v>
      </c>
      <c r="Y49" s="5">
        <f t="shared" si="19"/>
        <v>0</v>
      </c>
      <c r="Z49" s="5">
        <f t="shared" si="19"/>
        <v>0</v>
      </c>
      <c r="AA49" s="5">
        <f t="shared" si="19"/>
        <v>0</v>
      </c>
      <c r="AB49" s="306">
        <f t="shared" si="9"/>
        <v>0</v>
      </c>
      <c r="AC49" s="306">
        <f t="shared" si="10"/>
        <v>0</v>
      </c>
      <c r="AD49" s="306">
        <f t="shared" si="11"/>
        <v>0</v>
      </c>
      <c r="AE49" s="306">
        <f t="shared" si="12"/>
        <v>0</v>
      </c>
    </row>
    <row r="50" spans="1:31" s="3" customFormat="1" ht="31.5">
      <c r="A50" s="1">
        <v>22</v>
      </c>
      <c r="B50" s="7" t="s">
        <v>204</v>
      </c>
      <c r="C50" s="97"/>
      <c r="D50" s="5">
        <f>SUM(D48:D49)</f>
        <v>0</v>
      </c>
      <c r="E50" s="5">
        <f>SUM(E48:E49)</f>
        <v>0</v>
      </c>
      <c r="F50" s="5"/>
      <c r="G50" s="5"/>
      <c r="H50" s="5"/>
      <c r="I50" s="5"/>
      <c r="J50" s="5"/>
      <c r="K50" s="5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306">
        <f t="shared" si="9"/>
        <v>0</v>
      </c>
      <c r="AC50" s="306">
        <f t="shared" si="10"/>
        <v>0</v>
      </c>
      <c r="AD50" s="306">
        <f t="shared" si="11"/>
        <v>0</v>
      </c>
      <c r="AE50" s="306">
        <f t="shared" si="12"/>
        <v>0</v>
      </c>
    </row>
    <row r="51" spans="1:31" s="3" customFormat="1" ht="47.25">
      <c r="A51" s="1">
        <v>23</v>
      </c>
      <c r="B51" s="7" t="s">
        <v>205</v>
      </c>
      <c r="C51" s="97"/>
      <c r="D51" s="113"/>
      <c r="E51" s="113"/>
      <c r="F51" s="113"/>
      <c r="G51" s="113"/>
      <c r="H51" s="113"/>
      <c r="I51" s="113"/>
      <c r="J51" s="113"/>
      <c r="K51" s="113"/>
      <c r="L51" s="5">
        <f>SUM(L38:L50)</f>
        <v>121267</v>
      </c>
      <c r="M51" s="5">
        <f>SUM(M38:M50)</f>
        <v>120045</v>
      </c>
      <c r="N51" s="5"/>
      <c r="O51" s="5"/>
      <c r="P51" s="5"/>
      <c r="Q51" s="5"/>
      <c r="R51" s="5"/>
      <c r="S51" s="5"/>
      <c r="T51" s="113"/>
      <c r="U51" s="113"/>
      <c r="V51" s="113"/>
      <c r="W51" s="113"/>
      <c r="X51" s="113"/>
      <c r="Y51" s="113"/>
      <c r="Z51" s="113"/>
      <c r="AA51" s="113"/>
      <c r="AB51" s="306">
        <f t="shared" si="9"/>
        <v>0</v>
      </c>
      <c r="AC51" s="306">
        <f t="shared" si="10"/>
        <v>-1222</v>
      </c>
      <c r="AD51" s="306">
        <f t="shared" si="11"/>
        <v>0</v>
      </c>
      <c r="AE51" s="306">
        <f t="shared" si="12"/>
        <v>1222</v>
      </c>
    </row>
    <row r="52" spans="1:31" s="3" customFormat="1" ht="15.75">
      <c r="A52" s="1">
        <v>24</v>
      </c>
      <c r="B52" s="9" t="s">
        <v>45</v>
      </c>
      <c r="C52" s="97"/>
      <c r="D52" s="14">
        <f>SUM(D53:D55)</f>
        <v>449135</v>
      </c>
      <c r="E52" s="14">
        <f>SUM(E53:E55)</f>
        <v>444617</v>
      </c>
      <c r="F52" s="14"/>
      <c r="G52" s="14"/>
      <c r="H52" s="14"/>
      <c r="I52" s="14"/>
      <c r="J52" s="14"/>
      <c r="K52" s="14"/>
      <c r="L52" s="14">
        <f>SUM(L53:L55)</f>
        <v>121267</v>
      </c>
      <c r="M52" s="14">
        <f>SUM(M53:M55)</f>
        <v>120045</v>
      </c>
      <c r="N52" s="14"/>
      <c r="O52" s="14"/>
      <c r="P52" s="14"/>
      <c r="Q52" s="14"/>
      <c r="R52" s="14"/>
      <c r="S52" s="14"/>
      <c r="T52" s="14">
        <f>D52+L52</f>
        <v>570402</v>
      </c>
      <c r="U52" s="14">
        <f aca="true" t="shared" si="20" ref="U52:AA55">E52+M52</f>
        <v>564662</v>
      </c>
      <c r="V52" s="14">
        <f t="shared" si="20"/>
        <v>0</v>
      </c>
      <c r="W52" s="14">
        <f t="shared" si="20"/>
        <v>0</v>
      </c>
      <c r="X52" s="14">
        <f t="shared" si="20"/>
        <v>0</v>
      </c>
      <c r="Y52" s="14">
        <f t="shared" si="20"/>
        <v>0</v>
      </c>
      <c r="Z52" s="14">
        <f t="shared" si="20"/>
        <v>0</v>
      </c>
      <c r="AA52" s="14">
        <f t="shared" si="20"/>
        <v>0</v>
      </c>
      <c r="AB52" s="306">
        <f t="shared" si="9"/>
        <v>-4518</v>
      </c>
      <c r="AC52" s="306">
        <f t="shared" si="10"/>
        <v>-1222</v>
      </c>
      <c r="AD52" s="306">
        <f t="shared" si="11"/>
        <v>-5740</v>
      </c>
      <c r="AE52" s="306">
        <f t="shared" si="12"/>
        <v>0</v>
      </c>
    </row>
    <row r="53" spans="1:31" s="3" customFormat="1" ht="15.75">
      <c r="A53" s="1">
        <v>25</v>
      </c>
      <c r="B53" s="85" t="s">
        <v>386</v>
      </c>
      <c r="C53" s="97">
        <v>1</v>
      </c>
      <c r="D53" s="5">
        <f>SUMIF($C$38:$C$52,"1",D$38:D$52)</f>
        <v>0</v>
      </c>
      <c r="E53" s="5">
        <f>SUMIF($C$38:$C$52,"1",E$38:E$52)</f>
        <v>0</v>
      </c>
      <c r="F53" s="5"/>
      <c r="G53" s="5"/>
      <c r="H53" s="5"/>
      <c r="I53" s="5"/>
      <c r="J53" s="5"/>
      <c r="K53" s="5"/>
      <c r="L53" s="5">
        <f>SUMIF($C$38:$C$52,"1",L$38:L$52)</f>
        <v>0</v>
      </c>
      <c r="M53" s="5">
        <f>SUMIF($C$38:$C$52,"1",M$38:M$52)</f>
        <v>0</v>
      </c>
      <c r="N53" s="5"/>
      <c r="O53" s="5"/>
      <c r="P53" s="5"/>
      <c r="Q53" s="5"/>
      <c r="R53" s="5"/>
      <c r="S53" s="5"/>
      <c r="T53" s="5">
        <f>D53+L53</f>
        <v>0</v>
      </c>
      <c r="U53" s="5">
        <f t="shared" si="20"/>
        <v>0</v>
      </c>
      <c r="V53" s="5">
        <f t="shared" si="20"/>
        <v>0</v>
      </c>
      <c r="W53" s="5">
        <f t="shared" si="20"/>
        <v>0</v>
      </c>
      <c r="X53" s="5">
        <f t="shared" si="20"/>
        <v>0</v>
      </c>
      <c r="Y53" s="5">
        <f t="shared" si="20"/>
        <v>0</v>
      </c>
      <c r="Z53" s="5">
        <f t="shared" si="20"/>
        <v>0</v>
      </c>
      <c r="AA53" s="5">
        <f t="shared" si="20"/>
        <v>0</v>
      </c>
      <c r="AB53" s="306">
        <f t="shared" si="9"/>
        <v>0</v>
      </c>
      <c r="AC53" s="306">
        <f t="shared" si="10"/>
        <v>0</v>
      </c>
      <c r="AD53" s="306">
        <f t="shared" si="11"/>
        <v>0</v>
      </c>
      <c r="AE53" s="306">
        <f t="shared" si="12"/>
        <v>0</v>
      </c>
    </row>
    <row r="54" spans="1:31" s="3" customFormat="1" ht="15.75">
      <c r="A54" s="1">
        <v>26</v>
      </c>
      <c r="B54" s="85" t="s">
        <v>231</v>
      </c>
      <c r="C54" s="97">
        <v>2</v>
      </c>
      <c r="D54" s="5">
        <f>SUMIF($C$38:$C$52,"2",D$38:D$52)</f>
        <v>449135</v>
      </c>
      <c r="E54" s="5">
        <f>SUMIF($C$38:$C$52,"2",E$38:E$52)</f>
        <v>444617</v>
      </c>
      <c r="F54" s="5"/>
      <c r="G54" s="5"/>
      <c r="H54" s="5"/>
      <c r="I54" s="5"/>
      <c r="J54" s="5"/>
      <c r="K54" s="5"/>
      <c r="L54" s="5">
        <f>SUMIF($C$38:$C$52,"2",L$38:L$52)</f>
        <v>121267</v>
      </c>
      <c r="M54" s="5">
        <f>SUMIF($C$38:$C$52,"2",M$38:M$52)</f>
        <v>120045</v>
      </c>
      <c r="N54" s="5"/>
      <c r="O54" s="5"/>
      <c r="P54" s="5"/>
      <c r="Q54" s="5"/>
      <c r="R54" s="5"/>
      <c r="S54" s="5"/>
      <c r="T54" s="5">
        <f>D54+L54</f>
        <v>570402</v>
      </c>
      <c r="U54" s="5">
        <f t="shared" si="20"/>
        <v>564662</v>
      </c>
      <c r="V54" s="5">
        <f t="shared" si="20"/>
        <v>0</v>
      </c>
      <c r="W54" s="5">
        <f t="shared" si="20"/>
        <v>0</v>
      </c>
      <c r="X54" s="5">
        <f t="shared" si="20"/>
        <v>0</v>
      </c>
      <c r="Y54" s="5">
        <f t="shared" si="20"/>
        <v>0</v>
      </c>
      <c r="Z54" s="5">
        <f t="shared" si="20"/>
        <v>0</v>
      </c>
      <c r="AA54" s="5">
        <f t="shared" si="20"/>
        <v>0</v>
      </c>
      <c r="AB54" s="306">
        <f t="shared" si="9"/>
        <v>-4518</v>
      </c>
      <c r="AC54" s="306">
        <f t="shared" si="10"/>
        <v>-1222</v>
      </c>
      <c r="AD54" s="306">
        <f t="shared" si="11"/>
        <v>-5740</v>
      </c>
      <c r="AE54" s="306">
        <f t="shared" si="12"/>
        <v>0</v>
      </c>
    </row>
    <row r="55" spans="1:31" s="3" customFormat="1" ht="15.75">
      <c r="A55" s="1">
        <v>27</v>
      </c>
      <c r="B55" s="85" t="s">
        <v>124</v>
      </c>
      <c r="C55" s="97">
        <v>3</v>
      </c>
      <c r="D55" s="5">
        <f>SUMIF($C$38:$C$52,"3",D$38:D$52)</f>
        <v>0</v>
      </c>
      <c r="E55" s="5">
        <f>SUMIF($C$38:$C$52,"3",E$38:E$52)</f>
        <v>0</v>
      </c>
      <c r="F55" s="5"/>
      <c r="G55" s="5"/>
      <c r="H55" s="5"/>
      <c r="I55" s="5"/>
      <c r="J55" s="5"/>
      <c r="K55" s="5"/>
      <c r="L55" s="5">
        <f>SUMIF($C$38:$C$52,"3",L$38:L$52)</f>
        <v>0</v>
      </c>
      <c r="M55" s="5">
        <f>SUMIF($C$38:$C$52,"3",M$38:M$52)</f>
        <v>0</v>
      </c>
      <c r="N55" s="5"/>
      <c r="O55" s="5"/>
      <c r="P55" s="5"/>
      <c r="Q55" s="5"/>
      <c r="R55" s="5"/>
      <c r="S55" s="5"/>
      <c r="T55" s="5">
        <f>D55+L55</f>
        <v>0</v>
      </c>
      <c r="U55" s="5">
        <f t="shared" si="20"/>
        <v>0</v>
      </c>
      <c r="V55" s="5">
        <f t="shared" si="20"/>
        <v>0</v>
      </c>
      <c r="W55" s="5">
        <f t="shared" si="20"/>
        <v>0</v>
      </c>
      <c r="X55" s="5">
        <f t="shared" si="20"/>
        <v>0</v>
      </c>
      <c r="Y55" s="5">
        <f t="shared" si="20"/>
        <v>0</v>
      </c>
      <c r="Z55" s="5">
        <f t="shared" si="20"/>
        <v>0</v>
      </c>
      <c r="AA55" s="5">
        <f t="shared" si="20"/>
        <v>0</v>
      </c>
      <c r="AB55" s="306">
        <f t="shared" si="9"/>
        <v>0</v>
      </c>
      <c r="AC55" s="306">
        <f t="shared" si="10"/>
        <v>0</v>
      </c>
      <c r="AD55" s="306">
        <f t="shared" si="11"/>
        <v>0</v>
      </c>
      <c r="AE55" s="306">
        <f t="shared" si="12"/>
        <v>0</v>
      </c>
    </row>
    <row r="56" spans="1:31" s="3" customFormat="1" ht="15.75">
      <c r="A56" s="1">
        <v>28</v>
      </c>
      <c r="B56" s="102" t="s">
        <v>206</v>
      </c>
      <c r="C56" s="9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06">
        <f t="shared" si="9"/>
        <v>0</v>
      </c>
      <c r="AC56" s="306">
        <f t="shared" si="10"/>
        <v>0</v>
      </c>
      <c r="AD56" s="306">
        <f t="shared" si="11"/>
        <v>0</v>
      </c>
      <c r="AE56" s="306">
        <f t="shared" si="12"/>
        <v>0</v>
      </c>
    </row>
    <row r="57" spans="1:31" s="3" customFormat="1" ht="47.25" hidden="1">
      <c r="A57" s="1"/>
      <c r="B57" s="61" t="s">
        <v>209</v>
      </c>
      <c r="C57" s="97"/>
      <c r="D57" s="5"/>
      <c r="E57" s="5"/>
      <c r="F57" s="5"/>
      <c r="G57" s="5"/>
      <c r="H57" s="5"/>
      <c r="I57" s="5"/>
      <c r="J57" s="5"/>
      <c r="K57" s="5"/>
      <c r="L57" s="113"/>
      <c r="M57" s="113"/>
      <c r="N57" s="113"/>
      <c r="O57" s="113"/>
      <c r="P57" s="113"/>
      <c r="Q57" s="113"/>
      <c r="R57" s="113"/>
      <c r="S57" s="113"/>
      <c r="T57" s="5">
        <f aca="true" t="shared" si="21" ref="T57:T78">D57+L57</f>
        <v>0</v>
      </c>
      <c r="U57" s="5">
        <f aca="true" t="shared" si="22" ref="U57:U78">E57+M57</f>
        <v>0</v>
      </c>
      <c r="V57" s="5">
        <f aca="true" t="shared" si="23" ref="V57:V78">F57+N57</f>
        <v>0</v>
      </c>
      <c r="W57" s="5">
        <f aca="true" t="shared" si="24" ref="W57:W78">G57+O57</f>
        <v>0</v>
      </c>
      <c r="X57" s="5">
        <f aca="true" t="shared" si="25" ref="X57:X78">H57+P57</f>
        <v>0</v>
      </c>
      <c r="Y57" s="5">
        <f aca="true" t="shared" si="26" ref="Y57:Y78">I57+Q57</f>
        <v>0</v>
      </c>
      <c r="Z57" s="5">
        <f aca="true" t="shared" si="27" ref="Z57:Z78">J57+R57</f>
        <v>0</v>
      </c>
      <c r="AA57" s="5">
        <f aca="true" t="shared" si="28" ref="AA57:AA78">K57+S57</f>
        <v>0</v>
      </c>
      <c r="AB57" s="306">
        <f t="shared" si="9"/>
        <v>0</v>
      </c>
      <c r="AC57" s="306">
        <f t="shared" si="10"/>
        <v>0</v>
      </c>
      <c r="AD57" s="306">
        <f t="shared" si="11"/>
        <v>0</v>
      </c>
      <c r="AE57" s="306">
        <f t="shared" si="12"/>
        <v>0</v>
      </c>
    </row>
    <row r="58" spans="1:31" s="3" customFormat="1" ht="15.75" hidden="1">
      <c r="A58" s="1"/>
      <c r="B58" s="61"/>
      <c r="C58" s="97"/>
      <c r="D58" s="5"/>
      <c r="E58" s="5"/>
      <c r="F58" s="5"/>
      <c r="G58" s="5"/>
      <c r="H58" s="5"/>
      <c r="I58" s="5"/>
      <c r="J58" s="5"/>
      <c r="K58" s="5"/>
      <c r="L58" s="113"/>
      <c r="M58" s="113"/>
      <c r="N58" s="113"/>
      <c r="O58" s="113"/>
      <c r="P58" s="113"/>
      <c r="Q58" s="113"/>
      <c r="R58" s="113"/>
      <c r="S58" s="113"/>
      <c r="T58" s="5">
        <f t="shared" si="21"/>
        <v>0</v>
      </c>
      <c r="U58" s="5">
        <f t="shared" si="22"/>
        <v>0</v>
      </c>
      <c r="V58" s="5">
        <f t="shared" si="23"/>
        <v>0</v>
      </c>
      <c r="W58" s="5">
        <f t="shared" si="24"/>
        <v>0</v>
      </c>
      <c r="X58" s="5">
        <f t="shared" si="25"/>
        <v>0</v>
      </c>
      <c r="Y58" s="5">
        <f t="shared" si="26"/>
        <v>0</v>
      </c>
      <c r="Z58" s="5">
        <f t="shared" si="27"/>
        <v>0</v>
      </c>
      <c r="AA58" s="5">
        <f t="shared" si="28"/>
        <v>0</v>
      </c>
      <c r="AB58" s="306">
        <f t="shared" si="9"/>
        <v>0</v>
      </c>
      <c r="AC58" s="306">
        <f t="shared" si="10"/>
        <v>0</v>
      </c>
      <c r="AD58" s="306">
        <f t="shared" si="11"/>
        <v>0</v>
      </c>
      <c r="AE58" s="306">
        <f t="shared" si="12"/>
        <v>0</v>
      </c>
    </row>
    <row r="59" spans="1:31" s="3" customFormat="1" ht="47.25" hidden="1">
      <c r="A59" s="1"/>
      <c r="B59" s="61" t="s">
        <v>208</v>
      </c>
      <c r="C59" s="97"/>
      <c r="D59" s="5"/>
      <c r="E59" s="5"/>
      <c r="F59" s="5"/>
      <c r="G59" s="5"/>
      <c r="H59" s="5"/>
      <c r="I59" s="5"/>
      <c r="J59" s="5"/>
      <c r="K59" s="5"/>
      <c r="L59" s="113"/>
      <c r="M59" s="113"/>
      <c r="N59" s="113"/>
      <c r="O59" s="113"/>
      <c r="P59" s="113"/>
      <c r="Q59" s="113"/>
      <c r="R59" s="113"/>
      <c r="S59" s="113"/>
      <c r="T59" s="5">
        <f t="shared" si="21"/>
        <v>0</v>
      </c>
      <c r="U59" s="5">
        <f t="shared" si="22"/>
        <v>0</v>
      </c>
      <c r="V59" s="5">
        <f t="shared" si="23"/>
        <v>0</v>
      </c>
      <c r="W59" s="5">
        <f t="shared" si="24"/>
        <v>0</v>
      </c>
      <c r="X59" s="5">
        <f t="shared" si="25"/>
        <v>0</v>
      </c>
      <c r="Y59" s="5">
        <f t="shared" si="26"/>
        <v>0</v>
      </c>
      <c r="Z59" s="5">
        <f t="shared" si="27"/>
        <v>0</v>
      </c>
      <c r="AA59" s="5">
        <f t="shared" si="28"/>
        <v>0</v>
      </c>
      <c r="AB59" s="306">
        <f t="shared" si="9"/>
        <v>0</v>
      </c>
      <c r="AC59" s="306">
        <f t="shared" si="10"/>
        <v>0</v>
      </c>
      <c r="AD59" s="306">
        <f t="shared" si="11"/>
        <v>0</v>
      </c>
      <c r="AE59" s="306">
        <f t="shared" si="12"/>
        <v>0</v>
      </c>
    </row>
    <row r="60" spans="1:31" s="3" customFormat="1" ht="15.75" hidden="1">
      <c r="A60" s="1"/>
      <c r="B60" s="61"/>
      <c r="C60" s="97"/>
      <c r="D60" s="5"/>
      <c r="E60" s="5"/>
      <c r="F60" s="5"/>
      <c r="G60" s="5"/>
      <c r="H60" s="5"/>
      <c r="I60" s="5"/>
      <c r="J60" s="5"/>
      <c r="K60" s="5"/>
      <c r="L60" s="113"/>
      <c r="M60" s="113"/>
      <c r="N60" s="113"/>
      <c r="O60" s="113"/>
      <c r="P60" s="113"/>
      <c r="Q60" s="113"/>
      <c r="R60" s="113"/>
      <c r="S60" s="113"/>
      <c r="T60" s="5">
        <f t="shared" si="21"/>
        <v>0</v>
      </c>
      <c r="U60" s="5">
        <f t="shared" si="22"/>
        <v>0</v>
      </c>
      <c r="V60" s="5">
        <f t="shared" si="23"/>
        <v>0</v>
      </c>
      <c r="W60" s="5">
        <f t="shared" si="24"/>
        <v>0</v>
      </c>
      <c r="X60" s="5">
        <f t="shared" si="25"/>
        <v>0</v>
      </c>
      <c r="Y60" s="5">
        <f t="shared" si="26"/>
        <v>0</v>
      </c>
      <c r="Z60" s="5">
        <f t="shared" si="27"/>
        <v>0</v>
      </c>
      <c r="AA60" s="5">
        <f t="shared" si="28"/>
        <v>0</v>
      </c>
      <c r="AB60" s="306">
        <f t="shared" si="9"/>
        <v>0</v>
      </c>
      <c r="AC60" s="306">
        <f t="shared" si="10"/>
        <v>0</v>
      </c>
      <c r="AD60" s="306">
        <f t="shared" si="11"/>
        <v>0</v>
      </c>
      <c r="AE60" s="306">
        <f t="shared" si="12"/>
        <v>0</v>
      </c>
    </row>
    <row r="61" spans="1:31" s="3" customFormat="1" ht="47.25" hidden="1">
      <c r="A61" s="1"/>
      <c r="B61" s="61" t="s">
        <v>207</v>
      </c>
      <c r="C61" s="97"/>
      <c r="D61" s="5"/>
      <c r="E61" s="5"/>
      <c r="F61" s="5"/>
      <c r="G61" s="5"/>
      <c r="H61" s="5"/>
      <c r="I61" s="5"/>
      <c r="J61" s="5"/>
      <c r="K61" s="5"/>
      <c r="L61" s="113"/>
      <c r="M61" s="113"/>
      <c r="N61" s="113"/>
      <c r="O61" s="113"/>
      <c r="P61" s="113"/>
      <c r="Q61" s="113"/>
      <c r="R61" s="113"/>
      <c r="S61" s="113"/>
      <c r="T61" s="5">
        <f t="shared" si="21"/>
        <v>0</v>
      </c>
      <c r="U61" s="5">
        <f t="shared" si="22"/>
        <v>0</v>
      </c>
      <c r="V61" s="5">
        <f t="shared" si="23"/>
        <v>0</v>
      </c>
      <c r="W61" s="5">
        <f t="shared" si="24"/>
        <v>0</v>
      </c>
      <c r="X61" s="5">
        <f t="shared" si="25"/>
        <v>0</v>
      </c>
      <c r="Y61" s="5">
        <f t="shared" si="26"/>
        <v>0</v>
      </c>
      <c r="Z61" s="5">
        <f t="shared" si="27"/>
        <v>0</v>
      </c>
      <c r="AA61" s="5">
        <f t="shared" si="28"/>
        <v>0</v>
      </c>
      <c r="AB61" s="306">
        <f t="shared" si="9"/>
        <v>0</v>
      </c>
      <c r="AC61" s="306">
        <f t="shared" si="10"/>
        <v>0</v>
      </c>
      <c r="AD61" s="306">
        <f t="shared" si="11"/>
        <v>0</v>
      </c>
      <c r="AE61" s="306">
        <f t="shared" si="12"/>
        <v>0</v>
      </c>
    </row>
    <row r="62" spans="1:31" s="3" customFormat="1" ht="15.75" hidden="1">
      <c r="A62" s="1"/>
      <c r="B62" s="85"/>
      <c r="C62" s="97">
        <v>2</v>
      </c>
      <c r="D62" s="5"/>
      <c r="E62" s="5"/>
      <c r="F62" s="5"/>
      <c r="G62" s="5"/>
      <c r="H62" s="5"/>
      <c r="I62" s="5"/>
      <c r="J62" s="5"/>
      <c r="K62" s="5"/>
      <c r="L62" s="113"/>
      <c r="M62" s="113"/>
      <c r="N62" s="113"/>
      <c r="O62" s="113"/>
      <c r="P62" s="113"/>
      <c r="Q62" s="113"/>
      <c r="R62" s="113"/>
      <c r="S62" s="113"/>
      <c r="T62" s="5">
        <f t="shared" si="21"/>
        <v>0</v>
      </c>
      <c r="U62" s="5">
        <f t="shared" si="22"/>
        <v>0</v>
      </c>
      <c r="V62" s="5">
        <f t="shared" si="23"/>
        <v>0</v>
      </c>
      <c r="W62" s="5">
        <f t="shared" si="24"/>
        <v>0</v>
      </c>
      <c r="X62" s="5">
        <f t="shared" si="25"/>
        <v>0</v>
      </c>
      <c r="Y62" s="5">
        <f t="shared" si="26"/>
        <v>0</v>
      </c>
      <c r="Z62" s="5">
        <f t="shared" si="27"/>
        <v>0</v>
      </c>
      <c r="AA62" s="5">
        <f t="shared" si="28"/>
        <v>0</v>
      </c>
      <c r="AB62" s="306">
        <f t="shared" si="9"/>
        <v>0</v>
      </c>
      <c r="AC62" s="306">
        <f t="shared" si="10"/>
        <v>0</v>
      </c>
      <c r="AD62" s="306">
        <f t="shared" si="11"/>
        <v>0</v>
      </c>
      <c r="AE62" s="306">
        <f t="shared" si="12"/>
        <v>0</v>
      </c>
    </row>
    <row r="63" spans="1:31" s="3" customFormat="1" ht="15.75" hidden="1">
      <c r="A63" s="1"/>
      <c r="B63" s="85"/>
      <c r="C63" s="97">
        <v>2</v>
      </c>
      <c r="D63" s="5"/>
      <c r="E63" s="5"/>
      <c r="F63" s="5"/>
      <c r="G63" s="5"/>
      <c r="H63" s="5"/>
      <c r="I63" s="5"/>
      <c r="J63" s="5"/>
      <c r="K63" s="5"/>
      <c r="L63" s="113"/>
      <c r="M63" s="113"/>
      <c r="N63" s="113"/>
      <c r="O63" s="113"/>
      <c r="P63" s="113"/>
      <c r="Q63" s="113"/>
      <c r="R63" s="113"/>
      <c r="S63" s="113"/>
      <c r="T63" s="5">
        <f t="shared" si="21"/>
        <v>0</v>
      </c>
      <c r="U63" s="5">
        <f t="shared" si="22"/>
        <v>0</v>
      </c>
      <c r="V63" s="5">
        <f t="shared" si="23"/>
        <v>0</v>
      </c>
      <c r="W63" s="5">
        <f t="shared" si="24"/>
        <v>0</v>
      </c>
      <c r="X63" s="5">
        <f t="shared" si="25"/>
        <v>0</v>
      </c>
      <c r="Y63" s="5">
        <f t="shared" si="26"/>
        <v>0</v>
      </c>
      <c r="Z63" s="5">
        <f t="shared" si="27"/>
        <v>0</v>
      </c>
      <c r="AA63" s="5">
        <f t="shared" si="28"/>
        <v>0</v>
      </c>
      <c r="AB63" s="306">
        <f t="shared" si="9"/>
        <v>0</v>
      </c>
      <c r="AC63" s="306">
        <f t="shared" si="10"/>
        <v>0</v>
      </c>
      <c r="AD63" s="306">
        <f t="shared" si="11"/>
        <v>0</v>
      </c>
      <c r="AE63" s="306">
        <f t="shared" si="12"/>
        <v>0</v>
      </c>
    </row>
    <row r="64" spans="1:31" s="3" customFormat="1" ht="47.25">
      <c r="A64" s="1">
        <v>29</v>
      </c>
      <c r="B64" s="61" t="s">
        <v>374</v>
      </c>
      <c r="C64" s="97"/>
      <c r="D64" s="5">
        <f>SUM(D62:D63)</f>
        <v>0</v>
      </c>
      <c r="E64" s="5">
        <f>SUM(E62:E63)</f>
        <v>0</v>
      </c>
      <c r="F64" s="5"/>
      <c r="G64" s="5"/>
      <c r="H64" s="5"/>
      <c r="I64" s="5"/>
      <c r="J64" s="5"/>
      <c r="K64" s="5"/>
      <c r="L64" s="113"/>
      <c r="M64" s="113"/>
      <c r="N64" s="113"/>
      <c r="O64" s="113"/>
      <c r="P64" s="113"/>
      <c r="Q64" s="113"/>
      <c r="R64" s="113"/>
      <c r="S64" s="113"/>
      <c r="T64" s="5">
        <f t="shared" si="21"/>
        <v>0</v>
      </c>
      <c r="U64" s="5">
        <f t="shared" si="22"/>
        <v>0</v>
      </c>
      <c r="V64" s="5">
        <f t="shared" si="23"/>
        <v>0</v>
      </c>
      <c r="W64" s="5">
        <f t="shared" si="24"/>
        <v>0</v>
      </c>
      <c r="X64" s="5">
        <f t="shared" si="25"/>
        <v>0</v>
      </c>
      <c r="Y64" s="5">
        <f t="shared" si="26"/>
        <v>0</v>
      </c>
      <c r="Z64" s="5">
        <f t="shared" si="27"/>
        <v>0</v>
      </c>
      <c r="AA64" s="5">
        <f t="shared" si="28"/>
        <v>0</v>
      </c>
      <c r="AB64" s="306">
        <f t="shared" si="9"/>
        <v>0</v>
      </c>
      <c r="AC64" s="306">
        <f t="shared" si="10"/>
        <v>0</v>
      </c>
      <c r="AD64" s="306">
        <f t="shared" si="11"/>
        <v>0</v>
      </c>
      <c r="AE64" s="306">
        <f t="shared" si="12"/>
        <v>0</v>
      </c>
    </row>
    <row r="65" spans="1:31" s="3" customFormat="1" ht="47.25" hidden="1">
      <c r="A65" s="1"/>
      <c r="B65" s="61" t="s">
        <v>210</v>
      </c>
      <c r="C65" s="97"/>
      <c r="D65" s="5"/>
      <c r="E65" s="5"/>
      <c r="F65" s="5"/>
      <c r="G65" s="5"/>
      <c r="H65" s="5"/>
      <c r="I65" s="5"/>
      <c r="J65" s="5"/>
      <c r="K65" s="5"/>
      <c r="L65" s="113"/>
      <c r="M65" s="113"/>
      <c r="N65" s="113"/>
      <c r="O65" s="113"/>
      <c r="P65" s="113"/>
      <c r="Q65" s="113"/>
      <c r="R65" s="113"/>
      <c r="S65" s="113"/>
      <c r="T65" s="5">
        <f t="shared" si="21"/>
        <v>0</v>
      </c>
      <c r="U65" s="5">
        <f t="shared" si="22"/>
        <v>0</v>
      </c>
      <c r="V65" s="5">
        <f t="shared" si="23"/>
        <v>0</v>
      </c>
      <c r="W65" s="5">
        <f t="shared" si="24"/>
        <v>0</v>
      </c>
      <c r="X65" s="5">
        <f t="shared" si="25"/>
        <v>0</v>
      </c>
      <c r="Y65" s="5">
        <f t="shared" si="26"/>
        <v>0</v>
      </c>
      <c r="Z65" s="5">
        <f t="shared" si="27"/>
        <v>0</v>
      </c>
      <c r="AA65" s="5">
        <f t="shared" si="28"/>
        <v>0</v>
      </c>
      <c r="AB65" s="306">
        <f t="shared" si="9"/>
        <v>0</v>
      </c>
      <c r="AC65" s="306">
        <f t="shared" si="10"/>
        <v>0</v>
      </c>
      <c r="AD65" s="306">
        <f t="shared" si="11"/>
        <v>0</v>
      </c>
      <c r="AE65" s="306">
        <f t="shared" si="12"/>
        <v>0</v>
      </c>
    </row>
    <row r="66" spans="1:31" s="3" customFormat="1" ht="15.75" hidden="1">
      <c r="A66" s="1"/>
      <c r="B66" s="61"/>
      <c r="C66" s="97"/>
      <c r="D66" s="5"/>
      <c r="E66" s="5"/>
      <c r="F66" s="5"/>
      <c r="G66" s="5"/>
      <c r="H66" s="5"/>
      <c r="I66" s="5"/>
      <c r="J66" s="5"/>
      <c r="K66" s="5"/>
      <c r="L66" s="113"/>
      <c r="M66" s="113"/>
      <c r="N66" s="113"/>
      <c r="O66" s="113"/>
      <c r="P66" s="113"/>
      <c r="Q66" s="113"/>
      <c r="R66" s="113"/>
      <c r="S66" s="113"/>
      <c r="T66" s="5">
        <f t="shared" si="21"/>
        <v>0</v>
      </c>
      <c r="U66" s="5">
        <f t="shared" si="22"/>
        <v>0</v>
      </c>
      <c r="V66" s="5">
        <f t="shared" si="23"/>
        <v>0</v>
      </c>
      <c r="W66" s="5">
        <f t="shared" si="24"/>
        <v>0</v>
      </c>
      <c r="X66" s="5">
        <f t="shared" si="25"/>
        <v>0</v>
      </c>
      <c r="Y66" s="5">
        <f t="shared" si="26"/>
        <v>0</v>
      </c>
      <c r="Z66" s="5">
        <f t="shared" si="27"/>
        <v>0</v>
      </c>
      <c r="AA66" s="5">
        <f t="shared" si="28"/>
        <v>0</v>
      </c>
      <c r="AB66" s="306">
        <f t="shared" si="9"/>
        <v>0</v>
      </c>
      <c r="AC66" s="306">
        <f t="shared" si="10"/>
        <v>0</v>
      </c>
      <c r="AD66" s="306">
        <f t="shared" si="11"/>
        <v>0</v>
      </c>
      <c r="AE66" s="306">
        <f t="shared" si="12"/>
        <v>0</v>
      </c>
    </row>
    <row r="67" spans="1:31" s="3" customFormat="1" ht="47.25">
      <c r="A67" s="1">
        <v>30</v>
      </c>
      <c r="B67" s="61" t="s">
        <v>211</v>
      </c>
      <c r="C67" s="97"/>
      <c r="D67" s="5">
        <v>0</v>
      </c>
      <c r="E67" s="5">
        <v>0</v>
      </c>
      <c r="F67" s="5"/>
      <c r="G67" s="5"/>
      <c r="H67" s="5"/>
      <c r="I67" s="5"/>
      <c r="J67" s="5"/>
      <c r="K67" s="5"/>
      <c r="L67" s="113"/>
      <c r="M67" s="113"/>
      <c r="N67" s="113"/>
      <c r="O67" s="113"/>
      <c r="P67" s="113"/>
      <c r="Q67" s="113"/>
      <c r="R67" s="113"/>
      <c r="S67" s="113"/>
      <c r="T67" s="5">
        <f t="shared" si="21"/>
        <v>0</v>
      </c>
      <c r="U67" s="5">
        <f t="shared" si="22"/>
        <v>0</v>
      </c>
      <c r="V67" s="5">
        <f t="shared" si="23"/>
        <v>0</v>
      </c>
      <c r="W67" s="5">
        <f t="shared" si="24"/>
        <v>0</v>
      </c>
      <c r="X67" s="5">
        <f t="shared" si="25"/>
        <v>0</v>
      </c>
      <c r="Y67" s="5">
        <f t="shared" si="26"/>
        <v>0</v>
      </c>
      <c r="Z67" s="5">
        <f t="shared" si="27"/>
        <v>0</v>
      </c>
      <c r="AA67" s="5">
        <f t="shared" si="28"/>
        <v>0</v>
      </c>
      <c r="AB67" s="306">
        <f t="shared" si="9"/>
        <v>0</v>
      </c>
      <c r="AC67" s="306">
        <f t="shared" si="10"/>
        <v>0</v>
      </c>
      <c r="AD67" s="306">
        <f t="shared" si="11"/>
        <v>0</v>
      </c>
      <c r="AE67" s="306">
        <f t="shared" si="12"/>
        <v>0</v>
      </c>
    </row>
    <row r="68" spans="1:31" s="3" customFormat="1" ht="15.75" hidden="1">
      <c r="A68" s="1"/>
      <c r="B68" s="61"/>
      <c r="C68" s="97"/>
      <c r="D68" s="5"/>
      <c r="E68" s="5"/>
      <c r="F68" s="5"/>
      <c r="G68" s="5"/>
      <c r="H68" s="5"/>
      <c r="I68" s="5"/>
      <c r="J68" s="5"/>
      <c r="K68" s="5"/>
      <c r="L68" s="113"/>
      <c r="M68" s="113"/>
      <c r="N68" s="113"/>
      <c r="O68" s="113"/>
      <c r="P68" s="113"/>
      <c r="Q68" s="113"/>
      <c r="R68" s="113"/>
      <c r="S68" s="113"/>
      <c r="T68" s="5">
        <f t="shared" si="21"/>
        <v>0</v>
      </c>
      <c r="U68" s="5">
        <f t="shared" si="22"/>
        <v>0</v>
      </c>
      <c r="V68" s="5">
        <f t="shared" si="23"/>
        <v>0</v>
      </c>
      <c r="W68" s="5">
        <f t="shared" si="24"/>
        <v>0</v>
      </c>
      <c r="X68" s="5">
        <f t="shared" si="25"/>
        <v>0</v>
      </c>
      <c r="Y68" s="5">
        <f t="shared" si="26"/>
        <v>0</v>
      </c>
      <c r="Z68" s="5">
        <f t="shared" si="27"/>
        <v>0</v>
      </c>
      <c r="AA68" s="5">
        <f t="shared" si="28"/>
        <v>0</v>
      </c>
      <c r="AB68" s="306">
        <f t="shared" si="9"/>
        <v>0</v>
      </c>
      <c r="AC68" s="306">
        <f t="shared" si="10"/>
        <v>0</v>
      </c>
      <c r="AD68" s="306">
        <f t="shared" si="11"/>
        <v>0</v>
      </c>
      <c r="AE68" s="306">
        <f t="shared" si="12"/>
        <v>0</v>
      </c>
    </row>
    <row r="69" spans="1:31" s="3" customFormat="1" ht="15.75">
      <c r="A69" s="1">
        <v>31</v>
      </c>
      <c r="B69" s="61" t="s">
        <v>212</v>
      </c>
      <c r="C69" s="97"/>
      <c r="D69" s="5">
        <v>0</v>
      </c>
      <c r="E69" s="5">
        <v>0</v>
      </c>
      <c r="F69" s="5"/>
      <c r="G69" s="5"/>
      <c r="H69" s="5"/>
      <c r="I69" s="5"/>
      <c r="J69" s="5"/>
      <c r="K69" s="5"/>
      <c r="L69" s="113"/>
      <c r="M69" s="113"/>
      <c r="N69" s="113"/>
      <c r="O69" s="113"/>
      <c r="P69" s="113"/>
      <c r="Q69" s="113"/>
      <c r="R69" s="113"/>
      <c r="S69" s="113"/>
      <c r="T69" s="5">
        <f t="shared" si="21"/>
        <v>0</v>
      </c>
      <c r="U69" s="5">
        <f t="shared" si="22"/>
        <v>0</v>
      </c>
      <c r="V69" s="5">
        <f t="shared" si="23"/>
        <v>0</v>
      </c>
      <c r="W69" s="5">
        <f t="shared" si="24"/>
        <v>0</v>
      </c>
      <c r="X69" s="5">
        <f t="shared" si="25"/>
        <v>0</v>
      </c>
      <c r="Y69" s="5">
        <f t="shared" si="26"/>
        <v>0</v>
      </c>
      <c r="Z69" s="5">
        <f t="shared" si="27"/>
        <v>0</v>
      </c>
      <c r="AA69" s="5">
        <f t="shared" si="28"/>
        <v>0</v>
      </c>
      <c r="AB69" s="306">
        <f t="shared" si="9"/>
        <v>0</v>
      </c>
      <c r="AC69" s="306">
        <f t="shared" si="10"/>
        <v>0</v>
      </c>
      <c r="AD69" s="306">
        <f t="shared" si="11"/>
        <v>0</v>
      </c>
      <c r="AE69" s="306">
        <f t="shared" si="12"/>
        <v>0</v>
      </c>
    </row>
    <row r="70" spans="1:31" s="3" customFormat="1" ht="15.75" hidden="1">
      <c r="A70" s="1"/>
      <c r="B70" s="61"/>
      <c r="C70" s="97"/>
      <c r="D70" s="5"/>
      <c r="E70" s="5"/>
      <c r="F70" s="5"/>
      <c r="G70" s="5"/>
      <c r="H70" s="5"/>
      <c r="I70" s="5"/>
      <c r="J70" s="5"/>
      <c r="K70" s="5"/>
      <c r="L70" s="113"/>
      <c r="M70" s="113"/>
      <c r="N70" s="113"/>
      <c r="O70" s="113"/>
      <c r="P70" s="113"/>
      <c r="Q70" s="113"/>
      <c r="R70" s="113"/>
      <c r="S70" s="113"/>
      <c r="T70" s="5">
        <f t="shared" si="21"/>
        <v>0</v>
      </c>
      <c r="U70" s="5">
        <f t="shared" si="22"/>
        <v>0</v>
      </c>
      <c r="V70" s="5">
        <f t="shared" si="23"/>
        <v>0</v>
      </c>
      <c r="W70" s="5">
        <f t="shared" si="24"/>
        <v>0</v>
      </c>
      <c r="X70" s="5">
        <f t="shared" si="25"/>
        <v>0</v>
      </c>
      <c r="Y70" s="5">
        <f t="shared" si="26"/>
        <v>0</v>
      </c>
      <c r="Z70" s="5">
        <f t="shared" si="27"/>
        <v>0</v>
      </c>
      <c r="AA70" s="5">
        <f t="shared" si="28"/>
        <v>0</v>
      </c>
      <c r="AB70" s="306">
        <f t="shared" si="9"/>
        <v>0</v>
      </c>
      <c r="AC70" s="306">
        <f t="shared" si="10"/>
        <v>0</v>
      </c>
      <c r="AD70" s="306">
        <f t="shared" si="11"/>
        <v>0</v>
      </c>
      <c r="AE70" s="306">
        <f t="shared" si="12"/>
        <v>0</v>
      </c>
    </row>
    <row r="71" spans="1:31" s="3" customFormat="1" ht="15.75" hidden="1">
      <c r="A71" s="1"/>
      <c r="B71" s="61"/>
      <c r="C71" s="97">
        <v>2</v>
      </c>
      <c r="D71" s="5">
        <v>0</v>
      </c>
      <c r="E71" s="5">
        <v>0</v>
      </c>
      <c r="F71" s="5"/>
      <c r="G71" s="5"/>
      <c r="H71" s="5"/>
      <c r="I71" s="5"/>
      <c r="J71" s="5"/>
      <c r="K71" s="5"/>
      <c r="L71" s="113"/>
      <c r="M71" s="113"/>
      <c r="N71" s="113"/>
      <c r="O71" s="113"/>
      <c r="P71" s="113"/>
      <c r="Q71" s="113"/>
      <c r="R71" s="113"/>
      <c r="S71" s="113"/>
      <c r="T71" s="5">
        <f t="shared" si="21"/>
        <v>0</v>
      </c>
      <c r="U71" s="5">
        <f t="shared" si="22"/>
        <v>0</v>
      </c>
      <c r="V71" s="5">
        <f t="shared" si="23"/>
        <v>0</v>
      </c>
      <c r="W71" s="5">
        <f t="shared" si="24"/>
        <v>0</v>
      </c>
      <c r="X71" s="5">
        <f t="shared" si="25"/>
        <v>0</v>
      </c>
      <c r="Y71" s="5">
        <f t="shared" si="26"/>
        <v>0</v>
      </c>
      <c r="Z71" s="5">
        <f t="shared" si="27"/>
        <v>0</v>
      </c>
      <c r="AA71" s="5">
        <f t="shared" si="28"/>
        <v>0</v>
      </c>
      <c r="AB71" s="306">
        <f t="shared" si="9"/>
        <v>0</v>
      </c>
      <c r="AC71" s="306">
        <f t="shared" si="10"/>
        <v>0</v>
      </c>
      <c r="AD71" s="306">
        <f t="shared" si="11"/>
        <v>0</v>
      </c>
      <c r="AE71" s="306">
        <f t="shared" si="12"/>
        <v>0</v>
      </c>
    </row>
    <row r="72" spans="1:31" s="3" customFormat="1" ht="15.75">
      <c r="A72" s="1" t="s">
        <v>705</v>
      </c>
      <c r="B72" s="85" t="s">
        <v>699</v>
      </c>
      <c r="C72" s="97">
        <v>3</v>
      </c>
      <c r="D72" s="5">
        <v>0</v>
      </c>
      <c r="E72" s="5">
        <v>10000</v>
      </c>
      <c r="F72" s="5"/>
      <c r="G72" s="5"/>
      <c r="H72" s="5"/>
      <c r="I72" s="5"/>
      <c r="J72" s="5"/>
      <c r="K72" s="5"/>
      <c r="L72" s="113"/>
      <c r="M72" s="113"/>
      <c r="N72" s="113"/>
      <c r="O72" s="113"/>
      <c r="P72" s="113"/>
      <c r="Q72" s="113"/>
      <c r="R72" s="113"/>
      <c r="S72" s="113"/>
      <c r="T72" s="5">
        <f t="shared" si="21"/>
        <v>0</v>
      </c>
      <c r="U72" s="5">
        <f t="shared" si="22"/>
        <v>10000</v>
      </c>
      <c r="V72" s="5">
        <f t="shared" si="23"/>
        <v>0</v>
      </c>
      <c r="W72" s="5">
        <f t="shared" si="24"/>
        <v>0</v>
      </c>
      <c r="X72" s="5">
        <f t="shared" si="25"/>
        <v>0</v>
      </c>
      <c r="Y72" s="5">
        <f t="shared" si="26"/>
        <v>0</v>
      </c>
      <c r="Z72" s="5">
        <f t="shared" si="27"/>
        <v>0</v>
      </c>
      <c r="AA72" s="5">
        <f t="shared" si="28"/>
        <v>0</v>
      </c>
      <c r="AB72" s="306">
        <f t="shared" si="9"/>
        <v>10000</v>
      </c>
      <c r="AC72" s="306">
        <f t="shared" si="10"/>
        <v>0</v>
      </c>
      <c r="AD72" s="306">
        <f t="shared" si="11"/>
        <v>10000</v>
      </c>
      <c r="AE72" s="306">
        <f t="shared" si="12"/>
        <v>0</v>
      </c>
    </row>
    <row r="73" spans="1:31" s="3" customFormat="1" ht="47.25">
      <c r="A73" s="1">
        <v>32</v>
      </c>
      <c r="B73" s="61" t="s">
        <v>213</v>
      </c>
      <c r="C73" s="97"/>
      <c r="D73" s="5">
        <f>SUM(D71:D72)</f>
        <v>0</v>
      </c>
      <c r="E73" s="5">
        <f>SUM(E71:E72)</f>
        <v>10000</v>
      </c>
      <c r="F73" s="5"/>
      <c r="G73" s="5"/>
      <c r="H73" s="5"/>
      <c r="I73" s="5"/>
      <c r="J73" s="5"/>
      <c r="K73" s="5"/>
      <c r="L73" s="113"/>
      <c r="M73" s="113"/>
      <c r="N73" s="113"/>
      <c r="O73" s="113"/>
      <c r="P73" s="113"/>
      <c r="Q73" s="113"/>
      <c r="R73" s="113"/>
      <c r="S73" s="113"/>
      <c r="T73" s="5">
        <f t="shared" si="21"/>
        <v>0</v>
      </c>
      <c r="U73" s="5">
        <f t="shared" si="22"/>
        <v>10000</v>
      </c>
      <c r="V73" s="5">
        <f t="shared" si="23"/>
        <v>0</v>
      </c>
      <c r="W73" s="5">
        <f t="shared" si="24"/>
        <v>0</v>
      </c>
      <c r="X73" s="5">
        <f t="shared" si="25"/>
        <v>0</v>
      </c>
      <c r="Y73" s="5">
        <f t="shared" si="26"/>
        <v>0</v>
      </c>
      <c r="Z73" s="5">
        <f t="shared" si="27"/>
        <v>0</v>
      </c>
      <c r="AA73" s="5">
        <f t="shared" si="28"/>
        <v>0</v>
      </c>
      <c r="AB73" s="306">
        <f t="shared" si="9"/>
        <v>10000</v>
      </c>
      <c r="AC73" s="306">
        <f t="shared" si="10"/>
        <v>0</v>
      </c>
      <c r="AD73" s="306">
        <f t="shared" si="11"/>
        <v>10000</v>
      </c>
      <c r="AE73" s="306">
        <f t="shared" si="12"/>
        <v>0</v>
      </c>
    </row>
    <row r="74" spans="1:31" s="3" customFormat="1" ht="15.75">
      <c r="A74" s="1">
        <v>33</v>
      </c>
      <c r="B74" s="9" t="s">
        <v>46</v>
      </c>
      <c r="C74" s="97"/>
      <c r="D74" s="14">
        <f>SUM(D75:D77)</f>
        <v>0</v>
      </c>
      <c r="E74" s="14">
        <f>SUM(E75:E77)</f>
        <v>10000</v>
      </c>
      <c r="F74" s="14"/>
      <c r="G74" s="14"/>
      <c r="H74" s="14"/>
      <c r="I74" s="14"/>
      <c r="J74" s="14"/>
      <c r="K74" s="14"/>
      <c r="L74" s="14">
        <f>SUM(L75:L77)</f>
        <v>0</v>
      </c>
      <c r="M74" s="14">
        <f>SUM(M75:M77)</f>
        <v>0</v>
      </c>
      <c r="N74" s="14"/>
      <c r="O74" s="14"/>
      <c r="P74" s="14"/>
      <c r="Q74" s="14"/>
      <c r="R74" s="14"/>
      <c r="S74" s="14"/>
      <c r="T74" s="14">
        <f t="shared" si="21"/>
        <v>0</v>
      </c>
      <c r="U74" s="14">
        <f t="shared" si="22"/>
        <v>10000</v>
      </c>
      <c r="V74" s="14">
        <f t="shared" si="23"/>
        <v>0</v>
      </c>
      <c r="W74" s="14">
        <f t="shared" si="24"/>
        <v>0</v>
      </c>
      <c r="X74" s="14">
        <f t="shared" si="25"/>
        <v>0</v>
      </c>
      <c r="Y74" s="14">
        <f t="shared" si="26"/>
        <v>0</v>
      </c>
      <c r="Z74" s="14">
        <f t="shared" si="27"/>
        <v>0</v>
      </c>
      <c r="AA74" s="14">
        <f t="shared" si="28"/>
        <v>0</v>
      </c>
      <c r="AB74" s="306">
        <f t="shared" si="9"/>
        <v>10000</v>
      </c>
      <c r="AC74" s="306">
        <f t="shared" si="10"/>
        <v>0</v>
      </c>
      <c r="AD74" s="306">
        <f t="shared" si="11"/>
        <v>10000</v>
      </c>
      <c r="AE74" s="306">
        <f t="shared" si="12"/>
        <v>0</v>
      </c>
    </row>
    <row r="75" spans="1:31" s="3" customFormat="1" ht="15.75">
      <c r="A75" s="1">
        <v>34</v>
      </c>
      <c r="B75" s="85" t="s">
        <v>386</v>
      </c>
      <c r="C75" s="97">
        <v>1</v>
      </c>
      <c r="D75" s="5">
        <f>SUMIF($C$56:$C$74,"1",D$56:D$74)</f>
        <v>0</v>
      </c>
      <c r="E75" s="5">
        <f>SUMIF($C$56:$C$74,"1",E$56:E$74)</f>
        <v>0</v>
      </c>
      <c r="F75" s="5"/>
      <c r="G75" s="5"/>
      <c r="H75" s="5"/>
      <c r="I75" s="5"/>
      <c r="J75" s="5"/>
      <c r="K75" s="5"/>
      <c r="L75" s="5">
        <f>SUMIF($C$56:$C$74,"1",L$56:L$74)</f>
        <v>0</v>
      </c>
      <c r="M75" s="5">
        <f>SUMIF($C$56:$C$74,"1",M$56:M$74)</f>
        <v>0</v>
      </c>
      <c r="N75" s="5"/>
      <c r="O75" s="5"/>
      <c r="P75" s="5"/>
      <c r="Q75" s="5"/>
      <c r="R75" s="5"/>
      <c r="S75" s="5"/>
      <c r="T75" s="5">
        <f t="shared" si="21"/>
        <v>0</v>
      </c>
      <c r="U75" s="5">
        <f t="shared" si="22"/>
        <v>0</v>
      </c>
      <c r="V75" s="5">
        <f t="shared" si="23"/>
        <v>0</v>
      </c>
      <c r="W75" s="5">
        <f t="shared" si="24"/>
        <v>0</v>
      </c>
      <c r="X75" s="5">
        <f t="shared" si="25"/>
        <v>0</v>
      </c>
      <c r="Y75" s="5">
        <f t="shared" si="26"/>
        <v>0</v>
      </c>
      <c r="Z75" s="5">
        <f t="shared" si="27"/>
        <v>0</v>
      </c>
      <c r="AA75" s="5">
        <f t="shared" si="28"/>
        <v>0</v>
      </c>
      <c r="AB75" s="306">
        <f t="shared" si="9"/>
        <v>0</v>
      </c>
      <c r="AC75" s="306">
        <f t="shared" si="10"/>
        <v>0</v>
      </c>
      <c r="AD75" s="306">
        <f t="shared" si="11"/>
        <v>0</v>
      </c>
      <c r="AE75" s="306">
        <f t="shared" si="12"/>
        <v>0</v>
      </c>
    </row>
    <row r="76" spans="1:31" s="3" customFormat="1" ht="15.75">
      <c r="A76" s="1">
        <v>35</v>
      </c>
      <c r="B76" s="85" t="s">
        <v>231</v>
      </c>
      <c r="C76" s="97">
        <v>2</v>
      </c>
      <c r="D76" s="5">
        <f>SUMIF($C$56:$C$74,"2",D$56:D$74)</f>
        <v>0</v>
      </c>
      <c r="E76" s="5">
        <f>SUMIF($C$56:$C$74,"2",E$56:E$74)</f>
        <v>0</v>
      </c>
      <c r="F76" s="5"/>
      <c r="G76" s="5"/>
      <c r="H76" s="5"/>
      <c r="I76" s="5"/>
      <c r="J76" s="5"/>
      <c r="K76" s="5"/>
      <c r="L76" s="5">
        <f>SUMIF($C$56:$C$74,"2",L$56:L$74)</f>
        <v>0</v>
      </c>
      <c r="M76" s="5">
        <f>SUMIF($C$56:$C$74,"2",M$56:M$74)</f>
        <v>0</v>
      </c>
      <c r="N76" s="5"/>
      <c r="O76" s="5"/>
      <c r="P76" s="5"/>
      <c r="Q76" s="5"/>
      <c r="R76" s="5"/>
      <c r="S76" s="5"/>
      <c r="T76" s="5">
        <f t="shared" si="21"/>
        <v>0</v>
      </c>
      <c r="U76" s="5">
        <f t="shared" si="22"/>
        <v>0</v>
      </c>
      <c r="V76" s="5">
        <f t="shared" si="23"/>
        <v>0</v>
      </c>
      <c r="W76" s="5">
        <f t="shared" si="24"/>
        <v>0</v>
      </c>
      <c r="X76" s="5">
        <f t="shared" si="25"/>
        <v>0</v>
      </c>
      <c r="Y76" s="5">
        <f t="shared" si="26"/>
        <v>0</v>
      </c>
      <c r="Z76" s="5">
        <f t="shared" si="27"/>
        <v>0</v>
      </c>
      <c r="AA76" s="5">
        <f t="shared" si="28"/>
        <v>0</v>
      </c>
      <c r="AB76" s="306">
        <f>E76-D76</f>
        <v>0</v>
      </c>
      <c r="AC76" s="306">
        <f>M76-L76</f>
        <v>0</v>
      </c>
      <c r="AD76" s="306">
        <f>U76-T76</f>
        <v>0</v>
      </c>
      <c r="AE76" s="306">
        <f>AD76-AC76-AB76</f>
        <v>0</v>
      </c>
    </row>
    <row r="77" spans="1:31" s="3" customFormat="1" ht="15.75">
      <c r="A77" s="1">
        <v>36</v>
      </c>
      <c r="B77" s="85" t="s">
        <v>124</v>
      </c>
      <c r="C77" s="97">
        <v>3</v>
      </c>
      <c r="D77" s="5">
        <f>SUMIF($C$56:$C$74,"3",D$56:D$74)</f>
        <v>0</v>
      </c>
      <c r="E77" s="5">
        <f>SUMIF($C$56:$C$74,"3",E$56:E$74)</f>
        <v>10000</v>
      </c>
      <c r="F77" s="5"/>
      <c r="G77" s="5"/>
      <c r="H77" s="5"/>
      <c r="I77" s="5"/>
      <c r="J77" s="5"/>
      <c r="K77" s="5"/>
      <c r="L77" s="5">
        <f>SUMIF($C$56:$C$74,"3",L$56:L$74)</f>
        <v>0</v>
      </c>
      <c r="M77" s="5">
        <f>SUMIF($C$56:$C$74,"3",M$56:M$74)</f>
        <v>0</v>
      </c>
      <c r="N77" s="5"/>
      <c r="O77" s="5"/>
      <c r="P77" s="5"/>
      <c r="Q77" s="5"/>
      <c r="R77" s="5"/>
      <c r="S77" s="5"/>
      <c r="T77" s="5">
        <f t="shared" si="21"/>
        <v>0</v>
      </c>
      <c r="U77" s="5">
        <f t="shared" si="22"/>
        <v>10000</v>
      </c>
      <c r="V77" s="5">
        <f t="shared" si="23"/>
        <v>0</v>
      </c>
      <c r="W77" s="5">
        <f t="shared" si="24"/>
        <v>0</v>
      </c>
      <c r="X77" s="5">
        <f t="shared" si="25"/>
        <v>0</v>
      </c>
      <c r="Y77" s="5">
        <f t="shared" si="26"/>
        <v>0</v>
      </c>
      <c r="Z77" s="5">
        <f t="shared" si="27"/>
        <v>0</v>
      </c>
      <c r="AA77" s="5">
        <f t="shared" si="28"/>
        <v>0</v>
      </c>
      <c r="AB77" s="306">
        <f>E77-D77</f>
        <v>10000</v>
      </c>
      <c r="AC77" s="306">
        <f>M77-L77</f>
        <v>0</v>
      </c>
      <c r="AD77" s="306">
        <f>U77-T77</f>
        <v>10000</v>
      </c>
      <c r="AE77" s="306">
        <f>AD77-AC77-AB77</f>
        <v>0</v>
      </c>
    </row>
    <row r="78" spans="1:31" s="3" customFormat="1" ht="31.5">
      <c r="A78" s="1">
        <v>37</v>
      </c>
      <c r="B78" s="9" t="s">
        <v>166</v>
      </c>
      <c r="C78" s="97"/>
      <c r="D78" s="14">
        <f>D34+D52+D74</f>
        <v>28306670</v>
      </c>
      <c r="E78" s="14">
        <f>E34+E52+E74</f>
        <v>28424544</v>
      </c>
      <c r="F78" s="14"/>
      <c r="G78" s="14"/>
      <c r="H78" s="14"/>
      <c r="I78" s="14"/>
      <c r="J78" s="14"/>
      <c r="K78" s="14"/>
      <c r="L78" s="14">
        <f>L34+L52+L74</f>
        <v>7642802</v>
      </c>
      <c r="M78" s="14">
        <f>M34+M52+M74</f>
        <v>7671928</v>
      </c>
      <c r="N78" s="14"/>
      <c r="O78" s="14"/>
      <c r="P78" s="14"/>
      <c r="Q78" s="14"/>
      <c r="R78" s="14"/>
      <c r="S78" s="14"/>
      <c r="T78" s="14">
        <f t="shared" si="21"/>
        <v>35949472</v>
      </c>
      <c r="U78" s="14">
        <f t="shared" si="22"/>
        <v>36096472</v>
      </c>
      <c r="V78" s="14">
        <f t="shared" si="23"/>
        <v>0</v>
      </c>
      <c r="W78" s="14">
        <f t="shared" si="24"/>
        <v>0</v>
      </c>
      <c r="X78" s="14">
        <f t="shared" si="25"/>
        <v>0</v>
      </c>
      <c r="Y78" s="14">
        <f t="shared" si="26"/>
        <v>0</v>
      </c>
      <c r="Z78" s="14">
        <f t="shared" si="27"/>
        <v>0</v>
      </c>
      <c r="AA78" s="14">
        <f t="shared" si="28"/>
        <v>0</v>
      </c>
      <c r="AB78" s="306">
        <f>E78-D78</f>
        <v>117874</v>
      </c>
      <c r="AC78" s="306">
        <f>M78-L78</f>
        <v>29126</v>
      </c>
      <c r="AD78" s="306">
        <f>U78-T78</f>
        <v>147000</v>
      </c>
      <c r="AE78" s="306">
        <f>AD78-AC78-AB78</f>
        <v>0</v>
      </c>
    </row>
    <row r="79" spans="21:27" ht="15.75">
      <c r="U79" s="190" t="s">
        <v>561</v>
      </c>
      <c r="V79" s="190" t="s">
        <v>561</v>
      </c>
      <c r="W79" s="190" t="s">
        <v>561</v>
      </c>
      <c r="X79" s="190" t="s">
        <v>561</v>
      </c>
      <c r="Y79" s="190" t="s">
        <v>561</v>
      </c>
      <c r="Z79" s="190" t="s">
        <v>561</v>
      </c>
      <c r="AA79" s="190" t="s">
        <v>561</v>
      </c>
    </row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2" ht="15.75"/>
    <row r="123" ht="15.75"/>
    <row r="124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5" ht="15.75"/>
    <row r="146" ht="15.75"/>
    <row r="147" ht="15.75"/>
    <row r="148" ht="15.75"/>
    <row r="149" ht="15.75"/>
    <row r="150" ht="15.75"/>
  </sheetData>
  <sheetProtection/>
  <mergeCells count="4">
    <mergeCell ref="B6:B7"/>
    <mergeCell ref="C6:C7"/>
    <mergeCell ref="A1:Z1"/>
    <mergeCell ref="A2:Z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79" r:id="rId3"/>
  <headerFooter>
    <oddHeader>&amp;R&amp;"Arial,Normál"&amp;10 2. melléklet a 7/2019.(V.14.) önkormányzati rendelethez
"&amp;"Arial,Dőlt"2. melléklet a 4/2019.(III.14.) önkormányzati rendelethez&amp;"Arial,Normál"
</oddHeader>
    <oddFooter>&amp;C&amp;P. oldal, összesen: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34"/>
  <sheetViews>
    <sheetView zoomScalePageLayoutView="0" workbookViewId="0" topLeftCell="A16">
      <selection activeCell="N34" sqref="N34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2.140625" style="21" hidden="1" customWidth="1"/>
    <col min="4" max="4" width="12.140625" style="21" customWidth="1"/>
    <col min="5" max="10" width="12.140625" style="21" hidden="1" customWidth="1"/>
    <col min="11" max="14" width="12.140625" style="21" customWidth="1"/>
    <col min="15" max="15" width="0" style="21" hidden="1" customWidth="1"/>
    <col min="16" max="16384" width="9.140625" style="21" customWidth="1"/>
  </cols>
  <sheetData>
    <row r="1" spans="1:14" s="16" customFormat="1" ht="15.75">
      <c r="A1" s="356" t="s">
        <v>511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1:14" s="16" customFormat="1" ht="15.75">
      <c r="A2" s="357" t="s">
        <v>660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4" s="16" customFormat="1" ht="15.75">
      <c r="A3" s="357" t="s">
        <v>165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57" t="s">
        <v>475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4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.75" hidden="1">
      <c r="A6" s="41"/>
      <c r="B6" s="41"/>
      <c r="C6" s="305" t="s">
        <v>4</v>
      </c>
      <c r="D6" s="303" t="s">
        <v>701</v>
      </c>
      <c r="E6" s="305"/>
      <c r="F6" s="305"/>
      <c r="G6" s="305"/>
      <c r="H6" s="305"/>
      <c r="I6" s="305"/>
      <c r="J6" s="305"/>
      <c r="K6" s="305" t="s">
        <v>4</v>
      </c>
      <c r="L6" s="305" t="s">
        <v>4</v>
      </c>
      <c r="M6" s="305" t="s">
        <v>4</v>
      </c>
      <c r="N6" s="305" t="s">
        <v>4</v>
      </c>
    </row>
    <row r="7" spans="1:14" s="3" customFormat="1" ht="15.75">
      <c r="A7" s="1"/>
      <c r="B7" s="1" t="s">
        <v>0</v>
      </c>
      <c r="C7" s="43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2</v>
      </c>
      <c r="L7" s="43" t="s">
        <v>3</v>
      </c>
      <c r="M7" s="43" t="s">
        <v>6</v>
      </c>
      <c r="N7" s="43" t="s">
        <v>47</v>
      </c>
    </row>
    <row r="8" spans="1:14" s="3" customFormat="1" ht="15.75">
      <c r="A8" s="1">
        <v>1</v>
      </c>
      <c r="B8" s="353" t="s">
        <v>9</v>
      </c>
      <c r="C8" s="4" t="s">
        <v>476</v>
      </c>
      <c r="D8" s="4" t="s">
        <v>476</v>
      </c>
      <c r="E8" s="4" t="s">
        <v>476</v>
      </c>
      <c r="F8" s="4" t="s">
        <v>476</v>
      </c>
      <c r="G8" s="4" t="s">
        <v>476</v>
      </c>
      <c r="H8" s="4" t="s">
        <v>476</v>
      </c>
      <c r="I8" s="4" t="s">
        <v>476</v>
      </c>
      <c r="J8" s="4" t="s">
        <v>476</v>
      </c>
      <c r="K8" s="4" t="s">
        <v>523</v>
      </c>
      <c r="L8" s="4" t="s">
        <v>542</v>
      </c>
      <c r="M8" s="4" t="s">
        <v>659</v>
      </c>
      <c r="N8" s="4" t="s">
        <v>5</v>
      </c>
    </row>
    <row r="9" spans="1:14" s="3" customFormat="1" ht="15.75">
      <c r="A9" s="1">
        <v>2</v>
      </c>
      <c r="B9" s="354"/>
      <c r="C9" s="6" t="s">
        <v>657</v>
      </c>
      <c r="D9" s="6" t="s">
        <v>657</v>
      </c>
      <c r="E9" s="6" t="s">
        <v>657</v>
      </c>
      <c r="F9" s="6" t="s">
        <v>657</v>
      </c>
      <c r="G9" s="6" t="s">
        <v>657</v>
      </c>
      <c r="H9" s="6" t="s">
        <v>657</v>
      </c>
      <c r="I9" s="6" t="s">
        <v>657</v>
      </c>
      <c r="J9" s="6" t="s">
        <v>657</v>
      </c>
      <c r="K9" s="6" t="s">
        <v>657</v>
      </c>
      <c r="L9" s="6" t="s">
        <v>657</v>
      </c>
      <c r="M9" s="6" t="s">
        <v>657</v>
      </c>
      <c r="N9" s="6" t="s">
        <v>657</v>
      </c>
    </row>
    <row r="10" spans="1:15" ht="15.75">
      <c r="A10" s="1">
        <v>3</v>
      </c>
      <c r="B10" s="44" t="s">
        <v>387</v>
      </c>
      <c r="C10" s="15">
        <f>Bevételek!C135+Bevételek!C136+Bevételek!C138+Bevételek!C139+Bevételek!C144</f>
        <v>2000000</v>
      </c>
      <c r="D10" s="15">
        <f>Bevételek!D135+Bevételek!D136+Bevételek!D138+Bevételek!D139+Bevételek!D144</f>
        <v>2000000</v>
      </c>
      <c r="E10" s="15">
        <f>Bevételek!E135+Bevételek!E136+Bevételek!E138+Bevételek!E139+Bevételek!E144</f>
        <v>0</v>
      </c>
      <c r="F10" s="15">
        <f>Bevételek!F135+Bevételek!F136+Bevételek!F138+Bevételek!F139+Bevételek!F144</f>
        <v>0</v>
      </c>
      <c r="G10" s="15">
        <f>Bevételek!G135+Bevételek!G136+Bevételek!G138+Bevételek!G139+Bevételek!G144</f>
        <v>0</v>
      </c>
      <c r="H10" s="15">
        <f>Bevételek!H135+Bevételek!H136+Bevételek!H138+Bevételek!H139+Bevételek!H144</f>
        <v>0</v>
      </c>
      <c r="I10" s="15">
        <f>Bevételek!I135+Bevételek!I136+Bevételek!I138+Bevételek!I139+Bevételek!I144</f>
        <v>0</v>
      </c>
      <c r="J10" s="15">
        <f>Bevételek!J135+Bevételek!J136+Bevételek!J138+Bevételek!J139+Bevételek!J144</f>
        <v>0</v>
      </c>
      <c r="K10" s="45"/>
      <c r="L10" s="45"/>
      <c r="M10" s="45"/>
      <c r="N10" s="45"/>
      <c r="O10" s="30">
        <f>D10-C10</f>
        <v>0</v>
      </c>
    </row>
    <row r="11" spans="1:15" ht="30">
      <c r="A11" s="1">
        <v>4</v>
      </c>
      <c r="B11" s="44" t="s">
        <v>388</v>
      </c>
      <c r="C11" s="15">
        <f>Bevételek!C186+Bevételek!C187+Bevételek!C188</f>
        <v>0</v>
      </c>
      <c r="D11" s="15">
        <f>Bevételek!D186+Bevételek!D187+Bevételek!D188</f>
        <v>0</v>
      </c>
      <c r="E11" s="15">
        <f>Bevételek!E186+Bevételek!E187+Bevételek!E188</f>
        <v>0</v>
      </c>
      <c r="F11" s="15">
        <f>Bevételek!F186+Bevételek!F187+Bevételek!F188</f>
        <v>0</v>
      </c>
      <c r="G11" s="15">
        <f>Bevételek!G186+Bevételek!G187+Bevételek!G188</f>
        <v>0</v>
      </c>
      <c r="H11" s="15">
        <f>Bevételek!H186+Bevételek!H187+Bevételek!H188</f>
        <v>0</v>
      </c>
      <c r="I11" s="15">
        <f>Bevételek!I186+Bevételek!I187+Bevételek!I188</f>
        <v>0</v>
      </c>
      <c r="J11" s="15">
        <f>Bevételek!J186+Bevételek!J187+Bevételek!J188</f>
        <v>0</v>
      </c>
      <c r="K11" s="45"/>
      <c r="L11" s="45"/>
      <c r="M11" s="45"/>
      <c r="N11" s="45"/>
      <c r="O11" s="30">
        <f aca="true" t="shared" si="0" ref="O11:O33">D11-C11</f>
        <v>0</v>
      </c>
    </row>
    <row r="12" spans="1:15" ht="15.75">
      <c r="A12" s="1">
        <v>5</v>
      </c>
      <c r="B12" s="44" t="s">
        <v>29</v>
      </c>
      <c r="C12" s="15">
        <f>Bevételek!C142+Bevételek!C158+Bevételek!C173-Bevételek!C155-Bevételek!C156</f>
        <v>0</v>
      </c>
      <c r="D12" s="15">
        <f>Bevételek!D142+Bevételek!D158+Bevételek!D173-Bevételek!D155-Bevételek!D156</f>
        <v>0</v>
      </c>
      <c r="E12" s="15">
        <f>Bevételek!E142+Bevételek!E158+Bevételek!E173-Bevételek!E155-Bevételek!E156</f>
        <v>0</v>
      </c>
      <c r="F12" s="15">
        <f>Bevételek!F142+Bevételek!F158+Bevételek!F173-Bevételek!F155-Bevételek!F156</f>
        <v>0</v>
      </c>
      <c r="G12" s="15">
        <f>Bevételek!G142+Bevételek!G158+Bevételek!G173-Bevételek!G155-Bevételek!G156</f>
        <v>0</v>
      </c>
      <c r="H12" s="15">
        <f>Bevételek!H142+Bevételek!H158+Bevételek!H173-Bevételek!H155-Bevételek!H156</f>
        <v>0</v>
      </c>
      <c r="I12" s="15">
        <f>Bevételek!I142+Bevételek!I158+Bevételek!I173-Bevételek!I155-Bevételek!I156</f>
        <v>0</v>
      </c>
      <c r="J12" s="15">
        <f>Bevételek!J142+Bevételek!J158+Bevételek!J173-Bevételek!J155-Bevételek!J156</f>
        <v>0</v>
      </c>
      <c r="K12" s="45"/>
      <c r="L12" s="45"/>
      <c r="M12" s="45"/>
      <c r="N12" s="45"/>
      <c r="O12" s="30">
        <f t="shared" si="0"/>
        <v>0</v>
      </c>
    </row>
    <row r="13" spans="1:15" ht="45">
      <c r="A13" s="1">
        <v>6</v>
      </c>
      <c r="B13" s="44" t="s">
        <v>30</v>
      </c>
      <c r="C13" s="15">
        <f>Bevételek!C167+Bevételek!C183+Bevételek!C184+Bevételek!C185+Bevételek!C222+Bevételek!C227+Bevételek!C231</f>
        <v>54402</v>
      </c>
      <c r="D13" s="15">
        <f>Bevételek!D167+Bevételek!D183+Bevételek!D184+Bevételek!D185+Bevételek!D222+Bevételek!D227+Bevételek!D231</f>
        <v>134402</v>
      </c>
      <c r="E13" s="15">
        <f>Bevételek!E167+Bevételek!E183+Bevételek!E184+Bevételek!E185+Bevételek!E222+Bevételek!E227+Bevételek!E231</f>
        <v>0</v>
      </c>
      <c r="F13" s="15">
        <f>Bevételek!F167+Bevételek!F183+Bevételek!F184+Bevételek!F185+Bevételek!F222+Bevételek!F227+Bevételek!F231</f>
        <v>0</v>
      </c>
      <c r="G13" s="15">
        <f>Bevételek!G167+Bevételek!G183+Bevételek!G184+Bevételek!G185+Bevételek!G222+Bevételek!G227+Bevételek!G231</f>
        <v>0</v>
      </c>
      <c r="H13" s="15">
        <f>Bevételek!H167+Bevételek!H183+Bevételek!H184+Bevételek!H185+Bevételek!H222+Bevételek!H227+Bevételek!H231</f>
        <v>0</v>
      </c>
      <c r="I13" s="15">
        <f>Bevételek!I167+Bevételek!I183+Bevételek!I184+Bevételek!I185+Bevételek!I222+Bevételek!I227+Bevételek!I231</f>
        <v>0</v>
      </c>
      <c r="J13" s="15">
        <f>Bevételek!J167+Bevételek!J183+Bevételek!J184+Bevételek!J185+Bevételek!J222+Bevételek!J227+Bevételek!J231</f>
        <v>0</v>
      </c>
      <c r="K13" s="45"/>
      <c r="L13" s="45"/>
      <c r="M13" s="45"/>
      <c r="N13" s="45"/>
      <c r="O13" s="30">
        <f t="shared" si="0"/>
        <v>80000</v>
      </c>
    </row>
    <row r="14" spans="1:15" ht="15.75">
      <c r="A14" s="1">
        <v>7</v>
      </c>
      <c r="B14" s="44" t="s">
        <v>31</v>
      </c>
      <c r="C14" s="15">
        <f>Bevételek!C233</f>
        <v>0</v>
      </c>
      <c r="D14" s="15">
        <f>Bevételek!D233</f>
        <v>0</v>
      </c>
      <c r="E14" s="15">
        <f>Bevételek!E233</f>
        <v>0</v>
      </c>
      <c r="F14" s="15">
        <f>Bevételek!F233</f>
        <v>0</v>
      </c>
      <c r="G14" s="15">
        <f>Bevételek!G233</f>
        <v>0</v>
      </c>
      <c r="H14" s="15">
        <f>Bevételek!H233</f>
        <v>0</v>
      </c>
      <c r="I14" s="15">
        <f>Bevételek!I233</f>
        <v>0</v>
      </c>
      <c r="J14" s="15">
        <f>Bevételek!J233</f>
        <v>0</v>
      </c>
      <c r="K14" s="45"/>
      <c r="L14" s="45"/>
      <c r="M14" s="45"/>
      <c r="N14" s="45"/>
      <c r="O14" s="30">
        <f t="shared" si="0"/>
        <v>0</v>
      </c>
    </row>
    <row r="15" spans="1:15" ht="30">
      <c r="A15" s="1">
        <v>8</v>
      </c>
      <c r="B15" s="44" t="s">
        <v>32</v>
      </c>
      <c r="C15" s="15">
        <f>Bevételek!C232</f>
        <v>0</v>
      </c>
      <c r="D15" s="15">
        <f>Bevételek!D232</f>
        <v>0</v>
      </c>
      <c r="E15" s="15">
        <f>Bevételek!E232</f>
        <v>0</v>
      </c>
      <c r="F15" s="15">
        <f>Bevételek!F232</f>
        <v>0</v>
      </c>
      <c r="G15" s="15">
        <f>Bevételek!G232</f>
        <v>0</v>
      </c>
      <c r="H15" s="15">
        <f>Bevételek!H232</f>
        <v>0</v>
      </c>
      <c r="I15" s="15">
        <f>Bevételek!I232</f>
        <v>0</v>
      </c>
      <c r="J15" s="15">
        <f>Bevételek!J232</f>
        <v>0</v>
      </c>
      <c r="K15" s="45"/>
      <c r="L15" s="45"/>
      <c r="M15" s="45"/>
      <c r="N15" s="45"/>
      <c r="O15" s="30">
        <f t="shared" si="0"/>
        <v>0</v>
      </c>
    </row>
    <row r="16" spans="1:15" ht="30">
      <c r="A16" s="1">
        <v>9</v>
      </c>
      <c r="B16" s="44" t="s">
        <v>389</v>
      </c>
      <c r="C16" s="15">
        <f>Bevételek!C54+Bevételek!C115+Bevételek!C242+Bevételek!C256</f>
        <v>0</v>
      </c>
      <c r="D16" s="15">
        <f>Bevételek!D54+Bevételek!D115+Bevételek!D242+Bevételek!D256</f>
        <v>0</v>
      </c>
      <c r="E16" s="15">
        <f>Bevételek!E54+Bevételek!E115+Bevételek!E242+Bevételek!E256</f>
        <v>0</v>
      </c>
      <c r="F16" s="15">
        <f>Bevételek!F54+Bevételek!F115+Bevételek!F242+Bevételek!F256</f>
        <v>0</v>
      </c>
      <c r="G16" s="15">
        <f>Bevételek!G54+Bevételek!G115+Bevételek!G242+Bevételek!G256</f>
        <v>0</v>
      </c>
      <c r="H16" s="15">
        <f>Bevételek!H54+Bevételek!H115+Bevételek!H242+Bevételek!H256</f>
        <v>0</v>
      </c>
      <c r="I16" s="15">
        <f>Bevételek!I54+Bevételek!I115+Bevételek!I242+Bevételek!I256</f>
        <v>0</v>
      </c>
      <c r="J16" s="15">
        <f>Bevételek!J54+Bevételek!J115+Bevételek!J242+Bevételek!J256</f>
        <v>0</v>
      </c>
      <c r="K16" s="45"/>
      <c r="L16" s="45"/>
      <c r="M16" s="45"/>
      <c r="N16" s="45"/>
      <c r="O16" s="30">
        <f t="shared" si="0"/>
        <v>0</v>
      </c>
    </row>
    <row r="17" spans="1:15" s="22" customFormat="1" ht="15.75">
      <c r="A17" s="1">
        <v>10</v>
      </c>
      <c r="B17" s="46" t="s">
        <v>51</v>
      </c>
      <c r="C17" s="18">
        <f>SUM(C10:C16)</f>
        <v>2054402</v>
      </c>
      <c r="D17" s="18">
        <f>SUM(D10:D16)</f>
        <v>2134402</v>
      </c>
      <c r="E17" s="18">
        <f aca="true" t="shared" si="1" ref="E17:J17">SUM(E10:E16)</f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45"/>
      <c r="L17" s="45"/>
      <c r="M17" s="45"/>
      <c r="N17" s="45"/>
      <c r="O17" s="30">
        <f t="shared" si="0"/>
        <v>80000</v>
      </c>
    </row>
    <row r="18" spans="1:15" ht="15.75">
      <c r="A18" s="1">
        <v>11</v>
      </c>
      <c r="B18" s="46" t="s">
        <v>52</v>
      </c>
      <c r="C18" s="18">
        <f>ROUNDDOWN(C17*0.5,0)</f>
        <v>1027201</v>
      </c>
      <c r="D18" s="18">
        <f>ROUNDDOWN(D17*0.5,0)</f>
        <v>1067201</v>
      </c>
      <c r="E18" s="18">
        <f aca="true" t="shared" si="2" ref="E18:J18">ROUNDDOWN(E17*0.5,0)</f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45"/>
      <c r="L18" s="45"/>
      <c r="M18" s="45"/>
      <c r="N18" s="45"/>
      <c r="O18" s="30">
        <f t="shared" si="0"/>
        <v>40000</v>
      </c>
    </row>
    <row r="19" spans="1:15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f>C19+K19+L19+M19</f>
        <v>0</v>
      </c>
      <c r="O19" s="30">
        <f t="shared" si="0"/>
        <v>0</v>
      </c>
    </row>
    <row r="20" spans="1:15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 aca="true" t="shared" si="3" ref="N20:N26">C20+K20+L20+M20</f>
        <v>0</v>
      </c>
      <c r="O20" s="30">
        <f t="shared" si="0"/>
        <v>0</v>
      </c>
    </row>
    <row r="21" spans="1:15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f t="shared" si="3"/>
        <v>0</v>
      </c>
      <c r="O21" s="30">
        <f t="shared" si="0"/>
        <v>0</v>
      </c>
    </row>
    <row r="22" spans="1:15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f t="shared" si="3"/>
        <v>0</v>
      </c>
      <c r="O22" s="30">
        <f t="shared" si="0"/>
        <v>0</v>
      </c>
    </row>
    <row r="23" spans="1:15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f t="shared" si="3"/>
        <v>0</v>
      </c>
      <c r="O23" s="30">
        <f t="shared" si="0"/>
        <v>0</v>
      </c>
    </row>
    <row r="24" spans="1:15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f t="shared" si="3"/>
        <v>0</v>
      </c>
      <c r="O24" s="30">
        <f t="shared" si="0"/>
        <v>0</v>
      </c>
    </row>
    <row r="25" spans="1:15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f t="shared" si="3"/>
        <v>0</v>
      </c>
      <c r="O25" s="30">
        <f t="shared" si="0"/>
        <v>0</v>
      </c>
    </row>
    <row r="26" spans="1:15" s="22" customFormat="1" ht="15.75">
      <c r="A26" s="1">
        <v>19</v>
      </c>
      <c r="B26" s="46" t="s">
        <v>53</v>
      </c>
      <c r="C26" s="18">
        <f>SUM(C19:C25)</f>
        <v>0</v>
      </c>
      <c r="D26" s="18">
        <f>SUM(D19:D25)</f>
        <v>0</v>
      </c>
      <c r="E26" s="18">
        <f aca="true" t="shared" si="4" ref="E26:J26">SUM(E19:E25)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>SUM(K19:K25)</f>
        <v>0</v>
      </c>
      <c r="L26" s="18">
        <f>SUM(L19:L25)</f>
        <v>0</v>
      </c>
      <c r="M26" s="18">
        <f>SUM(M19:M25)</f>
        <v>0</v>
      </c>
      <c r="N26" s="18">
        <f t="shared" si="3"/>
        <v>0</v>
      </c>
      <c r="O26" s="30">
        <f t="shared" si="0"/>
        <v>0</v>
      </c>
    </row>
    <row r="27" spans="1:15" s="22" customFormat="1" ht="29.25">
      <c r="A27" s="1">
        <v>20</v>
      </c>
      <c r="B27" s="46" t="s">
        <v>54</v>
      </c>
      <c r="C27" s="18">
        <f>C18-C26</f>
        <v>1027201</v>
      </c>
      <c r="D27" s="18">
        <f>D18-D26</f>
        <v>1067201</v>
      </c>
      <c r="E27" s="18">
        <f aca="true" t="shared" si="5" ref="E27:J27">E18-E26</f>
        <v>0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</v>
      </c>
      <c r="K27" s="45"/>
      <c r="L27" s="45"/>
      <c r="M27" s="45"/>
      <c r="N27" s="45"/>
      <c r="O27" s="30">
        <f t="shared" si="0"/>
        <v>40000</v>
      </c>
    </row>
    <row r="28" spans="1:15" s="22" customFormat="1" ht="42.75">
      <c r="A28" s="1">
        <v>21</v>
      </c>
      <c r="B28" s="47" t="s">
        <v>384</v>
      </c>
      <c r="C28" s="18">
        <f>SUM(C29:C33)</f>
        <v>0</v>
      </c>
      <c r="D28" s="18">
        <f>SUM(D29:D33)</f>
        <v>0</v>
      </c>
      <c r="E28" s="18">
        <f aca="true" t="shared" si="6" ref="E28:J28">SUM(E29:E33)</f>
        <v>0</v>
      </c>
      <c r="F28" s="18">
        <f t="shared" si="6"/>
        <v>0</v>
      </c>
      <c r="G28" s="18">
        <f t="shared" si="6"/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>SUM(K29:K33)</f>
        <v>0</v>
      </c>
      <c r="L28" s="18">
        <f>SUM(L29:L33)</f>
        <v>0</v>
      </c>
      <c r="M28" s="18">
        <f>SUM(M29:M33)</f>
        <v>0</v>
      </c>
      <c r="N28" s="18">
        <f>SUM(N29:N33)</f>
        <v>0</v>
      </c>
      <c r="O28" s="30">
        <f t="shared" si="0"/>
        <v>0</v>
      </c>
    </row>
    <row r="29" spans="1:15" ht="30">
      <c r="A29" s="1">
        <v>22</v>
      </c>
      <c r="B29" s="44" t="s">
        <v>391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f>C29+K29+L29+M29</f>
        <v>0</v>
      </c>
      <c r="O29" s="30">
        <f t="shared" si="0"/>
        <v>0</v>
      </c>
    </row>
    <row r="30" spans="1:15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f>C30+K30+L30+M30</f>
        <v>0</v>
      </c>
      <c r="O30" s="30">
        <f t="shared" si="0"/>
        <v>0</v>
      </c>
    </row>
    <row r="31" spans="1:15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f>C31+K31+L31+M31</f>
        <v>0</v>
      </c>
      <c r="O31" s="30">
        <f t="shared" si="0"/>
        <v>0</v>
      </c>
    </row>
    <row r="32" spans="1:15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f>C32+K32+L32+M32</f>
        <v>0</v>
      </c>
      <c r="O32" s="30">
        <f t="shared" si="0"/>
        <v>0</v>
      </c>
    </row>
    <row r="33" spans="1:15" ht="45">
      <c r="A33" s="1">
        <v>26</v>
      </c>
      <c r="B33" s="44" t="s">
        <v>383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f>C33+K33+L33+M33</f>
        <v>0</v>
      </c>
      <c r="O33" s="30">
        <f t="shared" si="0"/>
        <v>0</v>
      </c>
    </row>
    <row r="34" ht="15">
      <c r="N34" s="327" t="s">
        <v>561</v>
      </c>
    </row>
  </sheetData>
  <sheetProtection/>
  <mergeCells count="5">
    <mergeCell ref="A1:N1"/>
    <mergeCell ref="A3:N3"/>
    <mergeCell ref="A4:N4"/>
    <mergeCell ref="B8:B9"/>
    <mergeCell ref="A2:N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1" r:id="rId1"/>
  <headerFooter>
    <oddHeader>&amp;R&amp;"Arial,Normál"&amp;10 3. melléklet a 7/2019.(V.14.) önkormányzati rendelethez
"&amp;"Arial,Dőlt"3. melléklet a 4/2019.(III.14.) önkormányzati rendelethez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2019-05-07T09:16:52Z</cp:lastPrinted>
  <dcterms:created xsi:type="dcterms:W3CDTF">2011-02-02T09:24:37Z</dcterms:created>
  <dcterms:modified xsi:type="dcterms:W3CDTF">2019-05-07T09:17:03Z</dcterms:modified>
  <cp:category/>
  <cp:version/>
  <cp:contentType/>
  <cp:contentStatus/>
</cp:coreProperties>
</file>