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915" windowWidth="19200" windowHeight="1174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state="hidden" r:id="rId11"/>
    <sheet name="értékpapír" sheetId="12" r:id="rId12"/>
    <sheet name="követelés" sheetId="13" r:id="rId13"/>
    <sheet name="kötelezettség" sheetId="14" r:id="rId14"/>
    <sheet name="változás" sheetId="15" r:id="rId15"/>
    <sheet name="reszesedes" sheetId="16" r:id="rId16"/>
    <sheet name="közvetett támog" sheetId="17" r:id="rId17"/>
    <sheet name="Bevételek" sheetId="18" r:id="rId18"/>
    <sheet name="Kiadás" sheetId="19" r:id="rId19"/>
    <sheet name="COFOG" sheetId="20" r:id="rId20"/>
    <sheet name="Határozat (2)" sheetId="21" state="hidden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a" localSheetId="14">'[1]vagyon'!#REF!</definedName>
    <definedName name="aa">'[1]vagyon'!#REF!</definedName>
    <definedName name="aaa" localSheetId="14">'[1]vagyon'!#REF!</definedName>
    <definedName name="aaa">'[1]vagyon'!#REF!</definedName>
    <definedName name="bb" localSheetId="14">'[1]vagyon'!#REF!</definedName>
    <definedName name="bb">'[1]vagyon'!#REF!</definedName>
    <definedName name="bbb" localSheetId="14">'[1]vagyon'!#REF!</definedName>
    <definedName name="bbb">'[1]vagyon'!#REF!</definedName>
    <definedName name="ber">'[1]vagyon'!#REF!</definedName>
    <definedName name="bháza" localSheetId="14">'[1]vagyon'!#REF!</definedName>
    <definedName name="bháza">'[1]vagyon'!#REF!</definedName>
    <definedName name="CC" localSheetId="14">'[1]vagyon'!#REF!</definedName>
    <definedName name="CC">'[1]vagyon'!#REF!</definedName>
    <definedName name="ccc">'[1]vagyon'!#REF!</definedName>
    <definedName name="cccc" localSheetId="14">'[2]vagyon'!#REF!</definedName>
    <definedName name="cccc">'[2]vagyon'!#REF!</definedName>
    <definedName name="cccccc">'[1]vagyon'!#REF!</definedName>
    <definedName name="ee" localSheetId="14">'[2]vagyon'!#REF!</definedName>
    <definedName name="ee">'[2]vagyon'!#REF!</definedName>
    <definedName name="éé" localSheetId="14">'[1]vagyon'!#REF!</definedName>
    <definedName name="éé">'[1]vagyon'!#REF!</definedName>
    <definedName name="ééééé" localSheetId="14">'[1]vagyon'!#REF!</definedName>
    <definedName name="ééééé">'[1]vagyon'!#REF!</definedName>
    <definedName name="ff" localSheetId="14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 localSheetId="14">'[1]vagyon'!#REF!</definedName>
    <definedName name="mm">'[1]vagyon'!#REF!</definedName>
    <definedName name="mmm" localSheetId="14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5">'Egyensúly 2012-2014.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8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6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4">'változás'!$1:$4</definedName>
    <definedName name="Nyomtatási_ter" localSheetId="10">'[3]vagyon'!#REF!</definedName>
    <definedName name="Nyomtatási_ter" localSheetId="11">'[6]vagyon'!#REF!</definedName>
    <definedName name="Nyomtatási_ter" localSheetId="7">'[3]vagyon'!#REF!</definedName>
    <definedName name="Nyomtatási_ter" localSheetId="13">'[3]vagyon'!#REF!</definedName>
    <definedName name="Nyomtatási_ter" localSheetId="12">'[3]vagyon'!#REF!</definedName>
    <definedName name="Nyomtatási_ter" localSheetId="15">'[1]vagyon'!#REF!</definedName>
    <definedName name="Nyomtatási_ter" localSheetId="8">'[3]vagyon'!#REF!</definedName>
    <definedName name="Nyomtatási_ter" localSheetId="4">'[1]vagyon'!#REF!</definedName>
    <definedName name="Nyomtatási_ter" localSheetId="14">'[1]vagyon'!#REF!</definedName>
    <definedName name="Nyomtatási_ter">'[3]vagyon'!#REF!</definedName>
    <definedName name="Nyomtatási_ter2">'[1]vagyon'!#REF!</definedName>
    <definedName name="OOO" localSheetId="14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7">'[2]vagyon'!#REF!</definedName>
    <definedName name="Pénzmaradvány." localSheetId="13">'[2]vagyon'!#REF!</definedName>
    <definedName name="Pénzmaradvány." localSheetId="12">'[2]vagyon'!#REF!</definedName>
    <definedName name="Pénzmaradvány." localSheetId="8">'[2]vagyon'!#REF!</definedName>
    <definedName name="Pénzmaradvány." localSheetId="14">'[2]vagyon'!#REF!</definedName>
    <definedName name="Pénzmaradvány.">'[2]vagyon'!#REF!</definedName>
    <definedName name="pénzmaradvány1" localSheetId="14">'[1]vagyon'!#REF!</definedName>
    <definedName name="pénzmaradvány1">'[1]vagyon'!#REF!</definedName>
    <definedName name="pmar">'[4]vagyon'!#REF!</definedName>
    <definedName name="pp" localSheetId="14">'[1]vagyon'!#REF!</definedName>
    <definedName name="pp">'[1]vagyon'!#REF!</definedName>
    <definedName name="uu">'[1]vagyon'!#REF!</definedName>
    <definedName name="uuuuu">'[1]vagyon'!#REF!</definedName>
    <definedName name="ŰŰ" localSheetId="14">'[2]vagyon'!#REF!</definedName>
    <definedName name="ŰŰ">'[2]vagyon'!#REF!</definedName>
    <definedName name="vagy" localSheetId="10">'[3]vagyon'!#REF!</definedName>
    <definedName name="vagy">'[5]vagyon'!#REF!</definedName>
    <definedName name="ww">'[1]vagyon'!#REF!</definedName>
    <definedName name="XXXX" localSheetId="15">'[1]vagyon'!#REF!</definedName>
    <definedName name="XXXX" localSheetId="4">'[1]vagyon'!#REF!</definedName>
    <definedName name="XXXX" localSheetId="14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<sst xmlns="http://schemas.openxmlformats.org/spreadsheetml/2006/main" count="1284" uniqueCount="837">
  <si>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</si>
  <si>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</si>
  <si>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</si>
  <si>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</si>
  <si>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</si>
  <si>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</si>
  <si>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</si>
  <si>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</si>
  <si>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</si>
  <si>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</si>
  <si>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</si>
  <si>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</si>
  <si>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</si>
  <si>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</si>
  <si>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</si>
  <si>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</si>
  <si>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</si>
  <si>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</si>
  <si>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</si>
  <si>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</si>
  <si>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</si>
  <si>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</si>
  <si>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</si>
  <si>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</si>
  <si>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</si>
  <si>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</si>
  <si>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</si>
  <si>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</si>
  <si>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</si>
  <si>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</si>
  <si>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</si>
  <si>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</si>
  <si>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</si>
  <si>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</si>
  <si>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</si>
  <si>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</si>
  <si>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</si>
  <si>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</si>
  <si>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</si>
  <si>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</si>
  <si>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</si>
  <si>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</si>
  <si>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</si>
  <si>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</si>
  <si>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</si>
  <si>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</si>
  <si>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</si>
  <si>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</si>
  <si>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</si>
  <si>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</si>
  <si>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</si>
  <si>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</si>
  <si>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</si>
  <si>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</si>
  <si>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</si>
  <si>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</si>
  <si>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</si>
  <si>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</si>
  <si>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</si>
  <si>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</si>
  <si>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</si>
  <si>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</si>
  <si>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</si>
  <si>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</si>
  <si>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</si>
  <si>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</si>
  <si>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</si>
  <si>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</si>
  <si>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</si>
  <si>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</si>
  <si>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</si>
  <si>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</si>
  <si>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</si>
  <si>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</si>
  <si>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</si>
  <si>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</si>
  <si>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</si>
  <si>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</si>
  <si>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</si>
  <si>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</si>
  <si>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</si>
  <si>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</si>
  <si>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</si>
  <si>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</si>
  <si>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</si>
  <si>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</si>
  <si>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</si>
  <si>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</si>
  <si>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</si>
  <si>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</si>
  <si>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</si>
  <si>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</si>
  <si>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</si>
  <si>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</si>
  <si>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</si>
  <si>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</si>
  <si>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</si>
  <si>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</si>
  <si>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</si>
  <si>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</si>
  <si>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</si>
  <si>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</si>
  <si>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</si>
  <si>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</si>
  <si>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</si>
  <si>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</si>
  <si>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</si>
  <si>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</si>
  <si>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</si>
  <si>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</si>
  <si>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</si>
  <si>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</si>
  <si>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</si>
  <si>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</si>
  <si>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</si>
  <si>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</si>
  <si>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</si>
  <si>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</si>
  <si>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</si>
  <si>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</si>
  <si>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</si>
  <si>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</si>
  <si>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</si>
  <si>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</si>
  <si>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</si>
  <si>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</si>
  <si>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</si>
  <si>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</si>
  <si>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</si>
  <si>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</si>
  <si>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</si>
  <si>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</si>
  <si>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</si>
  <si>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</si>
  <si>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</si>
  <si>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</si>
  <si>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</si>
  <si>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</si>
  <si>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</si>
  <si>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</si>
  <si>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</si>
  <si>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</si>
  <si>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</si>
  <si>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</si>
  <si>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</si>
  <si>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</si>
  <si>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</si>
  <si>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</si>
  <si>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</si>
  <si>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</si>
  <si>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</si>
  <si>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</si>
  <si>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</si>
  <si>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</si>
  <si>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</si>
  <si>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</si>
  <si>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</si>
  <si>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</si>
  <si>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</si>
  <si>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</si>
  <si>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</si>
  <si>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</si>
  <si>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</si>
  <si>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</si>
  <si>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</si>
  <si>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</si>
  <si>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</si>
  <si>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</si>
  <si>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</si>
  <si>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</si>
  <si>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</si>
  <si>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</si>
  <si>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</si>
  <si>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</si>
  <si>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</si>
  <si>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</si>
  <si>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</si>
  <si>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</si>
  <si>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</si>
  <si>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</si>
  <si>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</si>
  <si>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</si>
  <si>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</si>
  <si>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</si>
  <si>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</si>
  <si>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</si>
  <si>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</si>
  <si>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</si>
  <si>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</si>
  <si>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</si>
  <si>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</si>
  <si>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</si>
  <si>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</si>
  <si>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</si>
  <si>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</si>
  <si>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</si>
  <si>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</si>
  <si>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</si>
  <si>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</si>
  <si>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</si>
  <si>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</si>
  <si>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</si>
  <si>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</si>
  <si>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</si>
  <si>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</si>
  <si>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</si>
  <si>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</si>
  <si>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</si>
  <si>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</si>
  <si>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</si>
  <si>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</si>
  <si>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</si>
  <si>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</si>
  <si>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</si>
  <si>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</si>
  <si>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</si>
  <si>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</si>
  <si>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</si>
  <si>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</si>
  <si>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</si>
  <si>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</si>
  <si>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</si>
  <si>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</si>
  <si>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</si>
  <si>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</si>
  <si>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</si>
  <si>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</si>
  <si>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</si>
  <si>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</si>
  <si>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</si>
  <si>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</si>
  <si>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</si>
  <si>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</si>
  <si>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</si>
  <si>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</si>
  <si>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</si>
  <si>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</si>
  <si>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</si>
  <si>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</si>
  <si>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</si>
  <si>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</si>
  <si>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</si>
  <si>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</si>
  <si>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</si>
  <si>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</si>
  <si>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</si>
  <si>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</si>
  <si>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</si>
  <si>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</si>
  <si>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</si>
  <si>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</si>
  <si>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</si>
  <si>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</si>
  <si>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</si>
  <si>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</si>
  <si>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</si>
  <si>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</si>
  <si>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</si>
  <si>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</si>
  <si>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</si>
  <si>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</si>
  <si>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</si>
  <si>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</si>
  <si>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</si>
  <si>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</si>
  <si>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</si>
  <si>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</si>
  <si>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</si>
  <si>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</si>
  <si>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</si>
  <si>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</si>
  <si>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</si>
  <si>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</si>
  <si>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</si>
  <si>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</si>
  <si>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</si>
  <si>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</si>
  <si>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</si>
  <si>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</si>
  <si>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</si>
  <si>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</si>
  <si>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</si>
  <si>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</si>
  <si>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</si>
  <si>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</si>
  <si>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</si>
  <si>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</si>
  <si>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</si>
  <si>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</si>
  <si>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</si>
  <si>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</si>
  <si>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</si>
  <si>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</si>
  <si>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</si>
  <si>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</si>
  <si>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</si>
  <si>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</si>
  <si>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</si>
  <si>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</si>
  <si>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</si>
  <si>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</si>
  <si>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</si>
  <si>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</si>
  <si>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</si>
  <si>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</si>
  <si>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</si>
  <si>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</si>
  <si>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</si>
  <si>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</si>
  <si>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</si>
  <si>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</si>
  <si>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</si>
  <si>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</si>
  <si>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</si>
  <si>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</si>
  <si>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</si>
  <si>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</si>
  <si>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</si>
  <si>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</si>
  <si>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</si>
  <si>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</si>
  <si>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</si>
  <si>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</si>
  <si>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</si>
  <si>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</si>
  <si>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</si>
  <si>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</si>
  <si>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</si>
  <si>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</si>
  <si>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</si>
  <si>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</si>
  <si>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</si>
  <si>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</si>
  <si>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</si>
  <si>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</si>
  <si>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</si>
  <si>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</si>
  <si>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</si>
  <si>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</si>
  <si>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</si>
  <si>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</si>
  <si>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</si>
  <si>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</si>
  <si>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</si>
  <si>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</si>
  <si>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</si>
  <si>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</si>
  <si>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</si>
  <si>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</si>
  <si>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</si>
  <si>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</si>
  <si>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</si>
  <si>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</si>
  <si>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</si>
  <si>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</si>
  <si>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</si>
  <si>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</si>
  <si>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</si>
  <si>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</si>
  <si>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</si>
  <si>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</si>
  <si>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</si>
  <si>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</si>
  <si>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</si>
  <si>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</si>
  <si>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</si>
  <si>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</si>
  <si>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</si>
  <si>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</si>
  <si>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</si>
  <si>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</si>
  <si>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</si>
  <si>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</si>
  <si>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</si>
  <si>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</si>
  <si>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</si>
  <si>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</si>
  <si>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</si>
  <si>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</si>
  <si>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</si>
  <si>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</si>
  <si>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</si>
  <si>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</si>
  <si>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</si>
  <si>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</si>
  <si>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</si>
  <si>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</si>
  <si>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</si>
  <si>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</si>
  <si>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</si>
  <si>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</si>
  <si>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</si>
  <si>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</si>
  <si>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</si>
  <si>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</si>
  <si>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</si>
  <si>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</si>
  <si>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</si>
  <si>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</si>
  <si>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</si>
  <si>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</si>
  <si>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</si>
  <si>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</si>
  <si>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</si>
  <si>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</si>
  <si>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</si>
  <si>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</si>
  <si>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</si>
  <si>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</si>
  <si>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</si>
  <si>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</si>
  <si>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</si>
  <si>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</si>
  <si>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</si>
  <si>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</si>
  <si>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</si>
  <si>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</si>
  <si>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</si>
  <si>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</si>
  <si>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</si>
  <si>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</si>
  <si>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 xml:space="preserve">   - Út és tó helyreállítás (vis maior)</t>
  </si>
  <si>
    <t xml:space="preserve"> - Gosztola</t>
  </si>
  <si>
    <t xml:space="preserve"> - Rédics</t>
  </si>
  <si>
    <t xml:space="preserve"> - Lenti</t>
  </si>
  <si>
    <t>- Tóbüfé bérleti díj</t>
  </si>
  <si>
    <t>- Tenke Horgászegylet</t>
  </si>
  <si>
    <t>- Sírhely</t>
  </si>
  <si>
    <t>- Zalavíz ZRT. bérleti díj</t>
  </si>
  <si>
    <t xml:space="preserve">   - Áram használat (Vízmű)</t>
  </si>
  <si>
    <t xml:space="preserve"> - lakosságnak visszatérítendő kölcsön</t>
  </si>
  <si>
    <t xml:space="preserve"> - Teke Klub Resznek</t>
  </si>
  <si>
    <t xml:space="preserve">  reprezentáció</t>
  </si>
  <si>
    <t>066020 Város és községgazdálkodás</t>
  </si>
  <si>
    <t>081061 Szabadidős park, fürdő és strandszolgáltatás (Tóval kapcs. kiad.)</t>
  </si>
  <si>
    <t xml:space="preserve"> - személyhez nem köthető repr.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</si>
  <si>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</si>
  <si>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</si>
  <si>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</si>
  <si>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</si>
  <si>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</si>
  <si>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</si>
  <si>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t xml:space="preserve">LENDVADEDES KÖZSÉG ÖNKORMÁNYZATA </t>
  </si>
  <si>
    <t>011130 Önkormányzatok és önkormányzati hivatalok jogalkotó és általános igazgatási tevékenysége Képviselői t.díj</t>
  </si>
  <si>
    <r>
      <t xml:space="preserve">081061 Szabadidős park, fürdő és strandszolgáltatás (Tóval kapcs. </t>
    </r>
    <r>
      <rPr>
        <b/>
        <sz val="12"/>
        <rFont val="Times New Roman"/>
        <family val="1"/>
      </rPr>
      <t>vis maior</t>
    </r>
    <r>
      <rPr>
        <sz val="12"/>
        <rFont val="Times New Roman"/>
        <family val="1"/>
      </rPr>
      <t xml:space="preserve"> kiad. Szakértői díj</t>
    </r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</si>
  <si>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</si>
  <si>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</si>
  <si>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</si>
  <si>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</si>
  <si>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</si>
  <si>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</si>
  <si>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</si>
  <si>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</si>
  <si>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</si>
  <si>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</si>
  <si>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</si>
  <si>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</si>
  <si>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</si>
  <si>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</si>
  <si>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</si>
  <si>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</si>
  <si>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</si>
  <si>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</si>
  <si>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</si>
  <si>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Harangláb előtti tér kőburkolata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</si>
  <si>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</si>
  <si>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</si>
  <si>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</si>
  <si>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</si>
  <si>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</si>
  <si>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</si>
  <si>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</si>
  <si>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</si>
  <si>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</si>
  <si>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</si>
  <si>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</si>
  <si>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</si>
  <si>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</si>
  <si>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</si>
  <si>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lakosságtól visszatérítendő kölcsön</t>
  </si>
  <si>
    <t xml:space="preserve">    - Erzsébet utalvány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</si>
  <si>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</si>
  <si>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Mentőszolgálat Alapítvány</t>
  </si>
  <si>
    <t>Tény 06.30.</t>
  </si>
  <si>
    <t xml:space="preserve">      - Hálózatfejlesztési hozz. </t>
  </si>
  <si>
    <t xml:space="preserve">   - Dr. Hetés Ferenc Rendelőintézet Lenti</t>
  </si>
  <si>
    <t>4a</t>
  </si>
  <si>
    <t>7a</t>
  </si>
  <si>
    <t>7b</t>
  </si>
  <si>
    <t>Tény 09.30.</t>
  </si>
  <si>
    <t xml:space="preserve">      - szociális célú tűzifa 2016. évi</t>
  </si>
  <si>
    <t>LENDVADEDES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</si>
  <si>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</si>
  <si>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</si>
  <si>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</si>
  <si>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</si>
  <si>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- Temető kerítés felújítása</t>
  </si>
  <si>
    <t xml:space="preserve"> - Vis maior( Hegyi út.)</t>
  </si>
  <si>
    <t xml:space="preserve"> - Petőfi utca vízelvezető rendszer felújítása </t>
  </si>
  <si>
    <t>- Közös Önkormányzati Hivatal felhalmozási kiadásaihoz átadás önkormányzatnak</t>
  </si>
  <si>
    <r>
      <t>LENDVADEDES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</si>
  <si>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2017. ÉVI SAJÁT BEVÉTELEI, TOVÁBBÁ ADÓSSÁGOT KELETKEZTETŐ </t>
  </si>
  <si>
    <t>2020.</t>
  </si>
  <si>
    <t xml:space="preserve">2015. Tény </t>
  </si>
  <si>
    <t>2016. várható tény</t>
  </si>
  <si>
    <t>2017. terv</t>
  </si>
  <si>
    <t>LENDVADEDES KÖZSÉG ÖNKORMÁNYZATA 2015-2017. ÉVI MŰKÖDÉSI ÉS FELHALMOZÁSI</t>
  </si>
  <si>
    <r>
      <t xml:space="preserve">Lendvadedes Község Önkormányzata 2017. évi közvetett támogatásai </t>
    </r>
    <r>
      <rPr>
        <i/>
        <sz val="12"/>
        <rFont val="Times New Roman"/>
        <family val="1"/>
      </rPr>
      <t>(adatok Ft-ban)</t>
    </r>
  </si>
  <si>
    <t>Összesen:</t>
  </si>
  <si>
    <t xml:space="preserve"> - VIZMŰ Zrt-től fel nem haszn. 2016.évi vizh. Díj támog. </t>
  </si>
  <si>
    <t xml:space="preserve"> - Medicopter Alapítvány támogatása</t>
  </si>
  <si>
    <t xml:space="preserve">      - vis maior támog.átvétel Hegyi út</t>
  </si>
  <si>
    <t>O</t>
  </si>
  <si>
    <t>P</t>
  </si>
  <si>
    <t>Q</t>
  </si>
  <si>
    <t>R</t>
  </si>
  <si>
    <t>- polgármesteri bér emelés különbözetére</t>
  </si>
  <si>
    <t>B115. Működési célú költségvetési támogatások és kiegészítő támogatások</t>
  </si>
  <si>
    <t>- Minimálbér emelk. bérkompenzáció támogatása</t>
  </si>
  <si>
    <t xml:space="preserve"> - lakosságtól visszatérítendő lakásfelújítási kölcsön</t>
  </si>
  <si>
    <t>- bérleti díj</t>
  </si>
  <si>
    <t xml:space="preserve">   - ZALAVÍZ Zrt. vizdíj támogatás 2017. évi</t>
  </si>
  <si>
    <t xml:space="preserve">  -  Rédics Önk. Gyermeknapi rend.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</si>
  <si>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</si>
  <si>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</si>
  <si>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</si>
  <si>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</si>
  <si>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</si>
  <si>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2015. évről áthúzódó bérkompenzáció támogatása</t>
  </si>
  <si>
    <t>- Üdülőhelyi feladatok támogatása</t>
  </si>
  <si>
    <t>- Önkormányzati fejezeti tartalék</t>
  </si>
  <si>
    <t xml:space="preserve">- Rendkív. Szoc. Tám. </t>
  </si>
  <si>
    <t>- Szociális célú tüzifa</t>
  </si>
  <si>
    <t xml:space="preserve">      - szociális célú tűzifa </t>
  </si>
  <si>
    <t>- Településképi Arculati Kézikönyv</t>
  </si>
  <si>
    <t xml:space="preserve">  -Kistelep.önk.alacsony összegű fejleszt.tám.</t>
  </si>
  <si>
    <t xml:space="preserve">   - Út  helyreállítás (vis maior)</t>
  </si>
  <si>
    <t xml:space="preserve">   - kerekítési különb</t>
  </si>
  <si>
    <t xml:space="preserve"> - Településképi arculati kézikönyv</t>
  </si>
  <si>
    <t xml:space="preserve"> - Temetőnél térkövezés </t>
  </si>
  <si>
    <t>106020 Lakásfenntarással, lakhatással összefűggő kiadások</t>
  </si>
  <si>
    <t>Mód. 12.31.</t>
  </si>
  <si>
    <t>Tény 12.31.</t>
  </si>
  <si>
    <t xml:space="preserve">  - felhalmozási célú kölcsön lakosságnak</t>
  </si>
  <si>
    <t>S</t>
  </si>
  <si>
    <t>T</t>
  </si>
  <si>
    <t>U</t>
  </si>
  <si>
    <t>V</t>
  </si>
  <si>
    <t>W</t>
  </si>
  <si>
    <t>X</t>
  </si>
  <si>
    <t>Y</t>
  </si>
  <si>
    <t>Z</t>
  </si>
  <si>
    <t>LENDVADEDES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</si>
  <si>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</si>
  <si>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</si>
  <si>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</si>
  <si>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</si>
  <si>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</si>
  <si>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</si>
  <si>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</si>
  <si>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</si>
  <si>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</si>
  <si>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</si>
  <si>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</si>
  <si>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</si>
  <si>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</si>
  <si>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</si>
  <si>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</si>
  <si>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</si>
  <si>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</si>
  <si>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</si>
  <si>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</si>
  <si>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</si>
  <si>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</si>
  <si>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</si>
  <si>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</si>
  <si>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</si>
  <si>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</si>
  <si>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</si>
  <si>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</si>
  <si>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</si>
  <si>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</si>
  <si>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</si>
  <si>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</si>
  <si>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</si>
  <si>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</si>
  <si>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</si>
  <si>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LENDVADEDES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</si>
  <si>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</si>
  <si>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</si>
  <si>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</si>
  <si>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</si>
  <si>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</si>
  <si>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</si>
  <si>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</si>
  <si>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</si>
  <si>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</si>
  <si>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</si>
  <si>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</si>
  <si>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</si>
  <si>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</si>
  <si>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</si>
  <si>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</si>
  <si>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</si>
  <si>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</si>
  <si>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</si>
  <si>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</si>
  <si>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</si>
  <si>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</si>
  <si>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</si>
  <si>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</si>
  <si>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</si>
  <si>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</si>
  <si>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</si>
  <si>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</si>
  <si>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</si>
  <si>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</si>
  <si>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</si>
  <si>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</si>
  <si>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</si>
  <si>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</si>
  <si>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</si>
  <si>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</si>
  <si>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</si>
  <si>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</si>
  <si>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</si>
  <si>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</si>
  <si>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</si>
  <si>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</si>
  <si>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</si>
  <si>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</si>
  <si>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</si>
  <si>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</si>
  <si>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</si>
  <si>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</si>
  <si>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</si>
  <si>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</si>
  <si>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</si>
  <si>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</si>
  <si>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</si>
  <si>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</si>
  <si>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</si>
  <si>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</si>
  <si>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</si>
  <si>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</si>
  <si>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</si>
  <si>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</si>
  <si>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</si>
  <si>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</si>
  <si>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</si>
  <si>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</si>
  <si>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</si>
  <si>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</si>
  <si>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</si>
  <si>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</si>
  <si>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</si>
  <si>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</si>
  <si>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</si>
  <si>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</si>
  <si>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</si>
  <si>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</si>
  <si>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</si>
  <si>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</si>
  <si>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</si>
  <si>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</si>
  <si>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</si>
  <si>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</si>
  <si>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</si>
  <si>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</si>
  <si>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</si>
  <si>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LENDVADEDES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</si>
  <si>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</si>
  <si>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</si>
  <si>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</si>
  <si>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</si>
  <si>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</si>
  <si>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</si>
  <si>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</si>
  <si>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</si>
  <si>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</si>
  <si>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</si>
  <si>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</si>
  <si>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</si>
  <si>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</si>
  <si>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</si>
  <si>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</si>
  <si>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</si>
  <si>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</si>
  <si>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</si>
  <si>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</si>
  <si>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</si>
  <si>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</si>
  <si>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</si>
  <si>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</si>
  <si>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</si>
  <si>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</si>
  <si>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</si>
  <si>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</si>
  <si>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</si>
  <si>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</si>
  <si>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</si>
  <si>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</si>
  <si>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</si>
  <si>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</si>
  <si>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LENDVADEDES ÖNKORMÁNYZAT</t>
  </si>
  <si>
    <t>100.000 FT ÉRTÉKET MEGHALADÓ GÉPEIRŐL, BERENDEZÉSEIRŐL</t>
  </si>
  <si>
    <t>Értékcsökkenés</t>
  </si>
  <si>
    <t>0-ra leirt gép,berendezés jármű</t>
  </si>
  <si>
    <t>Pad "SZIGET" 160 CM</t>
  </si>
  <si>
    <t>forgalomképes</t>
  </si>
  <si>
    <t xml:space="preserve">Partner fűnyrótraktor </t>
  </si>
  <si>
    <t>LG LCD televízió</t>
  </si>
  <si>
    <t>Bozótvágó kawasaki</t>
  </si>
  <si>
    <t>Ügyvitel technikai gép</t>
  </si>
  <si>
    <t xml:space="preserve">Számítógép </t>
  </si>
  <si>
    <t>Ügyvitel technikai gép összesen:</t>
  </si>
  <si>
    <t>1.3. KIMUTATÁS LENDVADEDES ÖNKORMÁNYZAT</t>
  </si>
  <si>
    <t>FOLYAMATBAN LÉVŐ BERUHÁZÁSAIRÓL</t>
  </si>
  <si>
    <t>Beruházás megnevezése</t>
  </si>
  <si>
    <t>Beruházás összege</t>
  </si>
  <si>
    <t>Beruházás összesen:</t>
  </si>
  <si>
    <t>1.4. KIMUTATÁS LENDVADEDES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</si>
  <si>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</si>
  <si>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</si>
  <si>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</si>
  <si>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</si>
  <si>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</si>
  <si>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</si>
  <si>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LENDVADEDES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</si>
  <si>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</si>
  <si>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</si>
  <si>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</si>
  <si>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</si>
  <si>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</si>
  <si>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</si>
  <si>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</si>
  <si>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</si>
  <si>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</si>
  <si>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</si>
  <si>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</si>
  <si>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</si>
  <si>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</si>
  <si>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</si>
  <si>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</si>
  <si>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</si>
  <si>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</si>
  <si>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</si>
  <si>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</si>
  <si>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</si>
  <si>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</si>
  <si>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</si>
  <si>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</si>
  <si>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</si>
  <si>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</si>
  <si>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</si>
  <si>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</si>
  <si>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</si>
  <si>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</si>
  <si>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</si>
  <si>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</si>
  <si>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</si>
  <si>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</si>
  <si>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</si>
  <si>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 leiródás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</si>
  <si>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</si>
  <si>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</si>
  <si>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</si>
  <si>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</si>
  <si>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</si>
  <si>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Aktiv állomány csökkenés leiródás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</si>
  <si>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</si>
  <si>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</si>
  <si>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</si>
  <si>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</si>
  <si>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</si>
  <si>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</si>
  <si>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</si>
  <si>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</si>
  <si>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</si>
  <si>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</si>
  <si>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</si>
  <si>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</si>
  <si>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2016.12.31-i állomány</t>
  </si>
  <si>
    <t>Összes részesedés</t>
  </si>
  <si>
    <t>2016.  tény</t>
  </si>
  <si>
    <t>Nyító pénzkészlet 2017. 01.01.</t>
  </si>
  <si>
    <t>Sajátos elszámolások</t>
  </si>
  <si>
    <r>
      <t xml:space="preserve">2017. ÉVI MARADVÁNYKIMUTATÁSA </t>
    </r>
    <r>
      <rPr>
        <i/>
        <sz val="12"/>
        <rFont val="Times New Roman"/>
        <family val="1"/>
      </rPr>
      <t xml:space="preserve"> (adatok ezer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</si>
  <si>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</si>
  <si>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</si>
  <si>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 xml:space="preserve">2. LENDVADEDES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</si>
  <si>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</si>
  <si>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</si>
  <si>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</si>
  <si>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települési arculati kézikönyv</t>
  </si>
  <si>
    <t>4.</t>
  </si>
  <si>
    <t>5.</t>
  </si>
  <si>
    <t>6.</t>
  </si>
  <si>
    <t>7.</t>
  </si>
  <si>
    <t>vastalicska</t>
  </si>
  <si>
    <t>8.</t>
  </si>
  <si>
    <t>24.hrsz belterületi út</t>
  </si>
  <si>
    <t>9.</t>
  </si>
  <si>
    <t>köztemető kerítés építés</t>
  </si>
  <si>
    <t>10.</t>
  </si>
  <si>
    <t>külterületi utak felújítása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</si>
  <si>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</si>
  <si>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</si>
  <si>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</si>
  <si>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</si>
  <si>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</si>
  <si>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</si>
  <si>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</si>
  <si>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</si>
  <si>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</si>
  <si>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</si>
  <si>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</si>
  <si>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aktiválás miatti csökkenés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</si>
  <si>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</si>
  <si>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</si>
  <si>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</si>
  <si>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</si>
  <si>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</si>
  <si>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</si>
  <si>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</si>
  <si>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</si>
  <si>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</si>
  <si>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</si>
  <si>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</si>
  <si>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</si>
  <si>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2017.12.31-i állomány</t>
  </si>
  <si>
    <t>2017. évi változás</t>
  </si>
  <si>
    <t>2017. december 31.</t>
  </si>
  <si>
    <t>2018. március 31.</t>
  </si>
  <si>
    <t>Követelés felhalmozási bevételre:</t>
  </si>
  <si>
    <t>Termékek és szolgált.adóira</t>
  </si>
  <si>
    <t>LENDVADEDES KÖZSÉG ÖNKORMÁNYZATA 2017. ÉVI PÉNZESZKÖZ VÁLTOZÁSÁNAK BEMUTATÁSA                 (adatok Ft-ban)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</si>
</sst>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#,##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0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1" applyFont="1" applyFill="1" applyBorder="1" applyAlignment="1">
      <alignment horizontal="center" vertical="center" wrapText="1"/>
      <protection/>
    </xf>
    <xf numFmtId="3" fontId="4" fillId="33" borderId="10" xfId="81" applyNumberFormat="1" applyFont="1" applyFill="1" applyBorder="1" applyAlignment="1">
      <alignment horizontal="right" vertical="center" wrapText="1"/>
      <protection/>
    </xf>
    <xf numFmtId="3" fontId="4" fillId="33" borderId="10" xfId="81" applyNumberFormat="1" applyFont="1" applyFill="1" applyBorder="1" applyAlignment="1">
      <alignment horizontal="center" vertical="center" wrapText="1"/>
      <protection/>
    </xf>
    <xf numFmtId="0" fontId="4" fillId="33" borderId="10" xfId="81" applyFont="1" applyFill="1" applyBorder="1" applyAlignment="1">
      <alignment horizontal="left" vertical="center" wrapText="1"/>
      <protection/>
    </xf>
    <xf numFmtId="0" fontId="3" fillId="33" borderId="10" xfId="81" applyFont="1" applyFill="1" applyBorder="1" applyAlignment="1">
      <alignment horizontal="left" vertical="center" wrapText="1"/>
      <protection/>
    </xf>
    <xf numFmtId="0" fontId="5" fillId="33" borderId="10" xfId="8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1" applyNumberFormat="1" applyFont="1" applyFill="1" applyBorder="1" applyAlignment="1">
      <alignment horizontal="right" vertical="center" wrapText="1"/>
      <protection/>
    </xf>
    <xf numFmtId="3" fontId="3" fillId="33" borderId="10" xfId="81" applyNumberFormat="1" applyFont="1" applyFill="1" applyBorder="1" applyAlignment="1">
      <alignment horizontal="right" vertical="center" wrapText="1"/>
      <protection/>
    </xf>
    <xf numFmtId="3" fontId="4" fillId="0" borderId="10" xfId="81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1" applyFont="1" applyFill="1" applyBorder="1" applyAlignment="1">
      <alignment horizontal="center"/>
      <protection/>
    </xf>
    <xf numFmtId="3" fontId="3" fillId="0" borderId="10" xfId="81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69" applyFont="1" applyAlignment="1">
      <alignment wrapText="1"/>
      <protection/>
    </xf>
    <xf numFmtId="0" fontId="99" fillId="0" borderId="0" xfId="69" applyFont="1">
      <alignment/>
      <protection/>
    </xf>
    <xf numFmtId="0" fontId="100" fillId="0" borderId="10" xfId="69" applyFont="1" applyBorder="1">
      <alignment/>
      <protection/>
    </xf>
    <xf numFmtId="0" fontId="100" fillId="0" borderId="0" xfId="69" applyFont="1">
      <alignment/>
      <protection/>
    </xf>
    <xf numFmtId="3" fontId="101" fillId="0" borderId="0" xfId="69" applyNumberFormat="1" applyFont="1" applyAlignment="1">
      <alignment vertical="center"/>
      <protection/>
    </xf>
    <xf numFmtId="3" fontId="102" fillId="0" borderId="11" xfId="69" applyNumberFormat="1" applyFont="1" applyBorder="1" applyAlignment="1">
      <alignment horizontal="left" vertical="center" wrapText="1"/>
      <protection/>
    </xf>
    <xf numFmtId="3" fontId="103" fillId="0" borderId="10" xfId="69" applyNumberFormat="1" applyFont="1" applyBorder="1" applyAlignment="1">
      <alignment horizontal="center" vertical="center" wrapText="1"/>
      <protection/>
    </xf>
    <xf numFmtId="3" fontId="98" fillId="0" borderId="0" xfId="69" applyNumberFormat="1" applyFont="1" applyAlignment="1">
      <alignment wrapText="1"/>
      <protection/>
    </xf>
    <xf numFmtId="3" fontId="98" fillId="0" borderId="0" xfId="69" applyNumberFormat="1" applyFont="1">
      <alignment/>
      <protection/>
    </xf>
    <xf numFmtId="3" fontId="98" fillId="0" borderId="10" xfId="69" applyNumberFormat="1" applyFont="1" applyBorder="1" applyAlignment="1">
      <alignment wrapText="1"/>
      <protection/>
    </xf>
    <xf numFmtId="3" fontId="99" fillId="0" borderId="10" xfId="69" applyNumberFormat="1" applyFont="1" applyBorder="1">
      <alignment/>
      <protection/>
    </xf>
    <xf numFmtId="3" fontId="99" fillId="0" borderId="0" xfId="69" applyNumberFormat="1" applyFont="1">
      <alignment/>
      <protection/>
    </xf>
    <xf numFmtId="3" fontId="98" fillId="0" borderId="10" xfId="69" applyNumberFormat="1" applyFont="1" applyBorder="1" applyAlignment="1">
      <alignment vertical="center" wrapText="1"/>
      <protection/>
    </xf>
    <xf numFmtId="3" fontId="103" fillId="0" borderId="10" xfId="69" applyNumberFormat="1" applyFont="1" applyBorder="1" applyAlignment="1">
      <alignment wrapText="1"/>
      <protection/>
    </xf>
    <xf numFmtId="3" fontId="100" fillId="0" borderId="10" xfId="69" applyNumberFormat="1" applyFont="1" applyBorder="1">
      <alignment/>
      <protection/>
    </xf>
    <xf numFmtId="3" fontId="100" fillId="0" borderId="0" xfId="69" applyNumberFormat="1" applyFont="1">
      <alignment/>
      <protection/>
    </xf>
    <xf numFmtId="3" fontId="103" fillId="0" borderId="10" xfId="69" applyNumberFormat="1" applyFont="1" applyBorder="1" applyAlignment="1">
      <alignment vertical="center" wrapText="1"/>
      <protection/>
    </xf>
    <xf numFmtId="3" fontId="103" fillId="0" borderId="10" xfId="69" applyNumberFormat="1" applyFont="1" applyBorder="1" applyAlignment="1">
      <alignment vertical="top" wrapText="1"/>
      <protection/>
    </xf>
    <xf numFmtId="3" fontId="16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1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1" applyFont="1" applyFill="1" applyBorder="1" applyAlignment="1">
      <alignment horizontal="center" vertical="center"/>
      <protection/>
    </xf>
    <xf numFmtId="0" fontId="99" fillId="0" borderId="10" xfId="69" applyFont="1" applyBorder="1" applyAlignment="1">
      <alignment wrapText="1"/>
      <protection/>
    </xf>
    <xf numFmtId="3" fontId="4" fillId="0" borderId="13" xfId="81" applyNumberFormat="1" applyFont="1" applyFill="1" applyBorder="1" applyAlignment="1">
      <alignment horizontal="right" wrapText="1"/>
      <protection/>
    </xf>
    <xf numFmtId="0" fontId="100" fillId="0" borderId="10" xfId="69" applyFont="1" applyBorder="1" applyAlignment="1">
      <alignment wrapText="1"/>
      <protection/>
    </xf>
    <xf numFmtId="0" fontId="100" fillId="0" borderId="10" xfId="69" applyFont="1" applyBorder="1" applyAlignment="1">
      <alignment vertical="top" wrapText="1"/>
      <protection/>
    </xf>
    <xf numFmtId="0" fontId="12" fillId="0" borderId="0" xfId="74" applyFill="1">
      <alignment/>
      <protection/>
    </xf>
    <xf numFmtId="0" fontId="3" fillId="0" borderId="0" xfId="79" applyFont="1" applyFill="1" applyAlignment="1">
      <alignment horizontal="center"/>
      <protection/>
    </xf>
    <xf numFmtId="0" fontId="4" fillId="0" borderId="0" xfId="79" applyFont="1" applyFill="1">
      <alignment/>
      <protection/>
    </xf>
    <xf numFmtId="0" fontId="4" fillId="0" borderId="11" xfId="79" applyFont="1" applyFill="1" applyBorder="1" applyAlignment="1">
      <alignment horizontal="center"/>
      <protection/>
    </xf>
    <xf numFmtId="0" fontId="12" fillId="0" borderId="0" xfId="74">
      <alignment/>
      <protection/>
    </xf>
    <xf numFmtId="0" fontId="4" fillId="0" borderId="0" xfId="79" applyFont="1">
      <alignment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8" fillId="0" borderId="0" xfId="79" applyFont="1">
      <alignment/>
      <protection/>
    </xf>
    <xf numFmtId="0" fontId="4" fillId="0" borderId="10" xfId="79" applyFont="1" applyFill="1" applyBorder="1" applyAlignment="1">
      <alignment/>
      <protection/>
    </xf>
    <xf numFmtId="3" fontId="4" fillId="0" borderId="10" xfId="79" applyNumberFormat="1" applyFont="1" applyBorder="1" applyAlignment="1">
      <alignment/>
      <protection/>
    </xf>
    <xf numFmtId="3" fontId="10" fillId="0" borderId="10" xfId="79" applyNumberFormat="1" applyFont="1" applyBorder="1" applyAlignment="1">
      <alignment/>
      <protection/>
    </xf>
    <xf numFmtId="3" fontId="8" fillId="0" borderId="10" xfId="79" applyNumberFormat="1" applyFont="1" applyBorder="1" applyAlignment="1">
      <alignment/>
      <protection/>
    </xf>
    <xf numFmtId="0" fontId="4" fillId="0" borderId="10" xfId="81" applyFont="1" applyFill="1" applyBorder="1" applyAlignment="1">
      <alignment wrapText="1"/>
      <protection/>
    </xf>
    <xf numFmtId="3" fontId="99" fillId="0" borderId="0" xfId="69" applyNumberFormat="1" applyFont="1" applyAlignment="1">
      <alignment horizontal="center"/>
      <protection/>
    </xf>
    <xf numFmtId="0" fontId="5" fillId="0" borderId="10" xfId="81" applyFont="1" applyFill="1" applyBorder="1" applyAlignment="1">
      <alignment/>
      <protection/>
    </xf>
    <xf numFmtId="0" fontId="15" fillId="0" borderId="10" xfId="81" applyFont="1" applyFill="1" applyBorder="1" applyAlignment="1">
      <alignment/>
      <protection/>
    </xf>
    <xf numFmtId="0" fontId="15" fillId="0" borderId="10" xfId="81" applyFont="1" applyFill="1" applyBorder="1" applyAlignment="1">
      <alignment wrapText="1"/>
      <protection/>
    </xf>
    <xf numFmtId="0" fontId="20" fillId="0" borderId="10" xfId="81" applyFont="1" applyFill="1" applyBorder="1" applyAlignment="1">
      <alignment wrapText="1"/>
      <protection/>
    </xf>
    <xf numFmtId="0" fontId="22" fillId="0" borderId="10" xfId="81" applyFont="1" applyFill="1" applyBorder="1" applyAlignment="1">
      <alignment wrapText="1"/>
      <protection/>
    </xf>
    <xf numFmtId="0" fontId="8" fillId="33" borderId="10" xfId="81" applyFont="1" applyFill="1" applyBorder="1" applyAlignment="1">
      <alignment horizontal="left" vertical="center" wrapText="1"/>
      <protection/>
    </xf>
    <xf numFmtId="0" fontId="7" fillId="33" borderId="10" xfId="81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3" fillId="0" borderId="10" xfId="79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horizontal="left" wrapText="1"/>
      <protection/>
    </xf>
    <xf numFmtId="0" fontId="4" fillId="0" borderId="10" xfId="79" applyFont="1" applyFill="1" applyBorder="1" applyAlignment="1">
      <alignment horizontal="left"/>
      <protection/>
    </xf>
    <xf numFmtId="0" fontId="4" fillId="0" borderId="10" xfId="79" applyFont="1" applyBorder="1" applyAlignment="1">
      <alignment vertical="top" wrapText="1"/>
      <protection/>
    </xf>
    <xf numFmtId="0" fontId="10" fillId="0" borderId="10" xfId="79" applyFont="1" applyBorder="1" applyAlignment="1" quotePrefix="1">
      <alignment vertical="top" wrapText="1"/>
      <protection/>
    </xf>
    <xf numFmtId="0" fontId="8" fillId="0" borderId="10" xfId="79" applyFont="1" applyBorder="1" applyAlignment="1" quotePrefix="1">
      <alignment vertical="top" wrapText="1"/>
      <protection/>
    </xf>
    <xf numFmtId="0" fontId="3" fillId="0" borderId="10" xfId="79" applyFont="1" applyBorder="1" applyAlignment="1">
      <alignment vertical="top" wrapText="1"/>
      <protection/>
    </xf>
    <xf numFmtId="3" fontId="4" fillId="33" borderId="10" xfId="81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1" applyNumberFormat="1" applyFont="1" applyFill="1" applyBorder="1" applyAlignment="1">
      <alignment wrapText="1"/>
      <protection/>
    </xf>
    <xf numFmtId="0" fontId="4" fillId="0" borderId="10" xfId="81" applyFont="1" applyFill="1" applyBorder="1" applyAlignment="1" quotePrefix="1">
      <alignment/>
      <protection/>
    </xf>
    <xf numFmtId="0" fontId="4" fillId="0" borderId="10" xfId="81" applyFont="1" applyFill="1" applyBorder="1" applyAlignment="1" quotePrefix="1">
      <alignment wrapText="1"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vertical="center" wrapText="1"/>
      <protection/>
    </xf>
    <xf numFmtId="0" fontId="5" fillId="0" borderId="10" xfId="81" applyFont="1" applyFill="1" applyBorder="1" applyAlignment="1">
      <alignment vertical="center" wrapText="1"/>
      <protection/>
    </xf>
    <xf numFmtId="0" fontId="10" fillId="0" borderId="10" xfId="81" applyFont="1" applyFill="1" applyBorder="1" applyAlignment="1">
      <alignment horizontal="left" vertical="center" wrapText="1"/>
      <protection/>
    </xf>
    <xf numFmtId="0" fontId="4" fillId="0" borderId="10" xfId="81" applyFont="1" applyFill="1" applyBorder="1" applyAlignment="1">
      <alignment vertical="center"/>
      <protection/>
    </xf>
    <xf numFmtId="3" fontId="15" fillId="33" borderId="10" xfId="81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3" fillId="0" borderId="0" xfId="69" applyNumberFormat="1" applyFont="1" applyBorder="1" applyAlignment="1">
      <alignment vertical="center" wrapText="1"/>
      <protection/>
    </xf>
    <xf numFmtId="3" fontId="100" fillId="0" borderId="0" xfId="69" applyNumberFormat="1" applyFont="1" applyBorder="1">
      <alignment/>
      <protection/>
    </xf>
    <xf numFmtId="3" fontId="19" fillId="0" borderId="0" xfId="69" applyNumberFormat="1" applyFont="1" applyAlignment="1">
      <alignment wrapText="1"/>
      <protection/>
    </xf>
    <xf numFmtId="0" fontId="4" fillId="33" borderId="10" xfId="81" applyFont="1" applyFill="1" applyBorder="1" applyAlignment="1">
      <alignment horizontal="center" vertical="center" wrapText="1"/>
      <protection/>
    </xf>
    <xf numFmtId="0" fontId="4" fillId="0" borderId="10" xfId="81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1" applyFont="1" applyFill="1" applyBorder="1" applyAlignment="1">
      <alignment horizontal="center" wrapText="1"/>
      <protection/>
    </xf>
    <xf numFmtId="0" fontId="21" fillId="0" borderId="10" xfId="81" applyFont="1" applyFill="1" applyBorder="1" applyAlignment="1">
      <alignment horizontal="center" wrapText="1"/>
      <protection/>
    </xf>
    <xf numFmtId="0" fontId="15" fillId="33" borderId="10" xfId="81" applyFont="1" applyFill="1" applyBorder="1" applyAlignment="1">
      <alignment horizontal="left" vertical="center" wrapText="1"/>
      <protection/>
    </xf>
    <xf numFmtId="0" fontId="21" fillId="0" borderId="10" xfId="81" applyFont="1" applyFill="1" applyBorder="1" applyAlignment="1">
      <alignment horizontal="center"/>
      <protection/>
    </xf>
    <xf numFmtId="0" fontId="4" fillId="0" borderId="10" xfId="81" applyFont="1" applyFill="1" applyBorder="1" applyAlignment="1" quotePrefix="1">
      <alignment horizontal="center"/>
      <protection/>
    </xf>
    <xf numFmtId="3" fontId="3" fillId="0" borderId="10" xfId="81" applyNumberFormat="1" applyFont="1" applyFill="1" applyBorder="1" applyAlignment="1">
      <alignment wrapText="1"/>
      <protection/>
    </xf>
    <xf numFmtId="0" fontId="4" fillId="0" borderId="10" xfId="81" applyFont="1" applyFill="1" applyBorder="1" applyAlignment="1" quotePrefix="1">
      <alignment horizontal="left" wrapText="1"/>
      <protection/>
    </xf>
    <xf numFmtId="0" fontId="104" fillId="0" borderId="10" xfId="81" applyFont="1" applyFill="1" applyBorder="1" applyAlignment="1" quotePrefix="1">
      <alignment wrapText="1"/>
      <protection/>
    </xf>
    <xf numFmtId="0" fontId="104" fillId="0" borderId="10" xfId="81" applyFont="1" applyFill="1" applyBorder="1" applyAlignment="1">
      <alignment wrapText="1"/>
      <protection/>
    </xf>
    <xf numFmtId="0" fontId="104" fillId="0" borderId="10" xfId="81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5" fillId="0" borderId="10" xfId="81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1" applyNumberFormat="1" applyFont="1" applyFill="1" applyBorder="1" applyAlignment="1">
      <alignment horizontal="right" vertical="center" wrapText="1"/>
      <protection/>
    </xf>
    <xf numFmtId="3" fontId="103" fillId="0" borderId="14" xfId="69" applyNumberFormat="1" applyFont="1" applyBorder="1" applyAlignment="1">
      <alignment horizontal="center" vertical="center" wrapText="1"/>
      <protection/>
    </xf>
    <xf numFmtId="0" fontId="105" fillId="0" borderId="0" xfId="0" applyFont="1" applyAlignment="1">
      <alignment/>
    </xf>
    <xf numFmtId="0" fontId="8" fillId="0" borderId="10" xfId="81" applyFont="1" applyFill="1" applyBorder="1" applyAlignment="1">
      <alignment vertical="center" wrapText="1"/>
      <protection/>
    </xf>
    <xf numFmtId="3" fontId="102" fillId="0" borderId="0" xfId="69" applyNumberFormat="1" applyFont="1" applyBorder="1" applyAlignment="1">
      <alignment horizontal="left" vertical="center" wrapText="1"/>
      <protection/>
    </xf>
    <xf numFmtId="0" fontId="4" fillId="33" borderId="10" xfId="81" applyFont="1" applyFill="1" applyBorder="1" applyAlignment="1" quotePrefix="1">
      <alignment horizontal="left" vertical="center" wrapText="1"/>
      <protection/>
    </xf>
    <xf numFmtId="0" fontId="15" fillId="0" borderId="10" xfId="81" applyFont="1" applyFill="1" applyBorder="1" applyAlignment="1" quotePrefix="1">
      <alignment wrapText="1"/>
      <protection/>
    </xf>
    <xf numFmtId="0" fontId="4" fillId="0" borderId="10" xfId="81" applyFont="1" applyFill="1" applyBorder="1" applyAlignment="1" quotePrefix="1">
      <alignment horizontal="left" wrapText="1" indent="2"/>
      <protection/>
    </xf>
    <xf numFmtId="0" fontId="4" fillId="0" borderId="10" xfId="81" applyFont="1" applyFill="1" applyBorder="1" applyAlignment="1" quotePrefix="1">
      <alignment horizontal="left" wrapText="1" indent="3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81" applyFont="1" applyFill="1" applyBorder="1" applyAlignment="1">
      <alignment/>
      <protection/>
    </xf>
    <xf numFmtId="0" fontId="96" fillId="0" borderId="0" xfId="0" applyFont="1" applyAlignment="1">
      <alignment horizontal="center"/>
    </xf>
    <xf numFmtId="0" fontId="99" fillId="0" borderId="0" xfId="69" applyFont="1" applyAlignment="1">
      <alignment horizontal="right"/>
      <protection/>
    </xf>
    <xf numFmtId="3" fontId="105" fillId="0" borderId="10" xfId="0" applyNumberFormat="1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vertical="center" wrapText="1"/>
    </xf>
    <xf numFmtId="3" fontId="107" fillId="0" borderId="10" xfId="81" applyNumberFormat="1" applyFont="1" applyFill="1" applyBorder="1" applyAlignment="1">
      <alignment wrapText="1"/>
      <protection/>
    </xf>
    <xf numFmtId="3" fontId="105" fillId="0" borderId="10" xfId="81" applyNumberFormat="1" applyFont="1" applyFill="1" applyBorder="1" applyAlignment="1">
      <alignment wrapText="1"/>
      <protection/>
    </xf>
    <xf numFmtId="0" fontId="108" fillId="0" borderId="0" xfId="0" applyFont="1" applyAlignment="1">
      <alignment/>
    </xf>
    <xf numFmtId="0" fontId="91" fillId="0" borderId="0" xfId="0" applyFont="1" applyAlignment="1">
      <alignment/>
    </xf>
    <xf numFmtId="3" fontId="4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0" fontId="108" fillId="0" borderId="0" xfId="0" applyFont="1" applyAlignment="1">
      <alignment horizontal="center"/>
    </xf>
    <xf numFmtId="3" fontId="4" fillId="33" borderId="10" xfId="81" applyNumberFormat="1" applyFont="1" applyFill="1" applyBorder="1" applyAlignment="1">
      <alignment vertical="center" wrapText="1"/>
      <protection/>
    </xf>
    <xf numFmtId="3" fontId="101" fillId="0" borderId="0" xfId="0" applyNumberFormat="1" applyFont="1" applyAlignment="1">
      <alignment horizontal="center"/>
    </xf>
    <xf numFmtId="0" fontId="3" fillId="0" borderId="10" xfId="81" applyFont="1" applyFill="1" applyBorder="1" applyAlignment="1">
      <alignment horizontal="center" vertical="center"/>
      <protection/>
    </xf>
    <xf numFmtId="0" fontId="108" fillId="0" borderId="10" xfId="0" applyFont="1" applyBorder="1" applyAlignment="1">
      <alignment horizontal="center"/>
    </xf>
    <xf numFmtId="3" fontId="101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left"/>
    </xf>
    <xf numFmtId="3" fontId="96" fillId="0" borderId="10" xfId="0" applyNumberFormat="1" applyFont="1" applyBorder="1" applyAlignment="1">
      <alignment/>
    </xf>
    <xf numFmtId="0" fontId="101" fillId="0" borderId="10" xfId="0" applyFont="1" applyBorder="1" applyAlignment="1">
      <alignment horizontal="left"/>
    </xf>
    <xf numFmtId="3" fontId="101" fillId="0" borderId="10" xfId="0" applyNumberFormat="1" applyFont="1" applyBorder="1" applyAlignment="1">
      <alignment/>
    </xf>
    <xf numFmtId="0" fontId="9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81" applyNumberFormat="1" applyFont="1" applyFill="1" applyBorder="1" applyAlignment="1">
      <alignment horizontal="center" vertical="center"/>
      <protection/>
    </xf>
    <xf numFmtId="0" fontId="4" fillId="33" borderId="10" xfId="81" applyFont="1" applyFill="1" applyBorder="1" applyAlignment="1">
      <alignment vertical="center"/>
      <protection/>
    </xf>
    <xf numFmtId="0" fontId="3" fillId="33" borderId="10" xfId="81" applyFont="1" applyFill="1" applyBorder="1" applyAlignment="1">
      <alignment vertical="center"/>
      <protection/>
    </xf>
    <xf numFmtId="3" fontId="3" fillId="33" borderId="10" xfId="81" applyNumberFormat="1" applyFont="1" applyFill="1" applyBorder="1" applyAlignment="1">
      <alignment vertical="center" wrapText="1"/>
      <protection/>
    </xf>
    <xf numFmtId="0" fontId="27" fillId="0" borderId="0" xfId="65" applyFont="1" applyBorder="1" applyAlignment="1">
      <alignment/>
      <protection/>
    </xf>
    <xf numFmtId="0" fontId="29" fillId="0" borderId="0" xfId="65" applyFont="1" applyFill="1">
      <alignment/>
      <protection/>
    </xf>
    <xf numFmtId="0" fontId="12" fillId="0" borderId="0" xfId="83" applyFont="1">
      <alignment/>
      <protection/>
    </xf>
    <xf numFmtId="0" fontId="8" fillId="0" borderId="0" xfId="73" applyNumberFormat="1" applyFont="1" applyFill="1" applyBorder="1" applyAlignment="1" applyProtection="1">
      <alignment/>
      <protection locked="0"/>
    </xf>
    <xf numFmtId="0" fontId="12" fillId="0" borderId="10" xfId="83" applyFont="1" applyBorder="1">
      <alignment/>
      <protection/>
    </xf>
    <xf numFmtId="0" fontId="27" fillId="0" borderId="10" xfId="65" applyFont="1" applyFill="1" applyBorder="1" applyAlignment="1">
      <alignment horizontal="center"/>
      <protection/>
    </xf>
    <xf numFmtId="0" fontId="30" fillId="0" borderId="10" xfId="65" applyFont="1" applyFill="1" applyBorder="1" applyAlignment="1">
      <alignment horizontal="center"/>
      <protection/>
    </xf>
    <xf numFmtId="4" fontId="3" fillId="0" borderId="10" xfId="73" applyNumberFormat="1" applyFont="1" applyFill="1" applyBorder="1" applyAlignment="1" applyProtection="1">
      <alignment horizontal="center"/>
      <protection locked="0"/>
    </xf>
    <xf numFmtId="14" fontId="31" fillId="0" borderId="10" xfId="73" applyNumberFormat="1" applyFont="1" applyFill="1" applyBorder="1" applyAlignment="1" applyProtection="1">
      <alignment horizontal="center"/>
      <protection locked="0"/>
    </xf>
    <xf numFmtId="4" fontId="7" fillId="0" borderId="10" xfId="73" applyNumberFormat="1" applyFont="1" applyFill="1" applyBorder="1" applyAlignment="1" applyProtection="1">
      <alignment/>
      <protection locked="0"/>
    </xf>
    <xf numFmtId="4" fontId="8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/>
      <protection locked="0"/>
    </xf>
    <xf numFmtId="4" fontId="9" fillId="0" borderId="10" xfId="73" applyNumberFormat="1" applyFont="1" applyFill="1" applyBorder="1" applyAlignment="1" applyProtection="1">
      <alignment wrapText="1"/>
      <protection locked="0"/>
    </xf>
    <xf numFmtId="4" fontId="32" fillId="0" borderId="10" xfId="73" applyNumberFormat="1" applyFont="1" applyFill="1" applyBorder="1" applyAlignment="1" applyProtection="1">
      <alignment/>
      <protection locked="0"/>
    </xf>
    <xf numFmtId="4" fontId="33" fillId="0" borderId="10" xfId="73" applyNumberFormat="1" applyFont="1" applyFill="1" applyBorder="1" applyAlignment="1" applyProtection="1">
      <alignment wrapText="1"/>
      <protection locked="0"/>
    </xf>
    <xf numFmtId="4" fontId="33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 wrapText="1"/>
      <protection locked="0"/>
    </xf>
    <xf numFmtId="4" fontId="9" fillId="0" borderId="10" xfId="73" applyNumberFormat="1" applyFont="1" applyFill="1" applyBorder="1" applyAlignment="1" applyProtection="1">
      <alignment/>
      <protection locked="0"/>
    </xf>
    <xf numFmtId="0" fontId="7" fillId="0" borderId="0" xfId="73" applyNumberFormat="1" applyFont="1" applyFill="1" applyBorder="1" applyAlignment="1" applyProtection="1">
      <alignment/>
      <protection locked="0"/>
    </xf>
    <xf numFmtId="4" fontId="10" fillId="0" borderId="10" xfId="73" applyNumberFormat="1" applyFont="1" applyFill="1" applyBorder="1" applyAlignment="1" applyProtection="1">
      <alignment/>
      <protection locked="0"/>
    </xf>
    <xf numFmtId="4" fontId="14" fillId="0" borderId="10" xfId="73" applyNumberFormat="1" applyFont="1" applyFill="1" applyBorder="1" applyAlignment="1" applyProtection="1">
      <alignment/>
      <protection locked="0"/>
    </xf>
    <xf numFmtId="0" fontId="9" fillId="0" borderId="0" xfId="73" applyNumberFormat="1" applyFont="1" applyFill="1" applyBorder="1" applyAlignment="1" applyProtection="1">
      <alignment/>
      <protection locked="0"/>
    </xf>
    <xf numFmtId="0" fontId="8" fillId="0" borderId="10" xfId="73" applyNumberFormat="1" applyFont="1" applyFill="1" applyBorder="1" applyAlignment="1" applyProtection="1">
      <alignment/>
      <protection locked="0"/>
    </xf>
    <xf numFmtId="0" fontId="10" fillId="0" borderId="0" xfId="73" applyNumberFormat="1" applyFont="1" applyFill="1" applyBorder="1" applyAlignment="1" applyProtection="1">
      <alignment/>
      <protection locked="0"/>
    </xf>
    <xf numFmtId="0" fontId="16" fillId="0" borderId="0" xfId="73" applyNumberFormat="1" applyFont="1" applyFill="1" applyBorder="1" applyAlignment="1" applyProtection="1">
      <alignment/>
      <protection locked="0"/>
    </xf>
    <xf numFmtId="4" fontId="3" fillId="0" borderId="10" xfId="73" applyNumberFormat="1" applyFont="1" applyFill="1" applyBorder="1" applyAlignment="1" applyProtection="1">
      <alignment/>
      <protection locked="0"/>
    </xf>
    <xf numFmtId="0" fontId="35" fillId="0" borderId="10" xfId="83" applyFont="1" applyBorder="1">
      <alignment/>
      <protection/>
    </xf>
    <xf numFmtId="0" fontId="36" fillId="0" borderId="10" xfId="65" applyFont="1" applyFill="1" applyBorder="1" applyAlignment="1">
      <alignment horizontal="center"/>
      <protection/>
    </xf>
    <xf numFmtId="0" fontId="35" fillId="0" borderId="0" xfId="83" applyFont="1">
      <alignment/>
      <protection/>
    </xf>
    <xf numFmtId="4" fontId="35" fillId="0" borderId="0" xfId="73" applyNumberFormat="1" applyFont="1" applyFill="1" applyBorder="1" applyAlignment="1" applyProtection="1">
      <alignment/>
      <protection locked="0"/>
    </xf>
    <xf numFmtId="4" fontId="37" fillId="0" borderId="10" xfId="73" applyNumberFormat="1" applyFont="1" applyFill="1" applyBorder="1" applyAlignment="1" applyProtection="1">
      <alignment/>
      <protection locked="0"/>
    </xf>
    <xf numFmtId="4" fontId="35" fillId="0" borderId="10" xfId="73" applyNumberFormat="1" applyFont="1" applyFill="1" applyBorder="1" applyAlignment="1" applyProtection="1">
      <alignment/>
      <protection locked="0"/>
    </xf>
    <xf numFmtId="4" fontId="38" fillId="0" borderId="10" xfId="73" applyNumberFormat="1" applyFont="1" applyFill="1" applyBorder="1" applyAlignment="1" applyProtection="1">
      <alignment/>
      <protection locked="0"/>
    </xf>
    <xf numFmtId="4" fontId="39" fillId="0" borderId="10" xfId="73" applyNumberFormat="1" applyFont="1" applyFill="1" applyBorder="1" applyAlignment="1" applyProtection="1">
      <alignment/>
      <protection locked="0"/>
    </xf>
    <xf numFmtId="4" fontId="40" fillId="0" borderId="10" xfId="73" applyNumberFormat="1" applyFont="1" applyFill="1" applyBorder="1" applyAlignment="1" applyProtection="1">
      <alignment/>
      <protection locked="0"/>
    </xf>
    <xf numFmtId="4" fontId="39" fillId="0" borderId="10" xfId="77" applyNumberFormat="1" applyFont="1" applyFill="1" applyBorder="1" applyAlignment="1" applyProtection="1">
      <alignment/>
      <protection locked="0"/>
    </xf>
    <xf numFmtId="4" fontId="37" fillId="34" borderId="10" xfId="73" applyNumberFormat="1" applyFont="1" applyFill="1" applyBorder="1" applyAlignment="1" applyProtection="1">
      <alignment/>
      <protection locked="0"/>
    </xf>
    <xf numFmtId="4" fontId="39" fillId="34" borderId="10" xfId="73" applyNumberFormat="1" applyFont="1" applyFill="1" applyBorder="1" applyAlignment="1" applyProtection="1">
      <alignment/>
      <protection locked="0"/>
    </xf>
    <xf numFmtId="4" fontId="40" fillId="34" borderId="10" xfId="73" applyNumberFormat="1" applyFont="1" applyFill="1" applyBorder="1" applyAlignment="1" applyProtection="1">
      <alignment/>
      <protection locked="0"/>
    </xf>
    <xf numFmtId="4" fontId="41" fillId="0" borderId="10" xfId="73" applyNumberFormat="1" applyFont="1" applyFill="1" applyBorder="1" applyAlignment="1" applyProtection="1">
      <alignment/>
      <protection locked="0"/>
    </xf>
    <xf numFmtId="4" fontId="42" fillId="0" borderId="10" xfId="73" applyNumberFormat="1" applyFont="1" applyFill="1" applyBorder="1" applyAlignment="1" applyProtection="1">
      <alignment/>
      <protection locked="0"/>
    </xf>
    <xf numFmtId="4" fontId="11" fillId="0" borderId="10" xfId="73" applyNumberFormat="1" applyFont="1" applyFill="1" applyBorder="1" applyAlignment="1" applyProtection="1">
      <alignment/>
      <protection locked="0"/>
    </xf>
    <xf numFmtId="4" fontId="11" fillId="0" borderId="0" xfId="73" applyNumberFormat="1" applyFont="1" applyFill="1" applyBorder="1" applyAlignment="1" applyProtection="1">
      <alignment/>
      <protection locked="0"/>
    </xf>
    <xf numFmtId="4" fontId="37" fillId="35" borderId="10" xfId="73" applyNumberFormat="1" applyFont="1" applyFill="1" applyBorder="1" applyAlignment="1" applyProtection="1">
      <alignment wrapText="1"/>
      <protection locked="0"/>
    </xf>
    <xf numFmtId="4" fontId="37" fillId="35" borderId="10" xfId="73" applyNumberFormat="1" applyFont="1" applyFill="1" applyBorder="1" applyAlignment="1" applyProtection="1">
      <alignment/>
      <protection locked="0"/>
    </xf>
    <xf numFmtId="4" fontId="39" fillId="35" borderId="10" xfId="73" applyNumberFormat="1" applyFont="1" applyFill="1" applyBorder="1" applyAlignment="1" applyProtection="1">
      <alignment/>
      <protection locked="0"/>
    </xf>
    <xf numFmtId="4" fontId="37" fillId="0" borderId="0" xfId="73" applyNumberFormat="1" applyFont="1" applyFill="1" applyBorder="1" applyAlignment="1" applyProtection="1">
      <alignment/>
      <protection locked="0"/>
    </xf>
    <xf numFmtId="0" fontId="27" fillId="0" borderId="0" xfId="62" applyFont="1" applyBorder="1" applyAlignment="1">
      <alignment/>
      <protection/>
    </xf>
    <xf numFmtId="0" fontId="29" fillId="0" borderId="0" xfId="62" applyFont="1" applyFill="1">
      <alignment/>
      <protection/>
    </xf>
    <xf numFmtId="0" fontId="27" fillId="0" borderId="10" xfId="62" applyFont="1" applyFill="1" applyBorder="1" applyAlignment="1">
      <alignment horizontal="center"/>
      <protection/>
    </xf>
    <xf numFmtId="0" fontId="30" fillId="0" borderId="10" xfId="62" applyFont="1" applyFill="1" applyBorder="1" applyAlignment="1">
      <alignment horizontal="center"/>
      <protection/>
    </xf>
    <xf numFmtId="4" fontId="43" fillId="0" borderId="10" xfId="82" applyNumberFormat="1" applyFont="1" applyFill="1" applyBorder="1" applyAlignment="1" applyProtection="1">
      <alignment/>
      <protection locked="0"/>
    </xf>
    <xf numFmtId="4" fontId="43" fillId="0" borderId="10" xfId="82" applyNumberFormat="1" applyFont="1" applyFill="1" applyBorder="1" applyAlignment="1" applyProtection="1">
      <alignment horizontal="center"/>
      <protection locked="0"/>
    </xf>
    <xf numFmtId="0" fontId="11" fillId="0" borderId="0" xfId="82">
      <alignment/>
      <protection/>
    </xf>
    <xf numFmtId="0" fontId="42" fillId="0" borderId="10" xfId="72" applyFont="1" applyBorder="1">
      <alignment/>
      <protection/>
    </xf>
    <xf numFmtId="4" fontId="27" fillId="0" borderId="10" xfId="72" applyNumberFormat="1" applyFont="1" applyFill="1" applyBorder="1" applyAlignment="1" applyProtection="1">
      <alignment horizontal="center"/>
      <protection locked="0"/>
    </xf>
    <xf numFmtId="0" fontId="11" fillId="0" borderId="0" xfId="62">
      <alignment/>
      <protection/>
    </xf>
    <xf numFmtId="0" fontId="11" fillId="0" borderId="0" xfId="72">
      <alignment/>
      <protection/>
    </xf>
    <xf numFmtId="0" fontId="11" fillId="0" borderId="10" xfId="72" applyFont="1" applyBorder="1">
      <alignment/>
      <protection/>
    </xf>
    <xf numFmtId="4" fontId="29" fillId="0" borderId="10" xfId="72" applyNumberFormat="1" applyFont="1" applyFill="1" applyBorder="1" applyAlignment="1" applyProtection="1">
      <alignment horizontal="right"/>
      <protection locked="0"/>
    </xf>
    <xf numFmtId="0" fontId="42" fillId="35" borderId="10" xfId="72" applyFont="1" applyFill="1" applyBorder="1">
      <alignment/>
      <protection/>
    </xf>
    <xf numFmtId="4" fontId="27" fillId="35" borderId="10" xfId="72" applyNumberFormat="1" applyFont="1" applyFill="1" applyBorder="1" applyAlignment="1" applyProtection="1">
      <alignment horizontal="right"/>
      <protection locked="0"/>
    </xf>
    <xf numFmtId="0" fontId="0" fillId="0" borderId="10" xfId="72" applyFont="1" applyBorder="1">
      <alignment/>
      <protection/>
    </xf>
    <xf numFmtId="0" fontId="11" fillId="0" borderId="0" xfId="62" applyFont="1">
      <alignment/>
      <protection/>
    </xf>
    <xf numFmtId="0" fontId="11" fillId="0" borderId="0" xfId="72" applyFont="1">
      <alignment/>
      <protection/>
    </xf>
    <xf numFmtId="0" fontId="42" fillId="0" borderId="0" xfId="62" applyFont="1">
      <alignment/>
      <protection/>
    </xf>
    <xf numFmtId="0" fontId="42" fillId="0" borderId="0" xfId="72" applyFont="1">
      <alignment/>
      <protection/>
    </xf>
    <xf numFmtId="4" fontId="27" fillId="0" borderId="10" xfId="72" applyNumberFormat="1" applyFont="1" applyFill="1" applyBorder="1" applyAlignment="1" applyProtection="1">
      <alignment/>
      <protection locked="0"/>
    </xf>
    <xf numFmtId="4" fontId="29" fillId="0" borderId="10" xfId="72" applyNumberFormat="1" applyFont="1" applyFill="1" applyBorder="1" applyAlignment="1" applyProtection="1">
      <alignment/>
      <protection locked="0"/>
    </xf>
    <xf numFmtId="4" fontId="29" fillId="0" borderId="10" xfId="72" applyNumberFormat="1" applyFont="1" applyFill="1" applyBorder="1" applyAlignment="1" applyProtection="1">
      <alignment/>
      <protection locked="0"/>
    </xf>
    <xf numFmtId="4" fontId="27" fillId="34" borderId="10" xfId="72" applyNumberFormat="1" applyFont="1" applyFill="1" applyBorder="1" applyAlignment="1" applyProtection="1">
      <alignment/>
      <protection locked="0"/>
    </xf>
    <xf numFmtId="4" fontId="27" fillId="34" borderId="10" xfId="72" applyNumberFormat="1" applyFont="1" applyFill="1" applyBorder="1" applyAlignment="1" applyProtection="1">
      <alignment/>
      <protection locked="0"/>
    </xf>
    <xf numFmtId="0" fontId="0" fillId="0" borderId="0" xfId="72" applyFont="1">
      <alignment/>
      <protection/>
    </xf>
    <xf numFmtId="0" fontId="27" fillId="0" borderId="0" xfId="60" applyFont="1" applyBorder="1" applyAlignment="1">
      <alignment/>
      <protection/>
    </xf>
    <xf numFmtId="0" fontId="29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0" fontId="44" fillId="0" borderId="10" xfId="60" applyFont="1" applyFill="1" applyBorder="1" applyAlignment="1">
      <alignment horizontal="center"/>
      <protection/>
    </xf>
    <xf numFmtId="4" fontId="4" fillId="0" borderId="10" xfId="73" applyNumberFormat="1" applyFont="1" applyFill="1" applyBorder="1" applyAlignment="1" applyProtection="1">
      <alignment/>
      <protection locked="0"/>
    </xf>
    <xf numFmtId="4" fontId="27" fillId="36" borderId="10" xfId="78" applyNumberFormat="1" applyFont="1" applyFill="1" applyBorder="1" applyAlignment="1" applyProtection="1">
      <alignment/>
      <protection locked="0"/>
    </xf>
    <xf numFmtId="0" fontId="11" fillId="0" borderId="0" xfId="78">
      <alignment/>
      <protection/>
    </xf>
    <xf numFmtId="4" fontId="3" fillId="0" borderId="10" xfId="76" applyNumberFormat="1" applyFont="1" applyFill="1" applyBorder="1" applyAlignment="1" applyProtection="1">
      <alignment horizontal="center"/>
      <protection locked="0"/>
    </xf>
    <xf numFmtId="4" fontId="3" fillId="0" borderId="10" xfId="76" applyNumberFormat="1" applyFont="1" applyFill="1" applyBorder="1" applyAlignment="1" applyProtection="1">
      <alignment/>
      <protection locked="0"/>
    </xf>
    <xf numFmtId="0" fontId="8" fillId="0" borderId="0" xfId="76" applyNumberFormat="1" applyFont="1" applyFill="1" applyBorder="1" applyAlignment="1" applyProtection="1">
      <alignment/>
      <protection locked="0"/>
    </xf>
    <xf numFmtId="4" fontId="4" fillId="0" borderId="10" xfId="76" applyNumberFormat="1" applyFont="1" applyFill="1" applyBorder="1" applyAlignment="1" applyProtection="1">
      <alignment/>
      <protection locked="0"/>
    </xf>
    <xf numFmtId="4" fontId="4" fillId="0" borderId="10" xfId="76" applyNumberFormat="1" applyFont="1" applyFill="1" applyBorder="1" applyAlignment="1" applyProtection="1">
      <alignment horizontal="right"/>
      <protection locked="0"/>
    </xf>
    <xf numFmtId="4" fontId="3" fillId="37" borderId="10" xfId="76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 vertical="center"/>
      <protection locked="0"/>
    </xf>
    <xf numFmtId="3" fontId="45" fillId="0" borderId="10" xfId="73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3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/>
      <protection locked="0"/>
    </xf>
    <xf numFmtId="3" fontId="4" fillId="0" borderId="10" xfId="80" applyNumberFormat="1" applyFont="1" applyFill="1" applyBorder="1" applyAlignment="1" applyProtection="1">
      <alignment horizontal="right"/>
      <protection locked="0"/>
    </xf>
    <xf numFmtId="0" fontId="4" fillId="0" borderId="10" xfId="73" applyNumberFormat="1" applyFont="1" applyFill="1" applyBorder="1" applyAlignment="1" applyProtection="1">
      <alignment/>
      <protection locked="0"/>
    </xf>
    <xf numFmtId="3" fontId="26" fillId="0" borderId="10" xfId="80" applyNumberFormat="1" applyFont="1" applyFill="1" applyBorder="1" applyAlignment="1" applyProtection="1">
      <alignment horizontal="right"/>
      <protection locked="0"/>
    </xf>
    <xf numFmtId="3" fontId="26" fillId="0" borderId="10" xfId="80" applyNumberFormat="1" applyFont="1" applyFill="1" applyBorder="1" applyAlignment="1" applyProtection="1">
      <alignment/>
      <protection locked="0"/>
    </xf>
    <xf numFmtId="0" fontId="4" fillId="0" borderId="0" xfId="73" applyNumberFormat="1" applyFont="1" applyFill="1" applyBorder="1" applyAlignment="1" applyProtection="1">
      <alignment/>
      <protection locked="0"/>
    </xf>
    <xf numFmtId="3" fontId="3" fillId="0" borderId="10" xfId="73" applyNumberFormat="1" applyFont="1" applyFill="1" applyBorder="1" applyAlignment="1" applyProtection="1">
      <alignment/>
      <protection locked="0"/>
    </xf>
    <xf numFmtId="0" fontId="3" fillId="0" borderId="0" xfId="73" applyNumberFormat="1" applyFont="1" applyFill="1" applyBorder="1" applyAlignment="1" applyProtection="1">
      <alignment/>
      <protection locked="0"/>
    </xf>
    <xf numFmtId="3" fontId="3" fillId="0" borderId="10" xfId="73" applyNumberFormat="1" applyFont="1" applyFill="1" applyBorder="1" applyAlignment="1" applyProtection="1">
      <alignment wrapText="1"/>
      <protection locked="0"/>
    </xf>
    <xf numFmtId="3" fontId="3" fillId="0" borderId="10" xfId="73" applyNumberFormat="1" applyFont="1" applyFill="1" applyBorder="1" applyAlignment="1" applyProtection="1">
      <alignment horizontal="right"/>
      <protection locked="0"/>
    </xf>
    <xf numFmtId="3" fontId="4" fillId="0" borderId="10" xfId="73" applyNumberFormat="1" applyFont="1" applyFill="1" applyBorder="1" applyAlignment="1" applyProtection="1">
      <alignment wrapText="1"/>
      <protection locked="0"/>
    </xf>
    <xf numFmtId="3" fontId="4" fillId="0" borderId="10" xfId="73" applyNumberFormat="1" applyFont="1" applyFill="1" applyBorder="1" applyAlignment="1" applyProtection="1">
      <alignment horizontal="right"/>
      <protection locked="0"/>
    </xf>
    <xf numFmtId="0" fontId="26" fillId="0" borderId="0" xfId="80" applyNumberFormat="1" applyFont="1" applyFill="1" applyBorder="1" applyAlignment="1" applyProtection="1">
      <alignment/>
      <protection locked="0"/>
    </xf>
    <xf numFmtId="0" fontId="46" fillId="0" borderId="10" xfId="75" applyNumberFormat="1" applyFont="1" applyFill="1" applyBorder="1" applyAlignment="1" applyProtection="1">
      <alignment/>
      <protection locked="0"/>
    </xf>
    <xf numFmtId="49" fontId="47" fillId="0" borderId="10" xfId="75" applyNumberFormat="1" applyFont="1" applyFill="1" applyBorder="1" applyAlignment="1" applyProtection="1">
      <alignment/>
      <protection locked="0"/>
    </xf>
    <xf numFmtId="49" fontId="47" fillId="0" borderId="10" xfId="75" applyNumberFormat="1" applyFont="1" applyFill="1" applyBorder="1" applyAlignment="1" applyProtection="1">
      <alignment horizontal="right"/>
      <protection locked="0"/>
    </xf>
    <xf numFmtId="0" fontId="46" fillId="0" borderId="0" xfId="75" applyNumberFormat="1" applyFont="1" applyFill="1" applyBorder="1" applyAlignment="1" applyProtection="1">
      <alignment/>
      <protection locked="0"/>
    </xf>
    <xf numFmtId="0" fontId="44" fillId="0" borderId="10" xfId="65" applyFont="1" applyFill="1" applyBorder="1" applyAlignment="1">
      <alignment horizontal="center"/>
      <protection/>
    </xf>
    <xf numFmtId="3" fontId="46" fillId="0" borderId="10" xfId="75" applyNumberFormat="1" applyFont="1" applyFill="1" applyBorder="1" applyAlignment="1" applyProtection="1">
      <alignment horizontal="right"/>
      <protection locked="0"/>
    </xf>
    <xf numFmtId="49" fontId="46" fillId="0" borderId="10" xfId="75" applyNumberFormat="1" applyFont="1" applyFill="1" applyBorder="1" applyAlignment="1" applyProtection="1">
      <alignment horizontal="right"/>
      <protection locked="0"/>
    </xf>
    <xf numFmtId="0" fontId="47" fillId="0" borderId="10" xfId="75" applyNumberFormat="1" applyFont="1" applyFill="1" applyBorder="1" applyAlignment="1" applyProtection="1">
      <alignment wrapText="1"/>
      <protection locked="0"/>
    </xf>
    <xf numFmtId="3" fontId="48" fillId="0" borderId="10" xfId="75" applyNumberFormat="1" applyFont="1" applyBorder="1" applyAlignment="1">
      <alignment horizontal="right"/>
      <protection/>
    </xf>
    <xf numFmtId="3" fontId="48" fillId="0" borderId="10" xfId="75" applyNumberFormat="1" applyFont="1" applyBorder="1">
      <alignment/>
      <protection/>
    </xf>
    <xf numFmtId="0" fontId="47" fillId="0" borderId="0" xfId="75" applyNumberFormat="1" applyFont="1" applyFill="1" applyBorder="1" applyAlignment="1" applyProtection="1">
      <alignment/>
      <protection locked="0"/>
    </xf>
    <xf numFmtId="0" fontId="46" fillId="0" borderId="10" xfId="75" applyNumberFormat="1" applyFont="1" applyFill="1" applyBorder="1" applyAlignment="1" applyProtection="1">
      <alignment wrapText="1"/>
      <protection locked="0"/>
    </xf>
    <xf numFmtId="3" fontId="49" fillId="0" borderId="10" xfId="75" applyNumberFormat="1" applyFont="1" applyBorder="1">
      <alignment/>
      <protection/>
    </xf>
    <xf numFmtId="0" fontId="47" fillId="0" borderId="10" xfId="75" applyNumberFormat="1" applyFont="1" applyFill="1" applyBorder="1" applyAlignment="1" applyProtection="1">
      <alignment/>
      <protection locked="0"/>
    </xf>
    <xf numFmtId="0" fontId="47" fillId="36" borderId="10" xfId="75" applyNumberFormat="1" applyFont="1" applyFill="1" applyBorder="1" applyAlignment="1" applyProtection="1">
      <alignment/>
      <protection locked="0"/>
    </xf>
    <xf numFmtId="3" fontId="48" fillId="38" borderId="10" xfId="75" applyNumberFormat="1" applyFont="1" applyFill="1" applyBorder="1">
      <alignment/>
      <protection/>
    </xf>
    <xf numFmtId="0" fontId="29" fillId="0" borderId="0" xfId="68" applyFont="1" applyFill="1">
      <alignment/>
      <protection/>
    </xf>
    <xf numFmtId="0" fontId="26" fillId="0" borderId="0" xfId="73" applyNumberFormat="1" applyFont="1" applyFill="1" applyBorder="1" applyAlignment="1" applyProtection="1">
      <alignment/>
      <protection locked="0"/>
    </xf>
    <xf numFmtId="0" fontId="29" fillId="0" borderId="10" xfId="68" applyFont="1" applyBorder="1">
      <alignment/>
      <protection/>
    </xf>
    <xf numFmtId="0" fontId="27" fillId="0" borderId="10" xfId="68" applyFont="1" applyFill="1" applyBorder="1" applyAlignment="1">
      <alignment horizontal="center"/>
      <protection/>
    </xf>
    <xf numFmtId="0" fontId="29" fillId="0" borderId="0" xfId="68" applyFont="1">
      <alignment/>
      <protection/>
    </xf>
    <xf numFmtId="0" fontId="30" fillId="0" borderId="10" xfId="68" applyFont="1" applyFill="1" applyBorder="1" applyAlignment="1">
      <alignment horizontal="center"/>
      <protection/>
    </xf>
    <xf numFmtId="4" fontId="50" fillId="0" borderId="10" xfId="73" applyNumberFormat="1" applyFont="1" applyFill="1" applyBorder="1" applyAlignment="1" applyProtection="1">
      <alignment horizontal="center" vertical="center"/>
      <protection locked="0"/>
    </xf>
    <xf numFmtId="4" fontId="50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3">
      <alignment/>
      <protection/>
    </xf>
    <xf numFmtId="4" fontId="42" fillId="39" borderId="10" xfId="84" applyNumberFormat="1" applyFont="1" applyFill="1" applyBorder="1">
      <alignment/>
      <protection/>
    </xf>
    <xf numFmtId="4" fontId="42" fillId="39" borderId="10" xfId="84" applyNumberFormat="1" applyFont="1" applyFill="1" applyBorder="1">
      <alignment/>
      <protection/>
    </xf>
    <xf numFmtId="4" fontId="42" fillId="0" borderId="0" xfId="84" applyNumberFormat="1" applyFont="1">
      <alignment/>
      <protection/>
    </xf>
    <xf numFmtId="4" fontId="11" fillId="39" borderId="10" xfId="84" applyNumberFormat="1" applyFont="1" applyFill="1" applyBorder="1">
      <alignment/>
      <protection/>
    </xf>
    <xf numFmtId="4" fontId="42" fillId="0" borderId="0" xfId="84" applyNumberFormat="1" applyFont="1">
      <alignment/>
      <protection/>
    </xf>
    <xf numFmtId="4" fontId="42" fillId="0" borderId="10" xfId="84" applyNumberFormat="1" applyFont="1" applyBorder="1" applyAlignment="1">
      <alignment wrapText="1"/>
      <protection/>
    </xf>
    <xf numFmtId="4" fontId="42" fillId="0" borderId="10" xfId="84" applyNumberFormat="1" applyFont="1" applyBorder="1">
      <alignment/>
      <protection/>
    </xf>
    <xf numFmtId="4" fontId="42" fillId="40" borderId="10" xfId="84" applyNumberFormat="1" applyFont="1" applyFill="1" applyBorder="1">
      <alignment/>
      <protection/>
    </xf>
    <xf numFmtId="4" fontId="11" fillId="0" borderId="0" xfId="84" applyNumberFormat="1" applyFont="1">
      <alignment/>
      <protection/>
    </xf>
    <xf numFmtId="4" fontId="11" fillId="0" borderId="10" xfId="84" applyNumberFormat="1" applyFont="1" applyBorder="1" applyAlignment="1">
      <alignment wrapText="1"/>
      <protection/>
    </xf>
    <xf numFmtId="4" fontId="11" fillId="0" borderId="10" xfId="84" applyNumberFormat="1" applyFont="1" applyBorder="1">
      <alignment/>
      <protection/>
    </xf>
    <xf numFmtId="4" fontId="11" fillId="40" borderId="10" xfId="84" applyNumberFormat="1" applyFont="1" applyFill="1" applyBorder="1">
      <alignment/>
      <protection/>
    </xf>
    <xf numFmtId="4" fontId="42" fillId="0" borderId="10" xfId="84" applyNumberFormat="1" applyFont="1" applyFill="1" applyBorder="1">
      <alignment/>
      <protection/>
    </xf>
    <xf numFmtId="4" fontId="11" fillId="0" borderId="10" xfId="84" applyNumberFormat="1" applyFont="1" applyFill="1" applyBorder="1">
      <alignment/>
      <protection/>
    </xf>
    <xf numFmtId="4" fontId="11" fillId="0" borderId="10" xfId="84" applyNumberFormat="1" applyFont="1" applyFill="1" applyBorder="1">
      <alignment/>
      <protection/>
    </xf>
    <xf numFmtId="4" fontId="11" fillId="0" borderId="10" xfId="84" applyNumberFormat="1" applyFont="1" applyFill="1" applyBorder="1" applyAlignment="1">
      <alignment wrapText="1"/>
      <protection/>
    </xf>
    <xf numFmtId="4" fontId="11" fillId="0" borderId="0" xfId="84" applyNumberFormat="1" applyFont="1" applyFill="1">
      <alignment/>
      <protection/>
    </xf>
    <xf numFmtId="4" fontId="11" fillId="0" borderId="0" xfId="84" applyNumberFormat="1">
      <alignment/>
      <protection/>
    </xf>
    <xf numFmtId="4" fontId="11" fillId="0" borderId="10" xfId="84" applyNumberFormat="1" applyBorder="1">
      <alignment/>
      <protection/>
    </xf>
    <xf numFmtId="4" fontId="11" fillId="0" borderId="10" xfId="84" applyNumberFormat="1" applyBorder="1" applyAlignment="1">
      <alignment wrapText="1"/>
      <protection/>
    </xf>
    <xf numFmtId="4" fontId="42" fillId="0" borderId="10" xfId="84" applyNumberFormat="1" applyFont="1" applyBorder="1">
      <alignment/>
      <protection/>
    </xf>
    <xf numFmtId="4" fontId="11" fillId="0" borderId="10" xfId="84" applyNumberFormat="1" applyFill="1" applyBorder="1">
      <alignment/>
      <protection/>
    </xf>
    <xf numFmtId="3" fontId="3" fillId="33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vertical="center" wrapText="1"/>
      <protection/>
    </xf>
    <xf numFmtId="3" fontId="7" fillId="33" borderId="10" xfId="81" applyNumberFormat="1" applyFont="1" applyFill="1" applyBorder="1" applyAlignment="1">
      <alignment vertical="center" wrapText="1"/>
      <protection/>
    </xf>
    <xf numFmtId="3" fontId="8" fillId="33" borderId="10" xfId="81" applyNumberFormat="1" applyFont="1" applyFill="1" applyBorder="1" applyAlignment="1">
      <alignment vertical="center" wrapText="1"/>
      <protection/>
    </xf>
    <xf numFmtId="3" fontId="72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3" fontId="4" fillId="33" borderId="10" xfId="81" applyNumberFormat="1" applyFont="1" applyFill="1" applyBorder="1" applyAlignment="1">
      <alignment wrapText="1"/>
      <protection/>
    </xf>
    <xf numFmtId="3" fontId="4" fillId="33" borderId="10" xfId="81" applyNumberFormat="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vertical="center" wrapText="1"/>
      <protection/>
    </xf>
    <xf numFmtId="0" fontId="10" fillId="0" borderId="10" xfId="81" applyFont="1" applyFill="1" applyBorder="1" applyAlignment="1">
      <alignment wrapText="1"/>
      <protection/>
    </xf>
    <xf numFmtId="0" fontId="20" fillId="0" borderId="10" xfId="81" applyFont="1" applyFill="1" applyBorder="1" applyAlignment="1">
      <alignment vertical="center"/>
      <protection/>
    </xf>
    <xf numFmtId="0" fontId="101" fillId="0" borderId="0" xfId="0" applyFont="1" applyAlignment="1">
      <alignment horizontal="center"/>
    </xf>
    <xf numFmtId="0" fontId="4" fillId="0" borderId="12" xfId="81" applyFont="1" applyFill="1" applyBorder="1" applyAlignment="1">
      <alignment horizontal="center" vertical="center"/>
      <protection/>
    </xf>
    <xf numFmtId="0" fontId="4" fillId="0" borderId="14" xfId="81" applyFont="1" applyFill="1" applyBorder="1" applyAlignment="1">
      <alignment horizontal="center" vertical="center"/>
      <protection/>
    </xf>
    <xf numFmtId="0" fontId="4" fillId="0" borderId="15" xfId="81" applyFont="1" applyFill="1" applyBorder="1" applyAlignment="1">
      <alignment horizontal="center" vertical="center" wrapText="1"/>
      <protection/>
    </xf>
    <xf numFmtId="0" fontId="4" fillId="0" borderId="16" xfId="81" applyFont="1" applyFill="1" applyBorder="1" applyAlignment="1">
      <alignment horizontal="center" vertical="center" wrapText="1"/>
      <protection/>
    </xf>
    <xf numFmtId="0" fontId="4" fillId="0" borderId="17" xfId="8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81" applyFont="1" applyFill="1" applyBorder="1" applyAlignment="1">
      <alignment horizontal="left" vertical="center" wrapText="1"/>
      <protection/>
    </xf>
    <xf numFmtId="0" fontId="4" fillId="33" borderId="14" xfId="81" applyFont="1" applyFill="1" applyBorder="1" applyAlignment="1">
      <alignment horizontal="left" vertical="center" wrapText="1"/>
      <protection/>
    </xf>
    <xf numFmtId="3" fontId="4" fillId="33" borderId="12" xfId="81" applyNumberFormat="1" applyFont="1" applyFill="1" applyBorder="1" applyAlignment="1">
      <alignment vertical="center" wrapText="1"/>
      <protection/>
    </xf>
    <xf numFmtId="3" fontId="4" fillId="33" borderId="14" xfId="81" applyNumberFormat="1" applyFont="1" applyFill="1" applyBorder="1" applyAlignment="1">
      <alignment vertical="center" wrapText="1"/>
      <protection/>
    </xf>
    <xf numFmtId="0" fontId="4" fillId="33" borderId="10" xfId="81" applyFont="1" applyFill="1" applyBorder="1" applyAlignment="1">
      <alignment vertical="center"/>
      <protection/>
    </xf>
    <xf numFmtId="0" fontId="20" fillId="0" borderId="15" xfId="81" applyFont="1" applyFill="1" applyBorder="1" applyAlignment="1">
      <alignment vertical="center" wrapText="1"/>
      <protection/>
    </xf>
    <xf numFmtId="0" fontId="20" fillId="0" borderId="16" xfId="81" applyFont="1" applyFill="1" applyBorder="1" applyAlignment="1">
      <alignment vertical="center" wrapText="1"/>
      <protection/>
    </xf>
    <xf numFmtId="0" fontId="20" fillId="0" borderId="17" xfId="81" applyFont="1" applyFill="1" applyBorder="1" applyAlignment="1">
      <alignment vertical="center" wrapText="1"/>
      <protection/>
    </xf>
    <xf numFmtId="0" fontId="20" fillId="0" borderId="15" xfId="81" applyFont="1" applyFill="1" applyBorder="1" applyAlignment="1">
      <alignment vertical="center"/>
      <protection/>
    </xf>
    <xf numFmtId="0" fontId="20" fillId="0" borderId="16" xfId="81" applyFont="1" applyFill="1" applyBorder="1" applyAlignment="1">
      <alignment vertical="center"/>
      <protection/>
    </xf>
    <xf numFmtId="0" fontId="20" fillId="0" borderId="17" xfId="81" applyFont="1" applyFill="1" applyBorder="1" applyAlignment="1">
      <alignment vertical="center"/>
      <protection/>
    </xf>
    <xf numFmtId="3" fontId="4" fillId="33" borderId="12" xfId="81" applyNumberFormat="1" applyFont="1" applyFill="1" applyBorder="1" applyAlignment="1">
      <alignment wrapText="1"/>
      <protection/>
    </xf>
    <xf numFmtId="3" fontId="4" fillId="33" borderId="18" xfId="81" applyNumberFormat="1" applyFont="1" applyFill="1" applyBorder="1" applyAlignment="1">
      <alignment wrapText="1"/>
      <protection/>
    </xf>
    <xf numFmtId="3" fontId="4" fillId="33" borderId="14" xfId="81" applyNumberFormat="1" applyFont="1" applyFill="1" applyBorder="1" applyAlignment="1">
      <alignment wrapText="1"/>
      <protection/>
    </xf>
    <xf numFmtId="0" fontId="101" fillId="0" borderId="0" xfId="0" applyFont="1" applyAlignment="1">
      <alignment horizontal="center" wrapText="1"/>
    </xf>
    <xf numFmtId="0" fontId="20" fillId="0" borderId="15" xfId="81" applyFont="1" applyFill="1" applyBorder="1" applyAlignment="1">
      <alignment horizontal="left" vertical="center" wrapText="1"/>
      <protection/>
    </xf>
    <xf numFmtId="0" fontId="20" fillId="0" borderId="16" xfId="81" applyFont="1" applyFill="1" applyBorder="1" applyAlignment="1">
      <alignment horizontal="left" vertical="center" wrapText="1"/>
      <protection/>
    </xf>
    <xf numFmtId="0" fontId="20" fillId="0" borderId="17" xfId="8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27" fillId="0" borderId="0" xfId="65" applyFont="1" applyBorder="1" applyAlignment="1">
      <alignment horizontal="center"/>
      <protection/>
    </xf>
    <xf numFmtId="4" fontId="37" fillId="0" borderId="12" xfId="73" applyNumberFormat="1" applyFont="1" applyFill="1" applyBorder="1" applyAlignment="1" applyProtection="1">
      <alignment horizontal="center" vertical="center"/>
      <protection locked="0"/>
    </xf>
    <xf numFmtId="4" fontId="37" fillId="0" borderId="14" xfId="73" applyNumberFormat="1" applyFont="1" applyFill="1" applyBorder="1" applyAlignment="1" applyProtection="1">
      <alignment horizontal="center" vertical="center"/>
      <protection locked="0"/>
    </xf>
    <xf numFmtId="4" fontId="37" fillId="0" borderId="15" xfId="73" applyNumberFormat="1" applyFont="1" applyFill="1" applyBorder="1" applyAlignment="1" applyProtection="1">
      <alignment horizontal="center" vertical="center"/>
      <protection locked="0"/>
    </xf>
    <xf numFmtId="4" fontId="37" fillId="0" borderId="16" xfId="73" applyNumberFormat="1" applyFont="1" applyFill="1" applyBorder="1" applyAlignment="1" applyProtection="1">
      <alignment horizontal="center" vertical="center"/>
      <protection locked="0"/>
    </xf>
    <xf numFmtId="4" fontId="37" fillId="0" borderId="17" xfId="73" applyNumberFormat="1" applyFont="1" applyFill="1" applyBorder="1" applyAlignment="1" applyProtection="1">
      <alignment horizontal="center" vertical="center"/>
      <protection locked="0"/>
    </xf>
    <xf numFmtId="4" fontId="37" fillId="0" borderId="15" xfId="73" applyNumberFormat="1" applyFont="1" applyFill="1" applyBorder="1" applyAlignment="1" applyProtection="1">
      <alignment horizontal="center" wrapText="1"/>
      <protection locked="0"/>
    </xf>
    <xf numFmtId="4" fontId="37" fillId="0" borderId="16" xfId="73" applyNumberFormat="1" applyFont="1" applyFill="1" applyBorder="1" applyAlignment="1" applyProtection="1">
      <alignment horizontal="center" wrapText="1"/>
      <protection locked="0"/>
    </xf>
    <xf numFmtId="4" fontId="37" fillId="0" borderId="17" xfId="73" applyNumberFormat="1" applyFont="1" applyFill="1" applyBorder="1" applyAlignment="1" applyProtection="1">
      <alignment horizontal="center" wrapText="1"/>
      <protection locked="0"/>
    </xf>
    <xf numFmtId="4" fontId="37" fillId="0" borderId="15" xfId="73" applyNumberFormat="1" applyFont="1" applyFill="1" applyBorder="1" applyAlignment="1" applyProtection="1">
      <alignment horizontal="center"/>
      <protection locked="0"/>
    </xf>
    <xf numFmtId="4" fontId="37" fillId="0" borderId="16" xfId="73" applyNumberFormat="1" applyFont="1" applyFill="1" applyBorder="1" applyAlignment="1" applyProtection="1">
      <alignment horizontal="center"/>
      <protection locked="0"/>
    </xf>
    <xf numFmtId="4" fontId="37" fillId="0" borderId="17" xfId="73" applyNumberFormat="1" applyFont="1" applyFill="1" applyBorder="1" applyAlignment="1" applyProtection="1">
      <alignment horizontal="center"/>
      <protection locked="0"/>
    </xf>
    <xf numFmtId="0" fontId="27" fillId="0" borderId="0" xfId="62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27" fillId="0" borderId="0" xfId="68" applyFont="1" applyBorder="1" applyAlignment="1">
      <alignment horizontal="center"/>
      <protection/>
    </xf>
    <xf numFmtId="0" fontId="5" fillId="0" borderId="0" xfId="79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 wrapText="1"/>
      <protection/>
    </xf>
    <xf numFmtId="3" fontId="102" fillId="0" borderId="0" xfId="69" applyNumberFormat="1" applyFont="1" applyBorder="1" applyAlignment="1">
      <alignment horizontal="left" vertical="center" wrapText="1"/>
      <protection/>
    </xf>
    <xf numFmtId="3" fontId="97" fillId="0" borderId="0" xfId="69" applyNumberFormat="1" applyFont="1" applyBorder="1" applyAlignment="1">
      <alignment vertical="center" wrapText="1"/>
      <protection/>
    </xf>
  </cellXfs>
  <cellStyles count="7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100 e feletti gép Ldedes" xfId="72"/>
    <cellStyle name="Normál_baglad" xfId="73"/>
    <cellStyle name="Normál_Baglad 2007. költségvetés 2" xfId="74"/>
    <cellStyle name="Normál_baglad rövidlej." xfId="75"/>
    <cellStyle name="Normál_Bagladbef. pénzügyi eszk." xfId="76"/>
    <cellStyle name="Normál_belsősárd tárgyi eszközök" xfId="77"/>
    <cellStyle name="Normál_gosztola" xfId="78"/>
    <cellStyle name="Normál_ktgv2004" xfId="79"/>
    <cellStyle name="Normál_ljfa követelés.2005xlr" xfId="80"/>
    <cellStyle name="Normál_Munka1" xfId="81"/>
    <cellStyle name="Normál_resznek" xfId="82"/>
    <cellStyle name="Normál_Zszfa 2004 2" xfId="83"/>
    <cellStyle name="Normál_zszombatfa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Lendvadedes\Ldedes%20z&#225;rsz&#225;mad&#225;s%202005.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"/>
      <sheetName val="Szöv.mód.12.31. "/>
      <sheetName val="ütemt."/>
      <sheetName val="Szöv.mód.12.12."/>
      <sheetName val="Szöv.mód.09.30."/>
      <sheetName val="bevétel"/>
      <sheetName val="kiadásösszes"/>
      <sheetName val="szakfelad"/>
      <sheetName val="segély"/>
      <sheetName val="felhalm"/>
      <sheetName val="Pénzmaradvány mód.2."/>
      <sheetName val="többéves köt."/>
      <sheetName val="guruló"/>
      <sheetName val="fejl. bev"/>
      <sheetName val="EU"/>
      <sheetName val="mük felh egyens mérleg"/>
      <sheetName val="közvetett támog (2)"/>
      <sheetName val="Egysz.pénzmar."/>
      <sheetName val="Egysz.pénzforg.jel."/>
      <sheetName val="Egysz.mérleg"/>
      <sheetName val="értékpapír"/>
      <sheetName val="vagyon"/>
      <sheetName val="100 fölötti"/>
      <sheetName val="forintos"/>
      <sheetName val="követelés"/>
      <sheetName val="változások"/>
      <sheetName val="beruházás"/>
      <sheetName val="Mód.szöv.félév"/>
      <sheetName val="Szöveges 06.22."/>
      <sheetName val="Szöveges 04.20. (2)"/>
      <sheetName val="Pénzmaradvány Lde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E13">
      <selection activeCell="N24" sqref="N2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318" t="s">
        <v>500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</row>
    <row r="2" spans="2:25" s="2" customFormat="1" ht="15" customHeight="1">
      <c r="B2" s="115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46</v>
      </c>
      <c r="H3" s="1" t="s">
        <v>47</v>
      </c>
      <c r="I3" s="1" t="s">
        <v>48</v>
      </c>
      <c r="J3" s="1" t="s">
        <v>89</v>
      </c>
      <c r="K3" s="1" t="s">
        <v>90</v>
      </c>
      <c r="L3" s="1" t="s">
        <v>49</v>
      </c>
      <c r="M3" s="1" t="s">
        <v>91</v>
      </c>
      <c r="N3" s="1" t="s">
        <v>92</v>
      </c>
      <c r="O3" s="1" t="s">
        <v>93</v>
      </c>
      <c r="P3" s="1" t="s">
        <v>512</v>
      </c>
      <c r="Q3" s="1" t="s">
        <v>513</v>
      </c>
      <c r="R3" s="1" t="s">
        <v>514</v>
      </c>
      <c r="S3" s="1" t="s">
        <v>515</v>
      </c>
      <c r="T3" s="1" t="s">
        <v>544</v>
      </c>
      <c r="U3" s="1" t="s">
        <v>545</v>
      </c>
      <c r="V3" s="1" t="s">
        <v>546</v>
      </c>
      <c r="W3" s="1" t="s">
        <v>547</v>
      </c>
      <c r="X3" s="1" t="s">
        <v>548</v>
      </c>
      <c r="Y3" s="1" t="s">
        <v>549</v>
      </c>
      <c r="Z3" s="1" t="s">
        <v>550</v>
      </c>
      <c r="AA3" s="1" t="s">
        <v>551</v>
      </c>
    </row>
    <row r="4" spans="1:27" s="11" customFormat="1" ht="15.75">
      <c r="A4" s="1">
        <v>1</v>
      </c>
      <c r="B4" s="313" t="s">
        <v>9</v>
      </c>
      <c r="C4" s="313" t="s">
        <v>372</v>
      </c>
      <c r="D4" s="313"/>
      <c r="E4" s="313"/>
      <c r="F4" s="313" t="s">
        <v>109</v>
      </c>
      <c r="G4" s="313"/>
      <c r="H4" s="313"/>
      <c r="I4" s="313" t="s">
        <v>110</v>
      </c>
      <c r="J4" s="313"/>
      <c r="K4" s="313"/>
      <c r="L4" s="313" t="s">
        <v>5</v>
      </c>
      <c r="M4" s="313"/>
      <c r="N4" s="313"/>
      <c r="O4" s="313" t="s">
        <v>9</v>
      </c>
      <c r="P4" s="313" t="s">
        <v>372</v>
      </c>
      <c r="Q4" s="313"/>
      <c r="R4" s="313"/>
      <c r="S4" s="313" t="s">
        <v>109</v>
      </c>
      <c r="T4" s="313"/>
      <c r="U4" s="313"/>
      <c r="V4" s="313" t="s">
        <v>110</v>
      </c>
      <c r="W4" s="313"/>
      <c r="X4" s="313"/>
      <c r="Y4" s="313" t="s">
        <v>5</v>
      </c>
      <c r="Z4" s="313"/>
      <c r="AA4" s="313"/>
    </row>
    <row r="5" spans="1:27" s="11" customFormat="1" ht="15.75">
      <c r="A5" s="1">
        <v>2</v>
      </c>
      <c r="B5" s="313"/>
      <c r="C5" s="86" t="s">
        <v>4</v>
      </c>
      <c r="D5" s="40" t="s">
        <v>541</v>
      </c>
      <c r="E5" s="40" t="s">
        <v>542</v>
      </c>
      <c r="F5" s="86" t="s">
        <v>4</v>
      </c>
      <c r="G5" s="40" t="s">
        <v>541</v>
      </c>
      <c r="H5" s="40" t="s">
        <v>542</v>
      </c>
      <c r="I5" s="86" t="s">
        <v>4</v>
      </c>
      <c r="J5" s="40" t="s">
        <v>541</v>
      </c>
      <c r="K5" s="40" t="s">
        <v>542</v>
      </c>
      <c r="L5" s="86" t="s">
        <v>4</v>
      </c>
      <c r="M5" s="40" t="s">
        <v>541</v>
      </c>
      <c r="N5" s="40" t="s">
        <v>542</v>
      </c>
      <c r="O5" s="313"/>
      <c r="P5" s="86" t="s">
        <v>4</v>
      </c>
      <c r="Q5" s="40" t="s">
        <v>541</v>
      </c>
      <c r="R5" s="40" t="s">
        <v>542</v>
      </c>
      <c r="S5" s="86" t="s">
        <v>4</v>
      </c>
      <c r="T5" s="40" t="s">
        <v>541</v>
      </c>
      <c r="U5" s="40" t="s">
        <v>542</v>
      </c>
      <c r="V5" s="86" t="s">
        <v>4</v>
      </c>
      <c r="W5" s="40" t="s">
        <v>541</v>
      </c>
      <c r="X5" s="40" t="s">
        <v>542</v>
      </c>
      <c r="Y5" s="86" t="s">
        <v>4</v>
      </c>
      <c r="Z5" s="40" t="s">
        <v>541</v>
      </c>
      <c r="AA5" s="40" t="s">
        <v>542</v>
      </c>
    </row>
    <row r="6" spans="1:27" s="93" customFormat="1" ht="16.5">
      <c r="A6" s="1">
        <v>3</v>
      </c>
      <c r="B6" s="314" t="s">
        <v>43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 t="s">
        <v>121</v>
      </c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</row>
    <row r="7" spans="1:27" s="11" customFormat="1" ht="47.25">
      <c r="A7" s="1">
        <v>4</v>
      </c>
      <c r="B7" s="88" t="s">
        <v>274</v>
      </c>
      <c r="C7" s="5">
        <f>Bevételek!C87</f>
        <v>0</v>
      </c>
      <c r="D7" s="5">
        <f>Bevételek!D87</f>
        <v>0</v>
      </c>
      <c r="E7" s="5">
        <f>Bevételek!E87</f>
        <v>0</v>
      </c>
      <c r="F7" s="5">
        <f>Bevételek!C88</f>
        <v>10795277</v>
      </c>
      <c r="G7" s="5">
        <f>Bevételek!D88</f>
        <v>14293902</v>
      </c>
      <c r="H7" s="5">
        <f>Bevételek!E88</f>
        <v>14203404</v>
      </c>
      <c r="I7" s="5">
        <f>Bevételek!C89</f>
        <v>0</v>
      </c>
      <c r="J7" s="5">
        <f>Bevételek!D89</f>
        <v>0</v>
      </c>
      <c r="K7" s="5">
        <f>Bevételek!E89</f>
        <v>0</v>
      </c>
      <c r="L7" s="5">
        <f aca="true" t="shared" si="0" ref="L7:N10">C7+F7+I7</f>
        <v>10795277</v>
      </c>
      <c r="M7" s="5">
        <f t="shared" si="0"/>
        <v>14293902</v>
      </c>
      <c r="N7" s="5">
        <f t="shared" si="0"/>
        <v>14203404</v>
      </c>
      <c r="O7" s="90" t="s">
        <v>35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4940384</v>
      </c>
      <c r="T7" s="5">
        <f>Kiadás!D9</f>
        <v>5562183</v>
      </c>
      <c r="U7" s="5">
        <f>Kiadás!E9</f>
        <v>5345869</v>
      </c>
      <c r="V7" s="5">
        <f>Kiadás!C10</f>
        <v>530000</v>
      </c>
      <c r="W7" s="5">
        <f>Kiadás!D10</f>
        <v>530000</v>
      </c>
      <c r="X7" s="5">
        <f>Kiadás!E10</f>
        <v>473000</v>
      </c>
      <c r="Y7" s="5">
        <f aca="true" t="shared" si="1" ref="Y7:AA11">P7+S7+V7</f>
        <v>5470384</v>
      </c>
      <c r="Z7" s="5">
        <f t="shared" si="1"/>
        <v>6092183</v>
      </c>
      <c r="AA7" s="5">
        <f t="shared" si="1"/>
        <v>5818869</v>
      </c>
    </row>
    <row r="8" spans="1:27" s="11" customFormat="1" ht="45">
      <c r="A8" s="1">
        <v>5</v>
      </c>
      <c r="B8" s="88" t="s">
        <v>295</v>
      </c>
      <c r="C8" s="5">
        <f>Bevételek!C146</f>
        <v>0</v>
      </c>
      <c r="D8" s="5">
        <f>Bevételek!D146</f>
        <v>0</v>
      </c>
      <c r="E8" s="5">
        <f>Bevételek!E146</f>
        <v>0</v>
      </c>
      <c r="F8" s="5">
        <f>Bevételek!C147</f>
        <v>87000</v>
      </c>
      <c r="G8" s="5">
        <f>Bevételek!D147</f>
        <v>87000</v>
      </c>
      <c r="H8" s="5">
        <f>Bevételek!E147</f>
        <v>65951</v>
      </c>
      <c r="I8" s="5">
        <f>Bevételek!C148</f>
        <v>929000</v>
      </c>
      <c r="J8" s="5">
        <f>Bevételek!D148</f>
        <v>960300</v>
      </c>
      <c r="K8" s="5">
        <f>Bevételek!E148</f>
        <v>724925</v>
      </c>
      <c r="L8" s="5">
        <f t="shared" si="0"/>
        <v>1016000</v>
      </c>
      <c r="M8" s="5">
        <f t="shared" si="0"/>
        <v>1047300</v>
      </c>
      <c r="N8" s="5">
        <f t="shared" si="0"/>
        <v>790876</v>
      </c>
      <c r="O8" s="90" t="s">
        <v>75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1039500</v>
      </c>
      <c r="T8" s="5">
        <f>Kiadás!D13</f>
        <v>1096162</v>
      </c>
      <c r="U8" s="5">
        <f>Kiadás!E13</f>
        <v>1084680</v>
      </c>
      <c r="V8" s="5">
        <f>Kiadás!C14</f>
        <v>132600</v>
      </c>
      <c r="W8" s="5">
        <f>Kiadás!D14</f>
        <v>124892</v>
      </c>
      <c r="X8" s="5">
        <f>Kiadás!E14</f>
        <v>94410</v>
      </c>
      <c r="Y8" s="5">
        <f t="shared" si="1"/>
        <v>1172100</v>
      </c>
      <c r="Z8" s="5">
        <f t="shared" si="1"/>
        <v>1221054</v>
      </c>
      <c r="AA8" s="5">
        <f t="shared" si="1"/>
        <v>1179090</v>
      </c>
    </row>
    <row r="9" spans="1:27" s="11" customFormat="1" ht="15.75">
      <c r="A9" s="1">
        <v>6</v>
      </c>
      <c r="B9" s="88" t="s">
        <v>43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665820</v>
      </c>
      <c r="G9" s="5">
        <f>Bevételek!D204</f>
        <v>685078</v>
      </c>
      <c r="H9" s="5">
        <f>Bevételek!E204</f>
        <v>330220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665820</v>
      </c>
      <c r="M9" s="5">
        <f t="shared" si="0"/>
        <v>685078</v>
      </c>
      <c r="N9" s="5">
        <f t="shared" si="0"/>
        <v>330220</v>
      </c>
      <c r="O9" s="90" t="s">
        <v>76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7314060</v>
      </c>
      <c r="T9" s="5">
        <f>Kiadás!D17</f>
        <v>7027043</v>
      </c>
      <c r="U9" s="5">
        <f>Kiadás!E17</f>
        <v>2538074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7314060</v>
      </c>
      <c r="Z9" s="5">
        <f t="shared" si="1"/>
        <v>7027043</v>
      </c>
      <c r="AA9" s="5">
        <f t="shared" si="1"/>
        <v>2538074</v>
      </c>
    </row>
    <row r="10" spans="1:27" s="11" customFormat="1" ht="15.75">
      <c r="A10" s="1">
        <v>7</v>
      </c>
      <c r="B10" s="315" t="s">
        <v>353</v>
      </c>
      <c r="C10" s="312">
        <f>Bevételek!C237</f>
        <v>0</v>
      </c>
      <c r="D10" s="312">
        <f>Bevételek!D237</f>
        <v>0</v>
      </c>
      <c r="E10" s="312">
        <f>Bevételek!E237</f>
        <v>0</v>
      </c>
      <c r="F10" s="312">
        <f>Bevételek!C238</f>
        <v>100000</v>
      </c>
      <c r="G10" s="312">
        <f>Bevételek!D238</f>
        <v>403300</v>
      </c>
      <c r="H10" s="312">
        <f>Bevételek!E238</f>
        <v>303300</v>
      </c>
      <c r="I10" s="312">
        <f>Bevételek!C239</f>
        <v>0</v>
      </c>
      <c r="J10" s="312">
        <f>Bevételek!D239</f>
        <v>0</v>
      </c>
      <c r="K10" s="312">
        <f>Bevételek!E239</f>
        <v>0</v>
      </c>
      <c r="L10" s="312">
        <f t="shared" si="0"/>
        <v>100000</v>
      </c>
      <c r="M10" s="312">
        <f t="shared" si="0"/>
        <v>403300</v>
      </c>
      <c r="N10" s="312">
        <f t="shared" si="0"/>
        <v>303300</v>
      </c>
      <c r="O10" s="90" t="s">
        <v>77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708000</v>
      </c>
      <c r="T10" s="5">
        <f>Kiadás!D62</f>
        <v>761000</v>
      </c>
      <c r="U10" s="5">
        <f>Kiadás!E62</f>
        <v>569470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708000</v>
      </c>
      <c r="Z10" s="5">
        <f t="shared" si="1"/>
        <v>761000</v>
      </c>
      <c r="AA10" s="5">
        <f t="shared" si="1"/>
        <v>569470</v>
      </c>
    </row>
    <row r="11" spans="1:27" s="11" customFormat="1" ht="30">
      <c r="A11" s="1">
        <v>8</v>
      </c>
      <c r="B11" s="315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90" t="s">
        <v>78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1007202</v>
      </c>
      <c r="T11" s="5">
        <f>Kiadás!D125</f>
        <v>2312909</v>
      </c>
      <c r="U11" s="5">
        <f>Kiadás!E125</f>
        <v>2003530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1007202</v>
      </c>
      <c r="Z11" s="5">
        <f t="shared" si="1"/>
        <v>2312909</v>
      </c>
      <c r="AA11" s="5">
        <f t="shared" si="1"/>
        <v>2003530</v>
      </c>
    </row>
    <row r="12" spans="1:27" s="11" customFormat="1" ht="15.75">
      <c r="A12" s="1">
        <v>9</v>
      </c>
      <c r="B12" s="89" t="s">
        <v>80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11648097</v>
      </c>
      <c r="G12" s="13">
        <f t="shared" si="2"/>
        <v>15469280</v>
      </c>
      <c r="H12" s="13">
        <f t="shared" si="2"/>
        <v>14902875</v>
      </c>
      <c r="I12" s="13">
        <f t="shared" si="2"/>
        <v>929000</v>
      </c>
      <c r="J12" s="13">
        <f t="shared" si="2"/>
        <v>960300</v>
      </c>
      <c r="K12" s="13">
        <f t="shared" si="2"/>
        <v>724925</v>
      </c>
      <c r="L12" s="13">
        <f t="shared" si="2"/>
        <v>12577097</v>
      </c>
      <c r="M12" s="13">
        <f t="shared" si="2"/>
        <v>16429580</v>
      </c>
      <c r="N12" s="13">
        <f t="shared" si="2"/>
        <v>15627800</v>
      </c>
      <c r="O12" s="89" t="s">
        <v>81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15009146</v>
      </c>
      <c r="T12" s="13">
        <f t="shared" si="3"/>
        <v>16759297</v>
      </c>
      <c r="U12" s="13">
        <f t="shared" si="3"/>
        <v>11541623</v>
      </c>
      <c r="V12" s="13">
        <f t="shared" si="3"/>
        <v>662600</v>
      </c>
      <c r="W12" s="13">
        <f t="shared" si="3"/>
        <v>654892</v>
      </c>
      <c r="X12" s="13">
        <f t="shared" si="3"/>
        <v>567410</v>
      </c>
      <c r="Y12" s="13">
        <f t="shared" si="3"/>
        <v>15671746</v>
      </c>
      <c r="Z12" s="13">
        <f t="shared" si="3"/>
        <v>17414189</v>
      </c>
      <c r="AA12" s="13">
        <f t="shared" si="3"/>
        <v>12109033</v>
      </c>
    </row>
    <row r="13" spans="1:27" s="11" customFormat="1" ht="15.75">
      <c r="A13" s="1">
        <v>10</v>
      </c>
      <c r="B13" s="91" t="s">
        <v>126</v>
      </c>
      <c r="C13" s="92">
        <f>C12-P12</f>
        <v>0</v>
      </c>
      <c r="D13" s="92">
        <f>D12-Q12</f>
        <v>0</v>
      </c>
      <c r="E13" s="92">
        <f>E12-R12</f>
        <v>0</v>
      </c>
      <c r="F13" s="92">
        <f>F12-S12</f>
        <v>-3361049</v>
      </c>
      <c r="G13" s="92">
        <f>G12-T12</f>
        <v>-1290017</v>
      </c>
      <c r="H13" s="92">
        <f>H12-V12</f>
        <v>14240275</v>
      </c>
      <c r="I13" s="92">
        <f>I12-V12</f>
        <v>266400</v>
      </c>
      <c r="J13" s="92">
        <f>J12-W12</f>
        <v>305408</v>
      </c>
      <c r="K13" s="92">
        <f>K12-Y12</f>
        <v>-14946821</v>
      </c>
      <c r="L13" s="92">
        <f>L12-Y12</f>
        <v>-3094649</v>
      </c>
      <c r="M13" s="92">
        <f>M12-Z12</f>
        <v>-984609</v>
      </c>
      <c r="N13" s="92">
        <f>N12-AA12</f>
        <v>3518767</v>
      </c>
      <c r="O13" s="316" t="s">
        <v>112</v>
      </c>
      <c r="P13" s="311">
        <f>Kiadás!C153</f>
        <v>0</v>
      </c>
      <c r="Q13" s="311">
        <f>Kiadás!D153</f>
        <v>0</v>
      </c>
      <c r="R13" s="311">
        <f>Kiadás!E153</f>
        <v>0</v>
      </c>
      <c r="S13" s="311">
        <f>Kiadás!C154</f>
        <v>431120</v>
      </c>
      <c r="T13" s="311">
        <f>Kiadás!D154</f>
        <v>952682</v>
      </c>
      <c r="U13" s="311">
        <f>Kiadás!E154</f>
        <v>431120</v>
      </c>
      <c r="V13" s="311">
        <f>Kiadás!C155</f>
        <v>0</v>
      </c>
      <c r="W13" s="311">
        <f>Kiadás!D155</f>
        <v>0</v>
      </c>
      <c r="X13" s="311">
        <f>Kiadás!E155</f>
        <v>0</v>
      </c>
      <c r="Y13" s="311">
        <f>P13+S13+V13</f>
        <v>431120</v>
      </c>
      <c r="Z13" s="311">
        <f>Q13+T13+W13</f>
        <v>952682</v>
      </c>
      <c r="AA13" s="311">
        <f>R13+U13+X13</f>
        <v>431120</v>
      </c>
    </row>
    <row r="14" spans="1:27" s="11" customFormat="1" ht="15.75">
      <c r="A14" s="1">
        <v>11</v>
      </c>
      <c r="B14" s="91" t="s">
        <v>117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10843593</v>
      </c>
      <c r="G14" s="5">
        <f>Bevételek!D260</f>
        <v>10856214</v>
      </c>
      <c r="H14" s="5">
        <f>Bevételek!E260</f>
        <v>10856214</v>
      </c>
      <c r="I14" s="5">
        <f>Bevételek!C261</f>
        <v>0</v>
      </c>
      <c r="J14" s="5">
        <f>Bevételek!D261</f>
        <v>0</v>
      </c>
      <c r="K14" s="5">
        <f>Bevételek!E261</f>
        <v>0</v>
      </c>
      <c r="L14" s="5">
        <f aca="true" t="shared" si="4" ref="L14:N15">C14+F14+I14</f>
        <v>10843593</v>
      </c>
      <c r="M14" s="5">
        <f t="shared" si="4"/>
        <v>10856214</v>
      </c>
      <c r="N14" s="5">
        <f t="shared" si="4"/>
        <v>10856214</v>
      </c>
      <c r="O14" s="316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</row>
    <row r="15" spans="1:27" s="11" customFormat="1" ht="15.75">
      <c r="A15" s="1">
        <v>12</v>
      </c>
      <c r="B15" s="91" t="s">
        <v>118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521562</v>
      </c>
      <c r="H15" s="5">
        <f>Bevételek!E281</f>
        <v>521562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4"/>
        <v>0</v>
      </c>
      <c r="M15" s="5">
        <f t="shared" si="4"/>
        <v>521562</v>
      </c>
      <c r="N15" s="5">
        <f t="shared" si="4"/>
        <v>521562</v>
      </c>
      <c r="O15" s="316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</row>
    <row r="16" spans="1:27" s="11" customFormat="1" ht="31.5">
      <c r="A16" s="1">
        <v>13</v>
      </c>
      <c r="B16" s="89" t="s">
        <v>10</v>
      </c>
      <c r="C16" s="14">
        <f aca="true" t="shared" si="5" ref="C16:N16">C12+C14+C15</f>
        <v>0</v>
      </c>
      <c r="D16" s="14">
        <f t="shared" si="5"/>
        <v>0</v>
      </c>
      <c r="E16" s="14">
        <f t="shared" si="5"/>
        <v>0</v>
      </c>
      <c r="F16" s="14">
        <f t="shared" si="5"/>
        <v>22491690</v>
      </c>
      <c r="G16" s="14">
        <f t="shared" si="5"/>
        <v>26847056</v>
      </c>
      <c r="H16" s="14">
        <f t="shared" si="5"/>
        <v>26280651</v>
      </c>
      <c r="I16" s="14">
        <f t="shared" si="5"/>
        <v>929000</v>
      </c>
      <c r="J16" s="14">
        <f t="shared" si="5"/>
        <v>960300</v>
      </c>
      <c r="K16" s="14">
        <f t="shared" si="5"/>
        <v>724925</v>
      </c>
      <c r="L16" s="14">
        <f t="shared" si="5"/>
        <v>23420690</v>
      </c>
      <c r="M16" s="14">
        <f t="shared" si="5"/>
        <v>27807356</v>
      </c>
      <c r="N16" s="14">
        <f t="shared" si="5"/>
        <v>27005576</v>
      </c>
      <c r="O16" s="89" t="s">
        <v>11</v>
      </c>
      <c r="P16" s="14">
        <f aca="true" t="shared" si="6" ref="P16:AA16">P12+P13</f>
        <v>0</v>
      </c>
      <c r="Q16" s="14">
        <f t="shared" si="6"/>
        <v>0</v>
      </c>
      <c r="R16" s="14">
        <f t="shared" si="6"/>
        <v>0</v>
      </c>
      <c r="S16" s="14">
        <f t="shared" si="6"/>
        <v>15440266</v>
      </c>
      <c r="T16" s="14">
        <f t="shared" si="6"/>
        <v>17711979</v>
      </c>
      <c r="U16" s="14">
        <f t="shared" si="6"/>
        <v>11972743</v>
      </c>
      <c r="V16" s="14">
        <f t="shared" si="6"/>
        <v>662600</v>
      </c>
      <c r="W16" s="14">
        <f t="shared" si="6"/>
        <v>654892</v>
      </c>
      <c r="X16" s="14">
        <f t="shared" si="6"/>
        <v>567410</v>
      </c>
      <c r="Y16" s="14">
        <f t="shared" si="6"/>
        <v>16102866</v>
      </c>
      <c r="Z16" s="14">
        <f t="shared" si="6"/>
        <v>18366871</v>
      </c>
      <c r="AA16" s="14">
        <f t="shared" si="6"/>
        <v>12540153</v>
      </c>
    </row>
    <row r="17" spans="1:27" s="93" customFormat="1" ht="16.5">
      <c r="A17" s="1">
        <v>14</v>
      </c>
      <c r="B17" s="317" t="s">
        <v>120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4" t="s">
        <v>99</v>
      </c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</row>
    <row r="18" spans="1:27" s="11" customFormat="1" ht="47.25">
      <c r="A18" s="1">
        <v>15</v>
      </c>
      <c r="B18" s="88" t="s">
        <v>283</v>
      </c>
      <c r="C18" s="5">
        <f>Bevételek!C117</f>
        <v>0</v>
      </c>
      <c r="D18" s="5">
        <f>Bevételek!D117</f>
        <v>0</v>
      </c>
      <c r="E18" s="5">
        <f>Bevételek!E117</f>
        <v>0</v>
      </c>
      <c r="F18" s="5">
        <f>Bevételek!C118</f>
        <v>0</v>
      </c>
      <c r="G18" s="5">
        <f>Bevételek!D118</f>
        <v>5098145</v>
      </c>
      <c r="H18" s="5">
        <f>Bevételek!E118</f>
        <v>5098145</v>
      </c>
      <c r="I18" s="5">
        <f>Bevételek!C119</f>
        <v>0</v>
      </c>
      <c r="J18" s="5">
        <f>Bevételek!D119</f>
        <v>0</v>
      </c>
      <c r="K18" s="5">
        <f>Bevételek!E119</f>
        <v>0</v>
      </c>
      <c r="L18" s="5">
        <f aca="true" t="shared" si="7" ref="L18:N20">C18+F18+I18</f>
        <v>0</v>
      </c>
      <c r="M18" s="5">
        <f t="shared" si="7"/>
        <v>5098145</v>
      </c>
      <c r="N18" s="5">
        <f t="shared" si="7"/>
        <v>5098145</v>
      </c>
      <c r="O18" s="88" t="s">
        <v>94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0</v>
      </c>
      <c r="T18" s="5">
        <f>Kiadás!D130</f>
        <v>6062474</v>
      </c>
      <c r="U18" s="5">
        <f>Kiadás!E130</f>
        <v>6062474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8" ref="Y18:AA20">P18+S18+V18</f>
        <v>0</v>
      </c>
      <c r="Z18" s="5">
        <f t="shared" si="8"/>
        <v>6062474</v>
      </c>
      <c r="AA18" s="5">
        <f t="shared" si="8"/>
        <v>6062474</v>
      </c>
    </row>
    <row r="19" spans="1:27" s="11" customFormat="1" ht="15.75">
      <c r="A19" s="1">
        <v>16</v>
      </c>
      <c r="B19" s="88" t="s">
        <v>120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0</v>
      </c>
      <c r="G19" s="5">
        <f>Bevételek!D224</f>
        <v>0</v>
      </c>
      <c r="H19" s="5">
        <f>Bevételek!E224</f>
        <v>0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7"/>
        <v>0</v>
      </c>
      <c r="M19" s="5">
        <f t="shared" si="7"/>
        <v>0</v>
      </c>
      <c r="N19" s="5">
        <f t="shared" si="7"/>
        <v>0</v>
      </c>
      <c r="O19" s="88" t="s">
        <v>44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11892834</v>
      </c>
      <c r="T19" s="5">
        <f>Kiadás!D134</f>
        <v>8419166</v>
      </c>
      <c r="U19" s="5">
        <f>Kiadás!E134</f>
        <v>6496604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8"/>
        <v>11892834</v>
      </c>
      <c r="Z19" s="5">
        <f t="shared" si="8"/>
        <v>8419166</v>
      </c>
      <c r="AA19" s="5">
        <f t="shared" si="8"/>
        <v>6496604</v>
      </c>
    </row>
    <row r="20" spans="1:27" s="11" customFormat="1" ht="31.5">
      <c r="A20" s="1">
        <v>17</v>
      </c>
      <c r="B20" s="88" t="s">
        <v>354</v>
      </c>
      <c r="C20" s="5">
        <f>Bevételek!C251</f>
        <v>0</v>
      </c>
      <c r="D20" s="5">
        <f>Bevételek!D251</f>
        <v>0</v>
      </c>
      <c r="E20" s="5">
        <f>Bevételek!E251</f>
        <v>0</v>
      </c>
      <c r="F20" s="5">
        <f>Bevételek!C252</f>
        <v>4602000</v>
      </c>
      <c r="G20" s="5">
        <f>Bevételek!D252</f>
        <v>80000</v>
      </c>
      <c r="H20" s="5">
        <f>Bevételek!E252</f>
        <v>80000</v>
      </c>
      <c r="I20" s="5">
        <f>Bevételek!C253</f>
        <v>0</v>
      </c>
      <c r="J20" s="5">
        <f>Bevételek!D253</f>
        <v>0</v>
      </c>
      <c r="K20" s="5">
        <f>Bevételek!E253</f>
        <v>0</v>
      </c>
      <c r="L20" s="5">
        <f t="shared" si="7"/>
        <v>4602000</v>
      </c>
      <c r="M20" s="5">
        <f t="shared" si="7"/>
        <v>80000</v>
      </c>
      <c r="N20" s="5">
        <f t="shared" si="7"/>
        <v>80000</v>
      </c>
      <c r="O20" s="88" t="s">
        <v>195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26990</v>
      </c>
      <c r="T20" s="5">
        <f>Kiadás!D138</f>
        <v>136990</v>
      </c>
      <c r="U20" s="5">
        <f>Kiadás!E138</f>
        <v>136990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8"/>
        <v>26990</v>
      </c>
      <c r="Z20" s="5">
        <f t="shared" si="8"/>
        <v>136990</v>
      </c>
      <c r="AA20" s="5">
        <f t="shared" si="8"/>
        <v>136990</v>
      </c>
    </row>
    <row r="21" spans="1:27" s="11" customFormat="1" ht="15.75">
      <c r="A21" s="1">
        <v>18</v>
      </c>
      <c r="B21" s="89" t="s">
        <v>80</v>
      </c>
      <c r="C21" s="13">
        <f aca="true" t="shared" si="9" ref="C21:N21">SUM(C18:C20)</f>
        <v>0</v>
      </c>
      <c r="D21" s="13">
        <f t="shared" si="9"/>
        <v>0</v>
      </c>
      <c r="E21" s="13">
        <f t="shared" si="9"/>
        <v>0</v>
      </c>
      <c r="F21" s="13">
        <f t="shared" si="9"/>
        <v>4602000</v>
      </c>
      <c r="G21" s="13">
        <f t="shared" si="9"/>
        <v>5178145</v>
      </c>
      <c r="H21" s="13">
        <f t="shared" si="9"/>
        <v>5178145</v>
      </c>
      <c r="I21" s="13">
        <f t="shared" si="9"/>
        <v>0</v>
      </c>
      <c r="J21" s="13">
        <f t="shared" si="9"/>
        <v>0</v>
      </c>
      <c r="K21" s="13">
        <f t="shared" si="9"/>
        <v>0</v>
      </c>
      <c r="L21" s="13">
        <f t="shared" si="9"/>
        <v>4602000</v>
      </c>
      <c r="M21" s="13">
        <f t="shared" si="9"/>
        <v>5178145</v>
      </c>
      <c r="N21" s="13">
        <f t="shared" si="9"/>
        <v>5178145</v>
      </c>
      <c r="O21" s="89" t="s">
        <v>81</v>
      </c>
      <c r="P21" s="13">
        <f aca="true" t="shared" si="10" ref="P21:AA21">SUM(P18:P20)</f>
        <v>0</v>
      </c>
      <c r="Q21" s="13">
        <f t="shared" si="10"/>
        <v>0</v>
      </c>
      <c r="R21" s="13">
        <f t="shared" si="10"/>
        <v>0</v>
      </c>
      <c r="S21" s="13">
        <f t="shared" si="10"/>
        <v>11919824</v>
      </c>
      <c r="T21" s="13">
        <f t="shared" si="10"/>
        <v>14618630</v>
      </c>
      <c r="U21" s="13">
        <f t="shared" si="10"/>
        <v>12696068</v>
      </c>
      <c r="V21" s="13">
        <f t="shared" si="10"/>
        <v>0</v>
      </c>
      <c r="W21" s="13">
        <f t="shared" si="10"/>
        <v>0</v>
      </c>
      <c r="X21" s="13">
        <f t="shared" si="10"/>
        <v>0</v>
      </c>
      <c r="Y21" s="13">
        <f t="shared" si="10"/>
        <v>11919824</v>
      </c>
      <c r="Z21" s="13">
        <f t="shared" si="10"/>
        <v>14618630</v>
      </c>
      <c r="AA21" s="13">
        <f t="shared" si="10"/>
        <v>12696068</v>
      </c>
    </row>
    <row r="22" spans="1:27" s="11" customFormat="1" ht="15.75">
      <c r="A22" s="1">
        <v>19</v>
      </c>
      <c r="B22" s="91" t="s">
        <v>126</v>
      </c>
      <c r="C22" s="92">
        <f>C21-P21</f>
        <v>0</v>
      </c>
      <c r="D22" s="92">
        <f>D21-Q21</f>
        <v>0</v>
      </c>
      <c r="E22" s="92">
        <f>E21-R21</f>
        <v>0</v>
      </c>
      <c r="F22" s="92">
        <f>F21-S21</f>
        <v>-7317824</v>
      </c>
      <c r="G22" s="92">
        <f>G21-T21</f>
        <v>-9440485</v>
      </c>
      <c r="H22" s="92">
        <f>H21-V21</f>
        <v>5178145</v>
      </c>
      <c r="I22" s="92">
        <f>I21-V21</f>
        <v>0</v>
      </c>
      <c r="J22" s="92">
        <f>J21-W21</f>
        <v>0</v>
      </c>
      <c r="K22" s="92">
        <f>K21-Y21</f>
        <v>-11919824</v>
      </c>
      <c r="L22" s="92">
        <f>L21-Y21</f>
        <v>-7317824</v>
      </c>
      <c r="M22" s="92">
        <f>M21-Z21</f>
        <v>-9440485</v>
      </c>
      <c r="N22" s="92">
        <f>N21-AA21</f>
        <v>-7517923</v>
      </c>
      <c r="O22" s="316" t="s">
        <v>112</v>
      </c>
      <c r="P22" s="311">
        <f>Kiadás!C168</f>
        <v>0</v>
      </c>
      <c r="Q22" s="311">
        <f>Kiadás!D168</f>
        <v>0</v>
      </c>
      <c r="R22" s="311">
        <f>Kiadás!E168</f>
        <v>0</v>
      </c>
      <c r="S22" s="311">
        <f>Kiadás!C169</f>
        <v>0</v>
      </c>
      <c r="T22" s="311">
        <f>Kiadás!D169</f>
        <v>0</v>
      </c>
      <c r="U22" s="311">
        <f>Kiadás!E169</f>
        <v>0</v>
      </c>
      <c r="V22" s="311">
        <f>Kiadás!C170</f>
        <v>0</v>
      </c>
      <c r="W22" s="311">
        <f>Kiadás!D170</f>
        <v>0</v>
      </c>
      <c r="X22" s="311">
        <f>Kiadás!E170</f>
        <v>0</v>
      </c>
      <c r="Y22" s="311">
        <f>P22+S22+V22</f>
        <v>0</v>
      </c>
      <c r="Z22" s="311">
        <f>Q22+T22+W22</f>
        <v>0</v>
      </c>
      <c r="AA22" s="311">
        <f>R22+U22+X22</f>
        <v>0</v>
      </c>
    </row>
    <row r="23" spans="1:27" s="11" customFormat="1" ht="15.75">
      <c r="A23" s="1">
        <v>20</v>
      </c>
      <c r="B23" s="91" t="s">
        <v>117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1" ref="L23:N24">C23+F23+I23</f>
        <v>0</v>
      </c>
      <c r="M23" s="5">
        <f t="shared" si="11"/>
        <v>0</v>
      </c>
      <c r="N23" s="5">
        <f t="shared" si="11"/>
        <v>0</v>
      </c>
      <c r="O23" s="316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</row>
    <row r="24" spans="1:27" s="11" customFormat="1" ht="15.75">
      <c r="A24" s="1">
        <v>21</v>
      </c>
      <c r="B24" s="91" t="s">
        <v>118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1"/>
        <v>0</v>
      </c>
      <c r="M24" s="5">
        <f t="shared" si="11"/>
        <v>0</v>
      </c>
      <c r="N24" s="5">
        <f t="shared" si="11"/>
        <v>0</v>
      </c>
      <c r="O24" s="316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</row>
    <row r="25" spans="1:27" s="11" customFormat="1" ht="31.5">
      <c r="A25" s="1">
        <v>22</v>
      </c>
      <c r="B25" s="89" t="s">
        <v>12</v>
      </c>
      <c r="C25" s="14">
        <f aca="true" t="shared" si="12" ref="C25:N25">C21+C23+C24</f>
        <v>0</v>
      </c>
      <c r="D25" s="14">
        <f t="shared" si="12"/>
        <v>0</v>
      </c>
      <c r="E25" s="14">
        <f t="shared" si="12"/>
        <v>0</v>
      </c>
      <c r="F25" s="14">
        <f t="shared" si="12"/>
        <v>4602000</v>
      </c>
      <c r="G25" s="14">
        <f t="shared" si="12"/>
        <v>5178145</v>
      </c>
      <c r="H25" s="14">
        <f t="shared" si="12"/>
        <v>5178145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4">
        <f t="shared" si="12"/>
        <v>4602000</v>
      </c>
      <c r="M25" s="14">
        <f t="shared" si="12"/>
        <v>5178145</v>
      </c>
      <c r="N25" s="14">
        <f t="shared" si="12"/>
        <v>5178145</v>
      </c>
      <c r="O25" s="89" t="s">
        <v>13</v>
      </c>
      <c r="P25" s="14">
        <f aca="true" t="shared" si="13" ref="P25:AA25">P21+P22</f>
        <v>0</v>
      </c>
      <c r="Q25" s="14">
        <f t="shared" si="13"/>
        <v>0</v>
      </c>
      <c r="R25" s="14">
        <f t="shared" si="13"/>
        <v>0</v>
      </c>
      <c r="S25" s="14">
        <f t="shared" si="13"/>
        <v>11919824</v>
      </c>
      <c r="T25" s="14">
        <f t="shared" si="13"/>
        <v>14618630</v>
      </c>
      <c r="U25" s="14">
        <f t="shared" si="13"/>
        <v>12696068</v>
      </c>
      <c r="V25" s="14">
        <f t="shared" si="13"/>
        <v>0</v>
      </c>
      <c r="W25" s="14">
        <f t="shared" si="13"/>
        <v>0</v>
      </c>
      <c r="X25" s="14">
        <f t="shared" si="13"/>
        <v>0</v>
      </c>
      <c r="Y25" s="14">
        <f t="shared" si="13"/>
        <v>11919824</v>
      </c>
      <c r="Z25" s="14">
        <f t="shared" si="13"/>
        <v>14618630</v>
      </c>
      <c r="AA25" s="14">
        <f t="shared" si="13"/>
        <v>12696068</v>
      </c>
    </row>
    <row r="26" spans="1:27" s="93" customFormat="1" ht="16.5">
      <c r="A26" s="1">
        <v>23</v>
      </c>
      <c r="B26" s="314" t="s">
        <v>122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 t="s">
        <v>123</v>
      </c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</row>
    <row r="27" spans="1:27" s="11" customFormat="1" ht="15.75">
      <c r="A27" s="1">
        <v>24</v>
      </c>
      <c r="B27" s="88" t="s">
        <v>124</v>
      </c>
      <c r="C27" s="5">
        <f aca="true" t="shared" si="14" ref="C27:N27">C12+C21</f>
        <v>0</v>
      </c>
      <c r="D27" s="5">
        <f t="shared" si="14"/>
        <v>0</v>
      </c>
      <c r="E27" s="5">
        <f t="shared" si="14"/>
        <v>0</v>
      </c>
      <c r="F27" s="5">
        <f t="shared" si="14"/>
        <v>16250097</v>
      </c>
      <c r="G27" s="5">
        <f t="shared" si="14"/>
        <v>20647425</v>
      </c>
      <c r="H27" s="5">
        <f t="shared" si="14"/>
        <v>20081020</v>
      </c>
      <c r="I27" s="5">
        <f t="shared" si="14"/>
        <v>929000</v>
      </c>
      <c r="J27" s="5">
        <f t="shared" si="14"/>
        <v>960300</v>
      </c>
      <c r="K27" s="5">
        <f t="shared" si="14"/>
        <v>724925</v>
      </c>
      <c r="L27" s="5">
        <f t="shared" si="14"/>
        <v>17179097</v>
      </c>
      <c r="M27" s="5">
        <f t="shared" si="14"/>
        <v>21607725</v>
      </c>
      <c r="N27" s="5">
        <f t="shared" si="14"/>
        <v>20805945</v>
      </c>
      <c r="O27" s="88" t="s">
        <v>125</v>
      </c>
      <c r="P27" s="5">
        <f aca="true" t="shared" si="15" ref="P27:AA27">P12+P21</f>
        <v>0</v>
      </c>
      <c r="Q27" s="5">
        <f t="shared" si="15"/>
        <v>0</v>
      </c>
      <c r="R27" s="5">
        <f t="shared" si="15"/>
        <v>0</v>
      </c>
      <c r="S27" s="5">
        <f t="shared" si="15"/>
        <v>26928970</v>
      </c>
      <c r="T27" s="5">
        <f t="shared" si="15"/>
        <v>31377927</v>
      </c>
      <c r="U27" s="5">
        <f t="shared" si="15"/>
        <v>24237691</v>
      </c>
      <c r="V27" s="5">
        <f t="shared" si="15"/>
        <v>662600</v>
      </c>
      <c r="W27" s="5">
        <f t="shared" si="15"/>
        <v>654892</v>
      </c>
      <c r="X27" s="5">
        <f t="shared" si="15"/>
        <v>567410</v>
      </c>
      <c r="Y27" s="5">
        <f t="shared" si="15"/>
        <v>27591570</v>
      </c>
      <c r="Z27" s="5">
        <f t="shared" si="15"/>
        <v>32032819</v>
      </c>
      <c r="AA27" s="5">
        <f t="shared" si="15"/>
        <v>24805101</v>
      </c>
    </row>
    <row r="28" spans="1:27" s="11" customFormat="1" ht="15.75">
      <c r="A28" s="1">
        <v>25</v>
      </c>
      <c r="B28" s="91" t="s">
        <v>126</v>
      </c>
      <c r="C28" s="92">
        <f>C27-P27</f>
        <v>0</v>
      </c>
      <c r="D28" s="92">
        <f>D27-Q27</f>
        <v>0</v>
      </c>
      <c r="E28" s="92">
        <f>E27-R27</f>
        <v>0</v>
      </c>
      <c r="F28" s="92">
        <f>F27-S27</f>
        <v>-10678873</v>
      </c>
      <c r="G28" s="92">
        <f>G27-T27</f>
        <v>-10730502</v>
      </c>
      <c r="H28" s="92">
        <f>H27-V27</f>
        <v>19418420</v>
      </c>
      <c r="I28" s="92">
        <f>I27-V27</f>
        <v>266400</v>
      </c>
      <c r="J28" s="92">
        <f>J27-W27</f>
        <v>305408</v>
      </c>
      <c r="K28" s="92">
        <f>K27-Y27</f>
        <v>-26866645</v>
      </c>
      <c r="L28" s="92">
        <f>L27-Y27</f>
        <v>-10412473</v>
      </c>
      <c r="M28" s="92">
        <f>M27-Z27</f>
        <v>-10425094</v>
      </c>
      <c r="N28" s="92">
        <f>N27-AA27</f>
        <v>-3999156</v>
      </c>
      <c r="O28" s="316" t="s">
        <v>119</v>
      </c>
      <c r="P28" s="311">
        <f aca="true" t="shared" si="16" ref="P28:AA28">P13+P22</f>
        <v>0</v>
      </c>
      <c r="Q28" s="311">
        <f t="shared" si="16"/>
        <v>0</v>
      </c>
      <c r="R28" s="311">
        <f t="shared" si="16"/>
        <v>0</v>
      </c>
      <c r="S28" s="311">
        <f t="shared" si="16"/>
        <v>431120</v>
      </c>
      <c r="T28" s="311">
        <f t="shared" si="16"/>
        <v>952682</v>
      </c>
      <c r="U28" s="311">
        <f t="shared" si="16"/>
        <v>431120</v>
      </c>
      <c r="V28" s="311">
        <f t="shared" si="16"/>
        <v>0</v>
      </c>
      <c r="W28" s="311">
        <f t="shared" si="16"/>
        <v>0</v>
      </c>
      <c r="X28" s="311">
        <f t="shared" si="16"/>
        <v>0</v>
      </c>
      <c r="Y28" s="311">
        <f t="shared" si="16"/>
        <v>431120</v>
      </c>
      <c r="Z28" s="311">
        <f t="shared" si="16"/>
        <v>952682</v>
      </c>
      <c r="AA28" s="311">
        <f t="shared" si="16"/>
        <v>431120</v>
      </c>
    </row>
    <row r="29" spans="1:27" s="11" customFormat="1" ht="15.75">
      <c r="A29" s="1">
        <v>26</v>
      </c>
      <c r="B29" s="91" t="s">
        <v>117</v>
      </c>
      <c r="C29" s="5">
        <f aca="true" t="shared" si="17" ref="C29:N29">C14+C23</f>
        <v>0</v>
      </c>
      <c r="D29" s="5">
        <f t="shared" si="17"/>
        <v>0</v>
      </c>
      <c r="E29" s="5">
        <f t="shared" si="17"/>
        <v>0</v>
      </c>
      <c r="F29" s="5">
        <f t="shared" si="17"/>
        <v>10843593</v>
      </c>
      <c r="G29" s="5">
        <f t="shared" si="17"/>
        <v>10856214</v>
      </c>
      <c r="H29" s="5">
        <f t="shared" si="17"/>
        <v>10856214</v>
      </c>
      <c r="I29" s="5">
        <f t="shared" si="17"/>
        <v>0</v>
      </c>
      <c r="J29" s="5">
        <f t="shared" si="17"/>
        <v>0</v>
      </c>
      <c r="K29" s="5">
        <f t="shared" si="17"/>
        <v>0</v>
      </c>
      <c r="L29" s="5">
        <f t="shared" si="17"/>
        <v>10843593</v>
      </c>
      <c r="M29" s="5">
        <f t="shared" si="17"/>
        <v>10856214</v>
      </c>
      <c r="N29" s="5">
        <f t="shared" si="17"/>
        <v>10856214</v>
      </c>
      <c r="O29" s="316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</row>
    <row r="30" spans="1:27" s="11" customFormat="1" ht="15.75">
      <c r="A30" s="1">
        <v>27</v>
      </c>
      <c r="B30" s="91" t="s">
        <v>118</v>
      </c>
      <c r="C30" s="5">
        <f aca="true" t="shared" si="18" ref="C30:N30">C15+C24</f>
        <v>0</v>
      </c>
      <c r="D30" s="5">
        <f t="shared" si="18"/>
        <v>0</v>
      </c>
      <c r="E30" s="5">
        <f t="shared" si="18"/>
        <v>0</v>
      </c>
      <c r="F30" s="5">
        <f t="shared" si="18"/>
        <v>0</v>
      </c>
      <c r="G30" s="5">
        <f t="shared" si="18"/>
        <v>521562</v>
      </c>
      <c r="H30" s="5">
        <f t="shared" si="18"/>
        <v>521562</v>
      </c>
      <c r="I30" s="5">
        <f t="shared" si="18"/>
        <v>0</v>
      </c>
      <c r="J30" s="5">
        <f t="shared" si="18"/>
        <v>0</v>
      </c>
      <c r="K30" s="5">
        <f t="shared" si="18"/>
        <v>0</v>
      </c>
      <c r="L30" s="5">
        <f t="shared" si="18"/>
        <v>0</v>
      </c>
      <c r="M30" s="5">
        <f t="shared" si="18"/>
        <v>521562</v>
      </c>
      <c r="N30" s="5">
        <f t="shared" si="18"/>
        <v>521562</v>
      </c>
      <c r="O30" s="316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</row>
    <row r="31" spans="1:27" s="11" customFormat="1" ht="15.75">
      <c r="A31" s="1">
        <v>28</v>
      </c>
      <c r="B31" s="87" t="s">
        <v>7</v>
      </c>
      <c r="C31" s="14">
        <f aca="true" t="shared" si="19" ref="C31:N31">C27+C29+C30</f>
        <v>0</v>
      </c>
      <c r="D31" s="14">
        <f t="shared" si="19"/>
        <v>0</v>
      </c>
      <c r="E31" s="14">
        <f t="shared" si="19"/>
        <v>0</v>
      </c>
      <c r="F31" s="14">
        <f t="shared" si="19"/>
        <v>27093690</v>
      </c>
      <c r="G31" s="14">
        <f t="shared" si="19"/>
        <v>32025201</v>
      </c>
      <c r="H31" s="14">
        <f t="shared" si="19"/>
        <v>31458796</v>
      </c>
      <c r="I31" s="14">
        <f t="shared" si="19"/>
        <v>929000</v>
      </c>
      <c r="J31" s="14">
        <f t="shared" si="19"/>
        <v>960300</v>
      </c>
      <c r="K31" s="14">
        <f t="shared" si="19"/>
        <v>724925</v>
      </c>
      <c r="L31" s="14">
        <f t="shared" si="19"/>
        <v>28022690</v>
      </c>
      <c r="M31" s="14">
        <f t="shared" si="19"/>
        <v>32985501</v>
      </c>
      <c r="N31" s="14">
        <f t="shared" si="19"/>
        <v>32183721</v>
      </c>
      <c r="O31" s="87" t="s">
        <v>8</v>
      </c>
      <c r="P31" s="14">
        <f aca="true" t="shared" si="20" ref="P31:AA31">SUM(P27:P30)</f>
        <v>0</v>
      </c>
      <c r="Q31" s="14">
        <f t="shared" si="20"/>
        <v>0</v>
      </c>
      <c r="R31" s="14">
        <f t="shared" si="20"/>
        <v>0</v>
      </c>
      <c r="S31" s="14">
        <f t="shared" si="20"/>
        <v>27360090</v>
      </c>
      <c r="T31" s="14">
        <f t="shared" si="20"/>
        <v>32330609</v>
      </c>
      <c r="U31" s="14">
        <f t="shared" si="20"/>
        <v>24668811</v>
      </c>
      <c r="V31" s="14">
        <f t="shared" si="20"/>
        <v>662600</v>
      </c>
      <c r="W31" s="14">
        <f t="shared" si="20"/>
        <v>654892</v>
      </c>
      <c r="X31" s="14">
        <f t="shared" si="20"/>
        <v>567410</v>
      </c>
      <c r="Y31" s="14">
        <f t="shared" si="20"/>
        <v>28022690</v>
      </c>
      <c r="Z31" s="14">
        <f t="shared" si="20"/>
        <v>32985501</v>
      </c>
      <c r="AA31" s="14">
        <f t="shared" si="20"/>
        <v>25236221</v>
      </c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A1:AA1"/>
    <mergeCell ref="L4:N4"/>
    <mergeCell ref="P4:R4"/>
    <mergeCell ref="S4:U4"/>
    <mergeCell ref="V4:X4"/>
    <mergeCell ref="B6:N6"/>
    <mergeCell ref="F4:H4"/>
    <mergeCell ref="Y22:Y24"/>
    <mergeCell ref="S22:S24"/>
    <mergeCell ref="W13:W15"/>
    <mergeCell ref="Q13:Q15"/>
    <mergeCell ref="B17:N17"/>
    <mergeCell ref="Q22:Q24"/>
    <mergeCell ref="O28:O30"/>
    <mergeCell ref="C10:C11"/>
    <mergeCell ref="F10:F11"/>
    <mergeCell ref="I10:I11"/>
    <mergeCell ref="L10:L11"/>
    <mergeCell ref="O13:O15"/>
    <mergeCell ref="O22:O24"/>
    <mergeCell ref="B26:N26"/>
    <mergeCell ref="O26:AA26"/>
    <mergeCell ref="J10:J11"/>
    <mergeCell ref="Z13:Z15"/>
    <mergeCell ref="U22:U24"/>
    <mergeCell ref="B4:B5"/>
    <mergeCell ref="B10:B11"/>
    <mergeCell ref="D10:D11"/>
    <mergeCell ref="G10:G11"/>
    <mergeCell ref="C4:E4"/>
    <mergeCell ref="Y4:AA4"/>
    <mergeCell ref="O6:AA6"/>
    <mergeCell ref="T13:T15"/>
    <mergeCell ref="Y28:Y30"/>
    <mergeCell ref="U28:U30"/>
    <mergeCell ref="P22:P24"/>
    <mergeCell ref="Y13:Y15"/>
    <mergeCell ref="O4:O5"/>
    <mergeCell ref="P13:P15"/>
    <mergeCell ref="S13:S15"/>
    <mergeCell ref="V13:V15"/>
    <mergeCell ref="V22:V24"/>
    <mergeCell ref="O17:AA17"/>
    <mergeCell ref="E10:E11"/>
    <mergeCell ref="H10:H11"/>
    <mergeCell ref="I4:K4"/>
    <mergeCell ref="K10:K11"/>
    <mergeCell ref="N10:N11"/>
    <mergeCell ref="M10:M11"/>
    <mergeCell ref="Q28:Q30"/>
    <mergeCell ref="X13:X15"/>
    <mergeCell ref="X22:X24"/>
    <mergeCell ref="P28:P30"/>
    <mergeCell ref="S28:S30"/>
    <mergeCell ref="T22:T24"/>
    <mergeCell ref="T28:T30"/>
    <mergeCell ref="W22:W24"/>
    <mergeCell ref="W28:W30"/>
    <mergeCell ref="R13:R15"/>
    <mergeCell ref="AA13:AA15"/>
    <mergeCell ref="AA22:AA24"/>
    <mergeCell ref="AA28:AA30"/>
    <mergeCell ref="R22:R24"/>
    <mergeCell ref="R28:R30"/>
    <mergeCell ref="U13:U15"/>
    <mergeCell ref="Z22:Z24"/>
    <mergeCell ref="Z28:Z30"/>
    <mergeCell ref="V28:V30"/>
    <mergeCell ref="X28:X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&amp;R&amp;"Arial,Normál"&amp;10 1. melléklet a 4/2018.(V.25.)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A3" sqref="A3:E3"/>
    </sheetView>
  </sheetViews>
  <sheetFormatPr defaultColWidth="9.140625" defaultRowHeight="15"/>
  <cols>
    <col min="1" max="1" width="5.7109375" style="156" customWidth="1"/>
    <col min="2" max="2" width="32.421875" style="211" customWidth="1"/>
    <col min="3" max="3" width="15.00390625" style="211" customWidth="1"/>
    <col min="4" max="4" width="19.28125" style="211" customWidth="1"/>
    <col min="5" max="5" width="14.140625" style="211" customWidth="1"/>
    <col min="6" max="40" width="9.140625" style="210" customWidth="1"/>
    <col min="41" max="16384" width="9.140625" style="211" customWidth="1"/>
  </cols>
  <sheetData>
    <row r="1" spans="1:8" s="202" customFormat="1" ht="17.25" customHeight="1">
      <c r="A1" s="358" t="s">
        <v>704</v>
      </c>
      <c r="B1" s="358"/>
      <c r="C1" s="358"/>
      <c r="D1" s="358"/>
      <c r="E1" s="358"/>
      <c r="F1" s="201"/>
      <c r="G1" s="201"/>
      <c r="H1" s="201"/>
    </row>
    <row r="2" spans="1:8" s="202" customFormat="1" ht="17.25" customHeight="1">
      <c r="A2" s="358" t="s">
        <v>705</v>
      </c>
      <c r="B2" s="358"/>
      <c r="C2" s="358"/>
      <c r="D2" s="358"/>
      <c r="E2" s="358"/>
      <c r="F2" s="201"/>
      <c r="G2" s="201"/>
      <c r="H2" s="201"/>
    </row>
    <row r="3" spans="1:8" s="202" customFormat="1" ht="17.25" customHeight="1">
      <c r="A3" s="358" t="s">
        <v>789</v>
      </c>
      <c r="B3" s="358"/>
      <c r="C3" s="358"/>
      <c r="D3" s="358"/>
      <c r="E3" s="358"/>
      <c r="F3" s="201"/>
      <c r="G3" s="201"/>
      <c r="H3" s="201"/>
    </row>
    <row r="4" spans="1:8" s="202" customFormat="1" ht="17.25" customHeight="1">
      <c r="A4" s="156"/>
      <c r="B4" s="201"/>
      <c r="C4" s="201"/>
      <c r="D4" s="201"/>
      <c r="E4" s="201"/>
      <c r="F4" s="201"/>
      <c r="G4" s="201"/>
      <c r="H4" s="201"/>
    </row>
    <row r="5" spans="1:5" s="156" customFormat="1" ht="13.5" customHeight="1">
      <c r="A5" s="158"/>
      <c r="B5" s="203" t="s">
        <v>0</v>
      </c>
      <c r="C5" s="203" t="s">
        <v>1</v>
      </c>
      <c r="D5" s="203" t="s">
        <v>2</v>
      </c>
      <c r="E5" s="203" t="s">
        <v>3</v>
      </c>
    </row>
    <row r="6" spans="1:5" s="207" customFormat="1" ht="14.25">
      <c r="A6" s="204">
        <v>1</v>
      </c>
      <c r="B6" s="205" t="s">
        <v>9</v>
      </c>
      <c r="C6" s="205" t="s">
        <v>675</v>
      </c>
      <c r="D6" s="206" t="s">
        <v>706</v>
      </c>
      <c r="E6" s="206" t="s">
        <v>677</v>
      </c>
    </row>
    <row r="7" spans="1:5" ht="15.75">
      <c r="A7" s="204">
        <v>2</v>
      </c>
      <c r="B7" s="208" t="s">
        <v>707</v>
      </c>
      <c r="C7" s="209"/>
      <c r="D7" s="209"/>
      <c r="E7" s="209"/>
    </row>
    <row r="8" spans="1:5" ht="15.75">
      <c r="A8" s="204">
        <v>3</v>
      </c>
      <c r="B8" s="212" t="s">
        <v>708</v>
      </c>
      <c r="C8" s="213">
        <v>128600</v>
      </c>
      <c r="D8" s="213">
        <v>128600</v>
      </c>
      <c r="E8" s="213">
        <f>C8-D8</f>
        <v>0</v>
      </c>
    </row>
    <row r="9" spans="1:5" ht="15.75">
      <c r="A9" s="204">
        <v>4</v>
      </c>
      <c r="B9" s="214" t="s">
        <v>508</v>
      </c>
      <c r="C9" s="215">
        <f>SUM(C8)</f>
        <v>128600</v>
      </c>
      <c r="D9" s="215">
        <f>SUM(D8)</f>
        <v>128600</v>
      </c>
      <c r="E9" s="215">
        <f>SUM(E8)</f>
        <v>0</v>
      </c>
    </row>
    <row r="10" spans="1:5" ht="15.75">
      <c r="A10" s="204">
        <v>5</v>
      </c>
      <c r="B10" s="208" t="s">
        <v>691</v>
      </c>
      <c r="C10" s="209"/>
      <c r="D10" s="209"/>
      <c r="E10" s="209"/>
    </row>
    <row r="11" spans="1:5" ht="15.75">
      <c r="A11" s="204">
        <v>6</v>
      </c>
      <c r="B11" s="208" t="s">
        <v>709</v>
      </c>
      <c r="C11" s="209"/>
      <c r="D11" s="209"/>
      <c r="E11" s="209"/>
    </row>
    <row r="12" spans="1:40" s="218" customFormat="1" ht="15.75">
      <c r="A12" s="204">
        <v>7</v>
      </c>
      <c r="B12" s="216" t="s">
        <v>710</v>
      </c>
      <c r="C12" s="213">
        <v>817810</v>
      </c>
      <c r="D12" s="213">
        <v>817810</v>
      </c>
      <c r="E12" s="213">
        <f>C12-D12</f>
        <v>0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0" s="218" customFormat="1" ht="15.75">
      <c r="A13" s="204">
        <v>8</v>
      </c>
      <c r="B13" s="216" t="s">
        <v>711</v>
      </c>
      <c r="C13" s="213">
        <v>130000</v>
      </c>
      <c r="D13" s="213">
        <v>130000</v>
      </c>
      <c r="E13" s="213">
        <f>C13-D13</f>
        <v>0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</row>
    <row r="14" spans="1:40" s="218" customFormat="1" ht="15.75">
      <c r="A14" s="204">
        <v>9</v>
      </c>
      <c r="B14" s="216" t="s">
        <v>712</v>
      </c>
      <c r="C14" s="213">
        <v>139900</v>
      </c>
      <c r="D14" s="213">
        <v>115393</v>
      </c>
      <c r="E14" s="213">
        <f>C14-D14</f>
        <v>24507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</row>
    <row r="15" spans="1:40" s="220" customFormat="1" ht="15.75">
      <c r="A15" s="204">
        <v>10</v>
      </c>
      <c r="B15" s="214" t="s">
        <v>508</v>
      </c>
      <c r="C15" s="215">
        <f>SUM(C12:C14)</f>
        <v>1087710</v>
      </c>
      <c r="D15" s="215">
        <f>SUM(D12:D14)</f>
        <v>1063203</v>
      </c>
      <c r="E15" s="215">
        <f>SUM(E12:E14)</f>
        <v>24507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</row>
    <row r="16" spans="1:5" ht="15.75">
      <c r="A16" s="204">
        <v>11</v>
      </c>
      <c r="B16" s="221" t="s">
        <v>713</v>
      </c>
      <c r="C16" s="209"/>
      <c r="D16" s="209"/>
      <c r="E16" s="209"/>
    </row>
    <row r="17" spans="1:5" ht="15.75">
      <c r="A17" s="204">
        <v>12</v>
      </c>
      <c r="B17" s="221" t="s">
        <v>674</v>
      </c>
      <c r="C17" s="222"/>
      <c r="D17" s="223"/>
      <c r="E17" s="223"/>
    </row>
    <row r="18" spans="1:5" ht="15.75">
      <c r="A18" s="204">
        <v>13</v>
      </c>
      <c r="B18" s="223" t="s">
        <v>714</v>
      </c>
      <c r="C18" s="222">
        <v>214019</v>
      </c>
      <c r="D18" s="223">
        <v>214019</v>
      </c>
      <c r="E18" s="223">
        <f>C18-D18</f>
        <v>0</v>
      </c>
    </row>
    <row r="19" spans="1:5" ht="15.75">
      <c r="A19" s="204">
        <v>14</v>
      </c>
      <c r="B19" s="224" t="s">
        <v>715</v>
      </c>
      <c r="C19" s="225">
        <f>SUM(C18:C18)</f>
        <v>214019</v>
      </c>
      <c r="D19" s="224">
        <f>SUM(D18:D18)</f>
        <v>214019</v>
      </c>
      <c r="E19" s="224">
        <f>SUM(E18:E18)</f>
        <v>0</v>
      </c>
    </row>
    <row r="21" ht="18">
      <c r="C21" s="226"/>
    </row>
    <row r="22" ht="18">
      <c r="D22" s="226"/>
    </row>
  </sheetData>
  <sheetProtection/>
  <mergeCells count="3">
    <mergeCell ref="A1:E1"/>
    <mergeCell ref="A2:E2"/>
    <mergeCell ref="A3:E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7" sqref="B7"/>
    </sheetView>
  </sheetViews>
  <sheetFormatPr defaultColWidth="14.28125" defaultRowHeight="15"/>
  <cols>
    <col min="1" max="1" width="5.7109375" style="156" customWidth="1"/>
    <col min="2" max="2" width="40.421875" style="234" customWidth="1"/>
    <col min="3" max="3" width="31.28125" style="234" customWidth="1"/>
    <col min="4" max="16384" width="14.28125" style="234" customWidth="1"/>
  </cols>
  <sheetData>
    <row r="1" spans="1:7" s="228" customFormat="1" ht="17.25" customHeight="1">
      <c r="A1" s="359" t="s">
        <v>716</v>
      </c>
      <c r="B1" s="359"/>
      <c r="C1" s="359"/>
      <c r="D1" s="227"/>
      <c r="E1" s="227"/>
      <c r="F1" s="227"/>
      <c r="G1" s="227"/>
    </row>
    <row r="2" spans="1:7" s="228" customFormat="1" ht="17.25" customHeight="1">
      <c r="A2" s="359" t="s">
        <v>717</v>
      </c>
      <c r="B2" s="359"/>
      <c r="C2" s="359"/>
      <c r="D2" s="227"/>
      <c r="E2" s="227"/>
      <c r="F2" s="227"/>
      <c r="G2" s="227"/>
    </row>
    <row r="3" spans="1:7" s="228" customFormat="1" ht="17.25" customHeight="1">
      <c r="A3" s="359" t="s">
        <v>789</v>
      </c>
      <c r="B3" s="359"/>
      <c r="C3" s="359"/>
      <c r="D3" s="227"/>
      <c r="E3" s="227"/>
      <c r="F3" s="227"/>
      <c r="G3" s="227"/>
    </row>
    <row r="4" s="157" customFormat="1" ht="18">
      <c r="A4" s="156"/>
    </row>
    <row r="5" spans="1:3" s="156" customFormat="1" ht="13.5" customHeight="1">
      <c r="A5" s="158"/>
      <c r="B5" s="229" t="s">
        <v>0</v>
      </c>
      <c r="C5" s="229" t="s">
        <v>1</v>
      </c>
    </row>
    <row r="6" spans="1:3" s="157" customFormat="1" ht="15.75">
      <c r="A6" s="230">
        <v>1</v>
      </c>
      <c r="B6" s="179" t="s">
        <v>718</v>
      </c>
      <c r="C6" s="161" t="s">
        <v>719</v>
      </c>
    </row>
    <row r="7" spans="1:3" s="157" customFormat="1" ht="15.75">
      <c r="A7" s="231">
        <v>2</v>
      </c>
      <c r="B7" s="232"/>
      <c r="C7" s="232"/>
    </row>
    <row r="8" spans="1:3" ht="15.75">
      <c r="A8" s="230">
        <v>3</v>
      </c>
      <c r="B8" s="233" t="s">
        <v>720</v>
      </c>
      <c r="C8" s="233">
        <f>SUM(C7:C7)</f>
        <v>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56" customWidth="1"/>
    <col min="2" max="2" width="54.7109375" style="237" customWidth="1"/>
    <col min="3" max="3" width="21.8515625" style="237" customWidth="1"/>
    <col min="4" max="16384" width="12.00390625" style="237" customWidth="1"/>
  </cols>
  <sheetData>
    <row r="1" spans="1:9" s="202" customFormat="1" ht="17.25" customHeight="1">
      <c r="A1" s="358" t="s">
        <v>716</v>
      </c>
      <c r="B1" s="358"/>
      <c r="C1" s="358"/>
      <c r="D1" s="201"/>
      <c r="E1" s="201"/>
      <c r="F1" s="201"/>
      <c r="G1" s="201"/>
      <c r="H1" s="201"/>
      <c r="I1" s="201"/>
    </row>
    <row r="2" spans="1:9" s="202" customFormat="1" ht="17.25" customHeight="1">
      <c r="A2" s="358" t="s">
        <v>722</v>
      </c>
      <c r="B2" s="358"/>
      <c r="C2" s="358"/>
      <c r="D2" s="201"/>
      <c r="E2" s="201"/>
      <c r="F2" s="201"/>
      <c r="G2" s="201"/>
      <c r="H2" s="201"/>
      <c r="I2" s="201"/>
    </row>
    <row r="3" spans="1:9" s="202" customFormat="1" ht="17.25" customHeight="1">
      <c r="A3" s="358" t="s">
        <v>723</v>
      </c>
      <c r="B3" s="358"/>
      <c r="C3" s="358"/>
      <c r="D3" s="201"/>
      <c r="E3" s="201"/>
      <c r="F3" s="201"/>
      <c r="G3" s="201"/>
      <c r="H3" s="201"/>
      <c r="I3" s="201"/>
    </row>
    <row r="4" spans="1:9" s="202" customFormat="1" ht="17.25" customHeight="1">
      <c r="A4" s="358" t="s">
        <v>789</v>
      </c>
      <c r="B4" s="358"/>
      <c r="C4" s="358"/>
      <c r="D4" s="201"/>
      <c r="E4" s="201"/>
      <c r="F4" s="201"/>
      <c r="G4" s="201"/>
      <c r="H4" s="201"/>
      <c r="I4" s="201"/>
    </row>
    <row r="6" spans="1:3" s="156" customFormat="1" ht="13.5" customHeight="1">
      <c r="A6" s="158"/>
      <c r="B6" s="203" t="s">
        <v>0</v>
      </c>
      <c r="C6" s="203" t="s">
        <v>1</v>
      </c>
    </row>
    <row r="7" spans="1:3" s="156" customFormat="1" ht="13.5" customHeight="1">
      <c r="A7" s="204">
        <v>1</v>
      </c>
      <c r="B7" s="203" t="s">
        <v>9</v>
      </c>
      <c r="C7" s="235" t="s">
        <v>724</v>
      </c>
    </row>
    <row r="8" spans="1:3" ht="15.75">
      <c r="A8" s="204">
        <v>2</v>
      </c>
      <c r="B8" s="236" t="s">
        <v>725</v>
      </c>
      <c r="C8" s="235"/>
    </row>
    <row r="9" spans="1:3" ht="15.75">
      <c r="A9" s="204">
        <v>3</v>
      </c>
      <c r="B9" s="238" t="s">
        <v>726</v>
      </c>
      <c r="C9" s="239">
        <v>100000</v>
      </c>
    </row>
    <row r="10" spans="1:3" ht="15.75">
      <c r="A10" s="204">
        <v>4</v>
      </c>
      <c r="B10" s="240" t="s">
        <v>727</v>
      </c>
      <c r="C10" s="240">
        <f>C9</f>
        <v>100000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4" sqref="G14"/>
    </sheetView>
  </sheetViews>
  <sheetFormatPr defaultColWidth="12.00390625" defaultRowHeight="15"/>
  <cols>
    <col min="1" max="1" width="5.7109375" style="156" customWidth="1"/>
    <col min="2" max="2" width="33.00390625" style="157" customWidth="1"/>
    <col min="3" max="3" width="15.57421875" style="157" customWidth="1"/>
    <col min="4" max="5" width="15.57421875" style="257" customWidth="1"/>
    <col min="6" max="16384" width="12.00390625" style="157" customWidth="1"/>
  </cols>
  <sheetData>
    <row r="1" spans="1:8" s="155" customFormat="1" ht="17.25" customHeight="1">
      <c r="A1" s="346" t="s">
        <v>721</v>
      </c>
      <c r="B1" s="346"/>
      <c r="C1" s="346"/>
      <c r="D1" s="346"/>
      <c r="E1" s="346"/>
      <c r="F1" s="154"/>
      <c r="G1" s="154"/>
      <c r="H1" s="154"/>
    </row>
    <row r="2" spans="1:8" s="155" customFormat="1" ht="17.25" customHeight="1">
      <c r="A2" s="346" t="s">
        <v>729</v>
      </c>
      <c r="B2" s="346"/>
      <c r="C2" s="346"/>
      <c r="D2" s="346"/>
      <c r="E2" s="346"/>
      <c r="F2" s="154"/>
      <c r="G2" s="154"/>
      <c r="H2" s="154"/>
    </row>
    <row r="3" spans="1:8" s="155" customFormat="1" ht="17.25" customHeight="1">
      <c r="A3" s="346" t="s">
        <v>789</v>
      </c>
      <c r="B3" s="346"/>
      <c r="C3" s="346"/>
      <c r="D3" s="346"/>
      <c r="E3" s="346"/>
      <c r="F3" s="154"/>
      <c r="G3" s="154"/>
      <c r="H3" s="154"/>
    </row>
    <row r="5" spans="1:5" s="156" customFormat="1" ht="18.75" customHeight="1">
      <c r="A5" s="158"/>
      <c r="B5" s="159" t="s">
        <v>0</v>
      </c>
      <c r="C5" s="159" t="s">
        <v>1</v>
      </c>
      <c r="D5" s="159" t="s">
        <v>2</v>
      </c>
      <c r="E5" s="159" t="s">
        <v>3</v>
      </c>
    </row>
    <row r="6" spans="1:5" ht="47.25">
      <c r="A6" s="160">
        <v>1</v>
      </c>
      <c r="B6" s="241" t="s">
        <v>9</v>
      </c>
      <c r="C6" s="242" t="s">
        <v>730</v>
      </c>
      <c r="D6" s="243" t="s">
        <v>731</v>
      </c>
      <c r="E6" s="243" t="s">
        <v>732</v>
      </c>
    </row>
    <row r="7" spans="1:5" ht="15.75">
      <c r="A7" s="160">
        <v>2</v>
      </c>
      <c r="B7" s="244" t="s">
        <v>733</v>
      </c>
      <c r="C7" s="245"/>
      <c r="D7" s="246"/>
      <c r="E7" s="246"/>
    </row>
    <row r="8" spans="1:5" ht="18.75">
      <c r="A8" s="160">
        <v>3</v>
      </c>
      <c r="B8" s="247" t="s">
        <v>835</v>
      </c>
      <c r="C8" s="245">
        <v>616</v>
      </c>
      <c r="D8" s="246">
        <v>0</v>
      </c>
      <c r="E8" s="248">
        <f>C8-D8</f>
        <v>616</v>
      </c>
    </row>
    <row r="9" spans="1:5" ht="18.75">
      <c r="A9" s="160">
        <v>4</v>
      </c>
      <c r="B9" s="247" t="s">
        <v>734</v>
      </c>
      <c r="C9" s="245">
        <v>316668</v>
      </c>
      <c r="D9" s="246">
        <v>203250</v>
      </c>
      <c r="E9" s="248">
        <f>C9-D9</f>
        <v>113418</v>
      </c>
    </row>
    <row r="10" spans="1:5" s="250" customFormat="1" ht="18.75">
      <c r="A10" s="160">
        <v>5</v>
      </c>
      <c r="B10" s="247" t="s">
        <v>735</v>
      </c>
      <c r="C10" s="245">
        <v>7652</v>
      </c>
      <c r="D10" s="249">
        <v>3860</v>
      </c>
      <c r="E10" s="248">
        <f>C10-D10</f>
        <v>3792</v>
      </c>
    </row>
    <row r="11" spans="1:5" s="252" customFormat="1" ht="15.75">
      <c r="A11" s="160">
        <v>6</v>
      </c>
      <c r="B11" s="244" t="s">
        <v>736</v>
      </c>
      <c r="C11" s="251">
        <f>SUM(C9:C10)</f>
        <v>324320</v>
      </c>
      <c r="D11" s="251">
        <f>SUM(D9:D10)</f>
        <v>207110</v>
      </c>
      <c r="E11" s="251">
        <f>SUM(E9:E10)</f>
        <v>117210</v>
      </c>
    </row>
    <row r="12" spans="1:5" ht="15.75">
      <c r="A12" s="160">
        <v>7</v>
      </c>
      <c r="B12" s="253" t="s">
        <v>737</v>
      </c>
      <c r="C12" s="254">
        <f>SUM(C11,C8)</f>
        <v>324936</v>
      </c>
      <c r="D12" s="254">
        <f>SUM(D11,D8)</f>
        <v>207110</v>
      </c>
      <c r="E12" s="254">
        <f>SUM(E11,E8)</f>
        <v>117826</v>
      </c>
    </row>
    <row r="13" spans="1:5" ht="18.75">
      <c r="A13" s="160">
        <v>8</v>
      </c>
      <c r="B13" s="255" t="s">
        <v>738</v>
      </c>
      <c r="C13" s="256">
        <v>0</v>
      </c>
      <c r="D13" s="256">
        <v>0</v>
      </c>
      <c r="E13" s="248">
        <f>C13-D13</f>
        <v>0</v>
      </c>
    </row>
    <row r="14" spans="1:5" ht="18.75">
      <c r="A14" s="160">
        <v>9</v>
      </c>
      <c r="B14" s="255" t="s">
        <v>834</v>
      </c>
      <c r="C14" s="256">
        <v>20000</v>
      </c>
      <c r="D14" s="256">
        <v>0</v>
      </c>
      <c r="E14" s="248">
        <f>C14-D14</f>
        <v>20000</v>
      </c>
    </row>
    <row r="15" spans="1:5" ht="31.5">
      <c r="A15" s="160">
        <v>10</v>
      </c>
      <c r="B15" s="253" t="s">
        <v>739</v>
      </c>
      <c r="C15" s="254">
        <f>SUM(C13:C14)</f>
        <v>20000</v>
      </c>
      <c r="D15" s="254">
        <f>SUM(D13:D14)</f>
        <v>0</v>
      </c>
      <c r="E15" s="254">
        <f>SUM(E13:E14)</f>
        <v>20000</v>
      </c>
    </row>
    <row r="16" spans="1:5" ht="15.75">
      <c r="A16" s="160">
        <v>11</v>
      </c>
      <c r="B16" s="253" t="s">
        <v>740</v>
      </c>
      <c r="C16" s="254">
        <v>0</v>
      </c>
      <c r="D16" s="254">
        <v>0</v>
      </c>
      <c r="E16" s="254">
        <v>0</v>
      </c>
    </row>
    <row r="17" spans="1:5" ht="15.75">
      <c r="A17" s="160">
        <v>12</v>
      </c>
      <c r="B17" s="251" t="s">
        <v>741</v>
      </c>
      <c r="C17" s="254">
        <f>SUM(C12,C15,C16)</f>
        <v>344936</v>
      </c>
      <c r="D17" s="254">
        <f>SUM(D12,D15,D16)</f>
        <v>207110</v>
      </c>
      <c r="E17" s="254">
        <f>SUM(E12,E15,E16)</f>
        <v>137826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D2"/>
    </sheetView>
  </sheetViews>
  <sheetFormatPr defaultColWidth="11.8515625" defaultRowHeight="15"/>
  <cols>
    <col min="1" max="1" width="5.7109375" style="156" customWidth="1"/>
    <col min="2" max="2" width="32.00390625" style="261" customWidth="1"/>
    <col min="3" max="3" width="24.140625" style="261" customWidth="1"/>
    <col min="4" max="4" width="24.00390625" style="261" customWidth="1"/>
    <col min="5" max="16384" width="11.8515625" style="261" customWidth="1"/>
  </cols>
  <sheetData>
    <row r="1" spans="1:7" s="155" customFormat="1" ht="17.25" customHeight="1">
      <c r="A1" s="346" t="s">
        <v>728</v>
      </c>
      <c r="B1" s="346"/>
      <c r="C1" s="346"/>
      <c r="D1" s="346"/>
      <c r="E1" s="154"/>
      <c r="F1" s="154"/>
      <c r="G1" s="154"/>
    </row>
    <row r="2" spans="1:7" s="155" customFormat="1" ht="17.25" customHeight="1">
      <c r="A2" s="346" t="s">
        <v>742</v>
      </c>
      <c r="B2" s="346"/>
      <c r="C2" s="346"/>
      <c r="D2" s="346"/>
      <c r="E2" s="154"/>
      <c r="F2" s="154"/>
      <c r="G2" s="154"/>
    </row>
    <row r="3" spans="1:7" s="155" customFormat="1" ht="17.25" customHeight="1">
      <c r="A3" s="360" t="s">
        <v>743</v>
      </c>
      <c r="B3" s="360"/>
      <c r="C3" s="360"/>
      <c r="D3" s="360"/>
      <c r="E3" s="154"/>
      <c r="F3" s="154"/>
      <c r="G3" s="154"/>
    </row>
    <row r="5" spans="1:4" s="156" customFormat="1" ht="16.5" customHeight="1">
      <c r="A5" s="158"/>
      <c r="B5" s="159" t="s">
        <v>0</v>
      </c>
      <c r="C5" s="159" t="s">
        <v>1</v>
      </c>
      <c r="D5" s="159" t="s">
        <v>2</v>
      </c>
    </row>
    <row r="6" spans="1:4" ht="16.5">
      <c r="A6" s="160">
        <v>1</v>
      </c>
      <c r="B6" s="258" t="s">
        <v>9</v>
      </c>
      <c r="C6" s="259" t="s">
        <v>832</v>
      </c>
      <c r="D6" s="260" t="s">
        <v>833</v>
      </c>
    </row>
    <row r="7" spans="1:4" ht="16.5">
      <c r="A7" s="262">
        <v>2</v>
      </c>
      <c r="B7" s="258" t="s">
        <v>744</v>
      </c>
      <c r="C7" s="263">
        <v>15240</v>
      </c>
      <c r="D7" s="264" t="s">
        <v>745</v>
      </c>
    </row>
    <row r="8" spans="1:4" s="268" customFormat="1" ht="47.25" customHeight="1">
      <c r="A8" s="160">
        <v>3</v>
      </c>
      <c r="B8" s="265" t="s">
        <v>746</v>
      </c>
      <c r="C8" s="266">
        <f>SUM(C7)</f>
        <v>15240</v>
      </c>
      <c r="D8" s="267">
        <v>0</v>
      </c>
    </row>
    <row r="9" spans="1:4" ht="33">
      <c r="A9" s="262">
        <v>4</v>
      </c>
      <c r="B9" s="269" t="s">
        <v>747</v>
      </c>
      <c r="C9" s="270">
        <v>521562</v>
      </c>
      <c r="D9" s="270">
        <v>0</v>
      </c>
    </row>
    <row r="10" spans="1:4" s="268" customFormat="1" ht="49.5">
      <c r="A10" s="160">
        <v>5</v>
      </c>
      <c r="B10" s="265" t="s">
        <v>748</v>
      </c>
      <c r="C10" s="267">
        <f>SUM(C9:C9)</f>
        <v>521562</v>
      </c>
      <c r="D10" s="267">
        <f>SUM(D9:D9)</f>
        <v>0</v>
      </c>
    </row>
    <row r="11" spans="1:4" s="268" customFormat="1" ht="18">
      <c r="A11" s="262">
        <v>6</v>
      </c>
      <c r="B11" s="271" t="s">
        <v>749</v>
      </c>
      <c r="C11" s="267">
        <v>25462</v>
      </c>
      <c r="D11" s="267">
        <v>15812</v>
      </c>
    </row>
    <row r="12" spans="1:4" s="268" customFormat="1" ht="18">
      <c r="A12" s="160">
        <v>7</v>
      </c>
      <c r="B12" s="272" t="s">
        <v>750</v>
      </c>
      <c r="C12" s="273">
        <f>SUM(C8,C10,C11)</f>
        <v>562264</v>
      </c>
      <c r="D12" s="273">
        <f>SUM(D8,D10,D11)</f>
        <v>15812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56" customWidth="1"/>
    <col min="2" max="2" width="43.00390625" style="300" customWidth="1"/>
    <col min="3" max="3" width="15.8515625" style="300" customWidth="1"/>
    <col min="4" max="4" width="18.8515625" style="300" customWidth="1"/>
    <col min="5" max="5" width="18.421875" style="300" customWidth="1"/>
    <col min="6" max="6" width="19.140625" style="300" customWidth="1"/>
    <col min="7" max="7" width="17.421875" style="300" customWidth="1"/>
    <col min="8" max="8" width="18.28125" style="300" customWidth="1"/>
    <col min="9" max="16384" width="9.140625" style="300" customWidth="1"/>
  </cols>
  <sheetData>
    <row r="1" spans="1:8" s="274" customFormat="1" ht="17.25" customHeight="1">
      <c r="A1" s="361" t="s">
        <v>790</v>
      </c>
      <c r="B1" s="361"/>
      <c r="C1" s="361"/>
      <c r="D1" s="361"/>
      <c r="E1" s="361"/>
      <c r="F1" s="361"/>
      <c r="G1" s="361"/>
      <c r="H1" s="361"/>
    </row>
    <row r="2" spans="1:2" s="157" customFormat="1" ht="9.75" customHeight="1">
      <c r="A2" s="156"/>
      <c r="B2" s="275"/>
    </row>
    <row r="3" spans="1:8" s="278" customFormat="1" ht="15.75">
      <c r="A3" s="276"/>
      <c r="B3" s="277" t="s">
        <v>0</v>
      </c>
      <c r="C3" s="277" t="s">
        <v>1</v>
      </c>
      <c r="D3" s="277" t="s">
        <v>2</v>
      </c>
      <c r="E3" s="277" t="s">
        <v>3</v>
      </c>
      <c r="F3" s="277" t="s">
        <v>6</v>
      </c>
      <c r="G3" s="277" t="s">
        <v>46</v>
      </c>
      <c r="H3" s="277" t="s">
        <v>47</v>
      </c>
    </row>
    <row r="4" spans="1:8" s="282" customFormat="1" ht="43.5" customHeight="1">
      <c r="A4" s="279" t="s">
        <v>791</v>
      </c>
      <c r="B4" s="280" t="s">
        <v>9</v>
      </c>
      <c r="C4" s="281" t="s">
        <v>751</v>
      </c>
      <c r="D4" s="281" t="s">
        <v>752</v>
      </c>
      <c r="E4" s="281" t="s">
        <v>753</v>
      </c>
      <c r="F4" s="281" t="s">
        <v>754</v>
      </c>
      <c r="G4" s="281" t="s">
        <v>755</v>
      </c>
      <c r="H4" s="280" t="s">
        <v>756</v>
      </c>
    </row>
    <row r="5" spans="1:8" s="285" customFormat="1" ht="19.5" customHeight="1">
      <c r="A5" s="279" t="s">
        <v>792</v>
      </c>
      <c r="B5" s="283" t="s">
        <v>757</v>
      </c>
      <c r="C5" s="283">
        <v>1855736</v>
      </c>
      <c r="D5" s="283">
        <v>78718738</v>
      </c>
      <c r="E5" s="283">
        <v>1745251</v>
      </c>
      <c r="F5" s="283">
        <v>9449</v>
      </c>
      <c r="G5" s="283">
        <v>11689000</v>
      </c>
      <c r="H5" s="284">
        <f>SUM(C5:G5)</f>
        <v>94018174</v>
      </c>
    </row>
    <row r="6" spans="1:8" s="287" customFormat="1" ht="25.5" customHeight="1">
      <c r="A6" s="279" t="s">
        <v>793</v>
      </c>
      <c r="B6" s="292" t="s">
        <v>794</v>
      </c>
      <c r="C6" s="293">
        <v>1000000</v>
      </c>
      <c r="D6" s="286"/>
      <c r="E6" s="286"/>
      <c r="F6" s="286"/>
      <c r="G6" s="283"/>
      <c r="H6" s="284">
        <f aca="true" t="shared" si="0" ref="H6:H18">SUM(C6:G6)</f>
        <v>1000000</v>
      </c>
    </row>
    <row r="7" spans="1:8" s="291" customFormat="1" ht="25.5" customHeight="1">
      <c r="A7" s="279" t="s">
        <v>795</v>
      </c>
      <c r="B7" s="288" t="s">
        <v>758</v>
      </c>
      <c r="C7" s="289">
        <v>1000000</v>
      </c>
      <c r="D7" s="290"/>
      <c r="E7" s="290"/>
      <c r="F7" s="289">
        <v>3986200</v>
      </c>
      <c r="G7" s="290"/>
      <c r="H7" s="289">
        <f t="shared" si="0"/>
        <v>4986200</v>
      </c>
    </row>
    <row r="8" spans="1:8" s="287" customFormat="1" ht="19.5" customHeight="1">
      <c r="A8" s="279" t="s">
        <v>796</v>
      </c>
      <c r="B8" s="292"/>
      <c r="C8" s="293"/>
      <c r="D8" s="294"/>
      <c r="E8" s="294"/>
      <c r="F8" s="293">
        <v>5143074</v>
      </c>
      <c r="G8" s="294"/>
      <c r="H8" s="293">
        <f t="shared" si="0"/>
        <v>5143074</v>
      </c>
    </row>
    <row r="9" spans="1:8" s="291" customFormat="1" ht="19.5" customHeight="1">
      <c r="A9" s="279" t="s">
        <v>797</v>
      </c>
      <c r="B9" s="289" t="s">
        <v>759</v>
      </c>
      <c r="C9" s="290"/>
      <c r="D9" s="290"/>
      <c r="E9" s="290"/>
      <c r="F9" s="295">
        <f>F8</f>
        <v>5143074</v>
      </c>
      <c r="G9" s="290"/>
      <c r="H9" s="289">
        <f t="shared" si="0"/>
        <v>5143074</v>
      </c>
    </row>
    <row r="10" spans="1:8" s="291" customFormat="1" ht="19.5" customHeight="1">
      <c r="A10" s="279" t="s">
        <v>798</v>
      </c>
      <c r="B10" s="296" t="s">
        <v>799</v>
      </c>
      <c r="C10" s="297"/>
      <c r="D10" s="297"/>
      <c r="E10" s="297">
        <v>9449</v>
      </c>
      <c r="F10" s="297"/>
      <c r="G10" s="297"/>
      <c r="H10" s="293">
        <f t="shared" si="0"/>
        <v>9449</v>
      </c>
    </row>
    <row r="11" spans="1:8" s="287" customFormat="1" ht="29.25" customHeight="1">
      <c r="A11" s="279" t="s">
        <v>800</v>
      </c>
      <c r="B11" s="298" t="s">
        <v>801</v>
      </c>
      <c r="C11" s="297"/>
      <c r="D11" s="297">
        <v>1186934</v>
      </c>
      <c r="E11" s="297"/>
      <c r="F11" s="297"/>
      <c r="G11" s="297"/>
      <c r="H11" s="293">
        <f>C11+D11+E11+F11+G11</f>
        <v>1186934</v>
      </c>
    </row>
    <row r="12" spans="1:8" s="287" customFormat="1" ht="19.5" customHeight="1">
      <c r="A12" s="279" t="s">
        <v>802</v>
      </c>
      <c r="B12" s="292" t="s">
        <v>803</v>
      </c>
      <c r="C12" s="297"/>
      <c r="D12" s="297">
        <v>3986200</v>
      </c>
      <c r="E12" s="297"/>
      <c r="F12" s="297"/>
      <c r="G12" s="297"/>
      <c r="H12" s="293">
        <f t="shared" si="0"/>
        <v>3986200</v>
      </c>
    </row>
    <row r="13" spans="1:8" s="287" customFormat="1" ht="27.75" customHeight="1">
      <c r="A13" s="279" t="s">
        <v>804</v>
      </c>
      <c r="B13" s="292" t="s">
        <v>805</v>
      </c>
      <c r="C13" s="297"/>
      <c r="D13" s="297">
        <v>3956140</v>
      </c>
      <c r="E13" s="297"/>
      <c r="F13" s="297"/>
      <c r="G13" s="297"/>
      <c r="H13" s="293">
        <f>C13+D13+E13+F13+G13</f>
        <v>3956140</v>
      </c>
    </row>
    <row r="14" spans="1:8" s="287" customFormat="1" ht="19.5" customHeight="1">
      <c r="A14" s="279" t="s">
        <v>806</v>
      </c>
      <c r="B14" s="289" t="s">
        <v>760</v>
      </c>
      <c r="C14" s="290"/>
      <c r="D14" s="295">
        <f>SUM(D10:D13)</f>
        <v>9129274</v>
      </c>
      <c r="E14" s="295">
        <f>SUM(E10:E12)</f>
        <v>9449</v>
      </c>
      <c r="F14" s="290"/>
      <c r="G14" s="290"/>
      <c r="H14" s="289">
        <f t="shared" si="0"/>
        <v>9138723</v>
      </c>
    </row>
    <row r="15" spans="1:8" s="287" customFormat="1" ht="19.5" customHeight="1">
      <c r="A15" s="279" t="s">
        <v>807</v>
      </c>
      <c r="B15" s="289" t="s">
        <v>761</v>
      </c>
      <c r="C15" s="295"/>
      <c r="D15" s="295">
        <v>0</v>
      </c>
      <c r="E15" s="295"/>
      <c r="F15" s="295"/>
      <c r="G15" s="290"/>
      <c r="H15" s="289">
        <f t="shared" si="0"/>
        <v>0</v>
      </c>
    </row>
    <row r="16" spans="1:8" s="299" customFormat="1" ht="27.75" customHeight="1">
      <c r="A16" s="279" t="s">
        <v>808</v>
      </c>
      <c r="B16" s="288" t="s">
        <v>762</v>
      </c>
      <c r="C16" s="289"/>
      <c r="D16" s="289"/>
      <c r="E16" s="289"/>
      <c r="F16" s="289"/>
      <c r="G16" s="290"/>
      <c r="H16" s="289">
        <f t="shared" si="0"/>
        <v>0</v>
      </c>
    </row>
    <row r="17" spans="1:8" s="299" customFormat="1" ht="28.5" customHeight="1">
      <c r="A17" s="279" t="s">
        <v>809</v>
      </c>
      <c r="B17" s="292" t="s">
        <v>763</v>
      </c>
      <c r="C17" s="289"/>
      <c r="D17" s="289"/>
      <c r="E17" s="293">
        <v>139449</v>
      </c>
      <c r="F17" s="289"/>
      <c r="G17" s="290"/>
      <c r="H17" s="289">
        <f t="shared" si="0"/>
        <v>139449</v>
      </c>
    </row>
    <row r="18" spans="1:8" s="287" customFormat="1" ht="19.5" customHeight="1">
      <c r="A18" s="279" t="s">
        <v>810</v>
      </c>
      <c r="B18" s="289" t="s">
        <v>764</v>
      </c>
      <c r="C18" s="289"/>
      <c r="D18" s="289"/>
      <c r="E18" s="289">
        <f>E17</f>
        <v>139449</v>
      </c>
      <c r="F18" s="289"/>
      <c r="G18" s="289"/>
      <c r="H18" s="289">
        <f t="shared" si="0"/>
        <v>139449</v>
      </c>
    </row>
    <row r="19" spans="1:8" s="287" customFormat="1" ht="19.5" customHeight="1">
      <c r="A19" s="279" t="s">
        <v>811</v>
      </c>
      <c r="B19" s="284" t="s">
        <v>765</v>
      </c>
      <c r="C19" s="284">
        <v>1000000</v>
      </c>
      <c r="D19" s="284">
        <f>SUM(D14,D15,D16,D18)</f>
        <v>9129274</v>
      </c>
      <c r="E19" s="284">
        <f>SUM(E14,E15,E16,E18)</f>
        <v>148898</v>
      </c>
      <c r="F19" s="284">
        <f>F7+F9</f>
        <v>9129274</v>
      </c>
      <c r="G19" s="284">
        <f>SUM(G14,G15,G16,G18)</f>
        <v>0</v>
      </c>
      <c r="H19" s="284">
        <f>H7+H14+H9+H18</f>
        <v>19407446</v>
      </c>
    </row>
    <row r="20" spans="1:8" ht="19.5" customHeight="1">
      <c r="A20" s="279" t="s">
        <v>812</v>
      </c>
      <c r="B20" s="289" t="s">
        <v>766</v>
      </c>
      <c r="C20" s="289"/>
      <c r="D20" s="289"/>
      <c r="E20" s="289"/>
      <c r="F20" s="290"/>
      <c r="G20" s="290"/>
      <c r="H20" s="289">
        <f>SUM(C20:G20)</f>
        <v>0</v>
      </c>
    </row>
    <row r="21" spans="1:8" ht="27.75" customHeight="1">
      <c r="A21" s="279" t="s">
        <v>813</v>
      </c>
      <c r="B21" s="289" t="s">
        <v>767</v>
      </c>
      <c r="C21" s="289"/>
      <c r="D21" s="289"/>
      <c r="E21" s="289"/>
      <c r="F21" s="289"/>
      <c r="G21" s="289"/>
      <c r="H21" s="289">
        <f>SUM(C21:G21)</f>
        <v>0</v>
      </c>
    </row>
    <row r="22" spans="1:8" s="285" customFormat="1" ht="19.5" customHeight="1">
      <c r="A22" s="279" t="s">
        <v>814</v>
      </c>
      <c r="B22" s="301" t="s">
        <v>768</v>
      </c>
      <c r="C22" s="301"/>
      <c r="D22" s="301"/>
      <c r="E22" s="301"/>
      <c r="F22" s="301"/>
      <c r="G22" s="290"/>
      <c r="H22" s="289">
        <f>SUM(C22:G22)</f>
        <v>0</v>
      </c>
    </row>
    <row r="23" spans="1:8" s="285" customFormat="1" ht="19.5" customHeight="1">
      <c r="A23" s="279" t="s">
        <v>815</v>
      </c>
      <c r="B23" s="302" t="s">
        <v>769</v>
      </c>
      <c r="C23" s="301"/>
      <c r="D23" s="301"/>
      <c r="E23" s="301">
        <v>139449</v>
      </c>
      <c r="F23" s="301"/>
      <c r="G23" s="290"/>
      <c r="H23" s="289">
        <f>SUM(C23:G23)</f>
        <v>139449</v>
      </c>
    </row>
    <row r="24" spans="1:8" s="285" customFormat="1" ht="19.5" customHeight="1">
      <c r="A24" s="279" t="s">
        <v>816</v>
      </c>
      <c r="B24" s="302" t="s">
        <v>817</v>
      </c>
      <c r="C24" s="301"/>
      <c r="D24" s="301"/>
      <c r="E24" s="301"/>
      <c r="F24" s="301">
        <v>9138723</v>
      </c>
      <c r="G24" s="290"/>
      <c r="H24" s="289">
        <v>9138723</v>
      </c>
    </row>
    <row r="25" spans="1:8" ht="19.5" customHeight="1">
      <c r="A25" s="279" t="s">
        <v>818</v>
      </c>
      <c r="B25" s="303" t="s">
        <v>770</v>
      </c>
      <c r="C25" s="303"/>
      <c r="D25" s="303"/>
      <c r="E25" s="303">
        <f>E23</f>
        <v>139449</v>
      </c>
      <c r="F25" s="303">
        <v>9138723</v>
      </c>
      <c r="G25" s="303"/>
      <c r="H25" s="303">
        <f>SUM(C25:G25)</f>
        <v>9278172</v>
      </c>
    </row>
    <row r="26" spans="1:8" ht="19.5" customHeight="1">
      <c r="A26" s="279" t="s">
        <v>819</v>
      </c>
      <c r="B26" s="303" t="s">
        <v>771</v>
      </c>
      <c r="C26" s="303">
        <v>0</v>
      </c>
      <c r="D26" s="303">
        <f>SUM(D20,D21,D22,D25)</f>
        <v>0</v>
      </c>
      <c r="E26" s="303">
        <f>SUM(E20,E21,E22,E25,)</f>
        <v>139449</v>
      </c>
      <c r="F26" s="303">
        <f>SUM(F20,F21,F22,F25)</f>
        <v>9138723</v>
      </c>
      <c r="G26" s="303">
        <f>SUM(G20,G21,G22,G25)</f>
        <v>0</v>
      </c>
      <c r="H26" s="303">
        <f>SUM(H20,H21,H22,H25)</f>
        <v>9278172</v>
      </c>
    </row>
    <row r="27" spans="1:8" ht="19.5" customHeight="1">
      <c r="A27" s="279" t="s">
        <v>820</v>
      </c>
      <c r="B27" s="283" t="s">
        <v>772</v>
      </c>
      <c r="C27" s="283">
        <f aca="true" t="shared" si="1" ref="C27:H27">C5+C19-C26</f>
        <v>2855736</v>
      </c>
      <c r="D27" s="283">
        <f t="shared" si="1"/>
        <v>87848012</v>
      </c>
      <c r="E27" s="283">
        <f t="shared" si="1"/>
        <v>1754700</v>
      </c>
      <c r="F27" s="283">
        <f t="shared" si="1"/>
        <v>0</v>
      </c>
      <c r="G27" s="283">
        <f t="shared" si="1"/>
        <v>11689000</v>
      </c>
      <c r="H27" s="283">
        <f t="shared" si="1"/>
        <v>104147448</v>
      </c>
    </row>
    <row r="28" spans="1:8" ht="19.5" customHeight="1">
      <c r="A28" s="279" t="s">
        <v>821</v>
      </c>
      <c r="B28" s="283" t="s">
        <v>773</v>
      </c>
      <c r="C28" s="283">
        <v>1855736</v>
      </c>
      <c r="D28" s="283">
        <v>22622313</v>
      </c>
      <c r="E28" s="283">
        <v>1691615</v>
      </c>
      <c r="F28" s="290"/>
      <c r="G28" s="283">
        <v>1478520</v>
      </c>
      <c r="H28" s="283">
        <f aca="true" t="shared" si="2" ref="H28:H35">SUM(C28:G28)</f>
        <v>27648184</v>
      </c>
    </row>
    <row r="29" spans="1:8" s="285" customFormat="1" ht="19.5" customHeight="1">
      <c r="A29" s="279" t="s">
        <v>822</v>
      </c>
      <c r="B29" s="301" t="s">
        <v>774</v>
      </c>
      <c r="C29" s="301">
        <v>16274</v>
      </c>
      <c r="D29" s="301">
        <v>1953455</v>
      </c>
      <c r="E29" s="301">
        <v>38578</v>
      </c>
      <c r="F29" s="290"/>
      <c r="G29" s="301">
        <v>369630</v>
      </c>
      <c r="H29" s="301">
        <f t="shared" si="2"/>
        <v>2377937</v>
      </c>
    </row>
    <row r="30" spans="1:8" s="285" customFormat="1" ht="19.5" customHeight="1">
      <c r="A30" s="279" t="s">
        <v>823</v>
      </c>
      <c r="B30" s="301" t="s">
        <v>775</v>
      </c>
      <c r="C30" s="301"/>
      <c r="D30" s="301"/>
      <c r="E30" s="301"/>
      <c r="F30" s="290"/>
      <c r="G30" s="301"/>
      <c r="H30" s="301">
        <f t="shared" si="2"/>
        <v>0</v>
      </c>
    </row>
    <row r="31" spans="1:8" ht="19.5" customHeight="1">
      <c r="A31" s="279" t="s">
        <v>824</v>
      </c>
      <c r="B31" s="301" t="s">
        <v>776</v>
      </c>
      <c r="C31" s="301"/>
      <c r="D31" s="301"/>
      <c r="E31" s="301"/>
      <c r="F31" s="301"/>
      <c r="G31" s="301"/>
      <c r="H31" s="301">
        <f t="shared" si="2"/>
        <v>0</v>
      </c>
    </row>
    <row r="32" spans="1:8" ht="12.75">
      <c r="A32" s="279" t="s">
        <v>825</v>
      </c>
      <c r="B32" s="301" t="s">
        <v>777</v>
      </c>
      <c r="C32" s="301"/>
      <c r="D32" s="301"/>
      <c r="E32" s="301"/>
      <c r="F32" s="301"/>
      <c r="G32" s="301"/>
      <c r="H32" s="301">
        <f t="shared" si="2"/>
        <v>0</v>
      </c>
    </row>
    <row r="33" spans="1:8" ht="12.75">
      <c r="A33" s="279" t="s">
        <v>826</v>
      </c>
      <c r="B33" s="283" t="s">
        <v>778</v>
      </c>
      <c r="C33" s="283">
        <f>C28+C29-C30</f>
        <v>1872010</v>
      </c>
      <c r="D33" s="283">
        <f>D28+D29-D30</f>
        <v>24575768</v>
      </c>
      <c r="E33" s="283">
        <f>E28+E29-E30</f>
        <v>1730193</v>
      </c>
      <c r="F33" s="283">
        <f>F28+F29-F30</f>
        <v>0</v>
      </c>
      <c r="G33" s="283">
        <f>G28+G29-G30</f>
        <v>1848150</v>
      </c>
      <c r="H33" s="283">
        <f t="shared" si="2"/>
        <v>30026121</v>
      </c>
    </row>
    <row r="34" spans="1:8" ht="12.75">
      <c r="A34" s="279" t="s">
        <v>827</v>
      </c>
      <c r="B34" s="283" t="s">
        <v>779</v>
      </c>
      <c r="C34" s="283">
        <f>C27-C33</f>
        <v>983726</v>
      </c>
      <c r="D34" s="283">
        <f>D27-D33</f>
        <v>63272244</v>
      </c>
      <c r="E34" s="283">
        <f>E27-E33</f>
        <v>24507</v>
      </c>
      <c r="F34" s="283">
        <f>F27-F33</f>
        <v>0</v>
      </c>
      <c r="G34" s="283">
        <f>G27-G33</f>
        <v>9840850</v>
      </c>
      <c r="H34" s="283">
        <f t="shared" si="2"/>
        <v>74121327</v>
      </c>
    </row>
    <row r="35" spans="1:8" ht="12.75">
      <c r="A35" s="279" t="s">
        <v>828</v>
      </c>
      <c r="B35" s="301" t="s">
        <v>780</v>
      </c>
      <c r="C35" s="301">
        <v>1855736</v>
      </c>
      <c r="D35" s="301"/>
      <c r="E35" s="304">
        <v>1614800</v>
      </c>
      <c r="F35" s="301">
        <v>0</v>
      </c>
      <c r="G35" s="301">
        <v>0</v>
      </c>
      <c r="H35" s="301">
        <f t="shared" si="2"/>
        <v>3470536</v>
      </c>
    </row>
    <row r="36" spans="1:8" ht="12.75">
      <c r="A36" s="279">
        <v>33</v>
      </c>
      <c r="B36" s="283" t="s">
        <v>779</v>
      </c>
      <c r="C36" s="283">
        <f>C29-C35</f>
        <v>-1839462</v>
      </c>
      <c r="D36" s="283">
        <f>D29-D35</f>
        <v>1953455</v>
      </c>
      <c r="E36" s="283">
        <f>E29-E35</f>
        <v>-1576222</v>
      </c>
      <c r="F36" s="283">
        <f>F29-F35</f>
        <v>0</v>
      </c>
      <c r="G36" s="283">
        <f>G29-G35</f>
        <v>369630</v>
      </c>
      <c r="H36" s="283">
        <f>SUM(C36:G36)</f>
        <v>-1092599</v>
      </c>
    </row>
    <row r="37" spans="1:8" ht="12.75">
      <c r="A37" s="279">
        <v>34</v>
      </c>
      <c r="B37" s="301" t="s">
        <v>780</v>
      </c>
      <c r="C37" s="301">
        <v>1855736</v>
      </c>
      <c r="D37" s="301"/>
      <c r="E37" s="304">
        <v>1475351</v>
      </c>
      <c r="F37" s="301">
        <v>0</v>
      </c>
      <c r="G37" s="301">
        <v>0</v>
      </c>
      <c r="H37" s="301">
        <f>SUM(C37:G37)</f>
        <v>3331087</v>
      </c>
    </row>
  </sheetData>
  <sheetProtection/>
  <mergeCells count="1">
    <mergeCell ref="A1:H1"/>
  </mergeCells>
  <printOptions/>
  <pageMargins left="0.3937007874015748" right="0.4330708661417323" top="0.2755905511811024" bottom="0.1574803149606299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8" t="s">
        <v>552</v>
      </c>
      <c r="B1" s="318"/>
      <c r="C1" s="318"/>
      <c r="D1" s="318"/>
      <c r="E1" s="318"/>
    </row>
    <row r="2" spans="1:5" s="2" customFormat="1" ht="15.75">
      <c r="A2" s="318" t="s">
        <v>829</v>
      </c>
      <c r="B2" s="318"/>
      <c r="C2" s="318"/>
      <c r="D2" s="318"/>
      <c r="E2" s="318"/>
    </row>
    <row r="3" s="2" customFormat="1" ht="15.75"/>
    <row r="4" spans="1:5" s="11" customFormat="1" ht="15.75">
      <c r="A4" s="149"/>
      <c r="B4" s="149" t="s">
        <v>0</v>
      </c>
      <c r="C4" s="149" t="s">
        <v>1</v>
      </c>
      <c r="D4" s="149" t="s">
        <v>2</v>
      </c>
      <c r="E4" s="149" t="s">
        <v>3</v>
      </c>
    </row>
    <row r="5" spans="1:5" s="11" customFormat="1" ht="15.75">
      <c r="A5" s="149">
        <v>1</v>
      </c>
      <c r="B5" s="86" t="s">
        <v>9</v>
      </c>
      <c r="C5" s="150">
        <v>42735</v>
      </c>
      <c r="D5" s="150" t="s">
        <v>831</v>
      </c>
      <c r="E5" s="150">
        <v>43100</v>
      </c>
    </row>
    <row r="6" spans="1:5" s="11" customFormat="1" ht="15.75">
      <c r="A6" s="149">
        <v>2</v>
      </c>
      <c r="B6" s="152" t="s">
        <v>781</v>
      </c>
      <c r="C6" s="139"/>
      <c r="D6" s="139"/>
      <c r="E6" s="139"/>
    </row>
    <row r="7" spans="1:5" s="11" customFormat="1" ht="15.75">
      <c r="A7" s="149">
        <v>3</v>
      </c>
      <c r="B7" s="151" t="s">
        <v>782</v>
      </c>
      <c r="C7" s="139">
        <v>100000</v>
      </c>
      <c r="D7" s="139"/>
      <c r="E7" s="139"/>
    </row>
    <row r="8" spans="1:5" s="11" customFormat="1" ht="15.75">
      <c r="A8" s="149">
        <v>4</v>
      </c>
      <c r="B8" s="151" t="s">
        <v>830</v>
      </c>
      <c r="C8" s="139"/>
      <c r="D8" s="139"/>
      <c r="E8" s="139">
        <v>100000</v>
      </c>
    </row>
    <row r="9" spans="1:5" s="11" customFormat="1" ht="15.75">
      <c r="A9" s="149">
        <v>5</v>
      </c>
      <c r="B9" s="152" t="s">
        <v>783</v>
      </c>
      <c r="C9" s="153">
        <f>SUM(C6:C8)</f>
        <v>100000</v>
      </c>
      <c r="D9" s="153">
        <f>SUM(D6:D8)</f>
        <v>0</v>
      </c>
      <c r="E9" s="153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8.28125" style="56" customWidth="1"/>
    <col min="2" max="2" width="16.140625" style="56" customWidth="1"/>
    <col min="3" max="4" width="16.140625" style="56" hidden="1" customWidth="1"/>
    <col min="5" max="5" width="14.00390625" style="55" customWidth="1"/>
    <col min="6" max="138" width="9.140625" style="55" customWidth="1"/>
    <col min="139" max="16384" width="9.140625" style="56" customWidth="1"/>
  </cols>
  <sheetData>
    <row r="1" spans="1:138" s="52" customFormat="1" ht="18">
      <c r="A1" s="362" t="s">
        <v>507</v>
      </c>
      <c r="B1" s="362"/>
      <c r="C1" s="362"/>
      <c r="D1" s="362"/>
      <c r="E1" s="36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54</v>
      </c>
      <c r="B3" s="57" t="s">
        <v>55</v>
      </c>
      <c r="C3" s="57" t="s">
        <v>483</v>
      </c>
      <c r="D3" s="57" t="s">
        <v>489</v>
      </c>
      <c r="E3" s="57" t="s">
        <v>542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56</v>
      </c>
      <c r="B4" s="59">
        <f>SUM(B5:B6)</f>
        <v>0</v>
      </c>
      <c r="C4" s="59">
        <f>SUM(C5:C6)</f>
        <v>0</v>
      </c>
      <c r="D4" s="59">
        <f>SUM(D5:D6)</f>
        <v>0</v>
      </c>
      <c r="E4" s="59">
        <f>SUM(E5:E6)</f>
        <v>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57</v>
      </c>
      <c r="B5" s="59">
        <v>0</v>
      </c>
      <c r="C5" s="59">
        <v>0</v>
      </c>
      <c r="D5" s="59">
        <v>0</v>
      </c>
      <c r="E5" s="59"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58</v>
      </c>
      <c r="B6" s="59">
        <v>0</v>
      </c>
      <c r="C6" s="59">
        <v>0</v>
      </c>
      <c r="D6" s="59">
        <v>0</v>
      </c>
      <c r="E6" s="59">
        <v>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5" ht="31.5">
      <c r="A7" s="74" t="s">
        <v>59</v>
      </c>
      <c r="B7" s="59">
        <v>0</v>
      </c>
      <c r="C7" s="59">
        <v>0</v>
      </c>
      <c r="D7" s="59">
        <v>0</v>
      </c>
      <c r="E7" s="59">
        <v>0</v>
      </c>
    </row>
    <row r="8" spans="1:5" ht="31.5">
      <c r="A8" s="76" t="s">
        <v>60</v>
      </c>
      <c r="B8" s="60">
        <f>SUM(B9:B10)</f>
        <v>0</v>
      </c>
      <c r="C8" s="60">
        <f>SUM(C9:C10)</f>
        <v>0</v>
      </c>
      <c r="D8" s="60">
        <f>SUM(D9:D10)</f>
        <v>0</v>
      </c>
      <c r="E8" s="60">
        <f>SUM(E9:E10)</f>
        <v>0</v>
      </c>
    </row>
    <row r="9" spans="1:138" s="58" customFormat="1" ht="30">
      <c r="A9" s="77" t="s">
        <v>61</v>
      </c>
      <c r="B9" s="61">
        <v>0</v>
      </c>
      <c r="C9" s="61">
        <v>0</v>
      </c>
      <c r="D9" s="61">
        <v>0</v>
      </c>
      <c r="E9" s="61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62</v>
      </c>
      <c r="B10" s="61">
        <v>0</v>
      </c>
      <c r="C10" s="61">
        <v>0</v>
      </c>
      <c r="D10" s="61">
        <v>0</v>
      </c>
      <c r="E10" s="61">
        <v>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63</v>
      </c>
      <c r="B11" s="60">
        <v>0</v>
      </c>
      <c r="C11" s="60">
        <v>0</v>
      </c>
      <c r="D11" s="60">
        <v>0</v>
      </c>
      <c r="E11" s="60"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64</v>
      </c>
      <c r="B12" s="60">
        <f>SUM(B13,B16,B19,B25,B22)</f>
        <v>200000</v>
      </c>
      <c r="C12" s="60">
        <f>SUM(C13,C16,C19,C25,C22)</f>
        <v>100000</v>
      </c>
      <c r="D12" s="60">
        <f>SUM(D13,D16,D19,D25,D22)</f>
        <v>150000</v>
      </c>
      <c r="E12" s="60">
        <f>SUM(E13,E16,E19,E25,E22)</f>
        <v>200000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5" ht="18">
      <c r="A13" s="77" t="s">
        <v>65</v>
      </c>
      <c r="B13" s="61">
        <v>0</v>
      </c>
      <c r="C13" s="61">
        <v>0</v>
      </c>
      <c r="D13" s="61">
        <v>0</v>
      </c>
      <c r="E13" s="61">
        <v>0</v>
      </c>
    </row>
    <row r="14" spans="1:138" s="58" customFormat="1" ht="18">
      <c r="A14" s="78" t="s">
        <v>66</v>
      </c>
      <c r="B14" s="62">
        <v>0</v>
      </c>
      <c r="C14" s="62">
        <v>0</v>
      </c>
      <c r="D14" s="62">
        <v>0</v>
      </c>
      <c r="E14" s="62"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67</v>
      </c>
      <c r="B15" s="62">
        <v>0</v>
      </c>
      <c r="C15" s="62">
        <v>0</v>
      </c>
      <c r="D15" s="62">
        <v>0</v>
      </c>
      <c r="E15" s="62">
        <v>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68</v>
      </c>
      <c r="B16" s="61">
        <f>SUM(B17:B18)</f>
        <v>200000</v>
      </c>
      <c r="C16" s="61">
        <f>SUM(C17:C18)</f>
        <v>100000</v>
      </c>
      <c r="D16" s="61">
        <f>SUM(D17:D18)</f>
        <v>150000</v>
      </c>
      <c r="E16" s="61">
        <f>SUM(E17:E18)</f>
        <v>200000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66</v>
      </c>
      <c r="B17" s="62">
        <v>200000</v>
      </c>
      <c r="C17" s="62">
        <v>100000</v>
      </c>
      <c r="D17" s="62">
        <v>150000</v>
      </c>
      <c r="E17" s="62">
        <v>200000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67</v>
      </c>
      <c r="B18" s="62">
        <v>0</v>
      </c>
      <c r="C18" s="62">
        <v>0</v>
      </c>
      <c r="D18" s="62">
        <v>0</v>
      </c>
      <c r="E18" s="62"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100</v>
      </c>
      <c r="B19" s="61">
        <f>SUM(B20:B21)</f>
        <v>0</v>
      </c>
      <c r="C19" s="61">
        <f>SUM(C20:C21)</f>
        <v>0</v>
      </c>
      <c r="D19" s="61">
        <f>SUM(D20:D21)</f>
        <v>0</v>
      </c>
      <c r="E19" s="61">
        <f>SUM(E20:E21)</f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5" ht="18">
      <c r="A20" s="78" t="s">
        <v>66</v>
      </c>
      <c r="B20" s="62">
        <v>0</v>
      </c>
      <c r="C20" s="62">
        <v>0</v>
      </c>
      <c r="D20" s="62">
        <v>0</v>
      </c>
      <c r="E20" s="62">
        <v>0</v>
      </c>
    </row>
    <row r="21" spans="1:138" s="58" customFormat="1" ht="25.5">
      <c r="A21" s="78" t="s">
        <v>67</v>
      </c>
      <c r="B21" s="62">
        <v>0</v>
      </c>
      <c r="C21" s="62">
        <v>0</v>
      </c>
      <c r="D21" s="62">
        <v>0</v>
      </c>
      <c r="E21" s="62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69</v>
      </c>
      <c r="B22" s="61">
        <f>SUM(B23:B24)</f>
        <v>0</v>
      </c>
      <c r="C22" s="61">
        <f>SUM(C23:C24)</f>
        <v>0</v>
      </c>
      <c r="D22" s="61">
        <f>SUM(D23:D24)</f>
        <v>0</v>
      </c>
      <c r="E22" s="61">
        <f>SUM(E23:E24)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5" ht="18">
      <c r="A23" s="78" t="s">
        <v>66</v>
      </c>
      <c r="B23" s="62">
        <v>0</v>
      </c>
      <c r="C23" s="62">
        <v>0</v>
      </c>
      <c r="D23" s="62">
        <v>0</v>
      </c>
      <c r="E23" s="62">
        <v>0</v>
      </c>
    </row>
    <row r="24" spans="1:5" ht="25.5">
      <c r="A24" s="78" t="s">
        <v>67</v>
      </c>
      <c r="B24" s="62">
        <v>0</v>
      </c>
      <c r="C24" s="62">
        <v>0</v>
      </c>
      <c r="D24" s="62">
        <v>0</v>
      </c>
      <c r="E24" s="62">
        <v>0</v>
      </c>
    </row>
    <row r="25" spans="1:5" ht="18">
      <c r="A25" s="77" t="s">
        <v>70</v>
      </c>
      <c r="B25" s="61">
        <f>SUM(B26:B27)</f>
        <v>0</v>
      </c>
      <c r="C25" s="61">
        <f>SUM(C26:C27)</f>
        <v>0</v>
      </c>
      <c r="D25" s="61">
        <f>SUM(D26:D27)</f>
        <v>0</v>
      </c>
      <c r="E25" s="61">
        <f>SUM(E26:E27)</f>
        <v>0</v>
      </c>
    </row>
    <row r="26" spans="1:5" ht="18">
      <c r="A26" s="78" t="s">
        <v>66</v>
      </c>
      <c r="B26" s="62">
        <v>0</v>
      </c>
      <c r="C26" s="62">
        <v>0</v>
      </c>
      <c r="D26" s="62">
        <v>0</v>
      </c>
      <c r="E26" s="62">
        <v>0</v>
      </c>
    </row>
    <row r="27" spans="1:5" ht="25.5">
      <c r="A27" s="78" t="s">
        <v>67</v>
      </c>
      <c r="B27" s="62">
        <v>0</v>
      </c>
      <c r="C27" s="62">
        <v>0</v>
      </c>
      <c r="D27" s="62">
        <v>0</v>
      </c>
      <c r="E27" s="62">
        <v>0</v>
      </c>
    </row>
    <row r="28" spans="1:5" ht="31.5">
      <c r="A28" s="76" t="s">
        <v>71</v>
      </c>
      <c r="B28" s="60">
        <v>0</v>
      </c>
      <c r="C28" s="60">
        <v>0</v>
      </c>
      <c r="D28" s="60">
        <v>0</v>
      </c>
      <c r="E28" s="60">
        <v>0</v>
      </c>
    </row>
    <row r="29" spans="1:5" ht="18">
      <c r="A29" s="79" t="s">
        <v>72</v>
      </c>
      <c r="B29" s="60">
        <f>SUM(B8,B11,B12,B28,B4,B7)</f>
        <v>200000</v>
      </c>
      <c r="C29" s="60">
        <f>SUM(C8,C11,C12,C28,C4,C7)</f>
        <v>100000</v>
      </c>
      <c r="D29" s="60">
        <f>SUM(D8,D11,D12,D28,D4,D7)</f>
        <v>150000</v>
      </c>
      <c r="E29" s="60">
        <f>SUM(E8,E11,E12,E28,E4,E7)</f>
        <v>200000</v>
      </c>
    </row>
  </sheetData>
  <sheetProtection/>
  <mergeCells count="1">
    <mergeCell ref="A1:E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29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3" width="12.140625" style="41" customWidth="1"/>
    <col min="4" max="4" width="15.57421875" style="16" customWidth="1"/>
    <col min="5" max="5" width="15.00390625" style="16" customWidth="1"/>
    <col min="6" max="16384" width="9.140625" style="16" customWidth="1"/>
  </cols>
  <sheetData>
    <row r="1" spans="1:5" ht="15.75">
      <c r="A1" s="363" t="s">
        <v>491</v>
      </c>
      <c r="B1" s="363"/>
      <c r="C1" s="363"/>
      <c r="D1" s="363"/>
      <c r="E1" s="363"/>
    </row>
    <row r="2" spans="1:5" ht="15.75">
      <c r="A2" s="326" t="s">
        <v>481</v>
      </c>
      <c r="B2" s="326"/>
      <c r="C2" s="326"/>
      <c r="D2" s="326"/>
      <c r="E2" s="326"/>
    </row>
    <row r="3" spans="1:3" ht="15.75">
      <c r="A3" s="110"/>
      <c r="B3" s="45"/>
      <c r="C3" s="45"/>
    </row>
    <row r="4" spans="1:5" s="10" customFormat="1" ht="15.75">
      <c r="A4" s="100" t="s">
        <v>9</v>
      </c>
      <c r="B4" s="17" t="s">
        <v>127</v>
      </c>
      <c r="C4" s="40" t="s">
        <v>4</v>
      </c>
      <c r="D4" s="40" t="s">
        <v>541</v>
      </c>
      <c r="E4" s="40" t="s">
        <v>542</v>
      </c>
    </row>
    <row r="5" spans="1:5" s="10" customFormat="1" ht="16.5">
      <c r="A5" s="68" t="s">
        <v>80</v>
      </c>
      <c r="B5" s="103"/>
      <c r="C5" s="81"/>
      <c r="D5" s="81"/>
      <c r="E5" s="81"/>
    </row>
    <row r="6" spans="1:5" s="10" customFormat="1" ht="31.5">
      <c r="A6" s="67" t="s">
        <v>257</v>
      </c>
      <c r="B6" s="17"/>
      <c r="C6" s="81"/>
      <c r="D6" s="81"/>
      <c r="E6" s="81"/>
    </row>
    <row r="7" spans="1:5" s="10" customFormat="1" ht="15.75" hidden="1">
      <c r="A7" s="85" t="s">
        <v>136</v>
      </c>
      <c r="B7" s="17">
        <v>2</v>
      </c>
      <c r="C7" s="81"/>
      <c r="D7" s="81"/>
      <c r="E7" s="81"/>
    </row>
    <row r="8" spans="1:5" s="10" customFormat="1" ht="15.75">
      <c r="A8" s="85" t="s">
        <v>137</v>
      </c>
      <c r="B8" s="17">
        <v>2</v>
      </c>
      <c r="C8" s="81">
        <v>405860</v>
      </c>
      <c r="D8" s="81">
        <v>405860</v>
      </c>
      <c r="E8" s="81">
        <v>405860</v>
      </c>
    </row>
    <row r="9" spans="1:5" s="10" customFormat="1" ht="15.75">
      <c r="A9" s="85" t="s">
        <v>138</v>
      </c>
      <c r="B9" s="17">
        <v>2</v>
      </c>
      <c r="C9" s="81">
        <v>960000</v>
      </c>
      <c r="D9" s="81">
        <v>960000</v>
      </c>
      <c r="E9" s="81">
        <v>960000</v>
      </c>
    </row>
    <row r="10" spans="1:5" s="10" customFormat="1" ht="15.75">
      <c r="A10" s="85" t="s">
        <v>139</v>
      </c>
      <c r="B10" s="17">
        <v>2</v>
      </c>
      <c r="C10" s="81">
        <v>143796</v>
      </c>
      <c r="D10" s="81">
        <v>143796</v>
      </c>
      <c r="E10" s="81">
        <v>143796</v>
      </c>
    </row>
    <row r="11" spans="1:5" s="10" customFormat="1" ht="15.75">
      <c r="A11" s="85" t="s">
        <v>140</v>
      </c>
      <c r="B11" s="17">
        <v>2</v>
      </c>
      <c r="C11" s="81">
        <v>304180</v>
      </c>
      <c r="D11" s="81">
        <v>304180</v>
      </c>
      <c r="E11" s="81">
        <v>304180</v>
      </c>
    </row>
    <row r="12" spans="1:5" s="10" customFormat="1" ht="15.75">
      <c r="A12" s="85" t="s">
        <v>259</v>
      </c>
      <c r="B12" s="17">
        <v>2</v>
      </c>
      <c r="C12" s="81">
        <v>5000000</v>
      </c>
      <c r="D12" s="81">
        <v>5000000</v>
      </c>
      <c r="E12" s="81">
        <v>5000000</v>
      </c>
    </row>
    <row r="13" spans="1:5" s="10" customFormat="1" ht="31.5" hidden="1">
      <c r="A13" s="85" t="s">
        <v>260</v>
      </c>
      <c r="B13" s="17">
        <v>2</v>
      </c>
      <c r="C13" s="130"/>
      <c r="D13" s="130"/>
      <c r="E13" s="130"/>
    </row>
    <row r="14" spans="1:5" s="10" customFormat="1" ht="15.75">
      <c r="A14" s="111" t="s">
        <v>471</v>
      </c>
      <c r="B14" s="17">
        <v>2</v>
      </c>
      <c r="C14" s="81">
        <v>2453899</v>
      </c>
      <c r="D14" s="81">
        <v>2453899</v>
      </c>
      <c r="E14" s="81">
        <v>2453899</v>
      </c>
    </row>
    <row r="15" spans="1:5" s="10" customFormat="1" ht="15.75">
      <c r="A15" s="85" t="s">
        <v>534</v>
      </c>
      <c r="B15" s="17">
        <v>2</v>
      </c>
      <c r="C15" s="81"/>
      <c r="D15" s="81">
        <v>1000000</v>
      </c>
      <c r="E15" s="81">
        <v>1000000</v>
      </c>
    </row>
    <row r="16" spans="1:5" s="10" customFormat="1" ht="31.5">
      <c r="A16" s="85" t="s">
        <v>273</v>
      </c>
      <c r="B16" s="17">
        <v>2</v>
      </c>
      <c r="C16" s="81">
        <v>2550</v>
      </c>
      <c r="D16" s="81">
        <v>2550</v>
      </c>
      <c r="E16" s="81">
        <v>2550</v>
      </c>
    </row>
    <row r="17" spans="1:5" s="10" customFormat="1" ht="31.5">
      <c r="A17" s="108" t="s">
        <v>258</v>
      </c>
      <c r="B17" s="17"/>
      <c r="C17" s="81">
        <f>SUM(C7:C16)</f>
        <v>9270285</v>
      </c>
      <c r="D17" s="81">
        <f>SUM(D7:D16)</f>
        <v>10270285</v>
      </c>
      <c r="E17" s="81">
        <f>SUM(E7:E16)</f>
        <v>10270285</v>
      </c>
    </row>
    <row r="18" spans="1:5" s="10" customFormat="1" ht="15.75" hidden="1">
      <c r="A18" s="85" t="s">
        <v>262</v>
      </c>
      <c r="B18" s="17">
        <v>2</v>
      </c>
      <c r="C18" s="130"/>
      <c r="D18" s="130"/>
      <c r="E18" s="130"/>
    </row>
    <row r="19" spans="1:5" s="10" customFormat="1" ht="15.75" hidden="1">
      <c r="A19" s="85" t="s">
        <v>263</v>
      </c>
      <c r="B19" s="17">
        <v>2</v>
      </c>
      <c r="C19" s="130"/>
      <c r="D19" s="130"/>
      <c r="E19" s="130"/>
    </row>
    <row r="20" spans="1:5" s="10" customFormat="1" ht="31.5" hidden="1">
      <c r="A20" s="108" t="s">
        <v>261</v>
      </c>
      <c r="B20" s="17"/>
      <c r="C20" s="130">
        <f>SUM(C18:C19)</f>
        <v>0</v>
      </c>
      <c r="D20" s="130">
        <f>SUM(D18:D19)</f>
        <v>0</v>
      </c>
      <c r="E20" s="130">
        <f>SUM(E18:E19)</f>
        <v>0</v>
      </c>
    </row>
    <row r="21" spans="1:5" s="10" customFormat="1" ht="15.75" hidden="1">
      <c r="A21" s="85" t="s">
        <v>264</v>
      </c>
      <c r="B21" s="17">
        <v>2</v>
      </c>
      <c r="C21" s="130"/>
      <c r="D21" s="130"/>
      <c r="E21" s="130"/>
    </row>
    <row r="22" spans="1:5" s="10" customFormat="1" ht="15.75" hidden="1">
      <c r="A22" s="85" t="s">
        <v>265</v>
      </c>
      <c r="B22" s="17">
        <v>2</v>
      </c>
      <c r="C22" s="130"/>
      <c r="D22" s="130"/>
      <c r="E22" s="130"/>
    </row>
    <row r="23" spans="1:5" s="10" customFormat="1" ht="15.75" hidden="1">
      <c r="A23" s="111" t="s">
        <v>471</v>
      </c>
      <c r="B23" s="17">
        <v>2</v>
      </c>
      <c r="C23" s="130"/>
      <c r="D23" s="130"/>
      <c r="E23" s="130"/>
    </row>
    <row r="24" spans="1:5" s="10" customFormat="1" ht="15.75">
      <c r="A24" s="85" t="s">
        <v>268</v>
      </c>
      <c r="B24" s="17">
        <v>2</v>
      </c>
      <c r="C24" s="81">
        <v>110720</v>
      </c>
      <c r="D24" s="81">
        <v>110720</v>
      </c>
      <c r="E24" s="81">
        <v>110720</v>
      </c>
    </row>
    <row r="25" spans="1:5" s="10" customFormat="1" ht="15.75" hidden="1">
      <c r="A25" s="85" t="s">
        <v>269</v>
      </c>
      <c r="B25" s="17">
        <v>2</v>
      </c>
      <c r="C25" s="81"/>
      <c r="D25" s="81"/>
      <c r="E25" s="81"/>
    </row>
    <row r="26" spans="1:5" s="10" customFormat="1" ht="31.5">
      <c r="A26" s="85" t="s">
        <v>472</v>
      </c>
      <c r="B26" s="17">
        <v>2</v>
      </c>
      <c r="C26" s="81">
        <v>197000</v>
      </c>
      <c r="D26" s="81">
        <v>197000</v>
      </c>
      <c r="E26" s="81">
        <v>197000</v>
      </c>
    </row>
    <row r="27" spans="1:5" s="10" customFormat="1" ht="15.75" hidden="1">
      <c r="A27" s="85" t="s">
        <v>266</v>
      </c>
      <c r="B27" s="17">
        <v>2</v>
      </c>
      <c r="C27" s="130"/>
      <c r="D27" s="130"/>
      <c r="E27" s="130"/>
    </row>
    <row r="28" spans="1:5" s="10" customFormat="1" ht="47.25">
      <c r="A28" s="108" t="s">
        <v>267</v>
      </c>
      <c r="B28" s="17"/>
      <c r="C28" s="81">
        <f>SUM(C21:C27)</f>
        <v>307720</v>
      </c>
      <c r="D28" s="81">
        <f>SUM(D21:D27)</f>
        <v>307720</v>
      </c>
      <c r="E28" s="81">
        <f>SUM(E21:E27)</f>
        <v>307720</v>
      </c>
    </row>
    <row r="29" spans="1:5" s="10" customFormat="1" ht="47.25">
      <c r="A29" s="85" t="s">
        <v>270</v>
      </c>
      <c r="B29" s="17">
        <v>2</v>
      </c>
      <c r="C29" s="81">
        <v>1200000</v>
      </c>
      <c r="D29" s="81">
        <v>1200000</v>
      </c>
      <c r="E29" s="81">
        <v>1200000</v>
      </c>
    </row>
    <row r="30" spans="1:5" s="10" customFormat="1" ht="31.5">
      <c r="A30" s="108" t="s">
        <v>271</v>
      </c>
      <c r="B30" s="17"/>
      <c r="C30" s="81">
        <f>SUM(C29)</f>
        <v>1200000</v>
      </c>
      <c r="D30" s="81">
        <f>SUM(D29)</f>
        <v>1200000</v>
      </c>
      <c r="E30" s="81">
        <f>SUM(E29)</f>
        <v>1200000</v>
      </c>
    </row>
    <row r="31" spans="1:5" s="10" customFormat="1" ht="31.5">
      <c r="A31" s="85" t="s">
        <v>272</v>
      </c>
      <c r="B31" s="17">
        <v>2</v>
      </c>
      <c r="C31" s="130"/>
      <c r="D31" s="130">
        <v>979800</v>
      </c>
      <c r="E31" s="130">
        <v>979800</v>
      </c>
    </row>
    <row r="32" spans="1:5" s="10" customFormat="1" ht="31.5">
      <c r="A32" s="85" t="s">
        <v>518</v>
      </c>
      <c r="B32" s="17">
        <v>2</v>
      </c>
      <c r="C32" s="130"/>
      <c r="D32" s="130">
        <v>100711</v>
      </c>
      <c r="E32" s="130">
        <v>100711</v>
      </c>
    </row>
    <row r="33" spans="1:5" s="10" customFormat="1" ht="15.75" hidden="1">
      <c r="A33" s="85" t="s">
        <v>523</v>
      </c>
      <c r="B33" s="17">
        <v>2</v>
      </c>
      <c r="C33" s="130"/>
      <c r="D33" s="130"/>
      <c r="E33" s="130"/>
    </row>
    <row r="34" spans="1:5" s="10" customFormat="1" ht="15.75" hidden="1">
      <c r="A34" s="85" t="s">
        <v>524</v>
      </c>
      <c r="B34" s="17">
        <v>2</v>
      </c>
      <c r="C34" s="130"/>
      <c r="D34" s="130"/>
      <c r="E34" s="130"/>
    </row>
    <row r="35" spans="1:5" s="10" customFormat="1" ht="31.5" hidden="1">
      <c r="A35" s="85" t="s">
        <v>525</v>
      </c>
      <c r="B35" s="17">
        <v>2</v>
      </c>
      <c r="C35" s="130"/>
      <c r="D35" s="130"/>
      <c r="E35" s="130"/>
    </row>
    <row r="36" spans="1:5" s="10" customFormat="1" ht="15.75" hidden="1">
      <c r="A36" s="85" t="s">
        <v>526</v>
      </c>
      <c r="B36" s="17">
        <v>2</v>
      </c>
      <c r="C36" s="130"/>
      <c r="D36" s="130"/>
      <c r="E36" s="130"/>
    </row>
    <row r="37" spans="1:5" s="10" customFormat="1" ht="15.75" hidden="1">
      <c r="A37" s="85" t="s">
        <v>527</v>
      </c>
      <c r="B37" s="17">
        <v>2</v>
      </c>
      <c r="C37" s="130"/>
      <c r="D37" s="130"/>
      <c r="E37" s="130"/>
    </row>
    <row r="38" spans="1:5" s="10" customFormat="1" ht="15.75" hidden="1">
      <c r="A38" s="85" t="s">
        <v>528</v>
      </c>
      <c r="B38" s="17">
        <v>2</v>
      </c>
      <c r="C38" s="130"/>
      <c r="D38" s="130"/>
      <c r="E38" s="130"/>
    </row>
    <row r="39" spans="1:5" s="10" customFormat="1" ht="15.75" hidden="1">
      <c r="A39" s="85" t="s">
        <v>529</v>
      </c>
      <c r="B39" s="17">
        <v>2</v>
      </c>
      <c r="C39" s="130"/>
      <c r="D39" s="130"/>
      <c r="E39" s="130"/>
    </row>
    <row r="40" spans="1:5" s="10" customFormat="1" ht="15.75" hidden="1">
      <c r="A40" s="85" t="s">
        <v>530</v>
      </c>
      <c r="B40" s="17">
        <v>2</v>
      </c>
      <c r="C40" s="130"/>
      <c r="D40" s="130"/>
      <c r="E40" s="130"/>
    </row>
    <row r="41" spans="1:5" s="10" customFormat="1" ht="15.75">
      <c r="A41" s="85" t="s">
        <v>531</v>
      </c>
      <c r="B41" s="17">
        <v>2</v>
      </c>
      <c r="C41" s="130"/>
      <c r="D41" s="130">
        <v>180000</v>
      </c>
      <c r="E41" s="130">
        <v>180000</v>
      </c>
    </row>
    <row r="42" spans="1:5" s="10" customFormat="1" ht="15.75">
      <c r="A42" s="85" t="s">
        <v>532</v>
      </c>
      <c r="B42" s="17">
        <v>2</v>
      </c>
      <c r="C42" s="130"/>
      <c r="D42" s="130">
        <v>71120</v>
      </c>
      <c r="E42" s="130">
        <v>71120</v>
      </c>
    </row>
    <row r="43" spans="1:5" s="10" customFormat="1" ht="15.75" hidden="1">
      <c r="A43" s="85" t="s">
        <v>273</v>
      </c>
      <c r="B43" s="17">
        <v>2</v>
      </c>
      <c r="C43" s="130"/>
      <c r="D43" s="130"/>
      <c r="E43" s="130"/>
    </row>
    <row r="44" spans="1:5" s="10" customFormat="1" ht="15.75">
      <c r="A44" s="85" t="s">
        <v>516</v>
      </c>
      <c r="B44" s="17">
        <v>2</v>
      </c>
      <c r="C44" s="130"/>
      <c r="D44" s="130">
        <v>882500</v>
      </c>
      <c r="E44" s="130">
        <v>882500</v>
      </c>
    </row>
    <row r="45" spans="1:5" s="10" customFormat="1" ht="31.5">
      <c r="A45" s="108" t="s">
        <v>517</v>
      </c>
      <c r="B45" s="17"/>
      <c r="C45" s="130">
        <f>SUM(C31:C44)</f>
        <v>0</v>
      </c>
      <c r="D45" s="130">
        <f>SUM(D31:D44)</f>
        <v>2214131</v>
      </c>
      <c r="E45" s="130">
        <f>SUM(E31:E44)</f>
        <v>2214131</v>
      </c>
    </row>
    <row r="46" spans="1:5" s="10" customFormat="1" ht="15.75" hidden="1">
      <c r="A46" s="63" t="s">
        <v>275</v>
      </c>
      <c r="B46" s="17"/>
      <c r="C46" s="130"/>
      <c r="D46" s="130"/>
      <c r="E46" s="130"/>
    </row>
    <row r="47" spans="1:5" s="10" customFormat="1" ht="15.75" hidden="1">
      <c r="A47" s="63"/>
      <c r="B47" s="17"/>
      <c r="C47" s="130"/>
      <c r="D47" s="130"/>
      <c r="E47" s="130"/>
    </row>
    <row r="48" spans="1:5" s="10" customFormat="1" ht="31.5" hidden="1">
      <c r="A48" s="63" t="s">
        <v>278</v>
      </c>
      <c r="B48" s="17"/>
      <c r="C48" s="130"/>
      <c r="D48" s="130"/>
      <c r="E48" s="130"/>
    </row>
    <row r="49" spans="1:5" s="10" customFormat="1" ht="15.75" hidden="1">
      <c r="A49" s="63"/>
      <c r="B49" s="17"/>
      <c r="C49" s="130"/>
      <c r="D49" s="130"/>
      <c r="E49" s="130"/>
    </row>
    <row r="50" spans="1:5" s="10" customFormat="1" ht="31.5" hidden="1">
      <c r="A50" s="63" t="s">
        <v>277</v>
      </c>
      <c r="B50" s="17"/>
      <c r="C50" s="130"/>
      <c r="D50" s="130"/>
      <c r="E50" s="130"/>
    </row>
    <row r="51" spans="1:5" s="10" customFormat="1" ht="15.75" hidden="1">
      <c r="A51" s="63"/>
      <c r="B51" s="17"/>
      <c r="C51" s="130"/>
      <c r="D51" s="130"/>
      <c r="E51" s="130"/>
    </row>
    <row r="52" spans="1:5" s="10" customFormat="1" ht="31.5" hidden="1">
      <c r="A52" s="63" t="s">
        <v>276</v>
      </c>
      <c r="B52" s="17"/>
      <c r="C52" s="130"/>
      <c r="D52" s="130"/>
      <c r="E52" s="130"/>
    </row>
    <row r="53" spans="1:5" s="10" customFormat="1" ht="15.75">
      <c r="A53" s="85" t="s">
        <v>480</v>
      </c>
      <c r="B53" s="17">
        <v>2</v>
      </c>
      <c r="C53" s="130"/>
      <c r="D53" s="130">
        <v>13000</v>
      </c>
      <c r="E53" s="130">
        <v>13000</v>
      </c>
    </row>
    <row r="54" spans="1:5" s="10" customFormat="1" ht="15.75">
      <c r="A54" s="107" t="s">
        <v>465</v>
      </c>
      <c r="B54" s="98"/>
      <c r="C54" s="130">
        <f>SUM(C53)</f>
        <v>0</v>
      </c>
      <c r="D54" s="130">
        <f>SUM(D53)</f>
        <v>13000</v>
      </c>
      <c r="E54" s="130">
        <f>SUM(E53)</f>
        <v>13000</v>
      </c>
    </row>
    <row r="55" spans="1:5" s="10" customFormat="1" ht="16.5" customHeight="1" hidden="1">
      <c r="A55" s="85" t="s">
        <v>141</v>
      </c>
      <c r="B55" s="98">
        <v>2</v>
      </c>
      <c r="C55" s="130"/>
      <c r="D55" s="130"/>
      <c r="E55" s="130"/>
    </row>
    <row r="56" spans="1:5" s="10" customFormat="1" ht="15.75" hidden="1">
      <c r="A56" s="85" t="s">
        <v>279</v>
      </c>
      <c r="B56" s="98">
        <v>2</v>
      </c>
      <c r="C56" s="130"/>
      <c r="D56" s="130"/>
      <c r="E56" s="130"/>
    </row>
    <row r="57" spans="1:5" s="10" customFormat="1" ht="15.75" hidden="1">
      <c r="A57" s="85" t="s">
        <v>142</v>
      </c>
      <c r="B57" s="98">
        <v>2</v>
      </c>
      <c r="C57" s="130"/>
      <c r="D57" s="130"/>
      <c r="E57" s="130"/>
    </row>
    <row r="58" spans="1:5" s="10" customFormat="1" ht="15.75" hidden="1">
      <c r="A58" s="107" t="s">
        <v>145</v>
      </c>
      <c r="B58" s="98"/>
      <c r="C58" s="130">
        <f>SUM(C55:C57)</f>
        <v>0</v>
      </c>
      <c r="D58" s="130">
        <f>SUM(D55:D57)</f>
        <v>0</v>
      </c>
      <c r="E58" s="130">
        <f>SUM(E55:E57)</f>
        <v>0</v>
      </c>
    </row>
    <row r="59" spans="1:5" s="10" customFormat="1" ht="15.75">
      <c r="A59" s="85" t="s">
        <v>143</v>
      </c>
      <c r="B59" s="98">
        <v>2</v>
      </c>
      <c r="C59" s="130">
        <v>0</v>
      </c>
      <c r="D59" s="130">
        <v>271494</v>
      </c>
      <c r="E59" s="130">
        <v>180996</v>
      </c>
    </row>
    <row r="60" spans="1:5" s="10" customFormat="1" ht="15.75" hidden="1">
      <c r="A60" s="85" t="s">
        <v>105</v>
      </c>
      <c r="B60" s="98"/>
      <c r="C60" s="130"/>
      <c r="D60" s="130"/>
      <c r="E60" s="130"/>
    </row>
    <row r="61" spans="1:5" s="10" customFormat="1" ht="15.75">
      <c r="A61" s="107" t="s">
        <v>146</v>
      </c>
      <c r="B61" s="98"/>
      <c r="C61" s="130">
        <f>SUM(C59:C60)</f>
        <v>0</v>
      </c>
      <c r="D61" s="130">
        <f>SUM(D59:D60)</f>
        <v>271494</v>
      </c>
      <c r="E61" s="130">
        <f>SUM(E59:E60)</f>
        <v>180996</v>
      </c>
    </row>
    <row r="62" spans="1:5" s="10" customFormat="1" ht="15.75" hidden="1">
      <c r="A62" s="85" t="s">
        <v>116</v>
      </c>
      <c r="B62" s="17">
        <v>2</v>
      </c>
      <c r="C62" s="130"/>
      <c r="D62" s="130"/>
      <c r="E62" s="130"/>
    </row>
    <row r="63" spans="1:5" s="10" customFormat="1" ht="15.75" hidden="1">
      <c r="A63" s="85" t="s">
        <v>438</v>
      </c>
      <c r="B63" s="100">
        <v>2</v>
      </c>
      <c r="C63" s="130"/>
      <c r="D63" s="130"/>
      <c r="E63" s="130"/>
    </row>
    <row r="64" spans="1:5" s="10" customFormat="1" ht="15.75">
      <c r="A64" s="85" t="s">
        <v>450</v>
      </c>
      <c r="B64" s="100">
        <v>2</v>
      </c>
      <c r="C64" s="130">
        <v>2232</v>
      </c>
      <c r="D64" s="130">
        <v>2232</v>
      </c>
      <c r="E64" s="130">
        <v>2232</v>
      </c>
    </row>
    <row r="65" spans="1:5" s="10" customFormat="1" ht="15.75" hidden="1">
      <c r="A65" s="85" t="s">
        <v>439</v>
      </c>
      <c r="B65" s="100">
        <v>2</v>
      </c>
      <c r="C65" s="130"/>
      <c r="D65" s="130"/>
      <c r="E65" s="130"/>
    </row>
    <row r="66" spans="1:5" s="10" customFormat="1" ht="15.75">
      <c r="A66" s="85" t="s">
        <v>451</v>
      </c>
      <c r="B66" s="100">
        <v>2</v>
      </c>
      <c r="C66" s="130">
        <v>1888</v>
      </c>
      <c r="D66" s="130">
        <v>1888</v>
      </c>
      <c r="E66" s="130">
        <v>1888</v>
      </c>
    </row>
    <row r="67" spans="1:5" s="10" customFormat="1" ht="15.75" hidden="1">
      <c r="A67" s="85" t="s">
        <v>440</v>
      </c>
      <c r="B67" s="100">
        <v>2</v>
      </c>
      <c r="C67" s="130"/>
      <c r="D67" s="130"/>
      <c r="E67" s="130"/>
    </row>
    <row r="68" spans="1:5" s="10" customFormat="1" ht="15.75">
      <c r="A68" s="85" t="s">
        <v>452</v>
      </c>
      <c r="B68" s="100">
        <v>2</v>
      </c>
      <c r="C68" s="130">
        <v>13152</v>
      </c>
      <c r="D68" s="130">
        <v>13152</v>
      </c>
      <c r="E68" s="130">
        <v>13152</v>
      </c>
    </row>
    <row r="69" spans="1:5" s="10" customFormat="1" ht="15.75" hidden="1">
      <c r="A69" s="85" t="s">
        <v>105</v>
      </c>
      <c r="B69" s="17"/>
      <c r="C69" s="130"/>
      <c r="D69" s="130"/>
      <c r="E69" s="130"/>
    </row>
    <row r="70" spans="1:5" s="10" customFormat="1" ht="15.75" hidden="1">
      <c r="A70" s="85" t="s">
        <v>105</v>
      </c>
      <c r="B70" s="17"/>
      <c r="C70" s="130"/>
      <c r="D70" s="130"/>
      <c r="E70" s="130"/>
    </row>
    <row r="71" spans="1:5" s="10" customFormat="1" ht="31.5">
      <c r="A71" s="107" t="s">
        <v>147</v>
      </c>
      <c r="B71" s="17"/>
      <c r="C71" s="130">
        <f>SUM(C62:C70)</f>
        <v>17272</v>
      </c>
      <c r="D71" s="130">
        <f>SUM(D62:D70)</f>
        <v>17272</v>
      </c>
      <c r="E71" s="130">
        <f>SUM(E62:E70)</f>
        <v>17272</v>
      </c>
    </row>
    <row r="72" spans="1:5" s="10" customFormat="1" ht="15.75" hidden="1">
      <c r="A72" s="85" t="s">
        <v>453</v>
      </c>
      <c r="B72" s="100">
        <v>2</v>
      </c>
      <c r="C72" s="130"/>
      <c r="D72" s="130"/>
      <c r="E72" s="130"/>
    </row>
    <row r="73" spans="1:5" s="10" customFormat="1" ht="15.75" hidden="1">
      <c r="A73" s="85" t="s">
        <v>454</v>
      </c>
      <c r="B73" s="100">
        <v>2</v>
      </c>
      <c r="C73" s="130"/>
      <c r="D73" s="130"/>
      <c r="E73" s="130"/>
    </row>
    <row r="74" spans="1:5" s="10" customFormat="1" ht="15.75" hidden="1">
      <c r="A74" s="85" t="s">
        <v>455</v>
      </c>
      <c r="B74" s="100">
        <v>2</v>
      </c>
      <c r="C74" s="130"/>
      <c r="D74" s="130"/>
      <c r="E74" s="130"/>
    </row>
    <row r="75" spans="1:5" s="10" customFormat="1" ht="15.75" hidden="1">
      <c r="A75" s="85" t="s">
        <v>456</v>
      </c>
      <c r="B75" s="100">
        <v>2</v>
      </c>
      <c r="C75" s="130"/>
      <c r="D75" s="130"/>
      <c r="E75" s="130"/>
    </row>
    <row r="76" spans="1:5" s="10" customFormat="1" ht="15.75" hidden="1">
      <c r="A76" s="85" t="s">
        <v>457</v>
      </c>
      <c r="B76" s="100">
        <v>2</v>
      </c>
      <c r="C76" s="130"/>
      <c r="D76" s="130"/>
      <c r="E76" s="130"/>
    </row>
    <row r="77" spans="1:5" s="10" customFormat="1" ht="15.75" hidden="1">
      <c r="A77" s="85" t="s">
        <v>458</v>
      </c>
      <c r="B77" s="100">
        <v>2</v>
      </c>
      <c r="C77" s="130"/>
      <c r="D77" s="130"/>
      <c r="E77" s="130"/>
    </row>
    <row r="78" spans="1:5" s="10" customFormat="1" ht="15.75" hidden="1">
      <c r="A78" s="85" t="s">
        <v>459</v>
      </c>
      <c r="B78" s="17">
        <v>2</v>
      </c>
      <c r="C78" s="130"/>
      <c r="D78" s="130"/>
      <c r="E78" s="130"/>
    </row>
    <row r="79" spans="1:5" s="10" customFormat="1" ht="15.75" hidden="1">
      <c r="A79" s="85" t="s">
        <v>460</v>
      </c>
      <c r="B79" s="17">
        <v>2</v>
      </c>
      <c r="C79" s="130"/>
      <c r="D79" s="130"/>
      <c r="E79" s="130"/>
    </row>
    <row r="80" spans="1:5" s="10" customFormat="1" ht="15.75" hidden="1">
      <c r="A80" s="85" t="s">
        <v>105</v>
      </c>
      <c r="B80" s="17"/>
      <c r="C80" s="130"/>
      <c r="D80" s="130"/>
      <c r="E80" s="130"/>
    </row>
    <row r="81" spans="1:5" s="10" customFormat="1" ht="15.75" hidden="1">
      <c r="A81" s="85" t="s">
        <v>105</v>
      </c>
      <c r="B81" s="17"/>
      <c r="C81" s="130"/>
      <c r="D81" s="130"/>
      <c r="E81" s="130"/>
    </row>
    <row r="82" spans="1:5" s="10" customFormat="1" ht="15.75" hidden="1">
      <c r="A82" s="107" t="s">
        <v>280</v>
      </c>
      <c r="B82" s="17"/>
      <c r="C82" s="130">
        <f>SUM(C72:C81)</f>
        <v>0</v>
      </c>
      <c r="D82" s="130">
        <f>SUM(D72:D81)</f>
        <v>0</v>
      </c>
      <c r="E82" s="130">
        <f>SUM(E72:E81)</f>
        <v>0</v>
      </c>
    </row>
    <row r="83" spans="1:5" s="10" customFormat="1" ht="15.75" hidden="1">
      <c r="A83" s="63"/>
      <c r="B83" s="17"/>
      <c r="C83" s="130"/>
      <c r="D83" s="130"/>
      <c r="E83" s="130"/>
    </row>
    <row r="84" spans="1:5" s="10" customFormat="1" ht="15.75" hidden="1">
      <c r="A84" s="63"/>
      <c r="B84" s="17"/>
      <c r="C84" s="130"/>
      <c r="D84" s="130"/>
      <c r="E84" s="130"/>
    </row>
    <row r="85" spans="1:5" s="10" customFormat="1" ht="31.5">
      <c r="A85" s="108" t="s">
        <v>281</v>
      </c>
      <c r="B85" s="17"/>
      <c r="C85" s="130">
        <f>C54+C58+C61+C71+C82</f>
        <v>17272</v>
      </c>
      <c r="D85" s="130">
        <f>D54+D58+D61+D71+D82</f>
        <v>301766</v>
      </c>
      <c r="E85" s="130">
        <f>E54+E58+E61+E71+E82</f>
        <v>211268</v>
      </c>
    </row>
    <row r="86" spans="1:5" s="10" customFormat="1" ht="31.5">
      <c r="A86" s="43" t="s">
        <v>257</v>
      </c>
      <c r="B86" s="100"/>
      <c r="C86" s="82">
        <f>SUM(C87:C87:C89)</f>
        <v>10795277</v>
      </c>
      <c r="D86" s="82">
        <f>SUM(D87:D87:D89)</f>
        <v>14293902</v>
      </c>
      <c r="E86" s="82">
        <f>SUM(E87:E87:E89)</f>
        <v>14203404</v>
      </c>
    </row>
    <row r="87" spans="1:5" s="10" customFormat="1" ht="15.75">
      <c r="A87" s="85" t="s">
        <v>373</v>
      </c>
      <c r="B87" s="98">
        <v>1</v>
      </c>
      <c r="C87" s="81">
        <f>SUMIF($B$6:$B$86,"1",C$6:C$86)</f>
        <v>0</v>
      </c>
      <c r="D87" s="81">
        <f>SUMIF($B$6:$B$86,"1",D$6:D$86)</f>
        <v>0</v>
      </c>
      <c r="E87" s="81">
        <f>SUMIF($B$6:$B$86,"1",E$6:E$86)</f>
        <v>0</v>
      </c>
    </row>
    <row r="88" spans="1:5" s="10" customFormat="1" ht="15.75">
      <c r="A88" s="85" t="s">
        <v>220</v>
      </c>
      <c r="B88" s="98">
        <v>2</v>
      </c>
      <c r="C88" s="81">
        <f>SUMIF($B$6:$B$86,"2",C$6:C$86)</f>
        <v>10795277</v>
      </c>
      <c r="D88" s="81">
        <f>SUMIF($B$6:$B$86,"2",D$6:D$86)</f>
        <v>14293902</v>
      </c>
      <c r="E88" s="81">
        <f>SUMIF($B$6:$B$86,"2",E$6:E$86)</f>
        <v>14203404</v>
      </c>
    </row>
    <row r="89" spans="1:5" s="10" customFormat="1" ht="15.75">
      <c r="A89" s="85" t="s">
        <v>111</v>
      </c>
      <c r="B89" s="98">
        <v>3</v>
      </c>
      <c r="C89" s="81">
        <f>SUMIF($B$6:$B$86,"3",C$6:C$86)</f>
        <v>0</v>
      </c>
      <c r="D89" s="81">
        <f>SUMIF($B$6:$B$86,"3",D$6:D$86)</f>
        <v>0</v>
      </c>
      <c r="E89" s="81">
        <f>SUMIF($B$6:$B$86,"3",E$6:E$86)</f>
        <v>0</v>
      </c>
    </row>
    <row r="90" spans="1:5" s="10" customFormat="1" ht="31.5">
      <c r="A90" s="67" t="s">
        <v>282</v>
      </c>
      <c r="B90" s="17"/>
      <c r="C90" s="131"/>
      <c r="D90" s="131"/>
      <c r="E90" s="131"/>
    </row>
    <row r="91" spans="1:5" s="10" customFormat="1" ht="15.75" hidden="1">
      <c r="A91" s="85" t="s">
        <v>144</v>
      </c>
      <c r="B91" s="17">
        <v>2</v>
      </c>
      <c r="C91" s="130"/>
      <c r="D91" s="130"/>
      <c r="E91" s="130"/>
    </row>
    <row r="92" spans="1:5" s="10" customFormat="1" ht="15.75" hidden="1">
      <c r="A92" s="85" t="s">
        <v>284</v>
      </c>
      <c r="B92" s="17">
        <v>2</v>
      </c>
      <c r="C92" s="130"/>
      <c r="D92" s="130"/>
      <c r="E92" s="130"/>
    </row>
    <row r="93" spans="1:5" s="10" customFormat="1" ht="31.5" hidden="1">
      <c r="A93" s="85" t="s">
        <v>285</v>
      </c>
      <c r="B93" s="17">
        <v>2</v>
      </c>
      <c r="C93" s="130"/>
      <c r="D93" s="130"/>
      <c r="E93" s="130"/>
    </row>
    <row r="94" spans="1:5" s="10" customFormat="1" ht="31.5" hidden="1">
      <c r="A94" s="85" t="s">
        <v>286</v>
      </c>
      <c r="B94" s="17">
        <v>2</v>
      </c>
      <c r="C94" s="130"/>
      <c r="D94" s="130"/>
      <c r="E94" s="130"/>
    </row>
    <row r="95" spans="1:5" s="10" customFormat="1" ht="31.5" hidden="1">
      <c r="A95" s="85" t="s">
        <v>287</v>
      </c>
      <c r="B95" s="17">
        <v>2</v>
      </c>
      <c r="C95" s="130"/>
      <c r="D95" s="130"/>
      <c r="E95" s="130"/>
    </row>
    <row r="96" spans="1:5" s="10" customFormat="1" ht="31.5" hidden="1">
      <c r="A96" s="85" t="s">
        <v>288</v>
      </c>
      <c r="B96" s="17">
        <v>2</v>
      </c>
      <c r="C96" s="130"/>
      <c r="D96" s="130"/>
      <c r="E96" s="130"/>
    </row>
    <row r="97" spans="1:5" s="10" customFormat="1" ht="15.75" hidden="1">
      <c r="A97" s="107" t="s">
        <v>289</v>
      </c>
      <c r="B97" s="17"/>
      <c r="C97" s="130">
        <f>SUM(C91:C96)</f>
        <v>0</v>
      </c>
      <c r="D97" s="130">
        <f>SUM(D91:D96)</f>
        <v>0</v>
      </c>
      <c r="E97" s="130">
        <f>SUM(E91:E96)</f>
        <v>0</v>
      </c>
    </row>
    <row r="98" spans="1:5" s="10" customFormat="1" ht="15.75">
      <c r="A98" s="63" t="s">
        <v>535</v>
      </c>
      <c r="B98" s="17">
        <v>2</v>
      </c>
      <c r="C98" s="130"/>
      <c r="D98" s="130">
        <v>499872</v>
      </c>
      <c r="E98" s="130">
        <v>499872</v>
      </c>
    </row>
    <row r="99" spans="1:5" s="10" customFormat="1" ht="15.75">
      <c r="A99" s="85" t="s">
        <v>536</v>
      </c>
      <c r="B99" s="17">
        <v>2</v>
      </c>
      <c r="C99" s="130"/>
      <c r="D99" s="130">
        <v>4598273</v>
      </c>
      <c r="E99" s="130">
        <v>4598273</v>
      </c>
    </row>
    <row r="100" spans="1:5" s="10" customFormat="1" ht="15.75">
      <c r="A100" s="107"/>
      <c r="B100" s="17"/>
      <c r="C100" s="81">
        <f>SUM(C98:C99)</f>
        <v>0</v>
      </c>
      <c r="D100" s="81">
        <f>SUM(D98:D99)</f>
        <v>5098145</v>
      </c>
      <c r="E100" s="81">
        <f>SUM(E98:E99)</f>
        <v>5098145</v>
      </c>
    </row>
    <row r="101" spans="1:5" s="10" customFormat="1" ht="31.5">
      <c r="A101" s="108" t="s">
        <v>290</v>
      </c>
      <c r="B101" s="17"/>
      <c r="C101" s="81">
        <f>C97+C100</f>
        <v>0</v>
      </c>
      <c r="D101" s="81">
        <f>D97+D100</f>
        <v>5098145</v>
      </c>
      <c r="E101" s="81">
        <f>E97+E100</f>
        <v>5098145</v>
      </c>
    </row>
    <row r="102" spans="1:5" s="10" customFormat="1" ht="15.75" hidden="1">
      <c r="A102" s="63"/>
      <c r="B102" s="17"/>
      <c r="C102" s="130"/>
      <c r="D102" s="130"/>
      <c r="E102" s="130"/>
    </row>
    <row r="103" spans="1:5" s="10" customFormat="1" ht="31.5" hidden="1">
      <c r="A103" s="63" t="s">
        <v>291</v>
      </c>
      <c r="B103" s="17"/>
      <c r="C103" s="130"/>
      <c r="D103" s="130"/>
      <c r="E103" s="130"/>
    </row>
    <row r="104" spans="1:5" s="10" customFormat="1" ht="15.75" hidden="1">
      <c r="A104" s="63"/>
      <c r="B104" s="17"/>
      <c r="C104" s="130"/>
      <c r="D104" s="130"/>
      <c r="E104" s="130"/>
    </row>
    <row r="105" spans="1:5" s="10" customFormat="1" ht="31.5" hidden="1">
      <c r="A105" s="63" t="s">
        <v>292</v>
      </c>
      <c r="B105" s="17"/>
      <c r="C105" s="130"/>
      <c r="D105" s="130"/>
      <c r="E105" s="130"/>
    </row>
    <row r="106" spans="1:5" s="10" customFormat="1" ht="15.75" hidden="1">
      <c r="A106" s="63"/>
      <c r="B106" s="17"/>
      <c r="C106" s="130"/>
      <c r="D106" s="130"/>
      <c r="E106" s="130"/>
    </row>
    <row r="107" spans="1:5" s="10" customFormat="1" ht="31.5" hidden="1">
      <c r="A107" s="63" t="s">
        <v>293</v>
      </c>
      <c r="B107" s="17"/>
      <c r="C107" s="130"/>
      <c r="D107" s="130"/>
      <c r="E107" s="130"/>
    </row>
    <row r="108" spans="1:5" s="10" customFormat="1" ht="31.5" hidden="1">
      <c r="A108" s="85" t="s">
        <v>474</v>
      </c>
      <c r="B108" s="17">
        <v>2</v>
      </c>
      <c r="C108" s="130"/>
      <c r="D108" s="130"/>
      <c r="E108" s="130"/>
    </row>
    <row r="109" spans="1:5" s="10" customFormat="1" ht="15.75" hidden="1">
      <c r="A109" s="107" t="s">
        <v>475</v>
      </c>
      <c r="B109" s="17"/>
      <c r="C109" s="81">
        <f>SUM(C107:C108)</f>
        <v>0</v>
      </c>
      <c r="D109" s="81">
        <f>SUM(D107:D108)</f>
        <v>0</v>
      </c>
      <c r="E109" s="81">
        <f>SUM(E107:E108)</f>
        <v>0</v>
      </c>
    </row>
    <row r="110" spans="1:5" s="10" customFormat="1" ht="15.75" hidden="1">
      <c r="A110" s="85" t="s">
        <v>421</v>
      </c>
      <c r="B110" s="17"/>
      <c r="C110" s="130"/>
      <c r="D110" s="130"/>
      <c r="E110" s="130"/>
    </row>
    <row r="111" spans="1:5" s="10" customFormat="1" ht="15.75" hidden="1">
      <c r="A111" s="121" t="s">
        <v>422</v>
      </c>
      <c r="B111" s="17">
        <v>2</v>
      </c>
      <c r="C111" s="130"/>
      <c r="D111" s="130"/>
      <c r="E111" s="130"/>
    </row>
    <row r="112" spans="1:5" s="10" customFormat="1" ht="15.75" hidden="1">
      <c r="A112" s="121" t="s">
        <v>423</v>
      </c>
      <c r="B112" s="17">
        <v>2</v>
      </c>
      <c r="C112" s="130"/>
      <c r="D112" s="130"/>
      <c r="E112" s="130"/>
    </row>
    <row r="113" spans="1:5" s="10" customFormat="1" ht="15.75" hidden="1">
      <c r="A113" s="121" t="s">
        <v>424</v>
      </c>
      <c r="B113" s="17">
        <v>2</v>
      </c>
      <c r="C113" s="130"/>
      <c r="D113" s="130"/>
      <c r="E113" s="130"/>
    </row>
    <row r="114" spans="1:5" s="10" customFormat="1" ht="15.75" hidden="1">
      <c r="A114" s="107" t="s">
        <v>147</v>
      </c>
      <c r="B114" s="17"/>
      <c r="C114" s="81">
        <f>SUM(C111:C113)</f>
        <v>0</v>
      </c>
      <c r="D114" s="81">
        <f>SUM(D111:D113)</f>
        <v>0</v>
      </c>
      <c r="E114" s="81">
        <f>SUM(E111:E113)</f>
        <v>0</v>
      </c>
    </row>
    <row r="115" spans="1:5" s="10" customFormat="1" ht="31.5" hidden="1">
      <c r="A115" s="63" t="s">
        <v>294</v>
      </c>
      <c r="B115" s="17"/>
      <c r="C115" s="81">
        <f>C109+C114</f>
        <v>0</v>
      </c>
      <c r="D115" s="81">
        <f>D109+D114</f>
        <v>0</v>
      </c>
      <c r="E115" s="81">
        <f>E109+E114</f>
        <v>0</v>
      </c>
    </row>
    <row r="116" spans="1:5" s="10" customFormat="1" ht="31.5">
      <c r="A116" s="43" t="s">
        <v>282</v>
      </c>
      <c r="B116" s="100"/>
      <c r="C116" s="82">
        <f>SUM(C117:C117:C119)</f>
        <v>0</v>
      </c>
      <c r="D116" s="82">
        <f>SUM(D117:D117:D119)</f>
        <v>5098145</v>
      </c>
      <c r="E116" s="82">
        <f>SUM(E117:E117:E119)</f>
        <v>5098145</v>
      </c>
    </row>
    <row r="117" spans="1:5" s="10" customFormat="1" ht="15.75">
      <c r="A117" s="85" t="s">
        <v>373</v>
      </c>
      <c r="B117" s="98">
        <v>1</v>
      </c>
      <c r="C117" s="81">
        <f>SUMIF($B$90:$B$116,"1",C$90:C$116)</f>
        <v>0</v>
      </c>
      <c r="D117" s="81">
        <f>SUMIF($B$90:$B$116,"1",D$90:D$116)</f>
        <v>0</v>
      </c>
      <c r="E117" s="81">
        <f>SUMIF($B$90:$B$116,"1",E$90:E$116)</f>
        <v>0</v>
      </c>
    </row>
    <row r="118" spans="1:5" s="10" customFormat="1" ht="15.75">
      <c r="A118" s="85" t="s">
        <v>220</v>
      </c>
      <c r="B118" s="98">
        <v>2</v>
      </c>
      <c r="C118" s="81">
        <f>SUMIF($B$90:$B$116,"2",C$90:C$116)</f>
        <v>0</v>
      </c>
      <c r="D118" s="81">
        <f>SUMIF($B$90:$B$116,"2",D$90:D$116)</f>
        <v>5098145</v>
      </c>
      <c r="E118" s="81">
        <f>SUMIF($B$90:$B$116,"2",E$90:E$116)</f>
        <v>5098145</v>
      </c>
    </row>
    <row r="119" spans="1:5" s="10" customFormat="1" ht="15.75">
      <c r="A119" s="85" t="s">
        <v>111</v>
      </c>
      <c r="B119" s="98">
        <v>3</v>
      </c>
      <c r="C119" s="81">
        <f>SUMIF($B$90:$B$116,"3",C$90:C$116)</f>
        <v>0</v>
      </c>
      <c r="D119" s="81">
        <f>SUMIF($B$90:$B$116,"3",D$90:D$116)</f>
        <v>0</v>
      </c>
      <c r="E119" s="81">
        <f>SUMIF($B$90:$B$116,"3",E$90:E$116)</f>
        <v>0</v>
      </c>
    </row>
    <row r="120" spans="1:5" s="10" customFormat="1" ht="15.75">
      <c r="A120" s="67" t="s">
        <v>296</v>
      </c>
      <c r="B120" s="17"/>
      <c r="C120" s="131"/>
      <c r="D120" s="131"/>
      <c r="E120" s="131"/>
    </row>
    <row r="121" spans="1:5" s="10" customFormat="1" ht="31.5" hidden="1">
      <c r="A121" s="85" t="s">
        <v>298</v>
      </c>
      <c r="B121" s="17">
        <v>2</v>
      </c>
      <c r="C121" s="130"/>
      <c r="D121" s="130"/>
      <c r="E121" s="130"/>
    </row>
    <row r="122" spans="1:5" s="10" customFormat="1" ht="15.75" hidden="1">
      <c r="A122" s="108" t="s">
        <v>297</v>
      </c>
      <c r="B122" s="17"/>
      <c r="C122" s="130">
        <f>SUM(C121)</f>
        <v>0</v>
      </c>
      <c r="D122" s="130">
        <f>SUM(D121)</f>
        <v>0</v>
      </c>
      <c r="E122" s="130">
        <f>SUM(E121)</f>
        <v>0</v>
      </c>
    </row>
    <row r="123" spans="1:5" s="10" customFormat="1" ht="15.75" hidden="1">
      <c r="A123" s="85" t="s">
        <v>103</v>
      </c>
      <c r="B123" s="17">
        <v>3</v>
      </c>
      <c r="C123" s="130"/>
      <c r="D123" s="130"/>
      <c r="E123" s="130"/>
    </row>
    <row r="124" spans="1:5" s="10" customFormat="1" ht="15.75">
      <c r="A124" s="85" t="s">
        <v>102</v>
      </c>
      <c r="B124" s="17">
        <v>3</v>
      </c>
      <c r="C124" s="81">
        <v>784000</v>
      </c>
      <c r="D124" s="81">
        <v>784000</v>
      </c>
      <c r="E124" s="81">
        <v>548625</v>
      </c>
    </row>
    <row r="125" spans="1:5" s="10" customFormat="1" ht="15.75">
      <c r="A125" s="108" t="s">
        <v>299</v>
      </c>
      <c r="B125" s="17"/>
      <c r="C125" s="81">
        <f>SUM(C123:C124)</f>
        <v>784000</v>
      </c>
      <c r="D125" s="81">
        <f>SUM(D123:D124)</f>
        <v>784000</v>
      </c>
      <c r="E125" s="81">
        <f>SUM(E123:E124)</f>
        <v>548625</v>
      </c>
    </row>
    <row r="126" spans="1:5" s="10" customFormat="1" ht="31.5">
      <c r="A126" s="85" t="s">
        <v>300</v>
      </c>
      <c r="B126" s="17">
        <v>3</v>
      </c>
      <c r="C126" s="81">
        <v>145000</v>
      </c>
      <c r="D126" s="81">
        <v>176300</v>
      </c>
      <c r="E126" s="81">
        <v>176300</v>
      </c>
    </row>
    <row r="127" spans="1:5" s="10" customFormat="1" ht="31.5" hidden="1">
      <c r="A127" s="85" t="s">
        <v>301</v>
      </c>
      <c r="B127" s="17">
        <v>3</v>
      </c>
      <c r="C127" s="130"/>
      <c r="D127" s="130"/>
      <c r="E127" s="130"/>
    </row>
    <row r="128" spans="1:5" s="10" customFormat="1" ht="15.75">
      <c r="A128" s="108" t="s">
        <v>302</v>
      </c>
      <c r="B128" s="17"/>
      <c r="C128" s="81">
        <f>SUM(C126:C127)</f>
        <v>145000</v>
      </c>
      <c r="D128" s="81">
        <f>SUM(D126:D127)</f>
        <v>176300</v>
      </c>
      <c r="E128" s="81">
        <f>SUM(E126:E127)</f>
        <v>176300</v>
      </c>
    </row>
    <row r="129" spans="1:5" s="10" customFormat="1" ht="31.5">
      <c r="A129" s="85" t="s">
        <v>303</v>
      </c>
      <c r="B129" s="17">
        <v>2</v>
      </c>
      <c r="C129" s="81">
        <v>72000</v>
      </c>
      <c r="D129" s="81">
        <v>72000</v>
      </c>
      <c r="E129" s="81">
        <v>65835</v>
      </c>
    </row>
    <row r="130" spans="1:5" s="10" customFormat="1" ht="15.75" hidden="1">
      <c r="A130" s="85" t="s">
        <v>304</v>
      </c>
      <c r="B130" s="17">
        <v>2</v>
      </c>
      <c r="C130" s="130"/>
      <c r="D130" s="130"/>
      <c r="E130" s="130"/>
    </row>
    <row r="131" spans="1:5" s="10" customFormat="1" ht="15.75">
      <c r="A131" s="63" t="s">
        <v>305</v>
      </c>
      <c r="B131" s="17"/>
      <c r="C131" s="81">
        <f>SUM(C129:C130)</f>
        <v>72000</v>
      </c>
      <c r="D131" s="81">
        <f>SUM(D129:D130)</f>
        <v>72000</v>
      </c>
      <c r="E131" s="81">
        <f>SUM(E129:E130)</f>
        <v>65835</v>
      </c>
    </row>
    <row r="132" spans="1:5" s="10" customFormat="1" ht="15.75" hidden="1">
      <c r="A132" s="85" t="s">
        <v>306</v>
      </c>
      <c r="B132" s="17">
        <v>3</v>
      </c>
      <c r="C132" s="130"/>
      <c r="D132" s="130"/>
      <c r="E132" s="130"/>
    </row>
    <row r="133" spans="1:5" s="10" customFormat="1" ht="15.75" hidden="1">
      <c r="A133" s="85" t="s">
        <v>307</v>
      </c>
      <c r="B133" s="17">
        <v>2</v>
      </c>
      <c r="C133" s="130"/>
      <c r="D133" s="130"/>
      <c r="E133" s="130"/>
    </row>
    <row r="134" spans="1:5" s="10" customFormat="1" ht="15.75" hidden="1">
      <c r="A134" s="108" t="s">
        <v>308</v>
      </c>
      <c r="B134" s="17"/>
      <c r="C134" s="130">
        <f>SUM(C132:C133)</f>
        <v>0</v>
      </c>
      <c r="D134" s="130">
        <f>SUM(D132:D133)</f>
        <v>0</v>
      </c>
      <c r="E134" s="130">
        <f>SUM(E132:E133)</f>
        <v>0</v>
      </c>
    </row>
    <row r="135" spans="1:5" s="10" customFormat="1" ht="15.75" hidden="1">
      <c r="A135" s="85" t="s">
        <v>309</v>
      </c>
      <c r="B135" s="17">
        <v>2</v>
      </c>
      <c r="C135" s="130"/>
      <c r="D135" s="130"/>
      <c r="E135" s="130"/>
    </row>
    <row r="136" spans="1:5" s="10" customFormat="1" ht="15.75" hidden="1">
      <c r="A136" s="85" t="s">
        <v>310</v>
      </c>
      <c r="B136" s="17">
        <v>2</v>
      </c>
      <c r="C136" s="130"/>
      <c r="D136" s="130"/>
      <c r="E136" s="130"/>
    </row>
    <row r="137" spans="1:5" s="10" customFormat="1" ht="15.75" hidden="1">
      <c r="A137" s="85" t="s">
        <v>133</v>
      </c>
      <c r="B137" s="17">
        <v>2</v>
      </c>
      <c r="C137" s="130"/>
      <c r="D137" s="130"/>
      <c r="E137" s="130"/>
    </row>
    <row r="138" spans="1:5" s="10" customFormat="1" ht="15.75" hidden="1">
      <c r="A138" s="85" t="s">
        <v>134</v>
      </c>
      <c r="B138" s="17">
        <v>2</v>
      </c>
      <c r="C138" s="130"/>
      <c r="D138" s="130"/>
      <c r="E138" s="130"/>
    </row>
    <row r="139" spans="1:5" s="10" customFormat="1" ht="15.75" hidden="1">
      <c r="A139" s="85" t="s">
        <v>135</v>
      </c>
      <c r="B139" s="17">
        <v>2</v>
      </c>
      <c r="C139" s="130"/>
      <c r="D139" s="130"/>
      <c r="E139" s="130"/>
    </row>
    <row r="140" spans="1:5" s="10" customFormat="1" ht="47.25" hidden="1">
      <c r="A140" s="85" t="s">
        <v>311</v>
      </c>
      <c r="B140" s="17">
        <v>2</v>
      </c>
      <c r="C140" s="130"/>
      <c r="D140" s="130"/>
      <c r="E140" s="130"/>
    </row>
    <row r="141" spans="1:5" s="10" customFormat="1" ht="15.75" hidden="1">
      <c r="A141" s="85" t="s">
        <v>312</v>
      </c>
      <c r="B141" s="17">
        <v>2</v>
      </c>
      <c r="C141" s="130"/>
      <c r="D141" s="130"/>
      <c r="E141" s="130"/>
    </row>
    <row r="142" spans="1:5" s="10" customFormat="1" ht="15.75">
      <c r="A142" s="85" t="s">
        <v>313</v>
      </c>
      <c r="B142" s="17">
        <v>2</v>
      </c>
      <c r="C142" s="81">
        <v>15000</v>
      </c>
      <c r="D142" s="81">
        <v>15000</v>
      </c>
      <c r="E142" s="81">
        <v>116</v>
      </c>
    </row>
    <row r="143" spans="1:5" s="10" customFormat="1" ht="31.5">
      <c r="A143" s="107" t="s">
        <v>314</v>
      </c>
      <c r="B143" s="17"/>
      <c r="C143" s="81">
        <f>SUM(C142)</f>
        <v>15000</v>
      </c>
      <c r="D143" s="81">
        <f>SUM(D142)</f>
        <v>15000</v>
      </c>
      <c r="E143" s="81">
        <f>SUM(E142)</f>
        <v>116</v>
      </c>
    </row>
    <row r="144" spans="1:5" s="10" customFormat="1" ht="15.75">
      <c r="A144" s="108" t="s">
        <v>315</v>
      </c>
      <c r="B144" s="17"/>
      <c r="C144" s="81">
        <f>SUM(C135:C141)+C143</f>
        <v>15000</v>
      </c>
      <c r="D144" s="81">
        <f>SUM(D135:D141)+D143</f>
        <v>15000</v>
      </c>
      <c r="E144" s="81">
        <f>SUM(E135:E141)+E143</f>
        <v>116</v>
      </c>
    </row>
    <row r="145" spans="1:5" s="10" customFormat="1" ht="15.75">
      <c r="A145" s="43" t="s">
        <v>296</v>
      </c>
      <c r="B145" s="100"/>
      <c r="C145" s="82">
        <f>SUM(C146:C146:C148)</f>
        <v>1016000</v>
      </c>
      <c r="D145" s="82">
        <f>SUM(D146:D146:D148)</f>
        <v>1047300</v>
      </c>
      <c r="E145" s="82">
        <f>SUM(E146:E146:E148)</f>
        <v>790876</v>
      </c>
    </row>
    <row r="146" spans="1:5" s="10" customFormat="1" ht="15.75">
      <c r="A146" s="85" t="s">
        <v>373</v>
      </c>
      <c r="B146" s="98">
        <v>1</v>
      </c>
      <c r="C146" s="81">
        <f>SUMIF($B$120:$B$145,"1",C$120:C$145)</f>
        <v>0</v>
      </c>
      <c r="D146" s="81">
        <f>SUMIF($B$120:$B$145,"1",D$120:D$145)</f>
        <v>0</v>
      </c>
      <c r="E146" s="81">
        <f>SUMIF($B$120:$B$145,"1",E$120:E$145)</f>
        <v>0</v>
      </c>
    </row>
    <row r="147" spans="1:5" s="10" customFormat="1" ht="15.75">
      <c r="A147" s="85" t="s">
        <v>220</v>
      </c>
      <c r="B147" s="98">
        <v>2</v>
      </c>
      <c r="C147" s="81">
        <f>SUMIF($B$120:$B$145,"2",C$120:C$145)</f>
        <v>87000</v>
      </c>
      <c r="D147" s="81">
        <f>SUMIF($B$120:$B$145,"2",D$120:D$145)</f>
        <v>87000</v>
      </c>
      <c r="E147" s="81">
        <f>SUMIF($B$120:$B$145,"2",E$120:E$145)</f>
        <v>65951</v>
      </c>
    </row>
    <row r="148" spans="1:5" s="10" customFormat="1" ht="15.75">
      <c r="A148" s="85" t="s">
        <v>111</v>
      </c>
      <c r="B148" s="98">
        <v>3</v>
      </c>
      <c r="C148" s="81">
        <f>SUMIF($B$120:$B$145,"3",C$120:C$145)</f>
        <v>929000</v>
      </c>
      <c r="D148" s="81">
        <f>SUMIF($B$120:$B$145,"3",D$120:D$145)</f>
        <v>960300</v>
      </c>
      <c r="E148" s="81">
        <f>SUMIF($B$120:$B$145,"3",E$120:E$145)</f>
        <v>724925</v>
      </c>
    </row>
    <row r="149" spans="1:5" s="10" customFormat="1" ht="15.75">
      <c r="A149" s="67" t="s">
        <v>320</v>
      </c>
      <c r="B149" s="17"/>
      <c r="C149" s="131"/>
      <c r="D149" s="131"/>
      <c r="E149" s="131"/>
    </row>
    <row r="150" spans="1:5" s="10" customFormat="1" ht="15.75" hidden="1">
      <c r="A150" s="85" t="s">
        <v>104</v>
      </c>
      <c r="B150" s="17"/>
      <c r="C150" s="131"/>
      <c r="D150" s="131"/>
      <c r="E150" s="131"/>
    </row>
    <row r="151" spans="1:5" s="10" customFormat="1" ht="15.75" hidden="1">
      <c r="A151" s="85" t="s">
        <v>104</v>
      </c>
      <c r="B151" s="17"/>
      <c r="C151" s="131"/>
      <c r="D151" s="131"/>
      <c r="E151" s="131"/>
    </row>
    <row r="152" spans="1:5" s="10" customFormat="1" ht="15.75" hidden="1">
      <c r="A152" s="107" t="s">
        <v>316</v>
      </c>
      <c r="B152" s="17"/>
      <c r="C152" s="130">
        <f>SUM(C150:C151)</f>
        <v>0</v>
      </c>
      <c r="D152" s="130">
        <f>SUM(D150:D151)</f>
        <v>0</v>
      </c>
      <c r="E152" s="130">
        <f>SUM(E150:E151)</f>
        <v>0</v>
      </c>
    </row>
    <row r="153" spans="1:5" s="10" customFormat="1" ht="31.5">
      <c r="A153" s="85" t="s">
        <v>317</v>
      </c>
      <c r="B153" s="17"/>
      <c r="C153" s="81">
        <f>SUM(C154:C159)</f>
        <v>415000</v>
      </c>
      <c r="D153" s="81">
        <f>SUM(D154:D159)</f>
        <v>425000</v>
      </c>
      <c r="E153" s="81">
        <f>SUM(E154:E159)</f>
        <v>150000</v>
      </c>
    </row>
    <row r="154" spans="1:5" s="10" customFormat="1" ht="15.75">
      <c r="A154" s="120" t="s">
        <v>425</v>
      </c>
      <c r="B154" s="17">
        <v>2</v>
      </c>
      <c r="C154" s="81">
        <v>120000</v>
      </c>
      <c r="D154" s="81">
        <v>120000</v>
      </c>
      <c r="E154" s="81"/>
    </row>
    <row r="155" spans="1:5" s="10" customFormat="1" ht="15.75">
      <c r="A155" s="120" t="s">
        <v>426</v>
      </c>
      <c r="B155" s="17">
        <v>2</v>
      </c>
      <c r="C155" s="81">
        <v>140000</v>
      </c>
      <c r="D155" s="81">
        <v>140000</v>
      </c>
      <c r="E155" s="81">
        <v>140000</v>
      </c>
    </row>
    <row r="156" spans="1:5" s="10" customFormat="1" ht="15.75">
      <c r="A156" s="120" t="s">
        <v>427</v>
      </c>
      <c r="B156" s="17">
        <v>2</v>
      </c>
      <c r="C156" s="81">
        <v>5000</v>
      </c>
      <c r="D156" s="81">
        <v>5000</v>
      </c>
      <c r="E156" s="81"/>
    </row>
    <row r="157" spans="1:5" s="10" customFormat="1" ht="15.75" hidden="1">
      <c r="A157" s="120" t="s">
        <v>476</v>
      </c>
      <c r="B157" s="17">
        <v>2</v>
      </c>
      <c r="C157" s="130"/>
      <c r="D157" s="130"/>
      <c r="E157" s="130"/>
    </row>
    <row r="158" spans="1:5" s="10" customFormat="1" ht="15.75">
      <c r="A158" s="120" t="s">
        <v>520</v>
      </c>
      <c r="B158" s="17">
        <v>2</v>
      </c>
      <c r="C158" s="130"/>
      <c r="D158" s="130">
        <v>10000</v>
      </c>
      <c r="E158" s="130">
        <v>10000</v>
      </c>
    </row>
    <row r="159" spans="1:5" s="10" customFormat="1" ht="15.75">
      <c r="A159" s="120" t="s">
        <v>428</v>
      </c>
      <c r="B159" s="17">
        <v>2</v>
      </c>
      <c r="C159" s="81">
        <v>150000</v>
      </c>
      <c r="D159" s="81">
        <v>150000</v>
      </c>
      <c r="E159" s="81"/>
    </row>
    <row r="160" spans="1:5" s="10" customFormat="1" ht="31.5" hidden="1">
      <c r="A160" s="85" t="s">
        <v>318</v>
      </c>
      <c r="B160" s="17">
        <v>2</v>
      </c>
      <c r="C160" s="130"/>
      <c r="D160" s="130"/>
      <c r="E160" s="130"/>
    </row>
    <row r="161" spans="1:5" s="10" customFormat="1" ht="15.75">
      <c r="A161" s="108" t="s">
        <v>319</v>
      </c>
      <c r="B161" s="17"/>
      <c r="C161" s="81">
        <f>SUM(C154:C160)</f>
        <v>415000</v>
      </c>
      <c r="D161" s="81">
        <f>SUM(D154:D160)</f>
        <v>425000</v>
      </c>
      <c r="E161" s="81">
        <f>SUM(E154:E160)</f>
        <v>150000</v>
      </c>
    </row>
    <row r="162" spans="1:5" s="10" customFormat="1" ht="15.75" hidden="1">
      <c r="A162" s="85" t="s">
        <v>105</v>
      </c>
      <c r="B162" s="17"/>
      <c r="C162" s="130"/>
      <c r="D162" s="130"/>
      <c r="E162" s="130"/>
    </row>
    <row r="163" spans="1:5" s="10" customFormat="1" ht="15.75" hidden="1">
      <c r="A163" s="85" t="s">
        <v>105</v>
      </c>
      <c r="B163" s="17"/>
      <c r="C163" s="130"/>
      <c r="D163" s="130"/>
      <c r="E163" s="130"/>
    </row>
    <row r="164" spans="1:5" s="10" customFormat="1" ht="15.75" hidden="1">
      <c r="A164" s="107" t="s">
        <v>321</v>
      </c>
      <c r="B164" s="17"/>
      <c r="C164" s="130">
        <f>SUM(C162:C163)</f>
        <v>0</v>
      </c>
      <c r="D164" s="130">
        <f>SUM(D162:D163)</f>
        <v>0</v>
      </c>
      <c r="E164" s="130">
        <f>SUM(E162:E163)</f>
        <v>0</v>
      </c>
    </row>
    <row r="165" spans="1:5" s="10" customFormat="1" ht="15.75" hidden="1">
      <c r="A165" s="85" t="s">
        <v>105</v>
      </c>
      <c r="B165" s="17"/>
      <c r="C165" s="130"/>
      <c r="D165" s="130"/>
      <c r="E165" s="130"/>
    </row>
    <row r="166" spans="1:5" s="10" customFormat="1" ht="15.75">
      <c r="A166" s="85" t="s">
        <v>429</v>
      </c>
      <c r="B166" s="17">
        <v>2</v>
      </c>
      <c r="C166" s="81">
        <v>10000</v>
      </c>
      <c r="D166" s="81"/>
      <c r="E166" s="81"/>
    </row>
    <row r="167" spans="1:5" s="10" customFormat="1" ht="15.75">
      <c r="A167" s="107" t="s">
        <v>322</v>
      </c>
      <c r="B167" s="17"/>
      <c r="C167" s="81">
        <f>SUM(C165:C166)</f>
        <v>10000</v>
      </c>
      <c r="D167" s="81">
        <f>SUM(D165:D166)</f>
        <v>0</v>
      </c>
      <c r="E167" s="81">
        <f>SUM(E165:E166)</f>
        <v>0</v>
      </c>
    </row>
    <row r="168" spans="1:5" s="10" customFormat="1" ht="15.75">
      <c r="A168" s="63" t="s">
        <v>323</v>
      </c>
      <c r="B168" s="17"/>
      <c r="C168" s="81">
        <f>C164+C167</f>
        <v>10000</v>
      </c>
      <c r="D168" s="81">
        <f>D164+D167</f>
        <v>0</v>
      </c>
      <c r="E168" s="81">
        <f>E164+E167</f>
        <v>0</v>
      </c>
    </row>
    <row r="169" spans="1:5" s="10" customFormat="1" ht="15.75" hidden="1">
      <c r="A169" s="85" t="s">
        <v>324</v>
      </c>
      <c r="B169" s="17">
        <v>2</v>
      </c>
      <c r="C169" s="130"/>
      <c r="D169" s="130"/>
      <c r="E169" s="130"/>
    </row>
    <row r="170" spans="1:5" s="10" customFormat="1" ht="31.5" hidden="1">
      <c r="A170" s="85" t="s">
        <v>325</v>
      </c>
      <c r="B170" s="17">
        <v>2</v>
      </c>
      <c r="C170" s="130"/>
      <c r="D170" s="130"/>
      <c r="E170" s="130"/>
    </row>
    <row r="171" spans="1:5" s="10" customFormat="1" ht="31.5" hidden="1">
      <c r="A171" s="85" t="s">
        <v>326</v>
      </c>
      <c r="B171" s="17">
        <v>2</v>
      </c>
      <c r="C171" s="130"/>
      <c r="D171" s="130"/>
      <c r="E171" s="130"/>
    </row>
    <row r="172" spans="1:5" s="10" customFormat="1" ht="15.75" hidden="1">
      <c r="A172" s="85" t="s">
        <v>328</v>
      </c>
      <c r="B172" s="17">
        <v>2</v>
      </c>
      <c r="C172" s="130"/>
      <c r="D172" s="130"/>
      <c r="E172" s="130"/>
    </row>
    <row r="173" spans="1:5" s="10" customFormat="1" ht="31.5" hidden="1">
      <c r="A173" s="85" t="s">
        <v>327</v>
      </c>
      <c r="B173" s="17">
        <v>2</v>
      </c>
      <c r="C173" s="130"/>
      <c r="D173" s="130"/>
      <c r="E173" s="130"/>
    </row>
    <row r="174" spans="1:5" s="10" customFormat="1" ht="15.75" hidden="1">
      <c r="A174" s="85" t="s">
        <v>329</v>
      </c>
      <c r="B174" s="17">
        <v>2</v>
      </c>
      <c r="C174" s="130"/>
      <c r="D174" s="130"/>
      <c r="E174" s="130"/>
    </row>
    <row r="175" spans="1:5" s="10" customFormat="1" ht="15.75" hidden="1">
      <c r="A175" s="85" t="s">
        <v>105</v>
      </c>
      <c r="B175" s="17">
        <v>2</v>
      </c>
      <c r="C175" s="130"/>
      <c r="D175" s="130"/>
      <c r="E175" s="130"/>
    </row>
    <row r="176" spans="1:5" s="10" customFormat="1" ht="15.75" hidden="1">
      <c r="A176" s="85" t="s">
        <v>105</v>
      </c>
      <c r="B176" s="17">
        <v>2</v>
      </c>
      <c r="C176" s="130"/>
      <c r="D176" s="130"/>
      <c r="E176" s="130"/>
    </row>
    <row r="177" spans="1:5" s="10" customFormat="1" ht="15.75" hidden="1">
      <c r="A177" s="85" t="s">
        <v>105</v>
      </c>
      <c r="B177" s="17">
        <v>2</v>
      </c>
      <c r="C177" s="130"/>
      <c r="D177" s="130"/>
      <c r="E177" s="130"/>
    </row>
    <row r="178" spans="1:5" s="10" customFormat="1" ht="15.75" hidden="1">
      <c r="A178" s="85" t="s">
        <v>105</v>
      </c>
      <c r="B178" s="17">
        <v>2</v>
      </c>
      <c r="C178" s="130"/>
      <c r="D178" s="130"/>
      <c r="E178" s="130"/>
    </row>
    <row r="179" spans="1:5" s="10" customFormat="1" ht="15.75" hidden="1">
      <c r="A179" s="107" t="s">
        <v>330</v>
      </c>
      <c r="B179" s="17"/>
      <c r="C179" s="130">
        <f>SUM(C175:C178)</f>
        <v>0</v>
      </c>
      <c r="D179" s="130">
        <f>SUM(D175:D178)</f>
        <v>0</v>
      </c>
      <c r="E179" s="130">
        <f>SUM(E175:E178)</f>
        <v>0</v>
      </c>
    </row>
    <row r="180" spans="1:5" s="10" customFormat="1" ht="15.75" hidden="1">
      <c r="A180" s="63" t="s">
        <v>331</v>
      </c>
      <c r="B180" s="17"/>
      <c r="C180" s="130">
        <f>SUM(C169:C174)+C179</f>
        <v>0</v>
      </c>
      <c r="D180" s="130">
        <f>SUM(D169:D174)+D179</f>
        <v>0</v>
      </c>
      <c r="E180" s="130">
        <f>SUM(E169:E174)+E179</f>
        <v>0</v>
      </c>
    </row>
    <row r="181" spans="1:5" s="10" customFormat="1" ht="15.75">
      <c r="A181" s="85" t="s">
        <v>360</v>
      </c>
      <c r="B181" s="17">
        <v>2</v>
      </c>
      <c r="C181" s="81">
        <v>205820</v>
      </c>
      <c r="D181" s="81">
        <v>205820</v>
      </c>
      <c r="E181" s="81">
        <v>156625</v>
      </c>
    </row>
    <row r="182" spans="1:5" s="10" customFormat="1" ht="15.75" hidden="1">
      <c r="A182" s="85" t="s">
        <v>332</v>
      </c>
      <c r="B182" s="17">
        <v>2</v>
      </c>
      <c r="C182" s="130"/>
      <c r="D182" s="130"/>
      <c r="E182" s="130"/>
    </row>
    <row r="183" spans="1:5" s="10" customFormat="1" ht="15.75" hidden="1">
      <c r="A183" s="85" t="s">
        <v>333</v>
      </c>
      <c r="B183" s="17">
        <v>2</v>
      </c>
      <c r="C183" s="130"/>
      <c r="D183" s="130"/>
      <c r="E183" s="130"/>
    </row>
    <row r="184" spans="1:5" s="10" customFormat="1" ht="15.75">
      <c r="A184" s="108" t="s">
        <v>334</v>
      </c>
      <c r="B184" s="17"/>
      <c r="C184" s="81">
        <f>SUM(C181:C183)</f>
        <v>205820</v>
      </c>
      <c r="D184" s="81">
        <f>SUM(D181:D183)</f>
        <v>205820</v>
      </c>
      <c r="E184" s="81">
        <f>SUM(E181:E183)</f>
        <v>156625</v>
      </c>
    </row>
    <row r="185" spans="1:5" s="10" customFormat="1" ht="15.75" hidden="1">
      <c r="A185" s="63" t="s">
        <v>335</v>
      </c>
      <c r="B185" s="17"/>
      <c r="C185" s="130"/>
      <c r="D185" s="130"/>
      <c r="E185" s="130"/>
    </row>
    <row r="186" spans="1:5" s="10" customFormat="1" ht="15.75" hidden="1">
      <c r="A186" s="63" t="s">
        <v>336</v>
      </c>
      <c r="B186" s="17"/>
      <c r="C186" s="130"/>
      <c r="D186" s="130"/>
      <c r="E186" s="130"/>
    </row>
    <row r="187" spans="1:5" s="10" customFormat="1" ht="15.75" hidden="1">
      <c r="A187" s="85" t="s">
        <v>467</v>
      </c>
      <c r="B187" s="17">
        <v>2</v>
      </c>
      <c r="C187" s="130"/>
      <c r="D187" s="130"/>
      <c r="E187" s="130"/>
    </row>
    <row r="188" spans="1:5" s="10" customFormat="1" ht="31.5">
      <c r="A188" s="85" t="s">
        <v>468</v>
      </c>
      <c r="B188" s="17">
        <v>2</v>
      </c>
      <c r="C188" s="81">
        <v>35000</v>
      </c>
      <c r="D188" s="81">
        <v>35000</v>
      </c>
      <c r="E188" s="81">
        <v>4337</v>
      </c>
    </row>
    <row r="189" spans="1:5" s="10" customFormat="1" ht="31.5">
      <c r="A189" s="63" t="s">
        <v>466</v>
      </c>
      <c r="B189" s="17"/>
      <c r="C189" s="81">
        <f>SUM(C187:C188)</f>
        <v>35000</v>
      </c>
      <c r="D189" s="81">
        <f>SUM(D187:D188)</f>
        <v>35000</v>
      </c>
      <c r="E189" s="81">
        <f>SUM(E187:E188)</f>
        <v>4337</v>
      </c>
    </row>
    <row r="190" spans="1:5" s="10" customFormat="1" ht="15.75" hidden="1">
      <c r="A190" s="85" t="s">
        <v>469</v>
      </c>
      <c r="B190" s="17">
        <v>2</v>
      </c>
      <c r="C190" s="130"/>
      <c r="D190" s="130"/>
      <c r="E190" s="130"/>
    </row>
    <row r="191" spans="1:5" s="10" customFormat="1" ht="15.75" hidden="1">
      <c r="A191" s="85" t="s">
        <v>470</v>
      </c>
      <c r="B191" s="17">
        <v>2</v>
      </c>
      <c r="C191" s="130"/>
      <c r="D191" s="130"/>
      <c r="E191" s="130"/>
    </row>
    <row r="192" spans="1:5" s="10" customFormat="1" ht="15.75" hidden="1">
      <c r="A192" s="63" t="s">
        <v>337</v>
      </c>
      <c r="B192" s="104"/>
      <c r="C192" s="130">
        <f>SUM(C190:C191)</f>
        <v>0</v>
      </c>
      <c r="D192" s="130">
        <f>SUM(D190:D191)</f>
        <v>0</v>
      </c>
      <c r="E192" s="130">
        <f>SUM(E190:E191)</f>
        <v>0</v>
      </c>
    </row>
    <row r="193" spans="1:5" s="10" customFormat="1" ht="15.75" hidden="1">
      <c r="A193" s="85" t="s">
        <v>411</v>
      </c>
      <c r="B193" s="104">
        <v>2</v>
      </c>
      <c r="C193" s="130"/>
      <c r="D193" s="130"/>
      <c r="E193" s="130"/>
    </row>
    <row r="194" spans="1:5" s="10" customFormat="1" ht="78.75">
      <c r="A194" s="85" t="s">
        <v>338</v>
      </c>
      <c r="B194" s="104">
        <v>2</v>
      </c>
      <c r="C194" s="130"/>
      <c r="D194" s="130">
        <v>10000</v>
      </c>
      <c r="E194" s="130">
        <v>10000</v>
      </c>
    </row>
    <row r="195" spans="1:5" s="10" customFormat="1" ht="31.5" hidden="1">
      <c r="A195" s="85" t="s">
        <v>340</v>
      </c>
      <c r="B195" s="104">
        <v>2</v>
      </c>
      <c r="C195" s="130"/>
      <c r="D195" s="130"/>
      <c r="E195" s="130"/>
    </row>
    <row r="196" spans="1:5" s="10" customFormat="1" ht="15.75">
      <c r="A196" s="85" t="s">
        <v>341</v>
      </c>
      <c r="B196" s="104">
        <v>2</v>
      </c>
      <c r="C196" s="130"/>
      <c r="D196" s="130">
        <v>9255</v>
      </c>
      <c r="E196" s="130">
        <v>9255</v>
      </c>
    </row>
    <row r="197" spans="1:5" s="10" customFormat="1" ht="15.75">
      <c r="A197" s="107" t="s">
        <v>339</v>
      </c>
      <c r="B197" s="104"/>
      <c r="C197" s="130">
        <f>SUM(C195:C196)</f>
        <v>0</v>
      </c>
      <c r="D197" s="130">
        <f>SUM(D195:D196)</f>
        <v>9255</v>
      </c>
      <c r="E197" s="130">
        <f>SUM(E195:E196)</f>
        <v>9255</v>
      </c>
    </row>
    <row r="198" spans="1:5" s="10" customFormat="1" ht="15.75" hidden="1">
      <c r="A198" s="85" t="s">
        <v>105</v>
      </c>
      <c r="B198" s="104"/>
      <c r="C198" s="130"/>
      <c r="D198" s="130"/>
      <c r="E198" s="130"/>
    </row>
    <row r="199" spans="1:5" s="10" customFormat="1" ht="15.75">
      <c r="A199" s="85" t="s">
        <v>537</v>
      </c>
      <c r="B199" s="104">
        <v>2</v>
      </c>
      <c r="C199" s="130"/>
      <c r="D199" s="130">
        <v>3</v>
      </c>
      <c r="E199" s="130">
        <v>3</v>
      </c>
    </row>
    <row r="200" spans="1:5" s="10" customFormat="1" ht="31.5">
      <c r="A200" s="107" t="s">
        <v>342</v>
      </c>
      <c r="B200" s="104"/>
      <c r="C200" s="130">
        <f>SUM(C198:C199)</f>
        <v>0</v>
      </c>
      <c r="D200" s="130">
        <f>SUM(D198:D199)</f>
        <v>3</v>
      </c>
      <c r="E200" s="130">
        <f>SUM(E198:E199)</f>
        <v>3</v>
      </c>
    </row>
    <row r="201" spans="1:5" s="10" customFormat="1" ht="15.75">
      <c r="A201" s="63" t="s">
        <v>412</v>
      </c>
      <c r="B201" s="104"/>
      <c r="C201" s="130">
        <f>SUM(C194)+C197+C200</f>
        <v>0</v>
      </c>
      <c r="D201" s="130">
        <f>SUM(D194)+D197+D200</f>
        <v>19258</v>
      </c>
      <c r="E201" s="130">
        <f>SUM(E194)+E197+E200</f>
        <v>19258</v>
      </c>
    </row>
    <row r="202" spans="1:5" s="10" customFormat="1" ht="15.75">
      <c r="A202" s="43" t="s">
        <v>320</v>
      </c>
      <c r="B202" s="100"/>
      <c r="C202" s="82">
        <f>SUM(C203:C203:C205)</f>
        <v>665820</v>
      </c>
      <c r="D202" s="82">
        <f>SUM(D203:D203:D205)</f>
        <v>685078</v>
      </c>
      <c r="E202" s="82">
        <f>SUM(E203:E203:E205)</f>
        <v>330220</v>
      </c>
    </row>
    <row r="203" spans="1:5" s="10" customFormat="1" ht="15.75">
      <c r="A203" s="85" t="s">
        <v>373</v>
      </c>
      <c r="B203" s="98">
        <v>1</v>
      </c>
      <c r="C203" s="81">
        <f>SUMIF($B$149:$B$202,"1",C$149:C$202)</f>
        <v>0</v>
      </c>
      <c r="D203" s="81">
        <f>SUMIF($B$149:$B$202,"1",D$149:D$202)</f>
        <v>0</v>
      </c>
      <c r="E203" s="81">
        <f>SUMIF($B$149:$B$202,"1",E$149:E$202)</f>
        <v>0</v>
      </c>
    </row>
    <row r="204" spans="1:5" s="10" customFormat="1" ht="15.75">
      <c r="A204" s="85" t="s">
        <v>220</v>
      </c>
      <c r="B204" s="98">
        <v>2</v>
      </c>
      <c r="C204" s="81">
        <f>SUMIF($B$149:$B$202,"2",C$149:C$202)</f>
        <v>665820</v>
      </c>
      <c r="D204" s="81">
        <f>SUMIF($B$149:$B$202,"2",D$149:D$202)</f>
        <v>685078</v>
      </c>
      <c r="E204" s="81">
        <f>SUMIF($B$149:$B$202,"2",E$149:E$202)</f>
        <v>330220</v>
      </c>
    </row>
    <row r="205" spans="1:5" s="10" customFormat="1" ht="15.75">
      <c r="A205" s="85" t="s">
        <v>111</v>
      </c>
      <c r="B205" s="98">
        <v>3</v>
      </c>
      <c r="C205" s="130">
        <f>SUMIF($B$149:$B$202,"3",C$149:C$202)</f>
        <v>0</v>
      </c>
      <c r="D205" s="130">
        <f>SUMIF($B$149:$B$202,"3",D$149:D$202)</f>
        <v>0</v>
      </c>
      <c r="E205" s="130">
        <f>SUMIF($B$149:$B$202,"3",E$149:E$202)</f>
        <v>0</v>
      </c>
    </row>
    <row r="206" spans="1:5" s="10" customFormat="1" ht="15.75" hidden="1">
      <c r="A206" s="67" t="s">
        <v>343</v>
      </c>
      <c r="B206" s="17"/>
      <c r="C206" s="131"/>
      <c r="D206" s="131"/>
      <c r="E206" s="131"/>
    </row>
    <row r="207" spans="1:5" s="10" customFormat="1" ht="15.75" hidden="1">
      <c r="A207" s="85" t="s">
        <v>104</v>
      </c>
      <c r="B207" s="104"/>
      <c r="C207" s="130"/>
      <c r="D207" s="130"/>
      <c r="E207" s="130"/>
    </row>
    <row r="208" spans="1:5" s="10" customFormat="1" ht="15.75" hidden="1">
      <c r="A208" s="108" t="s">
        <v>344</v>
      </c>
      <c r="B208" s="104"/>
      <c r="C208" s="130">
        <f>SUM(C207)</f>
        <v>0</v>
      </c>
      <c r="D208" s="130">
        <f>SUM(D207)</f>
        <v>0</v>
      </c>
      <c r="E208" s="130">
        <f>SUM(E207)</f>
        <v>0</v>
      </c>
    </row>
    <row r="209" spans="1:5" s="10" customFormat="1" ht="15.75" hidden="1">
      <c r="A209" s="85" t="s">
        <v>345</v>
      </c>
      <c r="B209" s="104">
        <v>2</v>
      </c>
      <c r="C209" s="130"/>
      <c r="D209" s="130"/>
      <c r="E209" s="130"/>
    </row>
    <row r="210" spans="1:5" s="10" customFormat="1" ht="15.75" hidden="1">
      <c r="A210" s="85" t="s">
        <v>105</v>
      </c>
      <c r="B210" s="104">
        <v>2</v>
      </c>
      <c r="C210" s="130"/>
      <c r="D210" s="130"/>
      <c r="E210" s="130"/>
    </row>
    <row r="211" spans="1:5" s="10" customFormat="1" ht="15.75" hidden="1">
      <c r="A211" s="85" t="s">
        <v>105</v>
      </c>
      <c r="B211" s="104">
        <v>2</v>
      </c>
      <c r="C211" s="130"/>
      <c r="D211" s="130"/>
      <c r="E211" s="130"/>
    </row>
    <row r="212" spans="1:5" s="10" customFormat="1" ht="31.5" hidden="1">
      <c r="A212" s="107" t="s">
        <v>347</v>
      </c>
      <c r="B212" s="104"/>
      <c r="C212" s="130">
        <f>SUM(C210:C211)</f>
        <v>0</v>
      </c>
      <c r="D212" s="130">
        <f>SUM(D210:D211)</f>
        <v>0</v>
      </c>
      <c r="E212" s="130">
        <f>SUM(E210:E211)</f>
        <v>0</v>
      </c>
    </row>
    <row r="213" spans="1:5" s="10" customFormat="1" ht="15.75" hidden="1">
      <c r="A213" s="63" t="s">
        <v>346</v>
      </c>
      <c r="B213" s="104"/>
      <c r="C213" s="81">
        <f>C209+C212</f>
        <v>0</v>
      </c>
      <c r="D213" s="81">
        <f>D209+D212</f>
        <v>0</v>
      </c>
      <c r="E213" s="81">
        <f>E209+E212</f>
        <v>0</v>
      </c>
    </row>
    <row r="214" spans="1:5" s="10" customFormat="1" ht="15.75" hidden="1">
      <c r="A214" s="85" t="s">
        <v>104</v>
      </c>
      <c r="B214" s="104">
        <v>2</v>
      </c>
      <c r="C214" s="130"/>
      <c r="D214" s="130"/>
      <c r="E214" s="130"/>
    </row>
    <row r="215" spans="1:5" s="10" customFormat="1" ht="15.75" hidden="1">
      <c r="A215" s="85" t="s">
        <v>104</v>
      </c>
      <c r="B215" s="104">
        <v>2</v>
      </c>
      <c r="C215" s="130"/>
      <c r="D215" s="130"/>
      <c r="E215" s="130"/>
    </row>
    <row r="216" spans="1:5" s="10" customFormat="1" ht="15.75" hidden="1">
      <c r="A216" s="85" t="s">
        <v>104</v>
      </c>
      <c r="B216" s="104">
        <v>2</v>
      </c>
      <c r="C216" s="130"/>
      <c r="D216" s="130"/>
      <c r="E216" s="130"/>
    </row>
    <row r="217" spans="1:5" s="10" customFormat="1" ht="15.75" hidden="1">
      <c r="A217" s="108" t="s">
        <v>348</v>
      </c>
      <c r="B217" s="104"/>
      <c r="C217" s="130">
        <f>SUM(C214:C216)</f>
        <v>0</v>
      </c>
      <c r="D217" s="130">
        <f>SUM(D214:D216)</f>
        <v>0</v>
      </c>
      <c r="E217" s="130">
        <f>SUM(E214:E216)</f>
        <v>0</v>
      </c>
    </row>
    <row r="218" spans="1:5" s="10" customFormat="1" ht="15.75" hidden="1">
      <c r="A218" s="85" t="s">
        <v>349</v>
      </c>
      <c r="B218" s="104">
        <v>2</v>
      </c>
      <c r="C218" s="130"/>
      <c r="D218" s="130"/>
      <c r="E218" s="130"/>
    </row>
    <row r="219" spans="1:5" s="10" customFormat="1" ht="15.75" hidden="1">
      <c r="A219" s="85" t="s">
        <v>350</v>
      </c>
      <c r="B219" s="104">
        <v>2</v>
      </c>
      <c r="C219" s="130"/>
      <c r="D219" s="130"/>
      <c r="E219" s="130"/>
    </row>
    <row r="220" spans="1:5" s="10" customFormat="1" ht="15.75" hidden="1">
      <c r="A220" s="63" t="s">
        <v>351</v>
      </c>
      <c r="B220" s="104"/>
      <c r="C220" s="130">
        <f>SUM(C218:C219)</f>
        <v>0</v>
      </c>
      <c r="D220" s="130">
        <f>SUM(D218:D219)</f>
        <v>0</v>
      </c>
      <c r="E220" s="130">
        <f>SUM(E218:E219)</f>
        <v>0</v>
      </c>
    </row>
    <row r="221" spans="1:5" s="10" customFormat="1" ht="15.75" hidden="1">
      <c r="A221" s="63" t="s">
        <v>352</v>
      </c>
      <c r="B221" s="104">
        <v>2</v>
      </c>
      <c r="C221" s="130"/>
      <c r="D221" s="130"/>
      <c r="E221" s="130"/>
    </row>
    <row r="222" spans="1:5" s="10" customFormat="1" ht="15.75" hidden="1">
      <c r="A222" s="43" t="s">
        <v>343</v>
      </c>
      <c r="B222" s="100"/>
      <c r="C222" s="82">
        <f>SUM(C223:C223:C225)</f>
        <v>0</v>
      </c>
      <c r="D222" s="82">
        <f>SUM(D223:D223:D225)</f>
        <v>0</v>
      </c>
      <c r="E222" s="82">
        <f>SUM(E223:E223:E225)</f>
        <v>0</v>
      </c>
    </row>
    <row r="223" spans="1:5" s="10" customFormat="1" ht="15.75" hidden="1">
      <c r="A223" s="85" t="s">
        <v>373</v>
      </c>
      <c r="B223" s="98">
        <v>1</v>
      </c>
      <c r="C223" s="81">
        <f>SUMIF($B$206:$B$222,"1",C$206:C$222)</f>
        <v>0</v>
      </c>
      <c r="D223" s="81">
        <f>SUMIF($B$206:$B$222,"1",D$206:D$222)</f>
        <v>0</v>
      </c>
      <c r="E223" s="81">
        <f>SUMIF($B$206:$B$222,"1",E$206:E$222)</f>
        <v>0</v>
      </c>
    </row>
    <row r="224" spans="1:5" s="10" customFormat="1" ht="15.75" hidden="1">
      <c r="A224" s="85" t="s">
        <v>220</v>
      </c>
      <c r="B224" s="98">
        <v>2</v>
      </c>
      <c r="C224" s="81">
        <f>SUMIF($B$206:$B$222,"2",C$206:C$222)</f>
        <v>0</v>
      </c>
      <c r="D224" s="81">
        <f>SUMIF($B$206:$B$222,"2",D$206:D$222)</f>
        <v>0</v>
      </c>
      <c r="E224" s="81">
        <f>SUMIF($B$206:$B$222,"2",E$206:E$222)</f>
        <v>0</v>
      </c>
    </row>
    <row r="225" spans="1:5" s="10" customFormat="1" ht="15.75" hidden="1">
      <c r="A225" s="85" t="s">
        <v>111</v>
      </c>
      <c r="B225" s="98">
        <v>3</v>
      </c>
      <c r="C225" s="81">
        <f>SUMIF($B$206:$B$222,"3",C$206:C$222)</f>
        <v>0</v>
      </c>
      <c r="D225" s="81">
        <f>SUMIF($B$206:$B$222,"3",D$206:D$222)</f>
        <v>0</v>
      </c>
      <c r="E225" s="81">
        <f>SUMIF($B$206:$B$222,"3",E$206:E$222)</f>
        <v>0</v>
      </c>
    </row>
    <row r="226" spans="1:5" s="10" customFormat="1" ht="15.75">
      <c r="A226" s="67" t="s">
        <v>356</v>
      </c>
      <c r="B226" s="17"/>
      <c r="C226" s="131"/>
      <c r="D226" s="131"/>
      <c r="E226" s="131"/>
    </row>
    <row r="227" spans="1:5" s="10" customFormat="1" ht="15.75" hidden="1">
      <c r="A227" s="85"/>
      <c r="B227" s="17"/>
      <c r="C227" s="131"/>
      <c r="D227" s="131"/>
      <c r="E227" s="131"/>
    </row>
    <row r="228" spans="1:5" s="10" customFormat="1" ht="31.5" hidden="1">
      <c r="A228" s="63" t="s">
        <v>355</v>
      </c>
      <c r="B228" s="17"/>
      <c r="C228" s="130"/>
      <c r="D228" s="130"/>
      <c r="E228" s="130"/>
    </row>
    <row r="229" spans="1:5" s="10" customFormat="1" ht="15.75" hidden="1">
      <c r="A229" s="85" t="s">
        <v>431</v>
      </c>
      <c r="B229" s="17">
        <v>2</v>
      </c>
      <c r="C229" s="130"/>
      <c r="D229" s="130"/>
      <c r="E229" s="130"/>
    </row>
    <row r="230" spans="1:5" s="10" customFormat="1" ht="15.75">
      <c r="A230" s="85" t="s">
        <v>479</v>
      </c>
      <c r="B230" s="17">
        <v>2</v>
      </c>
      <c r="C230" s="81">
        <v>100000</v>
      </c>
      <c r="D230" s="81">
        <v>100000</v>
      </c>
      <c r="E230" s="81"/>
    </row>
    <row r="231" spans="1:5" s="10" customFormat="1" ht="47.25">
      <c r="A231" s="63" t="s">
        <v>413</v>
      </c>
      <c r="B231" s="17"/>
      <c r="C231" s="81">
        <f>SUM(C229:C230)</f>
        <v>100000</v>
      </c>
      <c r="D231" s="81">
        <f>SUM(D229:D230)</f>
        <v>100000</v>
      </c>
      <c r="E231" s="81">
        <f>SUM(E229:E230)</f>
        <v>0</v>
      </c>
    </row>
    <row r="232" spans="1:5" s="10" customFormat="1" ht="15.75" hidden="1">
      <c r="A232" s="63"/>
      <c r="B232" s="17"/>
      <c r="C232" s="130"/>
      <c r="D232" s="130"/>
      <c r="E232" s="130"/>
    </row>
    <row r="233" spans="1:5" s="10" customFormat="1" ht="15.75" hidden="1">
      <c r="A233" s="63"/>
      <c r="B233" s="17"/>
      <c r="C233" s="130"/>
      <c r="D233" s="130"/>
      <c r="E233" s="130"/>
    </row>
    <row r="234" spans="1:5" s="10" customFormat="1" ht="31.5">
      <c r="A234" s="63" t="s">
        <v>509</v>
      </c>
      <c r="B234" s="17">
        <v>2</v>
      </c>
      <c r="C234" s="130">
        <v>0</v>
      </c>
      <c r="D234" s="130">
        <v>303300</v>
      </c>
      <c r="E234" s="130">
        <v>303300</v>
      </c>
    </row>
    <row r="235" spans="1:5" s="10" customFormat="1" ht="31.5">
      <c r="A235" s="63" t="s">
        <v>414</v>
      </c>
      <c r="B235" s="17"/>
      <c r="C235" s="130">
        <f>SUM(C234)</f>
        <v>0</v>
      </c>
      <c r="D235" s="130">
        <f>SUM(D234)</f>
        <v>303300</v>
      </c>
      <c r="E235" s="130">
        <f>SUM(E234)</f>
        <v>303300</v>
      </c>
    </row>
    <row r="236" spans="1:5" s="10" customFormat="1" ht="15.75">
      <c r="A236" s="43" t="s">
        <v>356</v>
      </c>
      <c r="B236" s="100"/>
      <c r="C236" s="82">
        <f>SUM(C237:C237:C239)</f>
        <v>100000</v>
      </c>
      <c r="D236" s="82">
        <f>SUM(D237:D237:D239)</f>
        <v>403300</v>
      </c>
      <c r="E236" s="82">
        <f>SUM(E237:E237:E239)</f>
        <v>303300</v>
      </c>
    </row>
    <row r="237" spans="1:5" s="10" customFormat="1" ht="15.75">
      <c r="A237" s="85" t="s">
        <v>373</v>
      </c>
      <c r="B237" s="98">
        <v>1</v>
      </c>
      <c r="C237" s="81">
        <f>SUMIF($B$226:$B$236,"1",C$226:C$236)</f>
        <v>0</v>
      </c>
      <c r="D237" s="81">
        <f>SUMIF($B$226:$B$236,"1",D$226:D$236)</f>
        <v>0</v>
      </c>
      <c r="E237" s="81">
        <f>SUMIF($B$226:$B$236,"1",E$226:E$236)</f>
        <v>0</v>
      </c>
    </row>
    <row r="238" spans="1:5" s="10" customFormat="1" ht="15.75">
      <c r="A238" s="85" t="s">
        <v>220</v>
      </c>
      <c r="B238" s="98">
        <v>2</v>
      </c>
      <c r="C238" s="81">
        <f>SUMIF($B$226:$B$236,"2",C$226:C$236)</f>
        <v>100000</v>
      </c>
      <c r="D238" s="81">
        <f>SUMIF($B$226:$B$236,"2",D$226:D$236)</f>
        <v>403300</v>
      </c>
      <c r="E238" s="81">
        <f>SUMIF($B$226:$B$236,"2",E$226:E$236)</f>
        <v>303300</v>
      </c>
    </row>
    <row r="239" spans="1:5" s="10" customFormat="1" ht="15.75">
      <c r="A239" s="85" t="s">
        <v>111</v>
      </c>
      <c r="B239" s="98">
        <v>3</v>
      </c>
      <c r="C239" s="81">
        <f>SUMIF($B$226:$B$236,"3",C$226:C$236)</f>
        <v>0</v>
      </c>
      <c r="D239" s="81">
        <f>SUMIF($B$226:$B$236,"3",D$226:D$236)</f>
        <v>0</v>
      </c>
      <c r="E239" s="81">
        <f>SUMIF($B$226:$B$236,"3",E$226:E$236)</f>
        <v>0</v>
      </c>
    </row>
    <row r="240" spans="1:5" s="10" customFormat="1" ht="15.75">
      <c r="A240" s="67" t="s">
        <v>357</v>
      </c>
      <c r="B240" s="17"/>
      <c r="C240" s="131"/>
      <c r="D240" s="131"/>
      <c r="E240" s="131"/>
    </row>
    <row r="241" spans="1:5" s="10" customFormat="1" ht="15.75" hidden="1">
      <c r="A241" s="63"/>
      <c r="B241" s="17"/>
      <c r="C241" s="130"/>
      <c r="D241" s="130"/>
      <c r="E241" s="130"/>
    </row>
    <row r="242" spans="1:5" s="10" customFormat="1" ht="31.5" hidden="1">
      <c r="A242" s="63" t="s">
        <v>358</v>
      </c>
      <c r="B242" s="17"/>
      <c r="C242" s="130"/>
      <c r="D242" s="130"/>
      <c r="E242" s="130"/>
    </row>
    <row r="243" spans="1:5" s="10" customFormat="1" ht="15.75" hidden="1">
      <c r="A243" s="63"/>
      <c r="B243" s="17"/>
      <c r="C243" s="130"/>
      <c r="D243" s="130"/>
      <c r="E243" s="130"/>
    </row>
    <row r="244" spans="1:5" s="10" customFormat="1" ht="31.5">
      <c r="A244" s="85" t="s">
        <v>519</v>
      </c>
      <c r="B244" s="17">
        <v>2</v>
      </c>
      <c r="C244" s="130"/>
      <c r="D244" s="130">
        <v>80000</v>
      </c>
      <c r="E244" s="130">
        <v>80000</v>
      </c>
    </row>
    <row r="245" spans="1:5" s="10" customFormat="1" ht="47.25">
      <c r="A245" s="63" t="s">
        <v>415</v>
      </c>
      <c r="B245" s="17"/>
      <c r="C245" s="130">
        <f>SUM(C243:C244)</f>
        <v>0</v>
      </c>
      <c r="D245" s="130">
        <f>SUM(D243:D244)</f>
        <v>80000</v>
      </c>
      <c r="E245" s="130">
        <f>SUM(E243:E244)</f>
        <v>80000</v>
      </c>
    </row>
    <row r="246" spans="1:5" s="10" customFormat="1" ht="15.75" hidden="1">
      <c r="A246" s="63"/>
      <c r="B246" s="17"/>
      <c r="C246" s="130"/>
      <c r="D246" s="130"/>
      <c r="E246" s="130"/>
    </row>
    <row r="247" spans="1:5" s="10" customFormat="1" ht="15.75">
      <c r="A247" s="63" t="s">
        <v>511</v>
      </c>
      <c r="B247" s="17">
        <v>2</v>
      </c>
      <c r="C247" s="130">
        <v>4602000</v>
      </c>
      <c r="D247" s="130"/>
      <c r="E247" s="130"/>
    </row>
    <row r="248" spans="1:5" s="10" customFormat="1" ht="15.75" hidden="1">
      <c r="A248" s="63" t="s">
        <v>484</v>
      </c>
      <c r="B248" s="17">
        <v>2</v>
      </c>
      <c r="C248" s="130"/>
      <c r="D248" s="130"/>
      <c r="E248" s="130"/>
    </row>
    <row r="249" spans="1:5" s="10" customFormat="1" ht="31.5">
      <c r="A249" s="63" t="s">
        <v>416</v>
      </c>
      <c r="B249" s="17"/>
      <c r="C249" s="130">
        <f>SUM(C247:C248)</f>
        <v>4602000</v>
      </c>
      <c r="D249" s="130">
        <f>SUM(D247:D248)</f>
        <v>0</v>
      </c>
      <c r="E249" s="130">
        <f>SUM(E247:E248)</f>
        <v>0</v>
      </c>
    </row>
    <row r="250" spans="1:5" s="10" customFormat="1" ht="31.5">
      <c r="A250" s="43" t="s">
        <v>357</v>
      </c>
      <c r="B250" s="100"/>
      <c r="C250" s="82">
        <f>SUM(C251:C251:C253)</f>
        <v>4602000</v>
      </c>
      <c r="D250" s="82">
        <f>SUM(D251:D251:D253)</f>
        <v>80000</v>
      </c>
      <c r="E250" s="82">
        <f>SUM(E251:E251:E253)</f>
        <v>80000</v>
      </c>
    </row>
    <row r="251" spans="1:5" s="10" customFormat="1" ht="15.75">
      <c r="A251" s="85" t="s">
        <v>373</v>
      </c>
      <c r="B251" s="98">
        <v>1</v>
      </c>
      <c r="C251" s="81">
        <f>SUMIF($B$240:$B$250,"1",C$240:C$250)</f>
        <v>0</v>
      </c>
      <c r="D251" s="81">
        <f>SUMIF($B$240:$B$250,"1",D$240:D$250)</f>
        <v>0</v>
      </c>
      <c r="E251" s="81">
        <f>SUMIF($B$240:$B$250,"1",E$240:E$250)</f>
        <v>0</v>
      </c>
    </row>
    <row r="252" spans="1:5" s="10" customFormat="1" ht="15.75">
      <c r="A252" s="85" t="s">
        <v>220</v>
      </c>
      <c r="B252" s="98">
        <v>2</v>
      </c>
      <c r="C252" s="81">
        <f>SUMIF($B$240:$B$250,"2",C$240:C$250)</f>
        <v>4602000</v>
      </c>
      <c r="D252" s="81">
        <f>SUMIF($B$240:$B$250,"2",D$240:D$250)</f>
        <v>80000</v>
      </c>
      <c r="E252" s="81">
        <f>SUMIF($B$240:$B$250,"2",E$240:E$250)</f>
        <v>80000</v>
      </c>
    </row>
    <row r="253" spans="1:5" s="10" customFormat="1" ht="15.75">
      <c r="A253" s="85" t="s">
        <v>111</v>
      </c>
      <c r="B253" s="98">
        <v>3</v>
      </c>
      <c r="C253" s="81">
        <f>SUMIF($B$240:$B$250,"3",C$240:C$250)</f>
        <v>0</v>
      </c>
      <c r="D253" s="81">
        <f>SUMIF($B$240:$B$250,"3",D$240:D$250)</f>
        <v>0</v>
      </c>
      <c r="E253" s="81">
        <f>SUMIF($B$240:$B$250,"3",E$240:E$250)</f>
        <v>0</v>
      </c>
    </row>
    <row r="254" spans="1:5" s="10" customFormat="1" ht="49.5">
      <c r="A254" s="68" t="s">
        <v>441</v>
      </c>
      <c r="B254" s="101"/>
      <c r="C254" s="132"/>
      <c r="D254" s="132"/>
      <c r="E254" s="132"/>
    </row>
    <row r="255" spans="1:5" s="10" customFormat="1" ht="16.5">
      <c r="A255" s="67" t="s">
        <v>150</v>
      </c>
      <c r="B255" s="101"/>
      <c r="C255" s="132"/>
      <c r="D255" s="132"/>
      <c r="E255" s="132"/>
    </row>
    <row r="256" spans="1:5" s="10" customFormat="1" ht="19.5" customHeight="1">
      <c r="A256" s="63" t="s">
        <v>206</v>
      </c>
      <c r="B256" s="101">
        <v>2</v>
      </c>
      <c r="C256" s="83">
        <v>10843593</v>
      </c>
      <c r="D256" s="83">
        <v>10856214</v>
      </c>
      <c r="E256" s="83">
        <v>10856214</v>
      </c>
    </row>
    <row r="257" spans="1:5" s="10" customFormat="1" ht="15.75">
      <c r="A257" s="63" t="s">
        <v>419</v>
      </c>
      <c r="B257" s="100">
        <v>2</v>
      </c>
      <c r="C257" s="133"/>
      <c r="D257" s="133"/>
      <c r="E257" s="133"/>
    </row>
    <row r="258" spans="1:5" s="10" customFormat="1" ht="31.5">
      <c r="A258" s="43" t="s">
        <v>150</v>
      </c>
      <c r="B258" s="100"/>
      <c r="C258" s="82">
        <f>SUM(C259:C261)</f>
        <v>10843593</v>
      </c>
      <c r="D258" s="82">
        <f>SUM(D259:D261)</f>
        <v>10856214</v>
      </c>
      <c r="E258" s="82">
        <f>SUM(E259:E261)</f>
        <v>10856214</v>
      </c>
    </row>
    <row r="259" spans="1:5" s="10" customFormat="1" ht="15.75">
      <c r="A259" s="85" t="s">
        <v>373</v>
      </c>
      <c r="B259" s="98">
        <v>1</v>
      </c>
      <c r="C259" s="81">
        <f>SUMIF($B$255:$B$258,"1",C$255:C$258)</f>
        <v>0</v>
      </c>
      <c r="D259" s="81">
        <f>SUMIF($B$255:$B$258,"1",D$255:D$258)</f>
        <v>0</v>
      </c>
      <c r="E259" s="81">
        <f>SUMIF($B$255:$B$258,"1",E$255:E$258)</f>
        <v>0</v>
      </c>
    </row>
    <row r="260" spans="1:5" s="10" customFormat="1" ht="15.75">
      <c r="A260" s="85" t="s">
        <v>220</v>
      </c>
      <c r="B260" s="98">
        <v>2</v>
      </c>
      <c r="C260" s="81">
        <f>SUMIF($B$255:$B$258,"2",C$255:C$258)</f>
        <v>10843593</v>
      </c>
      <c r="D260" s="81">
        <f>SUMIF($B$255:$B$258,"2",D$255:D$258)</f>
        <v>10856214</v>
      </c>
      <c r="E260" s="81">
        <f>SUMIF($B$255:$B$258,"2",E$255:E$258)</f>
        <v>10856214</v>
      </c>
    </row>
    <row r="261" spans="1:5" s="10" customFormat="1" ht="15.75">
      <c r="A261" s="85" t="s">
        <v>111</v>
      </c>
      <c r="B261" s="98">
        <v>3</v>
      </c>
      <c r="C261" s="81">
        <f>SUMIF($B$255:$B$258,"3",C$255:C$258)</f>
        <v>0</v>
      </c>
      <c r="D261" s="81">
        <f>SUMIF($B$255:$B$258,"3",D$255:D$258)</f>
        <v>0</v>
      </c>
      <c r="E261" s="81">
        <f>SUMIF($B$255:$B$258,"3",E$255:E$258)</f>
        <v>0</v>
      </c>
    </row>
    <row r="262" spans="1:5" s="10" customFormat="1" ht="15.75" hidden="1">
      <c r="A262" s="67" t="s">
        <v>151</v>
      </c>
      <c r="B262" s="98"/>
      <c r="C262" s="130"/>
      <c r="D262" s="130"/>
      <c r="E262" s="130"/>
    </row>
    <row r="263" spans="1:5" s="10" customFormat="1" ht="31.5" hidden="1">
      <c r="A263" s="63" t="s">
        <v>206</v>
      </c>
      <c r="B263" s="101">
        <v>2</v>
      </c>
      <c r="C263" s="130"/>
      <c r="D263" s="130"/>
      <c r="E263" s="130"/>
    </row>
    <row r="264" spans="1:5" s="10" customFormat="1" ht="15.75" hidden="1">
      <c r="A264" s="63" t="s">
        <v>419</v>
      </c>
      <c r="B264" s="100">
        <v>2</v>
      </c>
      <c r="C264" s="133"/>
      <c r="D264" s="133"/>
      <c r="E264" s="133"/>
    </row>
    <row r="265" spans="1:5" s="10" customFormat="1" ht="15.75" hidden="1">
      <c r="A265" s="43" t="s">
        <v>151</v>
      </c>
      <c r="B265" s="100"/>
      <c r="C265" s="131">
        <f>SUM(C266:C268)</f>
        <v>0</v>
      </c>
      <c r="D265" s="131">
        <f>SUM(D266:D268)</f>
        <v>0</v>
      </c>
      <c r="E265" s="131">
        <f>SUM(E266:E268)</f>
        <v>0</v>
      </c>
    </row>
    <row r="266" spans="1:5" s="10" customFormat="1" ht="15.75" hidden="1">
      <c r="A266" s="85" t="s">
        <v>373</v>
      </c>
      <c r="B266" s="98">
        <v>1</v>
      </c>
      <c r="C266" s="130">
        <f>SUMIF($B$262:$B$265,"1",C$262:C$265)</f>
        <v>0</v>
      </c>
      <c r="D266" s="130">
        <f>SUMIF($B$262:$B$265,"1",D$262:D$265)</f>
        <v>0</v>
      </c>
      <c r="E266" s="130">
        <f>SUMIF($B$262:$B$265,"1",E$262:E$265)</f>
        <v>0</v>
      </c>
    </row>
    <row r="267" spans="1:5" s="10" customFormat="1" ht="15.75" hidden="1">
      <c r="A267" s="85" t="s">
        <v>220</v>
      </c>
      <c r="B267" s="98">
        <v>2</v>
      </c>
      <c r="C267" s="130">
        <f>SUMIF($B$262:$B$265,"2",C$262:C$265)</f>
        <v>0</v>
      </c>
      <c r="D267" s="130">
        <f>SUMIF($B$262:$B$265,"2",D$262:D$265)</f>
        <v>0</v>
      </c>
      <c r="E267" s="130">
        <f>SUMIF($B$262:$B$265,"2",E$262:E$265)</f>
        <v>0</v>
      </c>
    </row>
    <row r="268" spans="1:5" s="10" customFormat="1" ht="15.75" hidden="1">
      <c r="A268" s="85" t="s">
        <v>111</v>
      </c>
      <c r="B268" s="98">
        <v>3</v>
      </c>
      <c r="C268" s="130">
        <f>SUMIF($B$262:$B$265,"3",C$262:C$265)</f>
        <v>0</v>
      </c>
      <c r="D268" s="130">
        <f>SUMIF($B$262:$B$265,"3",D$262:D$265)</f>
        <v>0</v>
      </c>
      <c r="E268" s="130">
        <f>SUMIF($B$262:$B$265,"3",E$262:E$265)</f>
        <v>0</v>
      </c>
    </row>
    <row r="269" spans="1:5" s="10" customFormat="1" ht="49.5">
      <c r="A269" s="68" t="s">
        <v>82</v>
      </c>
      <c r="B269" s="101"/>
      <c r="C269" s="132"/>
      <c r="D269" s="132"/>
      <c r="E269" s="132"/>
    </row>
    <row r="270" spans="1:5" s="10" customFormat="1" ht="15.75">
      <c r="A270" s="67" t="s">
        <v>148</v>
      </c>
      <c r="B270" s="100"/>
      <c r="C270" s="133"/>
      <c r="D270" s="133"/>
      <c r="E270" s="133"/>
    </row>
    <row r="271" spans="1:5" s="10" customFormat="1" ht="15.75" hidden="1">
      <c r="A271" s="63" t="s">
        <v>205</v>
      </c>
      <c r="B271" s="100"/>
      <c r="C271" s="133"/>
      <c r="D271" s="133"/>
      <c r="E271" s="133"/>
    </row>
    <row r="272" spans="1:5" s="10" customFormat="1" ht="31.5" hidden="1">
      <c r="A272" s="85" t="s">
        <v>417</v>
      </c>
      <c r="B272" s="100"/>
      <c r="C272" s="133"/>
      <c r="D272" s="133"/>
      <c r="E272" s="133"/>
    </row>
    <row r="273" spans="1:5" s="10" customFormat="1" ht="31.5" hidden="1">
      <c r="A273" s="85" t="s">
        <v>217</v>
      </c>
      <c r="B273" s="100"/>
      <c r="C273" s="133"/>
      <c r="D273" s="133"/>
      <c r="E273" s="133"/>
    </row>
    <row r="274" spans="1:5" s="10" customFormat="1" ht="31.5" hidden="1">
      <c r="A274" s="85" t="s">
        <v>418</v>
      </c>
      <c r="B274" s="100"/>
      <c r="C274" s="133"/>
      <c r="D274" s="133"/>
      <c r="E274" s="133"/>
    </row>
    <row r="275" spans="1:5" s="10" customFormat="1" ht="31.5">
      <c r="A275" s="85" t="s">
        <v>216</v>
      </c>
      <c r="B275" s="100">
        <v>2</v>
      </c>
      <c r="C275" s="133"/>
      <c r="D275" s="133">
        <v>521562</v>
      </c>
      <c r="E275" s="133">
        <v>521562</v>
      </c>
    </row>
    <row r="276" spans="1:5" s="10" customFormat="1" ht="15.75" hidden="1">
      <c r="A276" s="85" t="s">
        <v>215</v>
      </c>
      <c r="B276" s="100"/>
      <c r="C276" s="133"/>
      <c r="D276" s="133"/>
      <c r="E276" s="133"/>
    </row>
    <row r="277" spans="1:5" s="10" customFormat="1" ht="15.75" hidden="1">
      <c r="A277" s="63" t="s">
        <v>207</v>
      </c>
      <c r="B277" s="100"/>
      <c r="C277" s="133"/>
      <c r="D277" s="133"/>
      <c r="E277" s="133"/>
    </row>
    <row r="278" spans="1:5" s="10" customFormat="1" ht="31.5" hidden="1">
      <c r="A278" s="63" t="s">
        <v>208</v>
      </c>
      <c r="B278" s="100"/>
      <c r="C278" s="133"/>
      <c r="D278" s="133"/>
      <c r="E278" s="133"/>
    </row>
    <row r="279" spans="1:5" s="10" customFormat="1" ht="31.5">
      <c r="A279" s="43" t="s">
        <v>148</v>
      </c>
      <c r="B279" s="100"/>
      <c r="C279" s="131">
        <f>SUM(C280:C282)</f>
        <v>0</v>
      </c>
      <c r="D279" s="131">
        <f>SUM(D280:D282)</f>
        <v>521562</v>
      </c>
      <c r="E279" s="131">
        <f>SUM(E280:E282)</f>
        <v>521562</v>
      </c>
    </row>
    <row r="280" spans="1:5" s="10" customFormat="1" ht="15.75">
      <c r="A280" s="85" t="s">
        <v>373</v>
      </c>
      <c r="B280" s="98">
        <v>1</v>
      </c>
      <c r="C280" s="130">
        <f>SUMIF($B$270:$B$279,"1",C$270:C$279)</f>
        <v>0</v>
      </c>
      <c r="D280" s="130">
        <f>SUMIF($B$270:$B$279,"1",D$270:D$279)</f>
        <v>0</v>
      </c>
      <c r="E280" s="130">
        <f>SUMIF($B$270:$B$279,"1",E$270:E$279)</f>
        <v>0</v>
      </c>
    </row>
    <row r="281" spans="1:5" s="10" customFormat="1" ht="15.75">
      <c r="A281" s="85" t="s">
        <v>220</v>
      </c>
      <c r="B281" s="98">
        <v>2</v>
      </c>
      <c r="C281" s="130">
        <f>SUMIF($B$270:$B$279,"2",C$270:C$279)</f>
        <v>0</v>
      </c>
      <c r="D281" s="130">
        <f>SUMIF($B$270:$B$279,"2",D$270:D$279)</f>
        <v>521562</v>
      </c>
      <c r="E281" s="130">
        <f>SUMIF($B$270:$B$279,"2",E$270:E$279)</f>
        <v>521562</v>
      </c>
    </row>
    <row r="282" spans="1:5" s="10" customFormat="1" ht="15.75">
      <c r="A282" s="85" t="s">
        <v>111</v>
      </c>
      <c r="B282" s="98">
        <v>3</v>
      </c>
      <c r="C282" s="130">
        <f>SUMIF($B$270:$B$279,"3",C$270:C$279)</f>
        <v>0</v>
      </c>
      <c r="D282" s="130">
        <f>SUMIF($B$270:$B$279,"3",D$270:D$279)</f>
        <v>0</v>
      </c>
      <c r="E282" s="130">
        <f>SUMIF($B$270:$B$279,"3",E$270:E$279)</f>
        <v>0</v>
      </c>
    </row>
    <row r="283" spans="1:5" s="10" customFormat="1" ht="15.75" hidden="1">
      <c r="A283" s="67" t="s">
        <v>149</v>
      </c>
      <c r="B283" s="100"/>
      <c r="C283" s="133"/>
      <c r="D283" s="133"/>
      <c r="E283" s="133"/>
    </row>
    <row r="284" spans="1:5" s="10" customFormat="1" ht="15.75" hidden="1">
      <c r="A284" s="63" t="s">
        <v>205</v>
      </c>
      <c r="B284" s="100"/>
      <c r="C284" s="133"/>
      <c r="D284" s="133"/>
      <c r="E284" s="133"/>
    </row>
    <row r="285" spans="1:5" s="10" customFormat="1" ht="31.5" hidden="1">
      <c r="A285" s="85" t="s">
        <v>417</v>
      </c>
      <c r="B285" s="100"/>
      <c r="C285" s="133"/>
      <c r="D285" s="133"/>
      <c r="E285" s="133"/>
    </row>
    <row r="286" spans="1:5" s="10" customFormat="1" ht="31.5" hidden="1">
      <c r="A286" s="85" t="s">
        <v>217</v>
      </c>
      <c r="B286" s="100"/>
      <c r="C286" s="133"/>
      <c r="D286" s="133"/>
      <c r="E286" s="133"/>
    </row>
    <row r="287" spans="1:5" s="10" customFormat="1" ht="31.5" hidden="1">
      <c r="A287" s="85" t="s">
        <v>418</v>
      </c>
      <c r="B287" s="100"/>
      <c r="C287" s="133"/>
      <c r="D287" s="133"/>
      <c r="E287" s="133"/>
    </row>
    <row r="288" spans="1:5" s="10" customFormat="1" ht="15.75" hidden="1">
      <c r="A288" s="85" t="s">
        <v>216</v>
      </c>
      <c r="B288" s="100"/>
      <c r="C288" s="133"/>
      <c r="D288" s="133"/>
      <c r="E288" s="133"/>
    </row>
    <row r="289" spans="1:5" s="10" customFormat="1" ht="15.75" hidden="1">
      <c r="A289" s="85" t="s">
        <v>215</v>
      </c>
      <c r="B289" s="100"/>
      <c r="C289" s="133"/>
      <c r="D289" s="133"/>
      <c r="E289" s="133"/>
    </row>
    <row r="290" spans="1:5" s="10" customFormat="1" ht="15.75" hidden="1">
      <c r="A290" s="63" t="s">
        <v>207</v>
      </c>
      <c r="B290" s="100"/>
      <c r="C290" s="133"/>
      <c r="D290" s="133"/>
      <c r="E290" s="133"/>
    </row>
    <row r="291" spans="1:5" s="10" customFormat="1" ht="31.5" hidden="1">
      <c r="A291" s="63" t="s">
        <v>208</v>
      </c>
      <c r="B291" s="100"/>
      <c r="C291" s="133"/>
      <c r="D291" s="133"/>
      <c r="E291" s="133"/>
    </row>
    <row r="292" spans="1:5" s="10" customFormat="1" ht="15.75" hidden="1">
      <c r="A292" s="43" t="s">
        <v>149</v>
      </c>
      <c r="B292" s="100"/>
      <c r="C292" s="131">
        <f>SUM(C293:C295)</f>
        <v>0</v>
      </c>
      <c r="D292" s="131">
        <f>SUM(D293:D295)</f>
        <v>0</v>
      </c>
      <c r="E292" s="131">
        <f>SUM(E293:E295)</f>
        <v>0</v>
      </c>
    </row>
    <row r="293" spans="1:5" s="10" customFormat="1" ht="15.75" hidden="1">
      <c r="A293" s="85" t="s">
        <v>373</v>
      </c>
      <c r="B293" s="98">
        <v>1</v>
      </c>
      <c r="C293" s="130">
        <f>SUMIF($B$283:$B$292,"1",C$283:C$292)</f>
        <v>0</v>
      </c>
      <c r="D293" s="130">
        <f>SUMIF($B$283:$B$292,"1",D$283:D$292)</f>
        <v>0</v>
      </c>
      <c r="E293" s="130">
        <f>SUMIF($B$283:$B$292,"1",E$283:E$292)</f>
        <v>0</v>
      </c>
    </row>
    <row r="294" spans="1:5" s="10" customFormat="1" ht="15.75" hidden="1">
      <c r="A294" s="85" t="s">
        <v>220</v>
      </c>
      <c r="B294" s="98">
        <v>2</v>
      </c>
      <c r="C294" s="130">
        <f>SUMIF($B$283:$B$292,"2",C$283:C$292)</f>
        <v>0</v>
      </c>
      <c r="D294" s="130">
        <f>SUMIF($B$283:$B$292,"2",D$283:D$292)</f>
        <v>0</v>
      </c>
      <c r="E294" s="130">
        <f>SUMIF($B$283:$B$292,"2",E$283:E$292)</f>
        <v>0</v>
      </c>
    </row>
    <row r="295" spans="1:5" s="10" customFormat="1" ht="15.75" hidden="1">
      <c r="A295" s="85" t="s">
        <v>111</v>
      </c>
      <c r="B295" s="98">
        <v>3</v>
      </c>
      <c r="C295" s="130">
        <f>SUMIF($B$283:$B$292,"3",C$283:C$292)</f>
        <v>0</v>
      </c>
      <c r="D295" s="130">
        <f>SUMIF($B$283:$B$292,"3",D$283:D$292)</f>
        <v>0</v>
      </c>
      <c r="E295" s="130">
        <f>SUMIF($B$283:$B$292,"3",E$283:E$292)</f>
        <v>0</v>
      </c>
    </row>
    <row r="296" spans="1:8" s="10" customFormat="1" ht="16.5">
      <c r="A296" s="68" t="s">
        <v>83</v>
      </c>
      <c r="B296" s="101"/>
      <c r="C296" s="105">
        <f>C86+C116+C145+C202++C222+C236+C250+C258+C265+C279+C292</f>
        <v>28022690</v>
      </c>
      <c r="D296" s="105">
        <f>D86+D116+D145+D202++D222+D236+D250+D258+D265+D279+D292</f>
        <v>32985501</v>
      </c>
      <c r="E296" s="105">
        <f>E86+E116+E145+E202++E222+E236+E250+E258+E265+E279+E292</f>
        <v>32183721</v>
      </c>
      <c r="H296" s="12"/>
    </row>
    <row r="297" ht="15.75" hidden="1">
      <c r="E297" s="16">
        <v>32183721</v>
      </c>
    </row>
    <row r="298" ht="15.75" hidden="1">
      <c r="E298" s="136">
        <f>E296-E297</f>
        <v>0</v>
      </c>
    </row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84"/>
  <sheetViews>
    <sheetView zoomScalePageLayoutView="0" workbookViewId="0" topLeftCell="A1">
      <selection activeCell="G141" sqref="G141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3.7109375" style="41" customWidth="1"/>
    <col min="4" max="4" width="13.28125" style="16" customWidth="1"/>
    <col min="5" max="5" width="14.8515625" style="16" customWidth="1"/>
    <col min="6" max="16384" width="9.140625" style="16" customWidth="1"/>
  </cols>
  <sheetData>
    <row r="1" spans="1:5" ht="15.75">
      <c r="A1" s="363" t="s">
        <v>491</v>
      </c>
      <c r="B1" s="363"/>
      <c r="C1" s="363"/>
      <c r="D1" s="363"/>
      <c r="E1" s="363"/>
    </row>
    <row r="2" spans="1:5" ht="15.75">
      <c r="A2" s="326" t="s">
        <v>445</v>
      </c>
      <c r="B2" s="326"/>
      <c r="C2" s="326"/>
      <c r="D2" s="326"/>
      <c r="E2" s="326"/>
    </row>
    <row r="3" spans="1:3" ht="15.75">
      <c r="A3" s="45"/>
      <c r="C3" s="45"/>
    </row>
    <row r="4" spans="1:5" s="10" customFormat="1" ht="31.5">
      <c r="A4" s="17" t="s">
        <v>9</v>
      </c>
      <c r="B4" s="17" t="s">
        <v>127</v>
      </c>
      <c r="C4" s="40" t="s">
        <v>4</v>
      </c>
      <c r="D4" s="40" t="s">
        <v>541</v>
      </c>
      <c r="E4" s="40" t="s">
        <v>542</v>
      </c>
    </row>
    <row r="5" spans="1:5" s="10" customFormat="1" ht="16.5">
      <c r="A5" s="68" t="s">
        <v>81</v>
      </c>
      <c r="B5" s="101"/>
      <c r="C5" s="81"/>
      <c r="D5" s="81"/>
      <c r="E5" s="81"/>
    </row>
    <row r="6" spans="1:5" s="10" customFormat="1" ht="15.75">
      <c r="A6" s="67" t="s">
        <v>74</v>
      </c>
      <c r="B6" s="100"/>
      <c r="C6" s="81"/>
      <c r="D6" s="81"/>
      <c r="E6" s="81"/>
    </row>
    <row r="7" spans="1:5" s="10" customFormat="1" ht="15.75">
      <c r="A7" s="43" t="s">
        <v>156</v>
      </c>
      <c r="B7" s="100"/>
      <c r="C7" s="82">
        <f>SUM(C8:C10)</f>
        <v>5470384</v>
      </c>
      <c r="D7" s="82">
        <f>SUM(D8:D10)</f>
        <v>6092183</v>
      </c>
      <c r="E7" s="82">
        <f>SUM(E8:E10)</f>
        <v>5818869</v>
      </c>
    </row>
    <row r="8" spans="1:5" s="10" customFormat="1" ht="15.75">
      <c r="A8" s="85" t="s">
        <v>373</v>
      </c>
      <c r="B8" s="98">
        <v>1</v>
      </c>
      <c r="C8" s="81">
        <f>COFOG!C49</f>
        <v>0</v>
      </c>
      <c r="D8" s="81">
        <f>COFOG!D49</f>
        <v>0</v>
      </c>
      <c r="E8" s="81">
        <f>COFOG!E49</f>
        <v>0</v>
      </c>
    </row>
    <row r="9" spans="1:5" s="10" customFormat="1" ht="15.75">
      <c r="A9" s="85" t="s">
        <v>220</v>
      </c>
      <c r="B9" s="98">
        <v>2</v>
      </c>
      <c r="C9" s="81">
        <f>COFOG!C50</f>
        <v>4940384</v>
      </c>
      <c r="D9" s="81">
        <f>COFOG!D50</f>
        <v>5562183</v>
      </c>
      <c r="E9" s="81">
        <f>COFOG!E50</f>
        <v>5345869</v>
      </c>
    </row>
    <row r="10" spans="1:5" s="10" customFormat="1" ht="15.75">
      <c r="A10" s="85" t="s">
        <v>111</v>
      </c>
      <c r="B10" s="98">
        <v>3</v>
      </c>
      <c r="C10" s="81">
        <f>COFOG!C51</f>
        <v>530000</v>
      </c>
      <c r="D10" s="81">
        <f>COFOG!D51</f>
        <v>530000</v>
      </c>
      <c r="E10" s="81">
        <f>COFOG!E51</f>
        <v>473000</v>
      </c>
    </row>
    <row r="11" spans="1:5" s="10" customFormat="1" ht="31.5">
      <c r="A11" s="43" t="s">
        <v>158</v>
      </c>
      <c r="B11" s="100"/>
      <c r="C11" s="82">
        <f>SUM(C12:C14)</f>
        <v>1172100</v>
      </c>
      <c r="D11" s="82">
        <f>SUM(D12:D14)</f>
        <v>1221054</v>
      </c>
      <c r="E11" s="82">
        <f>SUM(E12:E14)</f>
        <v>1179090</v>
      </c>
    </row>
    <row r="12" spans="1:5" s="10" customFormat="1" ht="15.75">
      <c r="A12" s="85" t="s">
        <v>373</v>
      </c>
      <c r="B12" s="98">
        <v>1</v>
      </c>
      <c r="C12" s="81">
        <f>COFOG!F49</f>
        <v>0</v>
      </c>
      <c r="D12" s="81">
        <f>COFOG!G49</f>
        <v>0</v>
      </c>
      <c r="E12" s="81">
        <f>COFOG!H49</f>
        <v>0</v>
      </c>
    </row>
    <row r="13" spans="1:5" s="10" customFormat="1" ht="15.75">
      <c r="A13" s="85" t="s">
        <v>220</v>
      </c>
      <c r="B13" s="98">
        <v>2</v>
      </c>
      <c r="C13" s="81">
        <f>COFOG!F50</f>
        <v>1039500</v>
      </c>
      <c r="D13" s="81">
        <f>COFOG!G50</f>
        <v>1096162</v>
      </c>
      <c r="E13" s="81">
        <f>COFOG!H50</f>
        <v>1084680</v>
      </c>
    </row>
    <row r="14" spans="1:5" s="10" customFormat="1" ht="15.75">
      <c r="A14" s="85" t="s">
        <v>111</v>
      </c>
      <c r="B14" s="98">
        <v>3</v>
      </c>
      <c r="C14" s="81">
        <f>COFOG!F51</f>
        <v>132600</v>
      </c>
      <c r="D14" s="81">
        <f>COFOG!G51</f>
        <v>124892</v>
      </c>
      <c r="E14" s="81">
        <f>COFOG!H51</f>
        <v>94410</v>
      </c>
    </row>
    <row r="15" spans="1:5" s="10" customFormat="1" ht="15.75">
      <c r="A15" s="43" t="s">
        <v>159</v>
      </c>
      <c r="B15" s="100"/>
      <c r="C15" s="82">
        <f>SUM(C16:C18)</f>
        <v>7314060</v>
      </c>
      <c r="D15" s="82">
        <f>SUM(D16:D18)</f>
        <v>7027043</v>
      </c>
      <c r="E15" s="82">
        <f>SUM(E16:E18)</f>
        <v>2538074</v>
      </c>
    </row>
    <row r="16" spans="1:5" s="10" customFormat="1" ht="15.75">
      <c r="A16" s="85" t="s">
        <v>373</v>
      </c>
      <c r="B16" s="98">
        <v>1</v>
      </c>
      <c r="C16" s="81">
        <f>COFOG!I49</f>
        <v>0</v>
      </c>
      <c r="D16" s="81">
        <f>COFOG!J49</f>
        <v>0</v>
      </c>
      <c r="E16" s="81">
        <f>COFOG!K49</f>
        <v>0</v>
      </c>
    </row>
    <row r="17" spans="1:5" s="10" customFormat="1" ht="15.75">
      <c r="A17" s="85" t="s">
        <v>220</v>
      </c>
      <c r="B17" s="98">
        <v>2</v>
      </c>
      <c r="C17" s="81">
        <f>COFOG!I50</f>
        <v>7314060</v>
      </c>
      <c r="D17" s="81">
        <f>COFOG!J50</f>
        <v>7027043</v>
      </c>
      <c r="E17" s="81">
        <f>COFOG!K50</f>
        <v>2538074</v>
      </c>
    </row>
    <row r="18" spans="1:5" s="10" customFormat="1" ht="15.75">
      <c r="A18" s="85" t="s">
        <v>111</v>
      </c>
      <c r="B18" s="98">
        <v>3</v>
      </c>
      <c r="C18" s="81">
        <f>COFOG!I51</f>
        <v>0</v>
      </c>
      <c r="D18" s="81">
        <f>COFOG!J51</f>
        <v>0</v>
      </c>
      <c r="E18" s="81">
        <f>COFOG!K51</f>
        <v>0</v>
      </c>
    </row>
    <row r="19" spans="1:5" s="10" customFormat="1" ht="15.75">
      <c r="A19" s="67" t="s">
        <v>160</v>
      </c>
      <c r="B19" s="100"/>
      <c r="C19" s="81"/>
      <c r="D19" s="81"/>
      <c r="E19" s="81"/>
    </row>
    <row r="20" spans="1:5" s="10" customFormat="1" ht="31.5">
      <c r="A20" s="107" t="s">
        <v>163</v>
      </c>
      <c r="B20" s="100"/>
      <c r="C20" s="81">
        <f>SUM(C21:C22)</f>
        <v>0</v>
      </c>
      <c r="D20" s="81">
        <f>SUM(D21:D22)</f>
        <v>13000</v>
      </c>
      <c r="E20" s="81">
        <f>SUM(E21:E22)</f>
        <v>13000</v>
      </c>
    </row>
    <row r="21" spans="1:5" s="10" customFormat="1" ht="47.25">
      <c r="A21" s="85" t="s">
        <v>169</v>
      </c>
      <c r="B21" s="100">
        <v>2</v>
      </c>
      <c r="C21" s="81"/>
      <c r="D21" s="81">
        <v>13000</v>
      </c>
      <c r="E21" s="81">
        <v>13000</v>
      </c>
    </row>
    <row r="22" spans="1:5" s="10" customFormat="1" ht="15.75" hidden="1">
      <c r="A22" s="85" t="s">
        <v>170</v>
      </c>
      <c r="B22" s="100">
        <v>2</v>
      </c>
      <c r="C22" s="81"/>
      <c r="D22" s="81"/>
      <c r="E22" s="81"/>
    </row>
    <row r="23" spans="1:5" s="10" customFormat="1" ht="15.75">
      <c r="A23" s="108" t="s">
        <v>161</v>
      </c>
      <c r="B23" s="100"/>
      <c r="C23" s="81">
        <f>SUM(C20:C20)</f>
        <v>0</v>
      </c>
      <c r="D23" s="81">
        <f>SUM(D20:D20)</f>
        <v>13000</v>
      </c>
      <c r="E23" s="81">
        <f>SUM(E20:E20)</f>
        <v>13000</v>
      </c>
    </row>
    <row r="24" spans="1:5" s="10" customFormat="1" ht="15.75" hidden="1">
      <c r="A24" s="63" t="s">
        <v>171</v>
      </c>
      <c r="B24" s="100"/>
      <c r="C24" s="81"/>
      <c r="D24" s="81"/>
      <c r="E24" s="81"/>
    </row>
    <row r="25" spans="1:5" s="10" customFormat="1" ht="47.25" hidden="1">
      <c r="A25" s="106" t="s">
        <v>168</v>
      </c>
      <c r="B25" s="100">
        <v>2</v>
      </c>
      <c r="C25" s="81"/>
      <c r="D25" s="81"/>
      <c r="E25" s="81"/>
    </row>
    <row r="26" spans="1:5" s="10" customFormat="1" ht="47.25" hidden="1">
      <c r="A26" s="106" t="s">
        <v>168</v>
      </c>
      <c r="B26" s="100">
        <v>3</v>
      </c>
      <c r="C26" s="81"/>
      <c r="D26" s="81"/>
      <c r="E26" s="81"/>
    </row>
    <row r="27" spans="1:5" s="10" customFormat="1" ht="15.75" hidden="1">
      <c r="A27" s="108" t="s">
        <v>167</v>
      </c>
      <c r="B27" s="100"/>
      <c r="C27" s="81">
        <f>SUM(C25:C26)</f>
        <v>0</v>
      </c>
      <c r="D27" s="81">
        <f>SUM(D25:D26)</f>
        <v>0</v>
      </c>
      <c r="E27" s="81">
        <f>SUM(E25:E26)</f>
        <v>0</v>
      </c>
    </row>
    <row r="28" spans="1:5" s="10" customFormat="1" ht="15.75" hidden="1">
      <c r="A28" s="107" t="s">
        <v>164</v>
      </c>
      <c r="B28" s="100"/>
      <c r="C28" s="81">
        <f>SUM(C29:C29)</f>
        <v>0</v>
      </c>
      <c r="D28" s="81">
        <f>SUM(D29:D29)</f>
        <v>0</v>
      </c>
      <c r="E28" s="81">
        <f>SUM(E29:E29)</f>
        <v>0</v>
      </c>
    </row>
    <row r="29" spans="1:5" s="10" customFormat="1" ht="15.75" hidden="1">
      <c r="A29" s="85" t="s">
        <v>533</v>
      </c>
      <c r="B29" s="100">
        <v>2</v>
      </c>
      <c r="C29" s="81"/>
      <c r="D29" s="130"/>
      <c r="E29" s="81"/>
    </row>
    <row r="30" spans="1:5" s="10" customFormat="1" ht="15.75" hidden="1">
      <c r="A30" s="85" t="s">
        <v>490</v>
      </c>
      <c r="B30" s="100">
        <v>2</v>
      </c>
      <c r="C30" s="81"/>
      <c r="D30" s="81"/>
      <c r="E30" s="81"/>
    </row>
    <row r="31" spans="1:5" s="10" customFormat="1" ht="15.75" hidden="1">
      <c r="A31" s="85" t="s">
        <v>165</v>
      </c>
      <c r="B31" s="100">
        <v>2</v>
      </c>
      <c r="C31" s="81"/>
      <c r="D31" s="81"/>
      <c r="E31" s="81"/>
    </row>
    <row r="32" spans="1:5" s="10" customFormat="1" ht="31.5" hidden="1">
      <c r="A32" s="85" t="s">
        <v>166</v>
      </c>
      <c r="B32" s="100">
        <v>2</v>
      </c>
      <c r="C32" s="81"/>
      <c r="D32" s="81"/>
      <c r="E32" s="81"/>
    </row>
    <row r="33" spans="1:5" s="10" customFormat="1" ht="15.75">
      <c r="A33" s="85" t="s">
        <v>380</v>
      </c>
      <c r="B33" s="100"/>
      <c r="C33" s="81">
        <f>C34+C48</f>
        <v>708000</v>
      </c>
      <c r="D33" s="81">
        <f>D34+D48</f>
        <v>748000</v>
      </c>
      <c r="E33" s="81">
        <f>E34+E48</f>
        <v>556470</v>
      </c>
    </row>
    <row r="34" spans="1:5" s="10" customFormat="1" ht="15.75">
      <c r="A34" s="85" t="s">
        <v>381</v>
      </c>
      <c r="B34" s="100"/>
      <c r="C34" s="81">
        <f>SUM(C35:C47)</f>
        <v>708000</v>
      </c>
      <c r="D34" s="81">
        <f>SUM(D35:D47)</f>
        <v>708000</v>
      </c>
      <c r="E34" s="81">
        <f>SUM(E35:E47)</f>
        <v>517100</v>
      </c>
    </row>
    <row r="35" spans="1:5" s="10" customFormat="1" ht="15.75">
      <c r="A35" s="85" t="s">
        <v>383</v>
      </c>
      <c r="B35" s="100">
        <v>2</v>
      </c>
      <c r="C35" s="81">
        <v>200000</v>
      </c>
      <c r="D35" s="81">
        <v>200000</v>
      </c>
      <c r="E35" s="81">
        <v>60000</v>
      </c>
    </row>
    <row r="36" spans="1:5" s="10" customFormat="1" ht="47.25">
      <c r="A36" s="85" t="s">
        <v>391</v>
      </c>
      <c r="B36" s="100">
        <v>2</v>
      </c>
      <c r="C36" s="81">
        <v>228000</v>
      </c>
      <c r="D36" s="81">
        <v>228000</v>
      </c>
      <c r="E36" s="81">
        <v>222100</v>
      </c>
    </row>
    <row r="37" spans="1:5" s="10" customFormat="1" ht="31.5" hidden="1">
      <c r="A37" s="85" t="s">
        <v>384</v>
      </c>
      <c r="B37" s="100">
        <v>2</v>
      </c>
      <c r="C37" s="81"/>
      <c r="D37" s="81"/>
      <c r="E37" s="81"/>
    </row>
    <row r="38" spans="1:5" s="10" customFormat="1" ht="31.5" hidden="1">
      <c r="A38" s="85" t="s">
        <v>392</v>
      </c>
      <c r="B38" s="100">
        <v>2</v>
      </c>
      <c r="C38" s="81"/>
      <c r="D38" s="81"/>
      <c r="E38" s="81"/>
    </row>
    <row r="39" spans="1:5" s="10" customFormat="1" ht="31.5">
      <c r="A39" s="85" t="s">
        <v>390</v>
      </c>
      <c r="B39" s="100">
        <v>2</v>
      </c>
      <c r="C39" s="81">
        <v>40000</v>
      </c>
      <c r="D39" s="81">
        <v>40000</v>
      </c>
      <c r="E39" s="81"/>
    </row>
    <row r="40" spans="1:5" s="10" customFormat="1" ht="15.75" hidden="1">
      <c r="A40" s="85" t="s">
        <v>389</v>
      </c>
      <c r="B40" s="100">
        <v>2</v>
      </c>
      <c r="C40" s="81"/>
      <c r="D40" s="81"/>
      <c r="E40" s="81"/>
    </row>
    <row r="41" spans="1:5" s="10" customFormat="1" ht="15.75">
      <c r="A41" s="85" t="s">
        <v>388</v>
      </c>
      <c r="B41" s="100">
        <v>2</v>
      </c>
      <c r="C41" s="81">
        <v>120000</v>
      </c>
      <c r="D41" s="81">
        <v>120000</v>
      </c>
      <c r="E41" s="81">
        <v>115000</v>
      </c>
    </row>
    <row r="42" spans="1:5" s="10" customFormat="1" ht="15.75" hidden="1">
      <c r="A42" s="85" t="s">
        <v>387</v>
      </c>
      <c r="B42" s="100">
        <v>2</v>
      </c>
      <c r="C42" s="81"/>
      <c r="D42" s="81"/>
      <c r="E42" s="81"/>
    </row>
    <row r="43" spans="1:5" s="10" customFormat="1" ht="31.5">
      <c r="A43" s="85" t="s">
        <v>386</v>
      </c>
      <c r="B43" s="100">
        <v>2</v>
      </c>
      <c r="C43" s="81">
        <v>120000</v>
      </c>
      <c r="D43" s="81">
        <v>120000</v>
      </c>
      <c r="E43" s="81">
        <v>120000</v>
      </c>
    </row>
    <row r="44" spans="1:5" s="10" customFormat="1" ht="15.75" hidden="1">
      <c r="A44" s="85" t="s">
        <v>449</v>
      </c>
      <c r="B44" s="100">
        <v>2</v>
      </c>
      <c r="C44" s="81"/>
      <c r="D44" s="81"/>
      <c r="E44" s="81"/>
    </row>
    <row r="45" spans="1:5" s="10" customFormat="1" ht="15.75" hidden="1">
      <c r="A45" s="85" t="s">
        <v>385</v>
      </c>
      <c r="B45" s="100">
        <v>2</v>
      </c>
      <c r="C45" s="81"/>
      <c r="D45" s="81"/>
      <c r="E45" s="81"/>
    </row>
    <row r="46" spans="1:5" s="10" customFormat="1" ht="15.75" hidden="1">
      <c r="A46" s="85" t="s">
        <v>393</v>
      </c>
      <c r="B46" s="100">
        <v>2</v>
      </c>
      <c r="C46" s="81"/>
      <c r="D46" s="81"/>
      <c r="E46" s="81"/>
    </row>
    <row r="47" spans="1:5" s="10" customFormat="1" ht="15.75" hidden="1">
      <c r="A47" s="85" t="s">
        <v>394</v>
      </c>
      <c r="B47" s="100">
        <v>2</v>
      </c>
      <c r="C47" s="81"/>
      <c r="D47" s="81"/>
      <c r="E47" s="81"/>
    </row>
    <row r="48" spans="1:5" s="10" customFormat="1" ht="15.75">
      <c r="A48" s="85" t="s">
        <v>382</v>
      </c>
      <c r="B48" s="100"/>
      <c r="C48" s="81">
        <f>SUM(C49:C58)</f>
        <v>0</v>
      </c>
      <c r="D48" s="81">
        <f>SUM(D49:D58)</f>
        <v>40000</v>
      </c>
      <c r="E48" s="81">
        <f>SUM(E49:E58)</f>
        <v>39370</v>
      </c>
    </row>
    <row r="49" spans="1:5" s="10" customFormat="1" ht="15.75" hidden="1">
      <c r="A49" s="85" t="s">
        <v>395</v>
      </c>
      <c r="B49" s="100">
        <v>2</v>
      </c>
      <c r="C49" s="81"/>
      <c r="D49" s="81"/>
      <c r="E49" s="81"/>
    </row>
    <row r="50" spans="1:5" s="10" customFormat="1" ht="31.5" hidden="1">
      <c r="A50" s="85" t="s">
        <v>396</v>
      </c>
      <c r="B50" s="100">
        <v>2</v>
      </c>
      <c r="C50" s="81"/>
      <c r="D50" s="81"/>
      <c r="E50" s="81"/>
    </row>
    <row r="51" spans="1:5" s="10" customFormat="1" ht="31.5" hidden="1">
      <c r="A51" s="85" t="s">
        <v>397</v>
      </c>
      <c r="B51" s="100">
        <v>2</v>
      </c>
      <c r="C51" s="81"/>
      <c r="D51" s="81"/>
      <c r="E51" s="81"/>
    </row>
    <row r="52" spans="1:5" s="10" customFormat="1" ht="15.75">
      <c r="A52" s="85" t="s">
        <v>398</v>
      </c>
      <c r="B52" s="100">
        <v>2</v>
      </c>
      <c r="C52" s="81"/>
      <c r="D52" s="130">
        <v>40000</v>
      </c>
      <c r="E52" s="81">
        <v>39370</v>
      </c>
    </row>
    <row r="53" spans="1:5" s="10" customFormat="1" ht="15.75" hidden="1">
      <c r="A53" s="85" t="s">
        <v>399</v>
      </c>
      <c r="B53" s="100">
        <v>2</v>
      </c>
      <c r="C53" s="81"/>
      <c r="D53" s="81"/>
      <c r="E53" s="81"/>
    </row>
    <row r="54" spans="1:5" s="10" customFormat="1" ht="15.75" hidden="1">
      <c r="A54" s="85" t="s">
        <v>400</v>
      </c>
      <c r="B54" s="100">
        <v>2</v>
      </c>
      <c r="C54" s="81"/>
      <c r="D54" s="81"/>
      <c r="E54" s="81"/>
    </row>
    <row r="55" spans="1:5" s="10" customFormat="1" ht="15.75" hidden="1">
      <c r="A55" s="85" t="s">
        <v>401</v>
      </c>
      <c r="B55" s="100">
        <v>2</v>
      </c>
      <c r="C55" s="81"/>
      <c r="D55" s="81"/>
      <c r="E55" s="81"/>
    </row>
    <row r="56" spans="1:5" s="10" customFormat="1" ht="15.75" hidden="1">
      <c r="A56" s="85" t="s">
        <v>448</v>
      </c>
      <c r="B56" s="100">
        <v>2</v>
      </c>
      <c r="C56" s="81"/>
      <c r="D56" s="81"/>
      <c r="E56" s="81"/>
    </row>
    <row r="57" spans="1:5" s="10" customFormat="1" ht="15.75" hidden="1">
      <c r="A57" s="85" t="s">
        <v>402</v>
      </c>
      <c r="B57" s="100">
        <v>2</v>
      </c>
      <c r="C57" s="81"/>
      <c r="D57" s="81"/>
      <c r="E57" s="81"/>
    </row>
    <row r="58" spans="1:5" s="10" customFormat="1" ht="15.75" hidden="1">
      <c r="A58" s="85" t="s">
        <v>403</v>
      </c>
      <c r="B58" s="100">
        <v>2</v>
      </c>
      <c r="C58" s="81"/>
      <c r="D58" s="81"/>
      <c r="E58" s="81"/>
    </row>
    <row r="59" spans="1:5" s="10" customFormat="1" ht="15.75">
      <c r="A59" s="108" t="s">
        <v>162</v>
      </c>
      <c r="B59" s="100"/>
      <c r="C59" s="81">
        <f>SUM(C31:C33)+SUM(C28:C28)</f>
        <v>708000</v>
      </c>
      <c r="D59" s="81">
        <f>SUM(D31:D33)+SUM(D28:D28)</f>
        <v>748000</v>
      </c>
      <c r="E59" s="81">
        <f>SUM(E31:E33)+SUM(E28:E28)</f>
        <v>556470</v>
      </c>
    </row>
    <row r="60" spans="1:5" s="10" customFormat="1" ht="15.75">
      <c r="A60" s="43" t="s">
        <v>160</v>
      </c>
      <c r="B60" s="100"/>
      <c r="C60" s="82">
        <f>SUM(C61:C63)</f>
        <v>708000</v>
      </c>
      <c r="D60" s="82">
        <f>SUM(D61:D63)</f>
        <v>761000</v>
      </c>
      <c r="E60" s="82">
        <f>SUM(E61:E63)</f>
        <v>569470</v>
      </c>
    </row>
    <row r="61" spans="1:5" s="10" customFormat="1" ht="15.75">
      <c r="A61" s="85" t="s">
        <v>373</v>
      </c>
      <c r="B61" s="98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</row>
    <row r="62" spans="1:5" s="10" customFormat="1" ht="15.75">
      <c r="A62" s="85" t="s">
        <v>220</v>
      </c>
      <c r="B62" s="98">
        <v>2</v>
      </c>
      <c r="C62" s="81">
        <f>SUMIF($B$19:$B$60,"2",C$19:C$60)</f>
        <v>708000</v>
      </c>
      <c r="D62" s="81">
        <f>SUMIF($B$19:$B$60,"2",D$19:D$60)</f>
        <v>761000</v>
      </c>
      <c r="E62" s="81">
        <f>SUMIF($B$19:$B$60,"2",E$19:E$60)</f>
        <v>569470</v>
      </c>
    </row>
    <row r="63" spans="1:5" s="10" customFormat="1" ht="15.75">
      <c r="A63" s="85" t="s">
        <v>111</v>
      </c>
      <c r="B63" s="98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</row>
    <row r="64" spans="1:5" s="10" customFormat="1" ht="15.75">
      <c r="A64" s="66" t="s">
        <v>221</v>
      </c>
      <c r="B64" s="17"/>
      <c r="C64" s="81"/>
      <c r="D64" s="81"/>
      <c r="E64" s="81"/>
    </row>
    <row r="65" spans="1:5" s="10" customFormat="1" ht="15.75" hidden="1">
      <c r="A65" s="63" t="s">
        <v>174</v>
      </c>
      <c r="B65" s="17"/>
      <c r="C65" s="81"/>
      <c r="D65" s="81"/>
      <c r="E65" s="81"/>
    </row>
    <row r="66" spans="1:5" s="10" customFormat="1" ht="31.5">
      <c r="A66" s="63" t="s">
        <v>406</v>
      </c>
      <c r="B66" s="17">
        <v>2</v>
      </c>
      <c r="C66" s="81">
        <v>0</v>
      </c>
      <c r="D66" s="81">
        <v>311286</v>
      </c>
      <c r="E66" s="81">
        <v>311286</v>
      </c>
    </row>
    <row r="67" spans="1:5" s="10" customFormat="1" ht="31.5" hidden="1">
      <c r="A67" s="63" t="s">
        <v>405</v>
      </c>
      <c r="B67" s="17"/>
      <c r="C67" s="81"/>
      <c r="D67" s="81"/>
      <c r="E67" s="81"/>
    </row>
    <row r="68" spans="1:5" s="10" customFormat="1" ht="15.75" hidden="1">
      <c r="A68" s="63" t="s">
        <v>404</v>
      </c>
      <c r="B68" s="17"/>
      <c r="C68" s="81"/>
      <c r="D68" s="81"/>
      <c r="E68" s="81"/>
    </row>
    <row r="69" spans="1:5" s="10" customFormat="1" ht="15.75" hidden="1">
      <c r="A69" s="63"/>
      <c r="B69" s="17"/>
      <c r="C69" s="81"/>
      <c r="D69" s="81"/>
      <c r="E69" s="81"/>
    </row>
    <row r="70" spans="1:5" s="10" customFormat="1" ht="31.5" hidden="1">
      <c r="A70" s="63" t="s">
        <v>172</v>
      </c>
      <c r="B70" s="17"/>
      <c r="C70" s="81"/>
      <c r="D70" s="81"/>
      <c r="E70" s="81"/>
    </row>
    <row r="71" spans="1:5" s="10" customFormat="1" ht="15.75" hidden="1">
      <c r="A71" s="63"/>
      <c r="B71" s="17"/>
      <c r="C71" s="81"/>
      <c r="D71" s="81"/>
      <c r="E71" s="81"/>
    </row>
    <row r="72" spans="1:5" s="10" customFormat="1" ht="31.5" hidden="1">
      <c r="A72" s="63" t="s">
        <v>173</v>
      </c>
      <c r="B72" s="17"/>
      <c r="C72" s="81"/>
      <c r="D72" s="81"/>
      <c r="E72" s="81"/>
    </row>
    <row r="73" spans="1:5" s="10" customFormat="1" ht="15.75" hidden="1">
      <c r="A73" s="63"/>
      <c r="B73" s="17"/>
      <c r="C73" s="81"/>
      <c r="D73" s="81"/>
      <c r="E73" s="81"/>
    </row>
    <row r="74" spans="1:5" s="10" customFormat="1" ht="31.5" hidden="1">
      <c r="A74" s="63" t="s">
        <v>176</v>
      </c>
      <c r="B74" s="17"/>
      <c r="C74" s="81"/>
      <c r="D74" s="81"/>
      <c r="E74" s="81"/>
    </row>
    <row r="75" spans="1:5" s="10" customFormat="1" ht="15.75" hidden="1">
      <c r="A75" s="85" t="s">
        <v>131</v>
      </c>
      <c r="B75" s="100">
        <v>2</v>
      </c>
      <c r="C75" s="81"/>
      <c r="D75" s="81"/>
      <c r="E75" s="81"/>
    </row>
    <row r="76" spans="1:5" s="10" customFormat="1" ht="15.75" hidden="1">
      <c r="A76" s="84" t="s">
        <v>105</v>
      </c>
      <c r="B76" s="17"/>
      <c r="C76" s="81"/>
      <c r="D76" s="81"/>
      <c r="E76" s="81"/>
    </row>
    <row r="77" spans="1:5" s="10" customFormat="1" ht="15.75" hidden="1">
      <c r="A77" s="107" t="s">
        <v>130</v>
      </c>
      <c r="B77" s="17"/>
      <c r="C77" s="81">
        <f>SUM(C75:C76)</f>
        <v>0</v>
      </c>
      <c r="D77" s="81">
        <f>SUM(D75:D76)</f>
        <v>0</v>
      </c>
      <c r="E77" s="81">
        <f>SUM(E75:E76)</f>
        <v>0</v>
      </c>
    </row>
    <row r="78" spans="1:5" s="10" customFormat="1" ht="15.75">
      <c r="A78" s="85" t="s">
        <v>116</v>
      </c>
      <c r="B78" s="17">
        <v>2</v>
      </c>
      <c r="C78" s="81">
        <v>583831</v>
      </c>
      <c r="D78" s="81">
        <v>583831</v>
      </c>
      <c r="E78" s="81">
        <v>583831</v>
      </c>
    </row>
    <row r="79" spans="1:5" s="10" customFormat="1" ht="15.75" hidden="1">
      <c r="A79" s="84" t="s">
        <v>438</v>
      </c>
      <c r="B79" s="100">
        <v>2</v>
      </c>
      <c r="C79" s="81"/>
      <c r="D79" s="81"/>
      <c r="E79" s="81"/>
    </row>
    <row r="80" spans="1:5" s="10" customFormat="1" ht="15.75">
      <c r="A80" s="84" t="s">
        <v>492</v>
      </c>
      <c r="B80" s="100">
        <v>2</v>
      </c>
      <c r="C80" s="81">
        <v>6341</v>
      </c>
      <c r="D80" s="81">
        <v>6341</v>
      </c>
      <c r="E80" s="81">
        <v>6341</v>
      </c>
    </row>
    <row r="81" spans="1:5" s="10" customFormat="1" ht="15.75" hidden="1">
      <c r="A81" s="84" t="s">
        <v>439</v>
      </c>
      <c r="B81" s="100">
        <v>2</v>
      </c>
      <c r="C81" s="81"/>
      <c r="D81" s="81"/>
      <c r="E81" s="81"/>
    </row>
    <row r="82" spans="1:5" s="10" customFormat="1" ht="15.75">
      <c r="A82" s="84" t="s">
        <v>493</v>
      </c>
      <c r="B82" s="100">
        <v>2</v>
      </c>
      <c r="C82" s="81">
        <v>4448</v>
      </c>
      <c r="D82" s="81">
        <v>4448</v>
      </c>
      <c r="E82" s="81">
        <v>4448</v>
      </c>
    </row>
    <row r="83" spans="1:5" s="10" customFormat="1" ht="15.75" hidden="1">
      <c r="A83" s="84" t="s">
        <v>440</v>
      </c>
      <c r="B83" s="100">
        <v>2</v>
      </c>
      <c r="C83" s="81"/>
      <c r="D83" s="81"/>
      <c r="E83" s="81"/>
    </row>
    <row r="84" spans="1:5" s="10" customFormat="1" ht="15.75">
      <c r="A84" s="84" t="s">
        <v>494</v>
      </c>
      <c r="B84" s="100">
        <v>2</v>
      </c>
      <c r="C84" s="81">
        <v>32828</v>
      </c>
      <c r="D84" s="81">
        <v>32828</v>
      </c>
      <c r="E84" s="81">
        <v>32828</v>
      </c>
    </row>
    <row r="85" spans="1:5" s="10" customFormat="1" ht="15.75">
      <c r="A85" s="127" t="s">
        <v>522</v>
      </c>
      <c r="B85" s="100">
        <v>2</v>
      </c>
      <c r="C85" s="81"/>
      <c r="D85" s="81">
        <v>12000</v>
      </c>
      <c r="E85" s="81">
        <v>12000</v>
      </c>
    </row>
    <row r="86" spans="1:5" s="10" customFormat="1" ht="15.75">
      <c r="A86" s="127" t="s">
        <v>485</v>
      </c>
      <c r="B86" s="100">
        <v>2</v>
      </c>
      <c r="C86" s="81">
        <v>10000</v>
      </c>
      <c r="D86" s="81">
        <v>10000</v>
      </c>
      <c r="E86" s="81">
        <v>10000</v>
      </c>
    </row>
    <row r="87" spans="1:5" s="10" customFormat="1" ht="31.5">
      <c r="A87" s="107" t="s">
        <v>177</v>
      </c>
      <c r="B87" s="17"/>
      <c r="C87" s="81">
        <f>SUM(C78:C86)</f>
        <v>637448</v>
      </c>
      <c r="D87" s="81">
        <f>SUM(D78:D86)</f>
        <v>649448</v>
      </c>
      <c r="E87" s="81">
        <f>SUM(E78:E86)</f>
        <v>649448</v>
      </c>
    </row>
    <row r="88" spans="1:5" s="10" customFormat="1" ht="15.75" hidden="1">
      <c r="A88" s="84" t="s">
        <v>453</v>
      </c>
      <c r="B88" s="100">
        <v>2</v>
      </c>
      <c r="C88" s="81"/>
      <c r="D88" s="81"/>
      <c r="E88" s="81"/>
    </row>
    <row r="89" spans="1:5" s="10" customFormat="1" ht="15.75" hidden="1">
      <c r="A89" s="84" t="s">
        <v>454</v>
      </c>
      <c r="B89" s="100">
        <v>2</v>
      </c>
      <c r="C89" s="81"/>
      <c r="D89" s="81"/>
      <c r="E89" s="81"/>
    </row>
    <row r="90" spans="1:5" s="10" customFormat="1" ht="15.75" hidden="1">
      <c r="A90" s="84" t="s">
        <v>455</v>
      </c>
      <c r="B90" s="100">
        <v>2</v>
      </c>
      <c r="C90" s="81"/>
      <c r="D90" s="81"/>
      <c r="E90" s="81"/>
    </row>
    <row r="91" spans="1:5" s="10" customFormat="1" ht="15.75" hidden="1">
      <c r="A91" s="84" t="s">
        <v>456</v>
      </c>
      <c r="B91" s="100">
        <v>2</v>
      </c>
      <c r="C91" s="81"/>
      <c r="D91" s="81"/>
      <c r="E91" s="81"/>
    </row>
    <row r="92" spans="1:5" s="10" customFormat="1" ht="15.75" hidden="1">
      <c r="A92" s="84" t="s">
        <v>457</v>
      </c>
      <c r="B92" s="100">
        <v>2</v>
      </c>
      <c r="C92" s="81"/>
      <c r="D92" s="81"/>
      <c r="E92" s="81"/>
    </row>
    <row r="93" spans="1:5" s="10" customFormat="1" ht="15.75">
      <c r="A93" s="84" t="s">
        <v>495</v>
      </c>
      <c r="B93" s="100">
        <v>2</v>
      </c>
      <c r="C93" s="81">
        <v>42996</v>
      </c>
      <c r="D93" s="81">
        <v>42996</v>
      </c>
      <c r="E93" s="81">
        <v>42996</v>
      </c>
    </row>
    <row r="94" spans="1:5" s="10" customFormat="1" ht="15.75" hidden="1">
      <c r="A94" s="84" t="s">
        <v>459</v>
      </c>
      <c r="B94" s="17">
        <v>2</v>
      </c>
      <c r="C94" s="81"/>
      <c r="D94" s="81"/>
      <c r="E94" s="81"/>
    </row>
    <row r="95" spans="1:5" s="10" customFormat="1" ht="15.75" hidden="1">
      <c r="A95" s="84" t="s">
        <v>460</v>
      </c>
      <c r="B95" s="17">
        <v>2</v>
      </c>
      <c r="C95" s="81"/>
      <c r="D95" s="81"/>
      <c r="E95" s="81"/>
    </row>
    <row r="96" spans="1:5" s="10" customFormat="1" ht="15.75" hidden="1">
      <c r="A96" s="84" t="s">
        <v>105</v>
      </c>
      <c r="B96" s="17"/>
      <c r="C96" s="81"/>
      <c r="D96" s="81"/>
      <c r="E96" s="81"/>
    </row>
    <row r="97" spans="1:5" s="10" customFormat="1" ht="15.75" hidden="1">
      <c r="A97" s="84" t="s">
        <v>105</v>
      </c>
      <c r="B97" s="17"/>
      <c r="C97" s="81"/>
      <c r="D97" s="81"/>
      <c r="E97" s="81"/>
    </row>
    <row r="98" spans="1:5" s="10" customFormat="1" ht="15.75">
      <c r="A98" s="107" t="s">
        <v>178</v>
      </c>
      <c r="B98" s="17"/>
      <c r="C98" s="81">
        <f>SUM(C88:C97)</f>
        <v>42996</v>
      </c>
      <c r="D98" s="81">
        <f>SUM(D88:D97)</f>
        <v>42996</v>
      </c>
      <c r="E98" s="81">
        <f>SUM(E88:E97)</f>
        <v>42996</v>
      </c>
    </row>
    <row r="99" spans="1:5" s="10" customFormat="1" ht="31.5">
      <c r="A99" s="108" t="s">
        <v>175</v>
      </c>
      <c r="B99" s="17"/>
      <c r="C99" s="81">
        <f>C77+C87+C98</f>
        <v>680444</v>
      </c>
      <c r="D99" s="81">
        <f>D77+D87+D98</f>
        <v>692444</v>
      </c>
      <c r="E99" s="81">
        <f>E77+E87+E98</f>
        <v>692444</v>
      </c>
    </row>
    <row r="100" spans="1:5" s="10" customFormat="1" ht="15.75" hidden="1">
      <c r="A100" s="63"/>
      <c r="B100" s="100"/>
      <c r="C100" s="81"/>
      <c r="D100" s="81"/>
      <c r="E100" s="81"/>
    </row>
    <row r="101" spans="1:5" s="10" customFormat="1" ht="31.5" hidden="1">
      <c r="A101" s="63" t="s">
        <v>179</v>
      </c>
      <c r="B101" s="100"/>
      <c r="C101" s="81"/>
      <c r="D101" s="81"/>
      <c r="E101" s="81"/>
    </row>
    <row r="102" spans="1:5" s="10" customFormat="1" ht="15.75">
      <c r="A102" s="85" t="s">
        <v>430</v>
      </c>
      <c r="B102" s="100">
        <v>2</v>
      </c>
      <c r="C102" s="81">
        <v>100000</v>
      </c>
      <c r="D102" s="81">
        <v>100000</v>
      </c>
      <c r="E102" s="81"/>
    </row>
    <row r="103" spans="1:5" s="10" customFormat="1" ht="47.25">
      <c r="A103" s="63" t="s">
        <v>180</v>
      </c>
      <c r="B103" s="100"/>
      <c r="C103" s="81">
        <f>SUM(C102)</f>
        <v>100000</v>
      </c>
      <c r="D103" s="81">
        <f>SUM(D102)</f>
        <v>100000</v>
      </c>
      <c r="E103" s="81">
        <f>SUM(E102)</f>
        <v>0</v>
      </c>
    </row>
    <row r="104" spans="1:5" s="10" customFormat="1" ht="15.75" hidden="1">
      <c r="A104" s="63" t="s">
        <v>181</v>
      </c>
      <c r="B104" s="100"/>
      <c r="C104" s="81"/>
      <c r="D104" s="81"/>
      <c r="E104" s="81"/>
    </row>
    <row r="105" spans="1:5" s="10" customFormat="1" ht="15.75" hidden="1">
      <c r="A105" s="63" t="s">
        <v>182</v>
      </c>
      <c r="B105" s="100"/>
      <c r="C105" s="81"/>
      <c r="D105" s="81"/>
      <c r="E105" s="81"/>
    </row>
    <row r="106" spans="1:5" s="10" customFormat="1" ht="15.75" hidden="1">
      <c r="A106" s="119" t="s">
        <v>437</v>
      </c>
      <c r="B106" s="100">
        <v>2</v>
      </c>
      <c r="C106" s="81"/>
      <c r="D106" s="81"/>
      <c r="E106" s="81"/>
    </row>
    <row r="107" spans="1:5" s="10" customFormat="1" ht="15.75" hidden="1">
      <c r="A107" s="119" t="s">
        <v>461</v>
      </c>
      <c r="B107" s="100">
        <v>2</v>
      </c>
      <c r="C107" s="81"/>
      <c r="D107" s="81"/>
      <c r="E107" s="81"/>
    </row>
    <row r="108" spans="1:5" s="10" customFormat="1" ht="15.75">
      <c r="A108" s="119" t="s">
        <v>436</v>
      </c>
      <c r="B108" s="100">
        <v>2</v>
      </c>
      <c r="C108" s="81">
        <v>0</v>
      </c>
      <c r="D108" s="81">
        <v>20000</v>
      </c>
      <c r="E108" s="81">
        <v>20000</v>
      </c>
    </row>
    <row r="109" spans="1:5" s="10" customFormat="1" ht="15.75">
      <c r="A109" s="119" t="s">
        <v>462</v>
      </c>
      <c r="B109" s="100">
        <v>2</v>
      </c>
      <c r="C109" s="81">
        <v>50000</v>
      </c>
      <c r="D109" s="81">
        <v>20000</v>
      </c>
      <c r="E109" s="81"/>
    </row>
    <row r="110" spans="1:5" s="10" customFormat="1" ht="15.75">
      <c r="A110" s="109" t="s">
        <v>183</v>
      </c>
      <c r="B110" s="100"/>
      <c r="C110" s="81">
        <f>SUM(C106:C109)</f>
        <v>50000</v>
      </c>
      <c r="D110" s="81">
        <f>SUM(D106:D109)</f>
        <v>40000</v>
      </c>
      <c r="E110" s="81">
        <f>SUM(E106:E109)</f>
        <v>20000</v>
      </c>
    </row>
    <row r="111" spans="1:5" s="10" customFormat="1" ht="15.75" hidden="1">
      <c r="A111" s="85" t="s">
        <v>129</v>
      </c>
      <c r="B111" s="100">
        <v>2</v>
      </c>
      <c r="C111" s="81"/>
      <c r="D111" s="81"/>
      <c r="E111" s="81"/>
    </row>
    <row r="112" spans="1:5" s="10" customFormat="1" ht="15.75" hidden="1">
      <c r="A112" s="85"/>
      <c r="B112" s="100"/>
      <c r="C112" s="81"/>
      <c r="D112" s="81"/>
      <c r="E112" s="81"/>
    </row>
    <row r="113" spans="1:5" s="10" customFormat="1" ht="15.75" hidden="1">
      <c r="A113" s="109" t="s">
        <v>128</v>
      </c>
      <c r="B113" s="100"/>
      <c r="C113" s="81">
        <f>SUM(C111:C112)</f>
        <v>0</v>
      </c>
      <c r="D113" s="81">
        <f>SUM(D111:D112)</f>
        <v>0</v>
      </c>
      <c r="E113" s="81">
        <f>SUM(E111:E112)</f>
        <v>0</v>
      </c>
    </row>
    <row r="114" spans="1:5" s="10" customFormat="1" ht="15.75" hidden="1">
      <c r="A114" s="85"/>
      <c r="B114" s="100"/>
      <c r="C114" s="81"/>
      <c r="D114" s="81"/>
      <c r="E114" s="81"/>
    </row>
    <row r="115" spans="1:5" s="10" customFormat="1" ht="15.75">
      <c r="A115" s="85" t="s">
        <v>521</v>
      </c>
      <c r="B115" s="100">
        <v>2</v>
      </c>
      <c r="C115" s="81"/>
      <c r="D115" s="81">
        <v>979800</v>
      </c>
      <c r="E115" s="81">
        <v>979800</v>
      </c>
    </row>
    <row r="116" spans="1:5" s="10" customFormat="1" ht="15.75">
      <c r="A116" s="109" t="s">
        <v>184</v>
      </c>
      <c r="B116" s="100"/>
      <c r="C116" s="81">
        <f>SUM(C114:C115)</f>
        <v>0</v>
      </c>
      <c r="D116" s="81">
        <f>SUM(D114:D115)</f>
        <v>979800</v>
      </c>
      <c r="E116" s="81">
        <f>SUM(E114:E115)</f>
        <v>979800</v>
      </c>
    </row>
    <row r="117" spans="1:5" s="10" customFormat="1" ht="15.75" hidden="1">
      <c r="A117" s="67"/>
      <c r="B117" s="100"/>
      <c r="C117" s="81"/>
      <c r="D117" s="81"/>
      <c r="E117" s="81"/>
    </row>
    <row r="118" spans="1:5" s="10" customFormat="1" ht="15.75" hidden="1">
      <c r="A118" s="63"/>
      <c r="B118" s="100"/>
      <c r="C118" s="81"/>
      <c r="D118" s="81"/>
      <c r="E118" s="81"/>
    </row>
    <row r="119" spans="1:5" s="10" customFormat="1" ht="31.5">
      <c r="A119" s="108" t="s">
        <v>407</v>
      </c>
      <c r="B119" s="100"/>
      <c r="C119" s="81">
        <f>C110+C113+C116</f>
        <v>50000</v>
      </c>
      <c r="D119" s="81">
        <f>D110+D113+D116</f>
        <v>1019800</v>
      </c>
      <c r="E119" s="81">
        <f>E110+E113+E116</f>
        <v>999800</v>
      </c>
    </row>
    <row r="120" spans="1:5" s="10" customFormat="1" ht="15.75">
      <c r="A120" s="85" t="s">
        <v>203</v>
      </c>
      <c r="B120" s="100">
        <v>2</v>
      </c>
      <c r="C120" s="81">
        <v>176758</v>
      </c>
      <c r="D120" s="81">
        <v>189379</v>
      </c>
      <c r="E120" s="81"/>
    </row>
    <row r="121" spans="1:5" s="10" customFormat="1" ht="15.75" hidden="1">
      <c r="A121" s="85" t="s">
        <v>204</v>
      </c>
      <c r="B121" s="100">
        <v>2</v>
      </c>
      <c r="C121" s="81"/>
      <c r="D121" s="81"/>
      <c r="E121" s="81"/>
    </row>
    <row r="122" spans="1:5" s="10" customFormat="1" ht="15.75">
      <c r="A122" s="63" t="s">
        <v>408</v>
      </c>
      <c r="B122" s="100"/>
      <c r="C122" s="81">
        <f>SUM(C120:C121)</f>
        <v>176758</v>
      </c>
      <c r="D122" s="81">
        <f>SUM(D120:D121)</f>
        <v>189379</v>
      </c>
      <c r="E122" s="81">
        <f>SUM(E120:E121)</f>
        <v>0</v>
      </c>
    </row>
    <row r="123" spans="1:5" s="10" customFormat="1" ht="15.75">
      <c r="A123" s="65" t="s">
        <v>221</v>
      </c>
      <c r="B123" s="100"/>
      <c r="C123" s="82">
        <f>SUM(C124:C124:C126)</f>
        <v>1007202</v>
      </c>
      <c r="D123" s="82">
        <f>SUM(D124:D124:D126)</f>
        <v>2312909</v>
      </c>
      <c r="E123" s="82">
        <f>SUM(E124:E124:E126)</f>
        <v>2003530</v>
      </c>
    </row>
    <row r="124" spans="1:5" s="10" customFormat="1" ht="15.75">
      <c r="A124" s="85" t="s">
        <v>373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</row>
    <row r="125" spans="1:5" s="10" customFormat="1" ht="15.75">
      <c r="A125" s="85" t="s">
        <v>220</v>
      </c>
      <c r="B125" s="98">
        <v>2</v>
      </c>
      <c r="C125" s="81">
        <f>SUMIF($B$64:$B$123,"2",C$64:C$123)</f>
        <v>1007202</v>
      </c>
      <c r="D125" s="81">
        <f>SUMIF($B$64:$B$123,"2",D$64:D$123)</f>
        <v>2312909</v>
      </c>
      <c r="E125" s="81">
        <f>SUMIF($B$64:$B$123,"2",E$64:E$123)</f>
        <v>2003530</v>
      </c>
    </row>
    <row r="126" spans="1:5" s="10" customFormat="1" ht="15.75">
      <c r="A126" s="85" t="s">
        <v>111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</row>
    <row r="127" spans="1:5" ht="15.75">
      <c r="A127" s="67" t="s">
        <v>79</v>
      </c>
      <c r="B127" s="100"/>
      <c r="C127" s="81"/>
      <c r="D127" s="81"/>
      <c r="E127" s="81"/>
    </row>
    <row r="128" spans="1:5" ht="15.75">
      <c r="A128" s="43" t="s">
        <v>222</v>
      </c>
      <c r="B128" s="100"/>
      <c r="C128" s="82">
        <f>SUM(C129:C131)</f>
        <v>0</v>
      </c>
      <c r="D128" s="82">
        <f>SUM(D129:D131)</f>
        <v>6062474</v>
      </c>
      <c r="E128" s="82">
        <f>SUM(E129:E131)</f>
        <v>6062474</v>
      </c>
    </row>
    <row r="129" spans="1:5" ht="15.75">
      <c r="A129" s="85" t="s">
        <v>373</v>
      </c>
      <c r="B129" s="98">
        <v>1</v>
      </c>
      <c r="C129" s="81">
        <f>Felh!J25</f>
        <v>0</v>
      </c>
      <c r="D129" s="81">
        <f>Felh!K25</f>
        <v>0</v>
      </c>
      <c r="E129" s="81">
        <f>Felh!L25</f>
        <v>0</v>
      </c>
    </row>
    <row r="130" spans="1:5" ht="15.75">
      <c r="A130" s="85" t="s">
        <v>220</v>
      </c>
      <c r="B130" s="98">
        <v>2</v>
      </c>
      <c r="C130" s="81">
        <f>Felh!J26</f>
        <v>0</v>
      </c>
      <c r="D130" s="81">
        <f>Felh!K26</f>
        <v>6062474</v>
      </c>
      <c r="E130" s="81">
        <f>Felh!L26</f>
        <v>6062474</v>
      </c>
    </row>
    <row r="131" spans="1:5" ht="15.75">
      <c r="A131" s="85" t="s">
        <v>111</v>
      </c>
      <c r="B131" s="98">
        <v>3</v>
      </c>
      <c r="C131" s="81">
        <f>Felh!J27</f>
        <v>0</v>
      </c>
      <c r="D131" s="81">
        <f>Felh!K27</f>
        <v>0</v>
      </c>
      <c r="E131" s="81">
        <f>Felh!L27</f>
        <v>0</v>
      </c>
    </row>
    <row r="132" spans="1:5" ht="15.75">
      <c r="A132" s="43" t="s">
        <v>223</v>
      </c>
      <c r="B132" s="100"/>
      <c r="C132" s="82">
        <f>SUM(C133:C135)</f>
        <v>11892834</v>
      </c>
      <c r="D132" s="82">
        <f>SUM(D133:D135)</f>
        <v>8419166</v>
      </c>
      <c r="E132" s="82">
        <f>SUM(E133:E135)</f>
        <v>6496604</v>
      </c>
    </row>
    <row r="133" spans="1:5" ht="15.75">
      <c r="A133" s="85" t="s">
        <v>373</v>
      </c>
      <c r="B133" s="98">
        <v>1</v>
      </c>
      <c r="C133" s="81">
        <f>Felh!J42</f>
        <v>0</v>
      </c>
      <c r="D133" s="81">
        <f>Felh!K42</f>
        <v>0</v>
      </c>
      <c r="E133" s="81">
        <f>Felh!L42</f>
        <v>0</v>
      </c>
    </row>
    <row r="134" spans="1:5" ht="15.75">
      <c r="A134" s="85" t="s">
        <v>220</v>
      </c>
      <c r="B134" s="98">
        <v>2</v>
      </c>
      <c r="C134" s="81">
        <f>Felh!J43</f>
        <v>11892834</v>
      </c>
      <c r="D134" s="81">
        <f>Felh!K43</f>
        <v>8419166</v>
      </c>
      <c r="E134" s="81">
        <f>Felh!L43</f>
        <v>6496604</v>
      </c>
    </row>
    <row r="135" spans="1:5" ht="15" customHeight="1">
      <c r="A135" s="85" t="s">
        <v>111</v>
      </c>
      <c r="B135" s="98">
        <v>3</v>
      </c>
      <c r="C135" s="81">
        <f>Felh!J44</f>
        <v>0</v>
      </c>
      <c r="D135" s="81">
        <f>Felh!K44</f>
        <v>0</v>
      </c>
      <c r="E135" s="81">
        <f>Felh!L44</f>
        <v>0</v>
      </c>
    </row>
    <row r="136" spans="1:5" ht="15.75">
      <c r="A136" s="43" t="s">
        <v>224</v>
      </c>
      <c r="B136" s="100"/>
      <c r="C136" s="82">
        <f>SUM(C137:C139)</f>
        <v>26990</v>
      </c>
      <c r="D136" s="82">
        <f>SUM(D137:D139)</f>
        <v>136990</v>
      </c>
      <c r="E136" s="82">
        <f>SUM(E137:E139)</f>
        <v>136990</v>
      </c>
    </row>
    <row r="137" spans="1:5" ht="15.75">
      <c r="A137" s="85" t="s">
        <v>373</v>
      </c>
      <c r="B137" s="98">
        <v>1</v>
      </c>
      <c r="C137" s="81">
        <f>Felh!J62</f>
        <v>0</v>
      </c>
      <c r="D137" s="81">
        <f>Felh!K62</f>
        <v>0</v>
      </c>
      <c r="E137" s="81">
        <f>Felh!L62</f>
        <v>0</v>
      </c>
    </row>
    <row r="138" spans="1:5" ht="15.75">
      <c r="A138" s="85" t="s">
        <v>220</v>
      </c>
      <c r="B138" s="98">
        <v>2</v>
      </c>
      <c r="C138" s="81">
        <f>Felh!J63</f>
        <v>26990</v>
      </c>
      <c r="D138" s="81">
        <f>Felh!K63</f>
        <v>136990</v>
      </c>
      <c r="E138" s="81">
        <f>Felh!L63</f>
        <v>136990</v>
      </c>
    </row>
    <row r="139" spans="1:5" ht="15.75">
      <c r="A139" s="85" t="s">
        <v>111</v>
      </c>
      <c r="B139" s="98">
        <v>3</v>
      </c>
      <c r="C139" s="81">
        <f>Felh!J64</f>
        <v>0</v>
      </c>
      <c r="D139" s="81">
        <f>Felh!K64</f>
        <v>0</v>
      </c>
      <c r="E139" s="81">
        <f>Felh!L64</f>
        <v>0</v>
      </c>
    </row>
    <row r="140" spans="1:5" ht="16.5">
      <c r="A140" s="69" t="s">
        <v>225</v>
      </c>
      <c r="B140" s="101"/>
      <c r="C140" s="81"/>
      <c r="D140" s="81"/>
      <c r="E140" s="81"/>
    </row>
    <row r="141" spans="1:5" ht="15.75">
      <c r="A141" s="67" t="s">
        <v>113</v>
      </c>
      <c r="B141" s="100"/>
      <c r="C141" s="15"/>
      <c r="D141" s="15"/>
      <c r="E141" s="15"/>
    </row>
    <row r="142" spans="1:5" ht="15.75">
      <c r="A142" s="63" t="s">
        <v>210</v>
      </c>
      <c r="B142" s="100"/>
      <c r="C142" s="15"/>
      <c r="D142" s="15"/>
      <c r="E142" s="15"/>
    </row>
    <row r="143" spans="1:5" ht="31.5" hidden="1">
      <c r="A143" s="85" t="s">
        <v>409</v>
      </c>
      <c r="B143" s="100"/>
      <c r="C143" s="15"/>
      <c r="D143" s="15"/>
      <c r="E143" s="15"/>
    </row>
    <row r="144" spans="1:5" ht="31.5" hidden="1">
      <c r="A144" s="85" t="s">
        <v>212</v>
      </c>
      <c r="B144" s="100"/>
      <c r="C144" s="15"/>
      <c r="D144" s="15"/>
      <c r="E144" s="15"/>
    </row>
    <row r="145" spans="1:5" ht="31.5" hidden="1">
      <c r="A145" s="85" t="s">
        <v>410</v>
      </c>
      <c r="B145" s="100"/>
      <c r="C145" s="15"/>
      <c r="D145" s="15"/>
      <c r="E145" s="15"/>
    </row>
    <row r="146" spans="1:5" ht="31.5">
      <c r="A146" s="85" t="s">
        <v>213</v>
      </c>
      <c r="B146" s="100">
        <v>2</v>
      </c>
      <c r="C146" s="15">
        <v>431120</v>
      </c>
      <c r="D146" s="15">
        <v>952682</v>
      </c>
      <c r="E146" s="15">
        <v>431120</v>
      </c>
    </row>
    <row r="147" spans="1:5" ht="15.75" hidden="1">
      <c r="A147" s="85" t="s">
        <v>214</v>
      </c>
      <c r="B147" s="100"/>
      <c r="C147" s="15"/>
      <c r="D147" s="15"/>
      <c r="E147" s="15"/>
    </row>
    <row r="148" spans="1:5" ht="31.5" hidden="1">
      <c r="A148" s="85" t="s">
        <v>420</v>
      </c>
      <c r="B148" s="100"/>
      <c r="C148" s="15"/>
      <c r="D148" s="15"/>
      <c r="E148" s="15"/>
    </row>
    <row r="149" spans="1:5" ht="15.75" hidden="1">
      <c r="A149" s="85" t="s">
        <v>218</v>
      </c>
      <c r="B149" s="100"/>
      <c r="C149" s="15"/>
      <c r="D149" s="15"/>
      <c r="E149" s="15"/>
    </row>
    <row r="150" spans="1:5" ht="15.75" hidden="1">
      <c r="A150" s="63" t="s">
        <v>219</v>
      </c>
      <c r="B150" s="100"/>
      <c r="C150" s="15"/>
      <c r="D150" s="15"/>
      <c r="E150" s="15"/>
    </row>
    <row r="151" spans="1:5" ht="15.75" hidden="1">
      <c r="A151" s="63" t="s">
        <v>211</v>
      </c>
      <c r="B151" s="100"/>
      <c r="C151" s="15"/>
      <c r="D151" s="15"/>
      <c r="E151" s="15"/>
    </row>
    <row r="152" spans="1:5" ht="15.75">
      <c r="A152" s="43" t="s">
        <v>113</v>
      </c>
      <c r="B152" s="100"/>
      <c r="C152" s="82">
        <f>SUM(C153:C155)</f>
        <v>431120</v>
      </c>
      <c r="D152" s="82">
        <f>SUM(D153:D155)</f>
        <v>952682</v>
      </c>
      <c r="E152" s="82">
        <f>SUM(E153:E155)</f>
        <v>431120</v>
      </c>
    </row>
    <row r="153" spans="1:5" ht="15.75">
      <c r="A153" s="85" t="s">
        <v>373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</row>
    <row r="154" spans="1:5" ht="15.75">
      <c r="A154" s="85" t="s">
        <v>220</v>
      </c>
      <c r="B154" s="98">
        <v>2</v>
      </c>
      <c r="C154" s="81">
        <f>SUMIF($B$141:$B$152,"2",C$141:C$152)</f>
        <v>431120</v>
      </c>
      <c r="D154" s="81">
        <f>SUMIF($B$141:$B$152,"2",D$141:D$152)</f>
        <v>952682</v>
      </c>
      <c r="E154" s="81">
        <f>SUMIF($B$141:$B$152,"2",E$141:E$152)</f>
        <v>431120</v>
      </c>
    </row>
    <row r="155" spans="1:5" ht="15.75">
      <c r="A155" s="85" t="s">
        <v>111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</row>
    <row r="156" spans="1:5" ht="15.75" hidden="1">
      <c r="A156" s="67" t="s">
        <v>114</v>
      </c>
      <c r="B156" s="100"/>
      <c r="C156" s="15"/>
      <c r="D156" s="15"/>
      <c r="E156" s="15"/>
    </row>
    <row r="157" spans="1:5" ht="15.75" hidden="1">
      <c r="A157" s="63" t="s">
        <v>210</v>
      </c>
      <c r="B157" s="100"/>
      <c r="C157" s="15"/>
      <c r="D157" s="15"/>
      <c r="E157" s="15"/>
    </row>
    <row r="158" spans="1:5" ht="31.5" hidden="1">
      <c r="A158" s="85" t="s">
        <v>409</v>
      </c>
      <c r="B158" s="100"/>
      <c r="C158" s="15"/>
      <c r="D158" s="15"/>
      <c r="E158" s="15"/>
    </row>
    <row r="159" spans="1:5" ht="31.5" hidden="1">
      <c r="A159" s="85" t="s">
        <v>212</v>
      </c>
      <c r="B159" s="100"/>
      <c r="C159" s="15"/>
      <c r="D159" s="15"/>
      <c r="E159" s="15"/>
    </row>
    <row r="160" spans="1:5" ht="31.5" hidden="1">
      <c r="A160" s="85" t="s">
        <v>410</v>
      </c>
      <c r="B160" s="100"/>
      <c r="C160" s="15"/>
      <c r="D160" s="15"/>
      <c r="E160" s="15"/>
    </row>
    <row r="161" spans="1:5" ht="15.75" hidden="1">
      <c r="A161" s="85" t="s">
        <v>213</v>
      </c>
      <c r="B161" s="100"/>
      <c r="C161" s="15"/>
      <c r="D161" s="15"/>
      <c r="E161" s="15"/>
    </row>
    <row r="162" spans="1:5" ht="15.75" hidden="1">
      <c r="A162" s="85" t="s">
        <v>214</v>
      </c>
      <c r="B162" s="100"/>
      <c r="C162" s="15"/>
      <c r="D162" s="15"/>
      <c r="E162" s="15"/>
    </row>
    <row r="163" spans="1:5" ht="31.5" hidden="1">
      <c r="A163" s="85" t="s">
        <v>420</v>
      </c>
      <c r="B163" s="100"/>
      <c r="C163" s="15"/>
      <c r="D163" s="15"/>
      <c r="E163" s="15"/>
    </row>
    <row r="164" spans="1:5" ht="15.75" hidden="1">
      <c r="A164" s="85" t="s">
        <v>218</v>
      </c>
      <c r="B164" s="100"/>
      <c r="C164" s="15"/>
      <c r="D164" s="15"/>
      <c r="E164" s="15"/>
    </row>
    <row r="165" spans="1:5" ht="15.75" hidden="1">
      <c r="A165" s="63" t="s">
        <v>219</v>
      </c>
      <c r="B165" s="100"/>
      <c r="C165" s="15"/>
      <c r="D165" s="15"/>
      <c r="E165" s="15"/>
    </row>
    <row r="166" spans="1:5" ht="15.75" hidden="1">
      <c r="A166" s="63" t="s">
        <v>211</v>
      </c>
      <c r="B166" s="100"/>
      <c r="C166" s="15"/>
      <c r="D166" s="15"/>
      <c r="E166" s="15"/>
    </row>
    <row r="167" spans="1:5" ht="15.75" hidden="1">
      <c r="A167" s="43" t="s">
        <v>226</v>
      </c>
      <c r="B167" s="100"/>
      <c r="C167" s="82">
        <f>SUM(C168:C170)</f>
        <v>0</v>
      </c>
      <c r="D167" s="82">
        <f>SUM(D168:D170)</f>
        <v>0</v>
      </c>
      <c r="E167" s="82">
        <f>SUM(E168:E170)</f>
        <v>0</v>
      </c>
    </row>
    <row r="168" spans="1:5" ht="15.75" hidden="1">
      <c r="A168" s="85" t="s">
        <v>373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</row>
    <row r="169" spans="1:5" ht="15.75" hidden="1">
      <c r="A169" s="85" t="s">
        <v>220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</row>
    <row r="170" spans="1:5" ht="15.75" hidden="1">
      <c r="A170" s="85" t="s">
        <v>111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</row>
    <row r="171" spans="1:5" ht="16.5">
      <c r="A171" s="68" t="s">
        <v>115</v>
      </c>
      <c r="B171" s="101"/>
      <c r="C171" s="18">
        <f>C7+C11+C15+C60+C123+C128+C132+C136+C152+C167</f>
        <v>28022690</v>
      </c>
      <c r="D171" s="18">
        <f>D7+D11+D15+D60+D123+D128+D132+D136+D152+D167</f>
        <v>32985501</v>
      </c>
      <c r="E171" s="18">
        <f>E7+E11+E15+E60+E123+E128+E132+E136+E152+E167</f>
        <v>25236221</v>
      </c>
    </row>
    <row r="172" ht="15.75" hidden="1">
      <c r="C172" s="41">
        <f>Bevételek!C296</f>
        <v>28022690</v>
      </c>
    </row>
    <row r="173" ht="15.75" hidden="1">
      <c r="C173" s="41">
        <f>C172-C171</f>
        <v>0</v>
      </c>
    </row>
    <row r="174" ht="15.75" hidden="1"/>
    <row r="175" ht="15.75" hidden="1"/>
    <row r="176" ht="15.75" hidden="1">
      <c r="C176" s="41">
        <f>Bevételek!C296</f>
        <v>28022690</v>
      </c>
    </row>
    <row r="177" ht="15.75" hidden="1"/>
    <row r="178" ht="15.75" hidden="1">
      <c r="C178" s="41">
        <f>SUM(C176-C171)</f>
        <v>0</v>
      </c>
    </row>
    <row r="179" ht="15.75" hidden="1">
      <c r="C179" s="41">
        <f>Bevételek!C296</f>
        <v>28022690</v>
      </c>
    </row>
    <row r="180" ht="15.75" hidden="1">
      <c r="C180" s="41">
        <f>C179-C171</f>
        <v>0</v>
      </c>
    </row>
    <row r="181" ht="15.75" hidden="1"/>
    <row r="182" ht="15.75" hidden="1"/>
    <row r="183" ht="15.75" hidden="1">
      <c r="E183" s="16">
        <v>25236221</v>
      </c>
    </row>
    <row r="184" ht="15.75" hidden="1">
      <c r="E184" s="136">
        <f>E171-E183</f>
        <v>0</v>
      </c>
    </row>
    <row r="361" ht="15.75"/>
    <row r="362" ht="15.75"/>
    <row r="363" ht="15.75"/>
    <row r="364" ht="15.75"/>
    <row r="365" ht="15.75"/>
    <row r="366" ht="15.75"/>
    <row r="367" ht="15.75"/>
    <row r="373" ht="15.75"/>
    <row r="374" ht="15.75"/>
    <row r="375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0" width="12.140625" style="20" customWidth="1"/>
    <col min="11" max="11" width="13.7109375" style="2" customWidth="1"/>
    <col min="12" max="12" width="12.7109375" style="2" customWidth="1"/>
    <col min="13" max="13" width="11.00390625" style="2" customWidth="1"/>
    <col min="14" max="16384" width="9.140625" style="2" customWidth="1"/>
  </cols>
  <sheetData>
    <row r="1" spans="1:12" ht="15.75" customHeight="1">
      <c r="A1" s="324" t="s">
        <v>491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>
      <c r="A2" s="318" t="s">
        <v>463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46</v>
      </c>
      <c r="H4" s="1" t="s">
        <v>47</v>
      </c>
      <c r="I4" s="1" t="s">
        <v>48</v>
      </c>
      <c r="J4" s="1" t="s">
        <v>89</v>
      </c>
      <c r="K4" s="1" t="s">
        <v>90</v>
      </c>
      <c r="L4" s="1" t="s">
        <v>49</v>
      </c>
    </row>
    <row r="5" spans="1:12" s="3" customFormat="1" ht="15.75">
      <c r="A5" s="1">
        <v>1</v>
      </c>
      <c r="B5" s="319" t="s">
        <v>9</v>
      </c>
      <c r="C5" s="319" t="s">
        <v>127</v>
      </c>
      <c r="D5" s="321" t="s">
        <v>15</v>
      </c>
      <c r="E5" s="322"/>
      <c r="F5" s="323"/>
      <c r="G5" s="321" t="s">
        <v>16</v>
      </c>
      <c r="H5" s="322"/>
      <c r="I5" s="323"/>
      <c r="J5" s="321" t="s">
        <v>17</v>
      </c>
      <c r="K5" s="322"/>
      <c r="L5" s="323"/>
    </row>
    <row r="6" spans="1:12" s="3" customFormat="1" ht="31.5">
      <c r="A6" s="1">
        <v>2</v>
      </c>
      <c r="B6" s="320"/>
      <c r="C6" s="320"/>
      <c r="D6" s="40" t="s">
        <v>4</v>
      </c>
      <c r="E6" s="40" t="s">
        <v>541</v>
      </c>
      <c r="F6" s="40" t="s">
        <v>542</v>
      </c>
      <c r="G6" s="40" t="s">
        <v>4</v>
      </c>
      <c r="H6" s="40" t="s">
        <v>541</v>
      </c>
      <c r="I6" s="40" t="s">
        <v>542</v>
      </c>
      <c r="J6" s="40" t="s">
        <v>4</v>
      </c>
      <c r="K6" s="40" t="s">
        <v>541</v>
      </c>
      <c r="L6" s="40" t="s">
        <v>542</v>
      </c>
    </row>
    <row r="7" spans="1:12" s="3" customFormat="1" ht="15.75">
      <c r="A7" s="1">
        <v>3</v>
      </c>
      <c r="B7" s="102" t="s">
        <v>94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>
        <v>4</v>
      </c>
      <c r="B8" s="7" t="s">
        <v>538</v>
      </c>
      <c r="C8" s="97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</row>
    <row r="9" spans="1:12" s="3" customFormat="1" ht="47.25">
      <c r="A9" s="1">
        <v>5</v>
      </c>
      <c r="B9" s="7" t="s">
        <v>187</v>
      </c>
      <c r="C9" s="97"/>
      <c r="D9" s="5">
        <f>SUM(D8)</f>
        <v>0</v>
      </c>
      <c r="E9" s="5">
        <f>SUM(E8)</f>
        <v>1000000</v>
      </c>
      <c r="F9" s="5">
        <f>SUM(F8)</f>
        <v>1000000</v>
      </c>
      <c r="G9" s="113"/>
      <c r="H9" s="113"/>
      <c r="I9" s="113"/>
      <c r="J9" s="113"/>
      <c r="K9" s="113"/>
      <c r="L9" s="113"/>
    </row>
    <row r="10" spans="1:13" s="3" customFormat="1" ht="15.75" hidden="1">
      <c r="A10" s="1">
        <v>4</v>
      </c>
      <c r="B10" s="118"/>
      <c r="C10" s="97">
        <v>2</v>
      </c>
      <c r="D10" s="5"/>
      <c r="E10" s="5"/>
      <c r="F10" s="5"/>
      <c r="G10" s="5"/>
      <c r="H10" s="5"/>
      <c r="I10" s="5"/>
      <c r="J10" s="5">
        <f aca="true" t="shared" si="0" ref="J10:L12">D10+G10</f>
        <v>0</v>
      </c>
      <c r="K10" s="5">
        <f t="shared" si="0"/>
        <v>0</v>
      </c>
      <c r="L10" s="5">
        <f t="shared" si="0"/>
        <v>0</v>
      </c>
      <c r="M10" s="126"/>
    </row>
    <row r="11" spans="1:13" s="3" customFormat="1" ht="15.75" hidden="1">
      <c r="A11" s="1" t="s">
        <v>486</v>
      </c>
      <c r="B11" s="7"/>
      <c r="C11" s="97">
        <v>2</v>
      </c>
      <c r="D11" s="5">
        <v>0</v>
      </c>
      <c r="E11" s="5">
        <v>0</v>
      </c>
      <c r="F11" s="5"/>
      <c r="G11" s="5">
        <v>0</v>
      </c>
      <c r="H11" s="5">
        <v>0</v>
      </c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  <c r="M11" s="126"/>
    </row>
    <row r="12" spans="1:13" s="3" customFormat="1" ht="15.75">
      <c r="A12" s="1">
        <v>6</v>
      </c>
      <c r="B12" s="118" t="s">
        <v>496</v>
      </c>
      <c r="C12" s="97">
        <v>2</v>
      </c>
      <c r="D12" s="5">
        <v>0</v>
      </c>
      <c r="E12" s="5">
        <v>3986200</v>
      </c>
      <c r="F12" s="5">
        <v>3986200</v>
      </c>
      <c r="G12" s="5">
        <v>0</v>
      </c>
      <c r="H12" s="5">
        <v>1076274</v>
      </c>
      <c r="I12" s="5">
        <v>1076274</v>
      </c>
      <c r="J12" s="5">
        <f t="shared" si="0"/>
        <v>0</v>
      </c>
      <c r="K12" s="5">
        <f t="shared" si="0"/>
        <v>5062474</v>
      </c>
      <c r="L12" s="5">
        <f t="shared" si="0"/>
        <v>5062474</v>
      </c>
      <c r="M12" s="126"/>
    </row>
    <row r="13" spans="1:13" s="3" customFormat="1" ht="31.5">
      <c r="A13" s="1">
        <v>7</v>
      </c>
      <c r="B13" s="7" t="s">
        <v>186</v>
      </c>
      <c r="C13" s="97"/>
      <c r="D13" s="5">
        <f>SUM(D10:D12)</f>
        <v>0</v>
      </c>
      <c r="E13" s="5">
        <f>SUM(E10:E12)</f>
        <v>3986200</v>
      </c>
      <c r="F13" s="5">
        <f>SUM(F10:F12)</f>
        <v>3986200</v>
      </c>
      <c r="G13" s="113"/>
      <c r="H13" s="113"/>
      <c r="I13" s="113"/>
      <c r="J13" s="113"/>
      <c r="K13" s="113"/>
      <c r="L13" s="113"/>
      <c r="M13" s="126"/>
    </row>
    <row r="14" spans="1:13" s="3" customFormat="1" ht="15.75" hidden="1">
      <c r="A14" s="1"/>
      <c r="B14" s="7"/>
      <c r="C14" s="97"/>
      <c r="D14" s="5"/>
      <c r="E14" s="5"/>
      <c r="F14" s="5"/>
      <c r="G14" s="5"/>
      <c r="H14" s="5"/>
      <c r="I14" s="5"/>
      <c r="J14" s="5">
        <f>D14+G14</f>
        <v>0</v>
      </c>
      <c r="K14" s="5">
        <f>E14+H14</f>
        <v>0</v>
      </c>
      <c r="L14" s="5">
        <f>F14+I14</f>
        <v>0</v>
      </c>
      <c r="M14" s="126"/>
    </row>
    <row r="15" spans="1:13" s="3" customFormat="1" ht="31.5" hidden="1">
      <c r="A15" s="1"/>
      <c r="B15" s="7" t="s">
        <v>185</v>
      </c>
      <c r="C15" s="97"/>
      <c r="D15" s="5">
        <f>SUM(D14)</f>
        <v>0</v>
      </c>
      <c r="E15" s="5">
        <f>SUM(E14)</f>
        <v>0</v>
      </c>
      <c r="F15" s="5">
        <f>SUM(F14)</f>
        <v>0</v>
      </c>
      <c r="G15" s="113"/>
      <c r="H15" s="113"/>
      <c r="I15" s="113"/>
      <c r="J15" s="113"/>
      <c r="K15" s="113"/>
      <c r="L15" s="113"/>
      <c r="M15" s="126"/>
    </row>
    <row r="16" spans="1:13" s="3" customFormat="1" ht="15.75" hidden="1">
      <c r="A16" s="1">
        <v>7</v>
      </c>
      <c r="B16" s="7"/>
      <c r="C16" s="97">
        <v>2</v>
      </c>
      <c r="D16" s="5"/>
      <c r="E16" s="5"/>
      <c r="F16" s="5"/>
      <c r="G16" s="5"/>
      <c r="H16" s="5"/>
      <c r="I16" s="5"/>
      <c r="J16" s="5">
        <f aca="true" t="shared" si="1" ref="J16:L19">D16+G16</f>
        <v>0</v>
      </c>
      <c r="K16" s="5">
        <f t="shared" si="1"/>
        <v>0</v>
      </c>
      <c r="L16" s="5">
        <f t="shared" si="1"/>
        <v>0</v>
      </c>
      <c r="M16" s="126"/>
    </row>
    <row r="17" spans="1:13" s="3" customFormat="1" ht="15.75" hidden="1">
      <c r="A17" s="1"/>
      <c r="B17" s="7"/>
      <c r="C17" s="97"/>
      <c r="D17" s="5"/>
      <c r="E17" s="5"/>
      <c r="F17" s="5"/>
      <c r="G17" s="5"/>
      <c r="H17" s="5"/>
      <c r="I17" s="5"/>
      <c r="J17" s="5">
        <f t="shared" si="1"/>
        <v>0</v>
      </c>
      <c r="K17" s="5">
        <f t="shared" si="1"/>
        <v>0</v>
      </c>
      <c r="L17" s="5">
        <f t="shared" si="1"/>
        <v>0</v>
      </c>
      <c r="M17" s="126"/>
    </row>
    <row r="18" spans="1:13" s="3" customFormat="1" ht="15.75" hidden="1">
      <c r="A18" s="1" t="s">
        <v>487</v>
      </c>
      <c r="B18" s="7"/>
      <c r="C18" s="97">
        <v>2</v>
      </c>
      <c r="D18" s="5">
        <v>0</v>
      </c>
      <c r="E18" s="5">
        <v>0</v>
      </c>
      <c r="F18" s="5"/>
      <c r="G18" s="5">
        <v>0</v>
      </c>
      <c r="H18" s="5">
        <v>0</v>
      </c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  <c r="M18" s="126"/>
    </row>
    <row r="19" spans="1:13" s="3" customFormat="1" ht="15.75" hidden="1">
      <c r="A19" s="1" t="s">
        <v>488</v>
      </c>
      <c r="B19" s="7"/>
      <c r="C19" s="97">
        <v>2</v>
      </c>
      <c r="D19" s="5">
        <v>0</v>
      </c>
      <c r="E19" s="5">
        <v>0</v>
      </c>
      <c r="F19" s="5"/>
      <c r="G19" s="5">
        <v>0</v>
      </c>
      <c r="H19" s="5">
        <v>0</v>
      </c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  <c r="M19" s="126"/>
    </row>
    <row r="20" spans="1:13" s="3" customFormat="1" ht="31.5" hidden="1">
      <c r="A20" s="1">
        <v>8</v>
      </c>
      <c r="B20" s="7" t="s">
        <v>188</v>
      </c>
      <c r="C20" s="97"/>
      <c r="D20" s="5">
        <f>SUM(D16:D19)</f>
        <v>0</v>
      </c>
      <c r="E20" s="5">
        <f>SUM(E16:E19)</f>
        <v>0</v>
      </c>
      <c r="F20" s="5">
        <f>SUM(F16:F19)</f>
        <v>0</v>
      </c>
      <c r="G20" s="113"/>
      <c r="H20" s="113"/>
      <c r="I20" s="113"/>
      <c r="J20" s="113"/>
      <c r="K20" s="113"/>
      <c r="L20" s="113"/>
      <c r="M20" s="126"/>
    </row>
    <row r="21" spans="1:13" s="3" customFormat="1" ht="15.75" hidden="1">
      <c r="A21" s="1"/>
      <c r="B21" s="7" t="s">
        <v>189</v>
      </c>
      <c r="C21" s="97"/>
      <c r="D21" s="5"/>
      <c r="E21" s="5"/>
      <c r="F21" s="5"/>
      <c r="G21" s="113"/>
      <c r="H21" s="113"/>
      <c r="I21" s="113"/>
      <c r="J21" s="113"/>
      <c r="K21" s="113"/>
      <c r="L21" s="113"/>
      <c r="M21" s="126"/>
    </row>
    <row r="22" spans="1:13" s="3" customFormat="1" ht="31.5" hidden="1">
      <c r="A22" s="1"/>
      <c r="B22" s="7" t="s">
        <v>190</v>
      </c>
      <c r="C22" s="97"/>
      <c r="D22" s="5"/>
      <c r="E22" s="5"/>
      <c r="F22" s="5"/>
      <c r="G22" s="113"/>
      <c r="H22" s="113"/>
      <c r="I22" s="113"/>
      <c r="J22" s="113"/>
      <c r="K22" s="113"/>
      <c r="L22" s="113"/>
      <c r="M22" s="126"/>
    </row>
    <row r="23" spans="1:13" s="3" customFormat="1" ht="47.25">
      <c r="A23" s="1">
        <v>8</v>
      </c>
      <c r="B23" s="7" t="s">
        <v>209</v>
      </c>
      <c r="C23" s="97"/>
      <c r="D23" s="113"/>
      <c r="E23" s="113"/>
      <c r="F23" s="5"/>
      <c r="G23" s="5">
        <f>SUM(G7:G22)</f>
        <v>0</v>
      </c>
      <c r="H23" s="5">
        <f>SUM(H7:H22)</f>
        <v>1076274</v>
      </c>
      <c r="I23" s="5">
        <f>SUM(I7:I22)</f>
        <v>1076274</v>
      </c>
      <c r="J23" s="113"/>
      <c r="K23" s="113"/>
      <c r="L23" s="113"/>
      <c r="M23" s="126"/>
    </row>
    <row r="24" spans="1:14" s="3" customFormat="1" ht="15.75">
      <c r="A24" s="1">
        <v>9</v>
      </c>
      <c r="B24" s="9" t="s">
        <v>94</v>
      </c>
      <c r="C24" s="97"/>
      <c r="D24" s="14">
        <f aca="true" t="shared" si="2" ref="D24:I24">SUM(D25:D27)</f>
        <v>0</v>
      </c>
      <c r="E24" s="14">
        <f t="shared" si="2"/>
        <v>4986200</v>
      </c>
      <c r="F24" s="14">
        <f t="shared" si="2"/>
        <v>4986200</v>
      </c>
      <c r="G24" s="14">
        <f t="shared" si="2"/>
        <v>0</v>
      </c>
      <c r="H24" s="14">
        <f t="shared" si="2"/>
        <v>1076274</v>
      </c>
      <c r="I24" s="14">
        <f t="shared" si="2"/>
        <v>1076274</v>
      </c>
      <c r="J24" s="14">
        <f aca="true" t="shared" si="3" ref="J24:L27">D24+G24</f>
        <v>0</v>
      </c>
      <c r="K24" s="14">
        <f t="shared" si="3"/>
        <v>6062474</v>
      </c>
      <c r="L24" s="14">
        <f t="shared" si="3"/>
        <v>6062474</v>
      </c>
      <c r="M24" s="126"/>
      <c r="N24" s="126"/>
    </row>
    <row r="25" spans="1:14" s="3" customFormat="1" ht="31.5">
      <c r="A25" s="1">
        <v>10</v>
      </c>
      <c r="B25" s="85" t="s">
        <v>373</v>
      </c>
      <c r="C25" s="97">
        <v>1</v>
      </c>
      <c r="D25" s="5">
        <f aca="true" t="shared" si="4" ref="D25:I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126"/>
      <c r="N25" s="126"/>
    </row>
    <row r="26" spans="1:14" s="3" customFormat="1" ht="15.75">
      <c r="A26" s="1">
        <v>11</v>
      </c>
      <c r="B26" s="85" t="s">
        <v>220</v>
      </c>
      <c r="C26" s="97">
        <v>2</v>
      </c>
      <c r="D26" s="5">
        <f aca="true" t="shared" si="5" ref="D26:I26">SUMIF($C$7:$C$24,"2",D$7:D$24)</f>
        <v>0</v>
      </c>
      <c r="E26" s="5">
        <f t="shared" si="5"/>
        <v>4986200</v>
      </c>
      <c r="F26" s="5">
        <f t="shared" si="5"/>
        <v>4986200</v>
      </c>
      <c r="G26" s="5">
        <f t="shared" si="5"/>
        <v>0</v>
      </c>
      <c r="H26" s="5">
        <f t="shared" si="5"/>
        <v>1076274</v>
      </c>
      <c r="I26" s="5">
        <f t="shared" si="5"/>
        <v>1076274</v>
      </c>
      <c r="J26" s="5">
        <f t="shared" si="3"/>
        <v>0</v>
      </c>
      <c r="K26" s="5">
        <f t="shared" si="3"/>
        <v>6062474</v>
      </c>
      <c r="L26" s="5">
        <f t="shared" si="3"/>
        <v>6062474</v>
      </c>
      <c r="M26" s="126"/>
      <c r="N26" s="126"/>
    </row>
    <row r="27" spans="1:14" s="3" customFormat="1" ht="15.75">
      <c r="A27" s="1">
        <v>12</v>
      </c>
      <c r="B27" s="85" t="s">
        <v>111</v>
      </c>
      <c r="C27" s="97">
        <v>3</v>
      </c>
      <c r="D27" s="5">
        <f aca="true" t="shared" si="6" ref="D27:I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26"/>
      <c r="N27" s="126"/>
    </row>
    <row r="28" spans="1:14" s="3" customFormat="1" ht="15.75">
      <c r="A28" s="1">
        <v>13</v>
      </c>
      <c r="B28" s="102" t="s">
        <v>44</v>
      </c>
      <c r="C28" s="97"/>
      <c r="D28" s="14"/>
      <c r="E28" s="14"/>
      <c r="F28" s="14"/>
      <c r="G28" s="14"/>
      <c r="H28" s="14"/>
      <c r="I28" s="14"/>
      <c r="J28" s="14"/>
      <c r="K28" s="14"/>
      <c r="L28" s="14"/>
      <c r="M28" s="126"/>
      <c r="N28" s="126"/>
    </row>
    <row r="29" spans="1:14" s="3" customFormat="1" ht="31.5">
      <c r="A29" s="1">
        <v>14</v>
      </c>
      <c r="B29" s="118" t="s">
        <v>464</v>
      </c>
      <c r="C29" s="97">
        <v>2</v>
      </c>
      <c r="D29" s="5">
        <v>1100000</v>
      </c>
      <c r="E29" s="5">
        <v>1121229</v>
      </c>
      <c r="F29" s="5">
        <v>0</v>
      </c>
      <c r="G29" s="5">
        <v>297000</v>
      </c>
      <c r="H29" s="5">
        <v>302731</v>
      </c>
      <c r="I29" s="5">
        <v>0</v>
      </c>
      <c r="J29" s="5">
        <f aca="true" t="shared" si="7" ref="J29:L34">D29+G29</f>
        <v>1397000</v>
      </c>
      <c r="K29" s="5">
        <f t="shared" si="7"/>
        <v>1423960</v>
      </c>
      <c r="L29" s="5">
        <f t="shared" si="7"/>
        <v>0</v>
      </c>
      <c r="M29" s="126"/>
      <c r="N29" s="126"/>
    </row>
    <row r="30" spans="1:14" s="3" customFormat="1" ht="31.5">
      <c r="A30" s="1">
        <v>15</v>
      </c>
      <c r="B30" s="7" t="s">
        <v>498</v>
      </c>
      <c r="C30" s="97">
        <v>2</v>
      </c>
      <c r="D30" s="5">
        <v>1186934</v>
      </c>
      <c r="E30" s="5">
        <v>1186934</v>
      </c>
      <c r="F30" s="5">
        <v>1186934</v>
      </c>
      <c r="G30" s="5">
        <v>312372</v>
      </c>
      <c r="H30" s="5">
        <v>312372</v>
      </c>
      <c r="I30" s="5">
        <v>312372</v>
      </c>
      <c r="J30" s="5">
        <f t="shared" si="7"/>
        <v>1499306</v>
      </c>
      <c r="K30" s="5">
        <f t="shared" si="7"/>
        <v>1499306</v>
      </c>
      <c r="L30" s="5">
        <f t="shared" si="7"/>
        <v>1499306</v>
      </c>
      <c r="M30" s="126"/>
      <c r="N30" s="126"/>
    </row>
    <row r="31" spans="1:14" s="3" customFormat="1" ht="15.75" hidden="1">
      <c r="A31" s="1">
        <v>16</v>
      </c>
      <c r="B31" s="118"/>
      <c r="C31" s="97">
        <v>2</v>
      </c>
      <c r="D31" s="5"/>
      <c r="E31" s="5"/>
      <c r="F31" s="5"/>
      <c r="G31" s="5"/>
      <c r="H31" s="5"/>
      <c r="I31" s="5"/>
      <c r="J31" s="5">
        <f t="shared" si="7"/>
        <v>0</v>
      </c>
      <c r="K31" s="5">
        <f t="shared" si="7"/>
        <v>0</v>
      </c>
      <c r="L31" s="5">
        <f t="shared" si="7"/>
        <v>0</v>
      </c>
      <c r="M31" s="126"/>
      <c r="N31" s="126"/>
    </row>
    <row r="32" spans="1:14" s="3" customFormat="1" ht="15.75">
      <c r="A32" s="1">
        <v>16</v>
      </c>
      <c r="B32" s="7" t="s">
        <v>497</v>
      </c>
      <c r="C32" s="97">
        <v>2</v>
      </c>
      <c r="D32" s="5">
        <v>3955140</v>
      </c>
      <c r="E32" s="5">
        <v>3955140</v>
      </c>
      <c r="F32" s="5">
        <v>3956140</v>
      </c>
      <c r="G32" s="5">
        <v>1040888</v>
      </c>
      <c r="H32" s="5">
        <v>1040888</v>
      </c>
      <c r="I32" s="5">
        <v>1041158</v>
      </c>
      <c r="J32" s="5">
        <f t="shared" si="7"/>
        <v>4996028</v>
      </c>
      <c r="K32" s="5">
        <f t="shared" si="7"/>
        <v>4996028</v>
      </c>
      <c r="L32" s="5">
        <f t="shared" si="7"/>
        <v>4997298</v>
      </c>
      <c r="M32" s="126"/>
      <c r="N32" s="126"/>
    </row>
    <row r="33" spans="1:14" s="3" customFormat="1" ht="15.75">
      <c r="A33" s="1">
        <v>17</v>
      </c>
      <c r="B33" s="7" t="s">
        <v>539</v>
      </c>
      <c r="C33" s="97">
        <v>2</v>
      </c>
      <c r="D33" s="5">
        <v>0</v>
      </c>
      <c r="E33" s="5">
        <v>393600</v>
      </c>
      <c r="F33" s="5">
        <v>0</v>
      </c>
      <c r="G33" s="5">
        <v>0</v>
      </c>
      <c r="H33" s="5">
        <v>106272</v>
      </c>
      <c r="I33" s="5">
        <v>0</v>
      </c>
      <c r="J33" s="5">
        <f t="shared" si="7"/>
        <v>0</v>
      </c>
      <c r="K33" s="5">
        <f t="shared" si="7"/>
        <v>499872</v>
      </c>
      <c r="L33" s="5">
        <f t="shared" si="7"/>
        <v>0</v>
      </c>
      <c r="M33" s="126"/>
      <c r="N33" s="126"/>
    </row>
    <row r="34" spans="1:14" s="3" customFormat="1" ht="15.75">
      <c r="A34" s="1">
        <v>18</v>
      </c>
      <c r="B34" s="118" t="s">
        <v>496</v>
      </c>
      <c r="C34" s="97">
        <v>2</v>
      </c>
      <c r="D34" s="5">
        <v>3150000</v>
      </c>
      <c r="E34" s="5">
        <v>0</v>
      </c>
      <c r="F34" s="5">
        <v>0</v>
      </c>
      <c r="G34" s="5">
        <v>850500</v>
      </c>
      <c r="H34" s="5">
        <v>0</v>
      </c>
      <c r="I34" s="5">
        <v>0</v>
      </c>
      <c r="J34" s="5">
        <f t="shared" si="7"/>
        <v>4000500</v>
      </c>
      <c r="K34" s="5">
        <f t="shared" si="7"/>
        <v>0</v>
      </c>
      <c r="L34" s="5">
        <f t="shared" si="7"/>
        <v>0</v>
      </c>
      <c r="M34" s="126"/>
      <c r="N34" s="126"/>
    </row>
    <row r="35" spans="1:14" s="3" customFormat="1" ht="15.75">
      <c r="A35" s="1">
        <v>19</v>
      </c>
      <c r="B35" s="7" t="s">
        <v>191</v>
      </c>
      <c r="C35" s="97"/>
      <c r="D35" s="5">
        <f>SUM(D29:D34)</f>
        <v>9392074</v>
      </c>
      <c r="E35" s="5">
        <f>SUM(E29:E34)</f>
        <v>6656903</v>
      </c>
      <c r="F35" s="5">
        <f>SUM(F29:F34)</f>
        <v>5143074</v>
      </c>
      <c r="G35" s="113"/>
      <c r="H35" s="113"/>
      <c r="I35" s="113"/>
      <c r="J35" s="113"/>
      <c r="K35" s="113"/>
      <c r="L35" s="113"/>
      <c r="M35" s="126"/>
      <c r="N35" s="126"/>
    </row>
    <row r="36" spans="1:14" s="3" customFormat="1" ht="31.5" hidden="1">
      <c r="A36" s="1"/>
      <c r="B36" s="7" t="s">
        <v>192</v>
      </c>
      <c r="C36" s="97"/>
      <c r="D36" s="5"/>
      <c r="E36" s="5"/>
      <c r="F36" s="5"/>
      <c r="G36" s="113"/>
      <c r="H36" s="113"/>
      <c r="I36" s="113"/>
      <c r="J36" s="113"/>
      <c r="K36" s="113"/>
      <c r="L36" s="113"/>
      <c r="M36" s="126"/>
      <c r="N36" s="126"/>
    </row>
    <row r="37" spans="1:14" s="3" customFormat="1" ht="15.75" hidden="1">
      <c r="A37" s="1"/>
      <c r="B37" s="7"/>
      <c r="C37" s="97"/>
      <c r="D37" s="5"/>
      <c r="E37" s="5"/>
      <c r="F37" s="5"/>
      <c r="G37" s="5"/>
      <c r="H37" s="5"/>
      <c r="I37" s="5"/>
      <c r="J37" s="5">
        <f aca="true" t="shared" si="8" ref="J37:L38">D37+G37</f>
        <v>0</v>
      </c>
      <c r="K37" s="5">
        <f t="shared" si="8"/>
        <v>0</v>
      </c>
      <c r="L37" s="5">
        <f t="shared" si="8"/>
        <v>0</v>
      </c>
      <c r="M37" s="126"/>
      <c r="N37" s="126"/>
    </row>
    <row r="38" spans="1:14" s="3" customFormat="1" ht="15.75" hidden="1">
      <c r="A38" s="1"/>
      <c r="B38" s="7"/>
      <c r="C38" s="97"/>
      <c r="D38" s="5"/>
      <c r="E38" s="5"/>
      <c r="F38" s="5"/>
      <c r="G38" s="5"/>
      <c r="H38" s="5"/>
      <c r="I38" s="5"/>
      <c r="J38" s="5">
        <f t="shared" si="8"/>
        <v>0</v>
      </c>
      <c r="K38" s="5">
        <f t="shared" si="8"/>
        <v>0</v>
      </c>
      <c r="L38" s="5">
        <f t="shared" si="8"/>
        <v>0</v>
      </c>
      <c r="M38" s="126"/>
      <c r="N38" s="126"/>
    </row>
    <row r="39" spans="1:14" s="3" customFormat="1" ht="31.5" hidden="1">
      <c r="A39" s="1"/>
      <c r="B39" s="7" t="s">
        <v>193</v>
      </c>
      <c r="C39" s="97"/>
      <c r="D39" s="5">
        <f>SUM(D37:D38)</f>
        <v>0</v>
      </c>
      <c r="E39" s="5">
        <f>SUM(E37:E38)</f>
        <v>0</v>
      </c>
      <c r="F39" s="5"/>
      <c r="G39" s="113"/>
      <c r="H39" s="113"/>
      <c r="I39" s="113"/>
      <c r="J39" s="113"/>
      <c r="K39" s="113"/>
      <c r="L39" s="113"/>
      <c r="M39" s="126"/>
      <c r="N39" s="126"/>
    </row>
    <row r="40" spans="1:14" s="3" customFormat="1" ht="47.25">
      <c r="A40" s="1">
        <v>20</v>
      </c>
      <c r="B40" s="7" t="s">
        <v>194</v>
      </c>
      <c r="C40" s="97"/>
      <c r="D40" s="113"/>
      <c r="E40" s="113"/>
      <c r="F40" s="113"/>
      <c r="G40" s="5">
        <f>SUM(G28:G39)</f>
        <v>2500760</v>
      </c>
      <c r="H40" s="5">
        <f>SUM(H28:H39)</f>
        <v>1762263</v>
      </c>
      <c r="I40" s="5">
        <f>SUM(I28:I39)</f>
        <v>1353530</v>
      </c>
      <c r="J40" s="113"/>
      <c r="K40" s="113"/>
      <c r="L40" s="113"/>
      <c r="M40" s="126"/>
      <c r="N40" s="126"/>
    </row>
    <row r="41" spans="1:14" s="3" customFormat="1" ht="15.75">
      <c r="A41" s="1">
        <v>21</v>
      </c>
      <c r="B41" s="9" t="s">
        <v>44</v>
      </c>
      <c r="C41" s="97"/>
      <c r="D41" s="14">
        <f aca="true" t="shared" si="9" ref="D41:I41">SUM(D42:D44)</f>
        <v>9392074</v>
      </c>
      <c r="E41" s="14">
        <f>SUM(E42:E44)</f>
        <v>6656903</v>
      </c>
      <c r="F41" s="14">
        <f t="shared" si="9"/>
        <v>5143074</v>
      </c>
      <c r="G41" s="14">
        <f t="shared" si="9"/>
        <v>2500760</v>
      </c>
      <c r="H41" s="14">
        <f>SUM(H42:H44)</f>
        <v>1762263</v>
      </c>
      <c r="I41" s="14">
        <f t="shared" si="9"/>
        <v>1353530</v>
      </c>
      <c r="J41" s="14">
        <f aca="true" t="shared" si="10" ref="J41:L44">D41+G41</f>
        <v>11892834</v>
      </c>
      <c r="K41" s="14">
        <f t="shared" si="10"/>
        <v>8419166</v>
      </c>
      <c r="L41" s="14">
        <f t="shared" si="10"/>
        <v>6496604</v>
      </c>
      <c r="M41" s="126"/>
      <c r="N41" s="126"/>
    </row>
    <row r="42" spans="1:14" s="3" customFormat="1" ht="31.5">
      <c r="A42" s="1">
        <v>22</v>
      </c>
      <c r="B42" s="85" t="s">
        <v>373</v>
      </c>
      <c r="C42" s="97">
        <v>1</v>
      </c>
      <c r="D42" s="5">
        <f aca="true" t="shared" si="11" ref="D42:I42">SUMIF($C$28:$C$41,"1",D$28:D$41)</f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  <c r="M42" s="126"/>
      <c r="N42" s="126"/>
    </row>
    <row r="43" spans="1:14" s="3" customFormat="1" ht="15.75">
      <c r="A43" s="1">
        <v>23</v>
      </c>
      <c r="B43" s="85" t="s">
        <v>220</v>
      </c>
      <c r="C43" s="97">
        <v>2</v>
      </c>
      <c r="D43" s="5">
        <f aca="true" t="shared" si="12" ref="D43:I43">SUMIF($C$28:$C$41,"2",D$28:D$41)</f>
        <v>9392074</v>
      </c>
      <c r="E43" s="5">
        <f t="shared" si="12"/>
        <v>6656903</v>
      </c>
      <c r="F43" s="5">
        <f t="shared" si="12"/>
        <v>5143074</v>
      </c>
      <c r="G43" s="5">
        <f t="shared" si="12"/>
        <v>2500760</v>
      </c>
      <c r="H43" s="5">
        <f t="shared" si="12"/>
        <v>1762263</v>
      </c>
      <c r="I43" s="5">
        <f t="shared" si="12"/>
        <v>1353530</v>
      </c>
      <c r="J43" s="5">
        <f t="shared" si="10"/>
        <v>11892834</v>
      </c>
      <c r="K43" s="5">
        <f t="shared" si="10"/>
        <v>8419166</v>
      </c>
      <c r="L43" s="5">
        <f t="shared" si="10"/>
        <v>6496604</v>
      </c>
      <c r="M43" s="126"/>
      <c r="N43" s="126"/>
    </row>
    <row r="44" spans="1:14" s="3" customFormat="1" ht="15.75">
      <c r="A44" s="1">
        <v>24</v>
      </c>
      <c r="B44" s="85" t="s">
        <v>111</v>
      </c>
      <c r="C44" s="97">
        <v>3</v>
      </c>
      <c r="D44" s="5">
        <f aca="true" t="shared" si="13" ref="D44:I44">SUMIF($C$28:$C$41,"3",D$28:D$41)</f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  <c r="M44" s="126"/>
      <c r="N44" s="126"/>
    </row>
    <row r="45" spans="1:14" s="3" customFormat="1" ht="31.5">
      <c r="A45" s="1">
        <v>25</v>
      </c>
      <c r="B45" s="102" t="s">
        <v>195</v>
      </c>
      <c r="C45" s="97"/>
      <c r="D45" s="14"/>
      <c r="E45" s="14"/>
      <c r="F45" s="14"/>
      <c r="G45" s="14"/>
      <c r="H45" s="14"/>
      <c r="I45" s="14"/>
      <c r="J45" s="14"/>
      <c r="K45" s="14"/>
      <c r="L45" s="14"/>
      <c r="M45" s="126"/>
      <c r="N45" s="126"/>
    </row>
    <row r="46" spans="1:14" s="3" customFormat="1" ht="47.25" hidden="1">
      <c r="A46" s="1"/>
      <c r="B46" s="63" t="s">
        <v>198</v>
      </c>
      <c r="C46" s="97"/>
      <c r="D46" s="5"/>
      <c r="E46" s="5"/>
      <c r="F46" s="5"/>
      <c r="G46" s="113"/>
      <c r="H46" s="113"/>
      <c r="I46" s="113"/>
      <c r="J46" s="5">
        <f aca="true" t="shared" si="14" ref="J46:J65">D46+G46</f>
        <v>0</v>
      </c>
      <c r="K46" s="5">
        <f aca="true" t="shared" si="15" ref="K46:K65">E46+H46</f>
        <v>0</v>
      </c>
      <c r="L46" s="5">
        <f aca="true" t="shared" si="16" ref="L46:L65">F46+I46</f>
        <v>0</v>
      </c>
      <c r="M46" s="126"/>
      <c r="N46" s="126"/>
    </row>
    <row r="47" spans="1:14" s="3" customFormat="1" ht="15.75" hidden="1">
      <c r="A47" s="1"/>
      <c r="B47" s="63"/>
      <c r="C47" s="97"/>
      <c r="D47" s="5"/>
      <c r="E47" s="5"/>
      <c r="F47" s="5"/>
      <c r="G47" s="113"/>
      <c r="H47" s="113"/>
      <c r="I47" s="113"/>
      <c r="J47" s="5">
        <f t="shared" si="14"/>
        <v>0</v>
      </c>
      <c r="K47" s="5">
        <f t="shared" si="15"/>
        <v>0</v>
      </c>
      <c r="L47" s="5">
        <f t="shared" si="16"/>
        <v>0</v>
      </c>
      <c r="M47" s="126"/>
      <c r="N47" s="126"/>
    </row>
    <row r="48" spans="1:14" s="3" customFormat="1" ht="47.25" hidden="1">
      <c r="A48" s="1"/>
      <c r="B48" s="63" t="s">
        <v>197</v>
      </c>
      <c r="C48" s="97"/>
      <c r="D48" s="5"/>
      <c r="E48" s="5"/>
      <c r="F48" s="5"/>
      <c r="G48" s="113"/>
      <c r="H48" s="113"/>
      <c r="I48" s="113"/>
      <c r="J48" s="5">
        <f t="shared" si="14"/>
        <v>0</v>
      </c>
      <c r="K48" s="5">
        <f t="shared" si="15"/>
        <v>0</v>
      </c>
      <c r="L48" s="5">
        <f t="shared" si="16"/>
        <v>0</v>
      </c>
      <c r="M48" s="126"/>
      <c r="N48" s="126"/>
    </row>
    <row r="49" spans="1:14" s="3" customFormat="1" ht="15.75" hidden="1">
      <c r="A49" s="1"/>
      <c r="B49" s="63"/>
      <c r="C49" s="97"/>
      <c r="D49" s="5"/>
      <c r="E49" s="5"/>
      <c r="F49" s="5"/>
      <c r="G49" s="113"/>
      <c r="H49" s="113"/>
      <c r="I49" s="113"/>
      <c r="J49" s="5">
        <f t="shared" si="14"/>
        <v>0</v>
      </c>
      <c r="K49" s="5">
        <f t="shared" si="15"/>
        <v>0</v>
      </c>
      <c r="L49" s="5">
        <f t="shared" si="16"/>
        <v>0</v>
      </c>
      <c r="M49" s="126"/>
      <c r="N49" s="126"/>
    </row>
    <row r="50" spans="1:14" s="3" customFormat="1" ht="47.25" hidden="1">
      <c r="A50" s="1"/>
      <c r="B50" s="63" t="s">
        <v>196</v>
      </c>
      <c r="C50" s="97"/>
      <c r="D50" s="5"/>
      <c r="E50" s="5"/>
      <c r="F50" s="5"/>
      <c r="G50" s="113"/>
      <c r="H50" s="113"/>
      <c r="I50" s="113"/>
      <c r="J50" s="5">
        <f t="shared" si="14"/>
        <v>0</v>
      </c>
      <c r="K50" s="5">
        <f t="shared" si="15"/>
        <v>0</v>
      </c>
      <c r="L50" s="5">
        <f t="shared" si="16"/>
        <v>0</v>
      </c>
      <c r="M50" s="126"/>
      <c r="N50" s="126"/>
    </row>
    <row r="51" spans="1:14" s="3" customFormat="1" ht="63">
      <c r="A51" s="1">
        <v>26</v>
      </c>
      <c r="B51" s="85" t="s">
        <v>499</v>
      </c>
      <c r="C51" s="97">
        <v>2</v>
      </c>
      <c r="D51" s="5">
        <v>26990</v>
      </c>
      <c r="E51" s="5">
        <v>26990</v>
      </c>
      <c r="F51" s="5">
        <v>26990</v>
      </c>
      <c r="G51" s="113"/>
      <c r="H51" s="113"/>
      <c r="I51" s="113"/>
      <c r="J51" s="5">
        <f t="shared" si="14"/>
        <v>26990</v>
      </c>
      <c r="K51" s="5">
        <f t="shared" si="15"/>
        <v>26990</v>
      </c>
      <c r="L51" s="5">
        <f t="shared" si="16"/>
        <v>26990</v>
      </c>
      <c r="M51" s="126"/>
      <c r="N51" s="126"/>
    </row>
    <row r="52" spans="1:14" s="3" customFormat="1" ht="63">
      <c r="A52" s="1">
        <v>27</v>
      </c>
      <c r="B52" s="63" t="s">
        <v>361</v>
      </c>
      <c r="C52" s="97"/>
      <c r="D52" s="5">
        <f>SUM(D51)</f>
        <v>26990</v>
      </c>
      <c r="E52" s="5">
        <f>SUM(E51)</f>
        <v>26990</v>
      </c>
      <c r="F52" s="5">
        <f>SUM(F51)</f>
        <v>26990</v>
      </c>
      <c r="G52" s="113"/>
      <c r="H52" s="113"/>
      <c r="I52" s="113"/>
      <c r="J52" s="5">
        <f t="shared" si="14"/>
        <v>26990</v>
      </c>
      <c r="K52" s="5">
        <f t="shared" si="15"/>
        <v>26990</v>
      </c>
      <c r="L52" s="5">
        <f t="shared" si="16"/>
        <v>26990</v>
      </c>
      <c r="M52" s="126"/>
      <c r="N52" s="126"/>
    </row>
    <row r="53" spans="1:14" s="3" customFormat="1" ht="47.25" hidden="1">
      <c r="A53" s="1"/>
      <c r="B53" s="63" t="s">
        <v>199</v>
      </c>
      <c r="C53" s="97"/>
      <c r="D53" s="5"/>
      <c r="E53" s="5"/>
      <c r="F53" s="5"/>
      <c r="G53" s="113"/>
      <c r="H53" s="113"/>
      <c r="I53" s="113"/>
      <c r="J53" s="5">
        <f t="shared" si="14"/>
        <v>0</v>
      </c>
      <c r="K53" s="5">
        <f t="shared" si="15"/>
        <v>0</v>
      </c>
      <c r="L53" s="5">
        <f t="shared" si="16"/>
        <v>0</v>
      </c>
      <c r="M53" s="126"/>
      <c r="N53" s="126"/>
    </row>
    <row r="54" spans="1:14" s="3" customFormat="1" ht="31.5">
      <c r="A54" s="1">
        <v>28</v>
      </c>
      <c r="B54" s="63" t="s">
        <v>543</v>
      </c>
      <c r="C54" s="97">
        <v>2</v>
      </c>
      <c r="D54" s="5">
        <v>0</v>
      </c>
      <c r="E54" s="5">
        <v>100000</v>
      </c>
      <c r="F54" s="5">
        <v>100000</v>
      </c>
      <c r="G54" s="113"/>
      <c r="H54" s="113"/>
      <c r="I54" s="113"/>
      <c r="J54" s="5">
        <f t="shared" si="14"/>
        <v>0</v>
      </c>
      <c r="K54" s="5">
        <f t="shared" si="15"/>
        <v>100000</v>
      </c>
      <c r="L54" s="5">
        <f t="shared" si="16"/>
        <v>100000</v>
      </c>
      <c r="M54" s="126"/>
      <c r="N54" s="126"/>
    </row>
    <row r="55" spans="1:14" s="3" customFormat="1" ht="78.75">
      <c r="A55" s="1">
        <v>29</v>
      </c>
      <c r="B55" s="63" t="s">
        <v>200</v>
      </c>
      <c r="C55" s="97"/>
      <c r="D55" s="5">
        <f>SUM(D54)</f>
        <v>0</v>
      </c>
      <c r="E55" s="5">
        <f>SUM(E54)</f>
        <v>100000</v>
      </c>
      <c r="F55" s="5">
        <f>SUM(F54)</f>
        <v>100000</v>
      </c>
      <c r="G55" s="113"/>
      <c r="H55" s="113"/>
      <c r="I55" s="113"/>
      <c r="J55" s="5">
        <f t="shared" si="14"/>
        <v>0</v>
      </c>
      <c r="K55" s="5">
        <f t="shared" si="15"/>
        <v>100000</v>
      </c>
      <c r="L55" s="5">
        <f t="shared" si="16"/>
        <v>100000</v>
      </c>
      <c r="M55" s="126"/>
      <c r="N55" s="126"/>
    </row>
    <row r="56" spans="1:14" s="3" customFormat="1" ht="15.75" hidden="1">
      <c r="A56" s="1"/>
      <c r="B56" s="63"/>
      <c r="C56" s="97"/>
      <c r="D56" s="5"/>
      <c r="E56" s="5"/>
      <c r="F56" s="5"/>
      <c r="G56" s="113"/>
      <c r="H56" s="113"/>
      <c r="I56" s="113"/>
      <c r="J56" s="5">
        <f t="shared" si="14"/>
        <v>0</v>
      </c>
      <c r="K56" s="5">
        <f t="shared" si="15"/>
        <v>0</v>
      </c>
      <c r="L56" s="5">
        <f t="shared" si="16"/>
        <v>0</v>
      </c>
      <c r="M56" s="126"/>
      <c r="N56" s="126"/>
    </row>
    <row r="57" spans="1:14" s="3" customFormat="1" ht="15.75" hidden="1">
      <c r="A57" s="1"/>
      <c r="B57" s="63" t="s">
        <v>201</v>
      </c>
      <c r="C57" s="97"/>
      <c r="D57" s="5"/>
      <c r="E57" s="5"/>
      <c r="F57" s="5"/>
      <c r="G57" s="113"/>
      <c r="H57" s="113"/>
      <c r="I57" s="113"/>
      <c r="J57" s="5">
        <f t="shared" si="14"/>
        <v>0</v>
      </c>
      <c r="K57" s="5">
        <f t="shared" si="15"/>
        <v>0</v>
      </c>
      <c r="L57" s="5">
        <f t="shared" si="16"/>
        <v>0</v>
      </c>
      <c r="M57" s="126"/>
      <c r="N57" s="126"/>
    </row>
    <row r="58" spans="1:14" s="3" customFormat="1" ht="31.5">
      <c r="A58" s="1">
        <v>30</v>
      </c>
      <c r="B58" s="63" t="s">
        <v>510</v>
      </c>
      <c r="C58" s="97">
        <v>2</v>
      </c>
      <c r="D58" s="5">
        <v>0</v>
      </c>
      <c r="E58" s="5">
        <v>10000</v>
      </c>
      <c r="F58" s="5">
        <v>10000</v>
      </c>
      <c r="G58" s="113"/>
      <c r="H58" s="113"/>
      <c r="I58" s="113"/>
      <c r="J58" s="5">
        <f t="shared" si="14"/>
        <v>0</v>
      </c>
      <c r="K58" s="5">
        <f t="shared" si="15"/>
        <v>10000</v>
      </c>
      <c r="L58" s="5">
        <f t="shared" si="16"/>
        <v>10000</v>
      </c>
      <c r="M58" s="126"/>
      <c r="N58" s="126"/>
    </row>
    <row r="59" spans="1:14" s="3" customFormat="1" ht="15.75" hidden="1">
      <c r="A59" s="1"/>
      <c r="B59" s="63" t="s">
        <v>482</v>
      </c>
      <c r="C59" s="97">
        <v>2</v>
      </c>
      <c r="D59" s="5">
        <v>0</v>
      </c>
      <c r="E59" s="5">
        <v>0</v>
      </c>
      <c r="F59" s="5"/>
      <c r="G59" s="113"/>
      <c r="H59" s="113"/>
      <c r="I59" s="113"/>
      <c r="J59" s="5">
        <f t="shared" si="14"/>
        <v>0</v>
      </c>
      <c r="K59" s="5">
        <f t="shared" si="15"/>
        <v>0</v>
      </c>
      <c r="L59" s="5">
        <f t="shared" si="16"/>
        <v>0</v>
      </c>
      <c r="M59" s="126"/>
      <c r="N59" s="126"/>
    </row>
    <row r="60" spans="1:14" s="3" customFormat="1" ht="63">
      <c r="A60" s="1">
        <v>31</v>
      </c>
      <c r="B60" s="63" t="s">
        <v>202</v>
      </c>
      <c r="C60" s="97"/>
      <c r="D60" s="5">
        <f>SUM(D58:D59)</f>
        <v>0</v>
      </c>
      <c r="E60" s="5">
        <f>SUM(E58:E59)</f>
        <v>10000</v>
      </c>
      <c r="F60" s="5">
        <f>SUM(F58:F59)</f>
        <v>10000</v>
      </c>
      <c r="G60" s="113"/>
      <c r="H60" s="113"/>
      <c r="I60" s="113"/>
      <c r="J60" s="5">
        <f t="shared" si="14"/>
        <v>0</v>
      </c>
      <c r="K60" s="5">
        <f t="shared" si="15"/>
        <v>10000</v>
      </c>
      <c r="L60" s="5">
        <f t="shared" si="16"/>
        <v>10000</v>
      </c>
      <c r="M60" s="126"/>
      <c r="N60" s="126"/>
    </row>
    <row r="61" spans="1:14" s="3" customFormat="1" ht="31.5">
      <c r="A61" s="1">
        <v>32</v>
      </c>
      <c r="B61" s="9" t="s">
        <v>45</v>
      </c>
      <c r="C61" s="97"/>
      <c r="D61" s="14">
        <f aca="true" t="shared" si="17" ref="D61:I61">SUM(D62:D64)</f>
        <v>26990</v>
      </c>
      <c r="E61" s="14">
        <f>SUM(E62:E64)</f>
        <v>136990</v>
      </c>
      <c r="F61" s="14">
        <f t="shared" si="17"/>
        <v>136990</v>
      </c>
      <c r="G61" s="14">
        <f t="shared" si="17"/>
        <v>0</v>
      </c>
      <c r="H61" s="14">
        <f>SUM(H62:H64)</f>
        <v>0</v>
      </c>
      <c r="I61" s="14">
        <f t="shared" si="17"/>
        <v>0</v>
      </c>
      <c r="J61" s="14">
        <f t="shared" si="14"/>
        <v>26990</v>
      </c>
      <c r="K61" s="14">
        <f t="shared" si="15"/>
        <v>136990</v>
      </c>
      <c r="L61" s="14">
        <f t="shared" si="16"/>
        <v>136990</v>
      </c>
      <c r="M61" s="126"/>
      <c r="N61" s="126"/>
    </row>
    <row r="62" spans="1:14" s="3" customFormat="1" ht="31.5">
      <c r="A62" s="1">
        <v>33</v>
      </c>
      <c r="B62" s="85" t="s">
        <v>373</v>
      </c>
      <c r="C62" s="97">
        <v>1</v>
      </c>
      <c r="D62" s="5">
        <f aca="true" t="shared" si="18" ref="D62:I62">SUMIF($C$45:$C$61,"1",D$45:D$61)</f>
        <v>0</v>
      </c>
      <c r="E62" s="5">
        <f t="shared" si="18"/>
        <v>0</v>
      </c>
      <c r="F62" s="5">
        <f t="shared" si="18"/>
        <v>0</v>
      </c>
      <c r="G62" s="5">
        <f t="shared" si="18"/>
        <v>0</v>
      </c>
      <c r="H62" s="5">
        <f t="shared" si="18"/>
        <v>0</v>
      </c>
      <c r="I62" s="5">
        <f t="shared" si="18"/>
        <v>0</v>
      </c>
      <c r="J62" s="5">
        <f t="shared" si="14"/>
        <v>0</v>
      </c>
      <c r="K62" s="5">
        <f t="shared" si="15"/>
        <v>0</v>
      </c>
      <c r="L62" s="5">
        <f t="shared" si="16"/>
        <v>0</v>
      </c>
      <c r="M62" s="126"/>
      <c r="N62" s="126"/>
    </row>
    <row r="63" spans="1:14" s="3" customFormat="1" ht="15.75">
      <c r="A63" s="1">
        <v>34</v>
      </c>
      <c r="B63" s="85" t="s">
        <v>220</v>
      </c>
      <c r="C63" s="97">
        <v>2</v>
      </c>
      <c r="D63" s="5">
        <f aca="true" t="shared" si="19" ref="D63:I63">SUMIF($C$45:$C$61,"2",D$45:D$61)</f>
        <v>26990</v>
      </c>
      <c r="E63" s="5">
        <f t="shared" si="19"/>
        <v>136990</v>
      </c>
      <c r="F63" s="5">
        <f t="shared" si="19"/>
        <v>136990</v>
      </c>
      <c r="G63" s="5">
        <f t="shared" si="19"/>
        <v>0</v>
      </c>
      <c r="H63" s="5">
        <f t="shared" si="19"/>
        <v>0</v>
      </c>
      <c r="I63" s="5">
        <f t="shared" si="19"/>
        <v>0</v>
      </c>
      <c r="J63" s="5">
        <f t="shared" si="14"/>
        <v>26990</v>
      </c>
      <c r="K63" s="5">
        <f t="shared" si="15"/>
        <v>136990</v>
      </c>
      <c r="L63" s="5">
        <f t="shared" si="16"/>
        <v>136990</v>
      </c>
      <c r="M63" s="126"/>
      <c r="N63" s="126"/>
    </row>
    <row r="64" spans="1:14" s="3" customFormat="1" ht="15.75">
      <c r="A64" s="1">
        <v>35</v>
      </c>
      <c r="B64" s="85" t="s">
        <v>111</v>
      </c>
      <c r="C64" s="97">
        <v>3</v>
      </c>
      <c r="D64" s="5">
        <f aca="true" t="shared" si="20" ref="D64:I64">SUMIF($C$45:$C$61,"3",D$45:D$61)</f>
        <v>0</v>
      </c>
      <c r="E64" s="5">
        <f t="shared" si="20"/>
        <v>0</v>
      </c>
      <c r="F64" s="5">
        <f t="shared" si="20"/>
        <v>0</v>
      </c>
      <c r="G64" s="5">
        <f t="shared" si="20"/>
        <v>0</v>
      </c>
      <c r="H64" s="5">
        <f t="shared" si="20"/>
        <v>0</v>
      </c>
      <c r="I64" s="5">
        <f t="shared" si="20"/>
        <v>0</v>
      </c>
      <c r="J64" s="5">
        <f t="shared" si="14"/>
        <v>0</v>
      </c>
      <c r="K64" s="5">
        <f t="shared" si="15"/>
        <v>0</v>
      </c>
      <c r="L64" s="5">
        <f t="shared" si="16"/>
        <v>0</v>
      </c>
      <c r="M64" s="126"/>
      <c r="N64" s="126"/>
    </row>
    <row r="65" spans="1:14" s="3" customFormat="1" ht="31.5">
      <c r="A65" s="1">
        <v>36</v>
      </c>
      <c r="B65" s="9" t="s">
        <v>155</v>
      </c>
      <c r="C65" s="97"/>
      <c r="D65" s="14">
        <f aca="true" t="shared" si="21" ref="D65:I65">D24+D41+D61</f>
        <v>9419064</v>
      </c>
      <c r="E65" s="14">
        <f>E24+E41+E61</f>
        <v>11780093</v>
      </c>
      <c r="F65" s="14">
        <f t="shared" si="21"/>
        <v>10266264</v>
      </c>
      <c r="G65" s="14">
        <f t="shared" si="21"/>
        <v>2500760</v>
      </c>
      <c r="H65" s="14">
        <f>H24+H41+H61</f>
        <v>2838537</v>
      </c>
      <c r="I65" s="14">
        <f t="shared" si="21"/>
        <v>2429804</v>
      </c>
      <c r="J65" s="14">
        <f t="shared" si="14"/>
        <v>11919824</v>
      </c>
      <c r="K65" s="14">
        <f t="shared" si="15"/>
        <v>14618630</v>
      </c>
      <c r="L65" s="14">
        <f t="shared" si="16"/>
        <v>12696068</v>
      </c>
      <c r="M65" s="126"/>
      <c r="N65" s="126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7" ht="15.75"/>
    <row r="88" ht="15.75"/>
    <row r="89" ht="15.75"/>
    <row r="91" ht="15.75"/>
    <row r="92" ht="15.75"/>
    <row r="93" ht="15.75"/>
    <row r="94" ht="15.75"/>
    <row r="95" ht="15.75"/>
    <row r="96" ht="15.75"/>
    <row r="97" ht="15.75"/>
    <row r="98" ht="15.75"/>
    <row r="100" ht="15.75"/>
    <row r="101" ht="15.75"/>
    <row r="102" ht="15.75"/>
    <row r="103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3"/>
  <headerFooter>
    <oddHeader>&amp;R&amp;"Arial,Normál"&amp;10 2. melléklet a 4/2018.(V.25.)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1"/>
  <sheetViews>
    <sheetView zoomScalePageLayoutView="0" workbookViewId="0" topLeftCell="A1">
      <pane xSplit="2" ySplit="5" topLeftCell="K6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A2" sqref="A2:Q2"/>
    </sheetView>
  </sheetViews>
  <sheetFormatPr defaultColWidth="9.140625" defaultRowHeight="15"/>
  <cols>
    <col min="1" max="1" width="59.421875" style="2" customWidth="1"/>
    <col min="2" max="2" width="5.7109375" style="2" customWidth="1"/>
    <col min="3" max="9" width="10.28125" style="2" customWidth="1"/>
    <col min="10" max="10" width="12.00390625" style="2" customWidth="1"/>
    <col min="11" max="14" width="10.28125" style="2" customWidth="1"/>
    <col min="15" max="15" width="11.28125" style="20" customWidth="1"/>
    <col min="16" max="16" width="14.140625" style="2" customWidth="1"/>
    <col min="17" max="17" width="13.28125" style="2" customWidth="1"/>
    <col min="18" max="16384" width="9.140625" style="2" customWidth="1"/>
  </cols>
  <sheetData>
    <row r="1" spans="1:17" ht="15.75">
      <c r="A1" s="318" t="s">
        <v>491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5.75">
      <c r="A2" s="318" t="s">
        <v>446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4" spans="1:17" s="3" customFormat="1" ht="15.75" customHeight="1">
      <c r="A4" s="319" t="s">
        <v>256</v>
      </c>
      <c r="B4" s="364" t="s">
        <v>127</v>
      </c>
      <c r="C4" s="321" t="s">
        <v>106</v>
      </c>
      <c r="D4" s="322"/>
      <c r="E4" s="323"/>
      <c r="F4" s="321" t="s">
        <v>107</v>
      </c>
      <c r="G4" s="322"/>
      <c r="H4" s="323"/>
      <c r="I4" s="321" t="s">
        <v>18</v>
      </c>
      <c r="J4" s="322"/>
      <c r="K4" s="323"/>
      <c r="L4" s="321" t="s">
        <v>16</v>
      </c>
      <c r="M4" s="322"/>
      <c r="N4" s="323"/>
      <c r="O4" s="321" t="s">
        <v>5</v>
      </c>
      <c r="P4" s="322"/>
      <c r="Q4" s="323"/>
    </row>
    <row r="5" spans="1:17" s="3" customFormat="1" ht="31.5">
      <c r="A5" s="320"/>
      <c r="B5" s="365"/>
      <c r="C5" s="40" t="s">
        <v>157</v>
      </c>
      <c r="D5" s="40" t="s">
        <v>541</v>
      </c>
      <c r="E5" s="40" t="s">
        <v>542</v>
      </c>
      <c r="F5" s="40" t="s">
        <v>157</v>
      </c>
      <c r="G5" s="40" t="s">
        <v>541</v>
      </c>
      <c r="H5" s="40" t="s">
        <v>542</v>
      </c>
      <c r="I5" s="40" t="s">
        <v>157</v>
      </c>
      <c r="J5" s="40" t="s">
        <v>541</v>
      </c>
      <c r="K5" s="40" t="s">
        <v>542</v>
      </c>
      <c r="L5" s="40" t="s">
        <v>157</v>
      </c>
      <c r="M5" s="40" t="s">
        <v>541</v>
      </c>
      <c r="N5" s="40" t="s">
        <v>542</v>
      </c>
      <c r="O5" s="40" t="s">
        <v>157</v>
      </c>
      <c r="P5" s="40" t="s">
        <v>541</v>
      </c>
      <c r="Q5" s="40" t="s">
        <v>542</v>
      </c>
    </row>
    <row r="6" spans="1:17" s="3" customFormat="1" ht="31.5">
      <c r="A6" s="7" t="s">
        <v>227</v>
      </c>
      <c r="B6" s="97">
        <v>2</v>
      </c>
      <c r="C6" s="5">
        <v>2789084</v>
      </c>
      <c r="D6" s="5">
        <v>3047856</v>
      </c>
      <c r="E6" s="5">
        <v>3047856</v>
      </c>
      <c r="F6" s="5">
        <v>620481</v>
      </c>
      <c r="G6" s="5">
        <v>622514</v>
      </c>
      <c r="H6" s="5">
        <v>622514</v>
      </c>
      <c r="I6" s="5">
        <v>450000</v>
      </c>
      <c r="J6" s="5">
        <v>400000</v>
      </c>
      <c r="K6" s="5">
        <v>311437</v>
      </c>
      <c r="L6" s="5">
        <v>81000</v>
      </c>
      <c r="M6" s="5">
        <v>81000</v>
      </c>
      <c r="N6" s="5">
        <v>6326</v>
      </c>
      <c r="O6" s="5">
        <f aca="true" t="shared" si="0" ref="O6:O51">C6+F6+I6+L6</f>
        <v>3940565</v>
      </c>
      <c r="P6" s="5">
        <f aca="true" t="shared" si="1" ref="P6:P51">D6+G6+J6+M6</f>
        <v>4151370</v>
      </c>
      <c r="Q6" s="5">
        <f aca="true" t="shared" si="2" ref="Q6:Q51">E6+H6+K6+N6</f>
        <v>3988133</v>
      </c>
    </row>
    <row r="7" spans="1:17" s="3" customFormat="1" ht="31.5">
      <c r="A7" s="7" t="s">
        <v>443</v>
      </c>
      <c r="B7" s="97">
        <v>3</v>
      </c>
      <c r="C7" s="5">
        <v>480000</v>
      </c>
      <c r="D7" s="5">
        <v>480000</v>
      </c>
      <c r="E7" s="5">
        <v>470000</v>
      </c>
      <c r="F7" s="5">
        <v>107600</v>
      </c>
      <c r="G7" s="5">
        <v>99892</v>
      </c>
      <c r="H7" s="5">
        <v>94410</v>
      </c>
      <c r="I7" s="5"/>
      <c r="J7" s="5"/>
      <c r="K7" s="5"/>
      <c r="L7" s="5"/>
      <c r="M7" s="5"/>
      <c r="N7" s="5"/>
      <c r="O7" s="5">
        <f t="shared" si="0"/>
        <v>587600</v>
      </c>
      <c r="P7" s="5">
        <f t="shared" si="1"/>
        <v>579892</v>
      </c>
      <c r="Q7" s="5">
        <f t="shared" si="2"/>
        <v>564410</v>
      </c>
    </row>
    <row r="8" spans="1:17" s="3" customFormat="1" ht="15.75">
      <c r="A8" s="7" t="s">
        <v>432</v>
      </c>
      <c r="B8" s="97">
        <v>3</v>
      </c>
      <c r="C8" s="5">
        <v>50000</v>
      </c>
      <c r="D8" s="5">
        <v>50000</v>
      </c>
      <c r="E8" s="5">
        <v>3000</v>
      </c>
      <c r="F8" s="5">
        <v>25000</v>
      </c>
      <c r="G8" s="5">
        <v>25000</v>
      </c>
      <c r="H8" s="5"/>
      <c r="I8" s="5"/>
      <c r="J8" s="5"/>
      <c r="K8" s="5"/>
      <c r="L8" s="5"/>
      <c r="M8" s="5"/>
      <c r="N8" s="5"/>
      <c r="O8" s="5">
        <f t="shared" si="0"/>
        <v>75000</v>
      </c>
      <c r="P8" s="5">
        <f t="shared" si="1"/>
        <v>75000</v>
      </c>
      <c r="Q8" s="5">
        <f t="shared" si="2"/>
        <v>3000</v>
      </c>
    </row>
    <row r="9" spans="1:17" s="3" customFormat="1" ht="15.75">
      <c r="A9" s="7" t="s">
        <v>228</v>
      </c>
      <c r="B9" s="97">
        <v>2</v>
      </c>
      <c r="C9" s="5">
        <v>402375</v>
      </c>
      <c r="D9" s="5">
        <v>468415</v>
      </c>
      <c r="E9" s="5">
        <v>402375</v>
      </c>
      <c r="F9" s="5">
        <v>91456</v>
      </c>
      <c r="G9" s="5">
        <v>94563</v>
      </c>
      <c r="H9" s="5">
        <v>94563</v>
      </c>
      <c r="I9" s="5">
        <v>250000</v>
      </c>
      <c r="J9" s="5">
        <v>250000</v>
      </c>
      <c r="K9" s="5">
        <v>74878</v>
      </c>
      <c r="L9" s="5">
        <v>67500</v>
      </c>
      <c r="M9" s="5">
        <v>67500</v>
      </c>
      <c r="N9" s="5">
        <v>13142</v>
      </c>
      <c r="O9" s="5">
        <f t="shared" si="0"/>
        <v>811331</v>
      </c>
      <c r="P9" s="5">
        <f t="shared" si="1"/>
        <v>880478</v>
      </c>
      <c r="Q9" s="5">
        <f t="shared" si="2"/>
        <v>584958</v>
      </c>
    </row>
    <row r="10" spans="1:17" s="3" customFormat="1" ht="31.5">
      <c r="A10" s="7" t="s">
        <v>229</v>
      </c>
      <c r="B10" s="97">
        <v>2</v>
      </c>
      <c r="C10" s="5"/>
      <c r="D10" s="5"/>
      <c r="E10" s="5"/>
      <c r="F10" s="5"/>
      <c r="G10" s="5"/>
      <c r="H10" s="5"/>
      <c r="I10" s="5">
        <v>300000</v>
      </c>
      <c r="J10" s="5">
        <v>300000</v>
      </c>
      <c r="K10" s="5">
        <v>11080</v>
      </c>
      <c r="L10" s="5">
        <v>81000</v>
      </c>
      <c r="M10" s="5">
        <v>81000</v>
      </c>
      <c r="N10" s="5">
        <v>2992</v>
      </c>
      <c r="O10" s="5">
        <f t="shared" si="0"/>
        <v>381000</v>
      </c>
      <c r="P10" s="5">
        <f t="shared" si="1"/>
        <v>381000</v>
      </c>
      <c r="Q10" s="5">
        <f t="shared" si="2"/>
        <v>14072</v>
      </c>
    </row>
    <row r="11" spans="1:17" s="3" customFormat="1" ht="15.75" hidden="1">
      <c r="A11" s="7" t="s">
        <v>230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</row>
    <row r="12" spans="1:17" s="3" customFormat="1" ht="15.75" hidden="1">
      <c r="A12" s="7" t="s">
        <v>231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232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>
      <c r="A14" s="7" t="s">
        <v>233</v>
      </c>
      <c r="B14" s="97">
        <v>2</v>
      </c>
      <c r="C14" s="5"/>
      <c r="D14" s="5">
        <v>244589</v>
      </c>
      <c r="E14" s="5">
        <v>163060</v>
      </c>
      <c r="F14" s="5"/>
      <c r="G14" s="5">
        <v>26905</v>
      </c>
      <c r="H14" s="5">
        <v>17938</v>
      </c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271494</v>
      </c>
      <c r="Q14" s="5">
        <f t="shared" si="2"/>
        <v>180998</v>
      </c>
    </row>
    <row r="15" spans="1:17" s="3" customFormat="1" ht="15.75" hidden="1">
      <c r="A15" s="7" t="s">
        <v>234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235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236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>
      <c r="A18" s="7" t="s">
        <v>237</v>
      </c>
      <c r="B18" s="97">
        <v>2</v>
      </c>
      <c r="C18" s="5"/>
      <c r="D18" s="5"/>
      <c r="E18" s="5"/>
      <c r="F18" s="5"/>
      <c r="G18" s="5"/>
      <c r="H18" s="5"/>
      <c r="I18" s="5">
        <v>1100000</v>
      </c>
      <c r="J18" s="5">
        <v>1100000</v>
      </c>
      <c r="K18" s="5">
        <v>312000</v>
      </c>
      <c r="L18" s="5">
        <v>297000</v>
      </c>
      <c r="M18" s="5">
        <v>297000</v>
      </c>
      <c r="N18" s="5">
        <v>68040</v>
      </c>
      <c r="O18" s="5">
        <f t="shared" si="0"/>
        <v>1397000</v>
      </c>
      <c r="P18" s="5">
        <f t="shared" si="1"/>
        <v>1397000</v>
      </c>
      <c r="Q18" s="5">
        <f t="shared" si="2"/>
        <v>380040</v>
      </c>
    </row>
    <row r="19" spans="1:17" s="3" customFormat="1" ht="15.75" hidden="1">
      <c r="A19" s="7" t="s">
        <v>447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s="3" customFormat="1" ht="15.75">
      <c r="A20" s="7" t="s">
        <v>238</v>
      </c>
      <c r="B20" s="97">
        <v>2</v>
      </c>
      <c r="C20" s="5"/>
      <c r="D20" s="5"/>
      <c r="E20" s="5"/>
      <c r="F20" s="5"/>
      <c r="G20" s="5"/>
      <c r="H20" s="5"/>
      <c r="I20" s="5">
        <v>500000</v>
      </c>
      <c r="J20" s="5">
        <v>228150</v>
      </c>
      <c r="K20" s="5"/>
      <c r="L20" s="5">
        <v>135000</v>
      </c>
      <c r="M20" s="5">
        <v>132668</v>
      </c>
      <c r="N20" s="5"/>
      <c r="O20" s="5">
        <f t="shared" si="0"/>
        <v>635000</v>
      </c>
      <c r="P20" s="5">
        <f t="shared" si="1"/>
        <v>360818</v>
      </c>
      <c r="Q20" s="5">
        <f t="shared" si="2"/>
        <v>0</v>
      </c>
    </row>
    <row r="21" spans="1:17" s="3" customFormat="1" ht="31.5">
      <c r="A21" s="7" t="s">
        <v>239</v>
      </c>
      <c r="B21" s="97">
        <v>2</v>
      </c>
      <c r="C21" s="5"/>
      <c r="D21" s="5"/>
      <c r="E21" s="5"/>
      <c r="F21" s="5"/>
      <c r="G21" s="5"/>
      <c r="H21" s="5"/>
      <c r="I21" s="5">
        <v>50000</v>
      </c>
      <c r="J21" s="5">
        <v>54975</v>
      </c>
      <c r="K21" s="5">
        <v>54975</v>
      </c>
      <c r="L21" s="5">
        <v>13500</v>
      </c>
      <c r="M21" s="5">
        <v>14842</v>
      </c>
      <c r="N21" s="5">
        <v>14842</v>
      </c>
      <c r="O21" s="5">
        <f t="shared" si="0"/>
        <v>63500</v>
      </c>
      <c r="P21" s="5">
        <f t="shared" si="1"/>
        <v>69817</v>
      </c>
      <c r="Q21" s="5">
        <f t="shared" si="2"/>
        <v>69817</v>
      </c>
    </row>
    <row r="22" spans="1:17" s="3" customFormat="1" ht="15.75" hidden="1">
      <c r="A22" s="7" t="s">
        <v>240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>
      <c r="A23" s="7" t="s">
        <v>241</v>
      </c>
      <c r="B23" s="97">
        <v>2</v>
      </c>
      <c r="C23" s="5"/>
      <c r="D23" s="5"/>
      <c r="E23" s="5"/>
      <c r="F23" s="5"/>
      <c r="G23" s="5"/>
      <c r="H23" s="5"/>
      <c r="I23" s="5">
        <v>20000</v>
      </c>
      <c r="J23" s="5">
        <v>20000</v>
      </c>
      <c r="K23" s="5"/>
      <c r="L23" s="5">
        <v>5400</v>
      </c>
      <c r="M23" s="5">
        <v>5400</v>
      </c>
      <c r="N23" s="5"/>
      <c r="O23" s="5">
        <f t="shared" si="0"/>
        <v>25400</v>
      </c>
      <c r="P23" s="5">
        <f t="shared" si="1"/>
        <v>25400</v>
      </c>
      <c r="Q23" s="5">
        <f t="shared" si="2"/>
        <v>0</v>
      </c>
    </row>
    <row r="24" spans="1:17" s="3" customFormat="1" ht="15.75">
      <c r="A24" s="7" t="s">
        <v>242</v>
      </c>
      <c r="B24" s="97">
        <v>2</v>
      </c>
      <c r="C24" s="5"/>
      <c r="D24" s="5"/>
      <c r="E24" s="5"/>
      <c r="F24" s="5"/>
      <c r="G24" s="5"/>
      <c r="H24" s="5"/>
      <c r="I24" s="5">
        <v>160000</v>
      </c>
      <c r="J24" s="5">
        <v>160000</v>
      </c>
      <c r="K24" s="5">
        <v>117612</v>
      </c>
      <c r="L24" s="5">
        <v>43200</v>
      </c>
      <c r="M24" s="5">
        <v>43200</v>
      </c>
      <c r="N24" s="5">
        <v>29439</v>
      </c>
      <c r="O24" s="5">
        <f t="shared" si="0"/>
        <v>203200</v>
      </c>
      <c r="P24" s="5">
        <f t="shared" si="1"/>
        <v>203200</v>
      </c>
      <c r="Q24" s="5">
        <f t="shared" si="2"/>
        <v>147051</v>
      </c>
    </row>
    <row r="25" spans="1:17" s="3" customFormat="1" ht="15.75">
      <c r="A25" s="7" t="s">
        <v>243</v>
      </c>
      <c r="B25" s="97">
        <v>2</v>
      </c>
      <c r="C25" s="5"/>
      <c r="D25" s="5"/>
      <c r="E25" s="5"/>
      <c r="F25" s="5"/>
      <c r="G25" s="5"/>
      <c r="H25" s="5"/>
      <c r="I25" s="5">
        <v>450000</v>
      </c>
      <c r="J25" s="5">
        <v>400000</v>
      </c>
      <c r="K25" s="5">
        <v>232200</v>
      </c>
      <c r="L25" s="5">
        <v>121500</v>
      </c>
      <c r="M25" s="5">
        <v>121500</v>
      </c>
      <c r="N25" s="5">
        <v>33078</v>
      </c>
      <c r="O25" s="5">
        <f t="shared" si="0"/>
        <v>571500</v>
      </c>
      <c r="P25" s="5">
        <f t="shared" si="1"/>
        <v>521500</v>
      </c>
      <c r="Q25" s="5">
        <f t="shared" si="2"/>
        <v>265278</v>
      </c>
    </row>
    <row r="26" spans="1:17" s="3" customFormat="1" ht="15.75">
      <c r="A26" s="7" t="s">
        <v>433</v>
      </c>
      <c r="B26" s="97">
        <v>2</v>
      </c>
      <c r="C26" s="5"/>
      <c r="D26" s="5"/>
      <c r="E26" s="5"/>
      <c r="F26" s="5"/>
      <c r="G26" s="5"/>
      <c r="H26" s="5"/>
      <c r="I26" s="5">
        <v>12000</v>
      </c>
      <c r="J26" s="5">
        <v>12000</v>
      </c>
      <c r="K26" s="5"/>
      <c r="L26" s="5"/>
      <c r="M26" s="5"/>
      <c r="N26" s="5"/>
      <c r="O26" s="5">
        <f t="shared" si="0"/>
        <v>12000</v>
      </c>
      <c r="P26" s="5">
        <f t="shared" si="1"/>
        <v>12000</v>
      </c>
      <c r="Q26" s="5">
        <f t="shared" si="2"/>
        <v>0</v>
      </c>
    </row>
    <row r="27" spans="1:17" s="3" customFormat="1" ht="15.75">
      <c r="A27" s="7" t="s">
        <v>244</v>
      </c>
      <c r="B27" s="97">
        <v>2</v>
      </c>
      <c r="C27" s="5"/>
      <c r="D27" s="5"/>
      <c r="E27" s="5"/>
      <c r="F27" s="5"/>
      <c r="G27" s="5"/>
      <c r="H27" s="5"/>
      <c r="I27" s="5">
        <v>10000</v>
      </c>
      <c r="J27" s="5">
        <v>10000</v>
      </c>
      <c r="K27" s="5"/>
      <c r="L27" s="5">
        <v>2700</v>
      </c>
      <c r="M27" s="5">
        <v>2700</v>
      </c>
      <c r="N27" s="5"/>
      <c r="O27" s="5">
        <f t="shared" si="0"/>
        <v>12700</v>
      </c>
      <c r="P27" s="5">
        <f t="shared" si="1"/>
        <v>12700</v>
      </c>
      <c r="Q27" s="5">
        <f t="shared" si="2"/>
        <v>0</v>
      </c>
    </row>
    <row r="28" spans="1:17" s="3" customFormat="1" ht="15.75" hidden="1">
      <c r="A28" s="7" t="s">
        <v>245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s="3" customFormat="1" ht="31.5" hidden="1">
      <c r="A29" s="7" t="s">
        <v>246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247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>
      <c r="A31" s="7" t="s">
        <v>248</v>
      </c>
      <c r="B31" s="97">
        <v>2</v>
      </c>
      <c r="C31" s="5"/>
      <c r="D31" s="5"/>
      <c r="E31" s="5"/>
      <c r="F31" s="5"/>
      <c r="G31" s="5"/>
      <c r="H31" s="5"/>
      <c r="I31" s="5">
        <v>4000</v>
      </c>
      <c r="J31" s="5">
        <v>4000</v>
      </c>
      <c r="K31" s="5">
        <v>1860</v>
      </c>
      <c r="L31" s="5"/>
      <c r="M31" s="5"/>
      <c r="N31" s="5"/>
      <c r="O31" s="5">
        <f t="shared" si="0"/>
        <v>4000</v>
      </c>
      <c r="P31" s="5">
        <f t="shared" si="1"/>
        <v>4000</v>
      </c>
      <c r="Q31" s="5">
        <f t="shared" si="2"/>
        <v>1860</v>
      </c>
    </row>
    <row r="32" spans="1:17" s="3" customFormat="1" ht="15.75" hidden="1">
      <c r="A32" s="7" t="s">
        <v>249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31.5" hidden="1">
      <c r="A33" s="7" t="s">
        <v>250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251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>
      <c r="A35" s="7" t="s">
        <v>434</v>
      </c>
      <c r="B35" s="97">
        <v>2</v>
      </c>
      <c r="C35" s="5"/>
      <c r="D35" s="5"/>
      <c r="E35" s="5"/>
      <c r="F35" s="5"/>
      <c r="G35" s="5"/>
      <c r="H35" s="5"/>
      <c r="I35" s="5">
        <v>139370</v>
      </c>
      <c r="J35" s="5">
        <v>139370</v>
      </c>
      <c r="K35" s="5">
        <v>139200</v>
      </c>
      <c r="L35" s="5">
        <v>37630</v>
      </c>
      <c r="M35" s="5">
        <v>37630</v>
      </c>
      <c r="N35" s="5">
        <v>37584</v>
      </c>
      <c r="O35" s="5">
        <f t="shared" si="0"/>
        <v>177000</v>
      </c>
      <c r="P35" s="5">
        <f t="shared" si="1"/>
        <v>177000</v>
      </c>
      <c r="Q35" s="5">
        <f t="shared" si="2"/>
        <v>176784</v>
      </c>
    </row>
    <row r="36" spans="1:17" s="3" customFormat="1" ht="31.5" hidden="1">
      <c r="A36" s="7" t="s">
        <v>444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252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253</v>
      </c>
      <c r="B38" s="97">
        <v>2</v>
      </c>
      <c r="C38" s="5">
        <v>242025</v>
      </c>
      <c r="D38" s="5">
        <v>252025</v>
      </c>
      <c r="E38" s="5">
        <v>236800</v>
      </c>
      <c r="F38" s="5">
        <v>53246</v>
      </c>
      <c r="G38" s="5">
        <v>55446</v>
      </c>
      <c r="H38" s="5">
        <v>52931</v>
      </c>
      <c r="I38" s="5">
        <v>100000</v>
      </c>
      <c r="J38" s="5">
        <v>125815</v>
      </c>
      <c r="K38" s="5">
        <v>125815</v>
      </c>
      <c r="L38" s="5">
        <v>27000</v>
      </c>
      <c r="M38" s="5">
        <v>29662</v>
      </c>
      <c r="N38" s="5">
        <v>29662</v>
      </c>
      <c r="O38" s="5">
        <f t="shared" si="0"/>
        <v>422271</v>
      </c>
      <c r="P38" s="5">
        <f t="shared" si="1"/>
        <v>462948</v>
      </c>
      <c r="Q38" s="5">
        <f t="shared" si="2"/>
        <v>445208</v>
      </c>
    </row>
    <row r="39" spans="1:17" s="3" customFormat="1" ht="31.5">
      <c r="A39" s="7" t="s">
        <v>254</v>
      </c>
      <c r="B39" s="97">
        <v>2</v>
      </c>
      <c r="C39" s="5">
        <v>1206900</v>
      </c>
      <c r="D39" s="5">
        <v>1249298</v>
      </c>
      <c r="E39" s="5">
        <v>1240150</v>
      </c>
      <c r="F39" s="5">
        <v>274317</v>
      </c>
      <c r="G39" s="5">
        <v>296734</v>
      </c>
      <c r="H39" s="5">
        <v>296734</v>
      </c>
      <c r="I39" s="5">
        <v>2000000</v>
      </c>
      <c r="J39" s="5">
        <v>1974185</v>
      </c>
      <c r="K39" s="5">
        <v>469231</v>
      </c>
      <c r="L39" s="5">
        <v>540000</v>
      </c>
      <c r="M39" s="5">
        <v>537338</v>
      </c>
      <c r="N39" s="5">
        <v>55573</v>
      </c>
      <c r="O39" s="5">
        <f t="shared" si="0"/>
        <v>4021217</v>
      </c>
      <c r="P39" s="5">
        <f t="shared" si="1"/>
        <v>4057555</v>
      </c>
      <c r="Q39" s="5">
        <f t="shared" si="2"/>
        <v>2061688</v>
      </c>
    </row>
    <row r="40" spans="1:17" s="3" customFormat="1" ht="15.75">
      <c r="A40" s="118" t="s">
        <v>435</v>
      </c>
      <c r="B40" s="97">
        <v>2</v>
      </c>
      <c r="C40" s="5">
        <v>300000</v>
      </c>
      <c r="D40" s="5">
        <v>300000</v>
      </c>
      <c r="E40" s="5">
        <v>255628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300000</v>
      </c>
      <c r="P40" s="5">
        <f t="shared" si="1"/>
        <v>300000</v>
      </c>
      <c r="Q40" s="5">
        <f t="shared" si="2"/>
        <v>255628</v>
      </c>
    </row>
    <row r="41" spans="1:17" s="3" customFormat="1" ht="15.75">
      <c r="A41" s="7" t="s">
        <v>473</v>
      </c>
      <c r="B41" s="97">
        <v>2</v>
      </c>
      <c r="C41" s="5"/>
      <c r="D41" s="5"/>
      <c r="E41" s="5"/>
      <c r="F41" s="5"/>
      <c r="G41" s="5"/>
      <c r="H41" s="5"/>
      <c r="I41" s="5"/>
      <c r="J41" s="5">
        <v>3590</v>
      </c>
      <c r="K41" s="5">
        <v>3590</v>
      </c>
      <c r="L41" s="5"/>
      <c r="M41" s="5">
        <v>970</v>
      </c>
      <c r="N41" s="5">
        <v>970</v>
      </c>
      <c r="O41" s="5">
        <f t="shared" si="0"/>
        <v>0</v>
      </c>
      <c r="P41" s="5">
        <f t="shared" si="1"/>
        <v>4560</v>
      </c>
      <c r="Q41" s="5">
        <f t="shared" si="2"/>
        <v>4560</v>
      </c>
    </row>
    <row r="42" spans="1:17" s="3" customFormat="1" ht="15.75">
      <c r="A42" s="7" t="s">
        <v>540</v>
      </c>
      <c r="B42" s="97">
        <v>2</v>
      </c>
      <c r="C42" s="5"/>
      <c r="D42" s="5"/>
      <c r="E42" s="5"/>
      <c r="F42" s="5"/>
      <c r="G42" s="5"/>
      <c r="H42" s="5"/>
      <c r="I42" s="5"/>
      <c r="J42" s="5">
        <v>60000</v>
      </c>
      <c r="K42" s="5">
        <v>60000</v>
      </c>
      <c r="L42" s="5"/>
      <c r="M42" s="5">
        <v>16200</v>
      </c>
      <c r="N42" s="5">
        <v>16200</v>
      </c>
      <c r="O42" s="5">
        <f t="shared" si="0"/>
        <v>0</v>
      </c>
      <c r="P42" s="5">
        <f t="shared" si="1"/>
        <v>76200</v>
      </c>
      <c r="Q42" s="5">
        <f t="shared" si="2"/>
        <v>76200</v>
      </c>
    </row>
    <row r="43" spans="1:17" s="3" customFormat="1" ht="15.75">
      <c r="A43" s="7" t="s">
        <v>255</v>
      </c>
      <c r="B43" s="97">
        <v>2</v>
      </c>
      <c r="C43" s="5"/>
      <c r="D43" s="5"/>
      <c r="E43" s="5"/>
      <c r="F43" s="5"/>
      <c r="G43" s="5"/>
      <c r="H43" s="5"/>
      <c r="I43" s="5">
        <v>249024</v>
      </c>
      <c r="J43" s="5">
        <v>249092</v>
      </c>
      <c r="K43" s="5">
        <v>249092</v>
      </c>
      <c r="L43" s="5">
        <v>67236</v>
      </c>
      <c r="M43" s="5">
        <v>67256</v>
      </c>
      <c r="N43" s="5">
        <v>67256</v>
      </c>
      <c r="O43" s="5">
        <f t="shared" si="0"/>
        <v>316260</v>
      </c>
      <c r="P43" s="5">
        <f t="shared" si="1"/>
        <v>316348</v>
      </c>
      <c r="Q43" s="5">
        <f t="shared" si="2"/>
        <v>316348</v>
      </c>
    </row>
    <row r="44" spans="1:17" s="3" customFormat="1" ht="15.75">
      <c r="A44" s="7" t="s">
        <v>132</v>
      </c>
      <c r="B44" s="97"/>
      <c r="C44" s="5"/>
      <c r="D44" s="5"/>
      <c r="E44" s="5"/>
      <c r="F44" s="5"/>
      <c r="G44" s="5"/>
      <c r="H44" s="5"/>
      <c r="I44" s="5">
        <f>SUM(I45:I47)</f>
        <v>1519666</v>
      </c>
      <c r="J44" s="5">
        <f>SUM(J45:J47)</f>
        <v>1535866</v>
      </c>
      <c r="K44" s="5">
        <f>SUM(K45:K47)</f>
        <v>375104</v>
      </c>
      <c r="L44" s="5"/>
      <c r="M44" s="5"/>
      <c r="N44" s="5"/>
      <c r="O44" s="5">
        <f t="shared" si="0"/>
        <v>1519666</v>
      </c>
      <c r="P44" s="5">
        <f t="shared" si="1"/>
        <v>1535866</v>
      </c>
      <c r="Q44" s="5">
        <f t="shared" si="2"/>
        <v>375104</v>
      </c>
    </row>
    <row r="45" spans="1:17" s="3" customFormat="1" ht="15.75">
      <c r="A45" s="85" t="s">
        <v>373</v>
      </c>
      <c r="B45" s="97">
        <v>1</v>
      </c>
      <c r="C45" s="5"/>
      <c r="D45" s="5"/>
      <c r="E45" s="5"/>
      <c r="F45" s="5"/>
      <c r="G45" s="5"/>
      <c r="H45" s="5"/>
      <c r="I45" s="81">
        <f>SUMIF($B$6:$B$44,"1",L$6:L$44)</f>
        <v>0</v>
      </c>
      <c r="J45" s="81">
        <f>SUMIF($B$6:$B$44,"1",M$6:M$44)</f>
        <v>0</v>
      </c>
      <c r="K45" s="81">
        <f>SUMIF($B$6:$B$44,"1",N$6:N$44)</f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</row>
    <row r="46" spans="1:17" s="3" customFormat="1" ht="15.75">
      <c r="A46" s="85" t="s">
        <v>220</v>
      </c>
      <c r="B46" s="97">
        <v>2</v>
      </c>
      <c r="C46" s="5"/>
      <c r="D46" s="5"/>
      <c r="E46" s="5"/>
      <c r="F46" s="5"/>
      <c r="G46" s="5"/>
      <c r="H46" s="5"/>
      <c r="I46" s="81">
        <f>SUMIF($B$6:$B$44,"2",L$6:L$44)</f>
        <v>1519666</v>
      </c>
      <c r="J46" s="81">
        <f>SUMIF($B$6:$B$44,"2",M$6:M$44)</f>
        <v>1535866</v>
      </c>
      <c r="K46" s="81">
        <f>SUMIF($B$6:$B$44,"2",N$6:N$44)</f>
        <v>375104</v>
      </c>
      <c r="L46" s="5"/>
      <c r="M46" s="5"/>
      <c r="N46" s="5"/>
      <c r="O46" s="5">
        <f t="shared" si="0"/>
        <v>1519666</v>
      </c>
      <c r="P46" s="5">
        <f t="shared" si="1"/>
        <v>1535866</v>
      </c>
      <c r="Q46" s="5">
        <f t="shared" si="2"/>
        <v>375104</v>
      </c>
    </row>
    <row r="47" spans="1:17" s="3" customFormat="1" ht="15.75">
      <c r="A47" s="85" t="s">
        <v>111</v>
      </c>
      <c r="B47" s="97">
        <v>3</v>
      </c>
      <c r="C47" s="5"/>
      <c r="D47" s="5"/>
      <c r="E47" s="5"/>
      <c r="F47" s="5"/>
      <c r="G47" s="5"/>
      <c r="H47" s="5"/>
      <c r="I47" s="81">
        <f>SUMIF($B$6:$B$44,"3",L$6:L$44)</f>
        <v>0</v>
      </c>
      <c r="J47" s="81">
        <f>SUMIF($B$6:$B$44,"3",M$6:M$44)</f>
        <v>0</v>
      </c>
      <c r="K47" s="81">
        <f>SUMIF($B$6:$B$44,"3",N$6:N$44)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" t="s">
        <v>379</v>
      </c>
      <c r="B48" s="97"/>
      <c r="C48" s="14">
        <f aca="true" t="shared" si="3" ref="C48:N48">SUM(C49:C51)</f>
        <v>5470384</v>
      </c>
      <c r="D48" s="14">
        <f t="shared" si="3"/>
        <v>6092183</v>
      </c>
      <c r="E48" s="14">
        <f t="shared" si="3"/>
        <v>5818869</v>
      </c>
      <c r="F48" s="14">
        <f t="shared" si="3"/>
        <v>1172100</v>
      </c>
      <c r="G48" s="14">
        <f t="shared" si="3"/>
        <v>1221054</v>
      </c>
      <c r="H48" s="14">
        <f t="shared" si="3"/>
        <v>1179090</v>
      </c>
      <c r="I48" s="14">
        <f t="shared" si="3"/>
        <v>7314060</v>
      </c>
      <c r="J48" s="14">
        <f t="shared" si="3"/>
        <v>7027043</v>
      </c>
      <c r="K48" s="14">
        <f t="shared" si="3"/>
        <v>2538074</v>
      </c>
      <c r="L48" s="14">
        <f t="shared" si="3"/>
        <v>0</v>
      </c>
      <c r="M48" s="14">
        <f t="shared" si="3"/>
        <v>0</v>
      </c>
      <c r="N48" s="14">
        <f t="shared" si="3"/>
        <v>0</v>
      </c>
      <c r="O48" s="14">
        <f t="shared" si="0"/>
        <v>13956544</v>
      </c>
      <c r="P48" s="14">
        <f t="shared" si="1"/>
        <v>14340280</v>
      </c>
      <c r="Q48" s="14">
        <f t="shared" si="2"/>
        <v>9536033</v>
      </c>
    </row>
    <row r="49" spans="1:17" s="3" customFormat="1" ht="15.75">
      <c r="A49" s="85" t="s">
        <v>373</v>
      </c>
      <c r="B49" s="97">
        <v>1</v>
      </c>
      <c r="C49" s="81">
        <f aca="true" t="shared" si="4" ref="C49:K49">SUMIF($B$6:$B$48,"1",C$6:C$48)</f>
        <v>0</v>
      </c>
      <c r="D49" s="81">
        <f t="shared" si="4"/>
        <v>0</v>
      </c>
      <c r="E49" s="81">
        <f t="shared" si="4"/>
        <v>0</v>
      </c>
      <c r="F49" s="81">
        <f t="shared" si="4"/>
        <v>0</v>
      </c>
      <c r="G49" s="81">
        <f t="shared" si="4"/>
        <v>0</v>
      </c>
      <c r="H49" s="81">
        <f t="shared" si="4"/>
        <v>0</v>
      </c>
      <c r="I49" s="81">
        <f t="shared" si="4"/>
        <v>0</v>
      </c>
      <c r="J49" s="81">
        <f t="shared" si="4"/>
        <v>0</v>
      </c>
      <c r="K49" s="81">
        <f t="shared" si="4"/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5" t="s">
        <v>220</v>
      </c>
      <c r="B50" s="97">
        <v>2</v>
      </c>
      <c r="C50" s="81">
        <f aca="true" t="shared" si="5" ref="C50:K50">SUMIF($B$6:$B$48,"2",C$6:C$48)</f>
        <v>4940384</v>
      </c>
      <c r="D50" s="81">
        <f t="shared" si="5"/>
        <v>5562183</v>
      </c>
      <c r="E50" s="81">
        <f t="shared" si="5"/>
        <v>5345869</v>
      </c>
      <c r="F50" s="81">
        <f t="shared" si="5"/>
        <v>1039500</v>
      </c>
      <c r="G50" s="81">
        <f t="shared" si="5"/>
        <v>1096162</v>
      </c>
      <c r="H50" s="81">
        <f t="shared" si="5"/>
        <v>1084680</v>
      </c>
      <c r="I50" s="81">
        <f t="shared" si="5"/>
        <v>7314060</v>
      </c>
      <c r="J50" s="81">
        <f t="shared" si="5"/>
        <v>7027043</v>
      </c>
      <c r="K50" s="81">
        <f t="shared" si="5"/>
        <v>2538074</v>
      </c>
      <c r="L50" s="5"/>
      <c r="M50" s="5"/>
      <c r="N50" s="5"/>
      <c r="O50" s="5">
        <f t="shared" si="0"/>
        <v>13293944</v>
      </c>
      <c r="P50" s="5">
        <f t="shared" si="1"/>
        <v>13685388</v>
      </c>
      <c r="Q50" s="5">
        <f t="shared" si="2"/>
        <v>8968623</v>
      </c>
    </row>
    <row r="51" spans="1:17" s="3" customFormat="1" ht="15.75">
      <c r="A51" s="85" t="s">
        <v>111</v>
      </c>
      <c r="B51" s="97">
        <v>3</v>
      </c>
      <c r="C51" s="81">
        <f aca="true" t="shared" si="6" ref="C51:K51">SUMIF($B$6:$B$48,"3",C$6:C$48)</f>
        <v>530000</v>
      </c>
      <c r="D51" s="81">
        <f t="shared" si="6"/>
        <v>530000</v>
      </c>
      <c r="E51" s="81">
        <f t="shared" si="6"/>
        <v>473000</v>
      </c>
      <c r="F51" s="81">
        <f t="shared" si="6"/>
        <v>132600</v>
      </c>
      <c r="G51" s="81">
        <f t="shared" si="6"/>
        <v>124892</v>
      </c>
      <c r="H51" s="81">
        <f t="shared" si="6"/>
        <v>94410</v>
      </c>
      <c r="I51" s="81">
        <f t="shared" si="6"/>
        <v>0</v>
      </c>
      <c r="J51" s="81">
        <f t="shared" si="6"/>
        <v>0</v>
      </c>
      <c r="K51" s="81">
        <f t="shared" si="6"/>
        <v>0</v>
      </c>
      <c r="L51" s="5"/>
      <c r="M51" s="5"/>
      <c r="N51" s="5"/>
      <c r="O51" s="5">
        <f t="shared" si="0"/>
        <v>662600</v>
      </c>
      <c r="P51" s="5">
        <f t="shared" si="1"/>
        <v>654892</v>
      </c>
      <c r="Q51" s="5">
        <f t="shared" si="2"/>
        <v>567410</v>
      </c>
    </row>
  </sheetData>
  <sheetProtection/>
  <mergeCells count="9">
    <mergeCell ref="A1:Q1"/>
    <mergeCell ref="A2:Q2"/>
    <mergeCell ref="F4:H4"/>
    <mergeCell ref="L4:N4"/>
    <mergeCell ref="O4:Q4"/>
    <mergeCell ref="C4:E4"/>
    <mergeCell ref="A4:A5"/>
    <mergeCell ref="B4:B5"/>
    <mergeCell ref="I4:K4"/>
  </mergeCells>
  <printOptions horizontalCentered="1"/>
  <pageMargins left="0.31496062992125984" right="0" top="0.7480314960629921" bottom="0.7480314960629921" header="0.31496062992125984" footer="0.31496062992125984"/>
  <pageSetup fitToHeight="1" fitToWidth="1" horizontalDpi="300" verticalDpi="300" orientation="landscape" paperSize="9" scale="62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66" t="s">
        <v>366</v>
      </c>
      <c r="B1" s="366"/>
      <c r="C1" s="366"/>
      <c r="D1" s="366"/>
      <c r="E1" s="366"/>
    </row>
    <row r="2" spans="1:5" s="25" customFormat="1" ht="14.25" customHeight="1">
      <c r="A2" s="117"/>
      <c r="B2" s="117"/>
      <c r="C2" s="117"/>
      <c r="D2" s="117"/>
      <c r="E2" s="117"/>
    </row>
    <row r="3" spans="1:5" s="25" customFormat="1" ht="27" customHeight="1">
      <c r="A3" s="366" t="s">
        <v>96</v>
      </c>
      <c r="B3" s="366"/>
      <c r="C3" s="366"/>
      <c r="D3" s="366"/>
      <c r="E3" s="366"/>
    </row>
    <row r="4" spans="1:5" s="25" customFormat="1" ht="13.5" customHeight="1">
      <c r="A4" s="117"/>
      <c r="B4" s="117"/>
      <c r="C4" s="117"/>
      <c r="D4" s="117"/>
      <c r="E4" s="117"/>
    </row>
    <row r="5" spans="1:5" s="25" customFormat="1" ht="40.5" customHeight="1">
      <c r="A5" s="366" t="s">
        <v>369</v>
      </c>
      <c r="B5" s="366"/>
      <c r="C5" s="366"/>
      <c r="D5" s="366"/>
      <c r="E5" s="366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4" t="s">
        <v>9</v>
      </c>
      <c r="B7" s="27" t="s">
        <v>36</v>
      </c>
      <c r="C7" s="27" t="s">
        <v>86</v>
      </c>
      <c r="D7" s="27" t="s">
        <v>359</v>
      </c>
      <c r="E7" s="27" t="s">
        <v>5</v>
      </c>
      <c r="F7" s="28"/>
    </row>
    <row r="8" spans="1:5" ht="15">
      <c r="A8" s="30" t="s">
        <v>19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20</v>
      </c>
      <c r="B9" s="31"/>
      <c r="C9" s="31"/>
      <c r="D9" s="31"/>
      <c r="E9" s="31">
        <f t="shared" si="0"/>
        <v>0</v>
      </c>
    </row>
    <row r="10" spans="1:5" ht="15">
      <c r="A10" s="30" t="s">
        <v>21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26</v>
      </c>
      <c r="B18" s="31"/>
      <c r="C18" s="31"/>
      <c r="D18" s="31"/>
      <c r="E18" s="31">
        <f t="shared" si="0"/>
        <v>0</v>
      </c>
    </row>
    <row r="19" spans="1:5" ht="15">
      <c r="A19" s="30" t="s">
        <v>27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28</v>
      </c>
      <c r="B20" s="31"/>
      <c r="C20" s="31"/>
      <c r="D20" s="31"/>
      <c r="E20" s="31">
        <f t="shared" si="0"/>
        <v>0</v>
      </c>
    </row>
    <row r="21" spans="1:5" ht="15">
      <c r="A21" s="30" t="s">
        <v>29</v>
      </c>
      <c r="B21" s="31"/>
      <c r="C21" s="31"/>
      <c r="D21" s="31"/>
      <c r="E21" s="31">
        <f t="shared" si="0"/>
        <v>0</v>
      </c>
    </row>
    <row r="22" spans="1:5" ht="15">
      <c r="A22" s="30" t="s">
        <v>30</v>
      </c>
      <c r="B22" s="31"/>
      <c r="C22" s="31"/>
      <c r="D22" s="31"/>
      <c r="E22" s="31">
        <f t="shared" si="0"/>
        <v>0</v>
      </c>
    </row>
    <row r="23" spans="1:5" ht="15">
      <c r="A23" s="30" t="s">
        <v>31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40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29</v>
      </c>
      <c r="B29" s="31"/>
      <c r="C29" s="31"/>
      <c r="D29" s="31"/>
      <c r="E29" s="31">
        <f t="shared" si="0"/>
        <v>0</v>
      </c>
    </row>
    <row r="30" spans="1:5" ht="15">
      <c r="A30" s="30" t="s">
        <v>30</v>
      </c>
      <c r="B30" s="31"/>
      <c r="C30" s="31"/>
      <c r="D30" s="31"/>
      <c r="E30" s="31">
        <f t="shared" si="0"/>
        <v>0</v>
      </c>
    </row>
    <row r="31" spans="1:5" ht="15">
      <c r="A31" s="30" t="s">
        <v>34</v>
      </c>
      <c r="B31" s="31"/>
      <c r="C31" s="31"/>
      <c r="D31" s="31"/>
      <c r="E31" s="31">
        <f t="shared" si="0"/>
        <v>0</v>
      </c>
    </row>
    <row r="32" spans="1:5" ht="15">
      <c r="A32" s="33" t="s">
        <v>32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4"/>
      <c r="B35" s="95"/>
      <c r="C35" s="95"/>
      <c r="D35" s="95"/>
      <c r="E35" s="95"/>
    </row>
    <row r="36" spans="1:5" s="36" customFormat="1" ht="27.75" customHeight="1">
      <c r="A36" s="367" t="s">
        <v>367</v>
      </c>
      <c r="B36" s="367"/>
      <c r="C36" s="367"/>
      <c r="D36" s="367"/>
      <c r="E36" s="367"/>
    </row>
    <row r="37" ht="18.75" customHeight="1"/>
    <row r="38" ht="15">
      <c r="A38" s="96" t="s">
        <v>368</v>
      </c>
    </row>
    <row r="39" spans="1:3" ht="15">
      <c r="A39" s="39" t="s">
        <v>97</v>
      </c>
      <c r="C39" s="64"/>
    </row>
    <row r="40" ht="15">
      <c r="C40" s="64" t="s">
        <v>98</v>
      </c>
    </row>
    <row r="41" ht="15">
      <c r="C41" s="64" t="s">
        <v>73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8515625" style="22" customWidth="1"/>
    <col min="4" max="5" width="12.57421875" style="22" customWidth="1"/>
    <col min="6" max="9" width="9.140625" style="22" customWidth="1"/>
    <col min="10" max="16384" width="9.140625" style="22" customWidth="1"/>
  </cols>
  <sheetData>
    <row r="1" spans="1:9" s="16" customFormat="1" ht="15.75">
      <c r="A1" s="325" t="s">
        <v>442</v>
      </c>
      <c r="B1" s="325"/>
      <c r="C1" s="325"/>
      <c r="D1" s="325"/>
      <c r="E1" s="325"/>
      <c r="F1" s="325"/>
      <c r="G1" s="325"/>
      <c r="H1" s="325"/>
      <c r="I1" s="325"/>
    </row>
    <row r="2" spans="1:9" s="16" customFormat="1" ht="15.75">
      <c r="A2" s="326" t="s">
        <v>501</v>
      </c>
      <c r="B2" s="326"/>
      <c r="C2" s="326"/>
      <c r="D2" s="326"/>
      <c r="E2" s="326"/>
      <c r="F2" s="326"/>
      <c r="G2" s="326"/>
      <c r="H2" s="326"/>
      <c r="I2" s="326"/>
    </row>
    <row r="3" spans="1:9" s="16" customFormat="1" ht="15.75">
      <c r="A3" s="326" t="s">
        <v>154</v>
      </c>
      <c r="B3" s="326"/>
      <c r="C3" s="326"/>
      <c r="D3" s="326"/>
      <c r="E3" s="326"/>
      <c r="F3" s="326"/>
      <c r="G3" s="326"/>
      <c r="H3" s="326"/>
      <c r="I3" s="326"/>
    </row>
    <row r="4" spans="1:9" ht="15.75">
      <c r="A4" s="326" t="s">
        <v>477</v>
      </c>
      <c r="B4" s="326"/>
      <c r="C4" s="326"/>
      <c r="D4" s="326"/>
      <c r="E4" s="326"/>
      <c r="F4" s="326"/>
      <c r="G4" s="326"/>
      <c r="H4" s="326"/>
      <c r="I4" s="326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46</v>
      </c>
      <c r="H6" s="46" t="s">
        <v>47</v>
      </c>
      <c r="I6" s="46" t="s">
        <v>48</v>
      </c>
    </row>
    <row r="7" spans="1:9" s="3" customFormat="1" ht="15.75">
      <c r="A7" s="1">
        <v>1</v>
      </c>
      <c r="B7" s="319" t="s">
        <v>9</v>
      </c>
      <c r="C7" s="321" t="s">
        <v>359</v>
      </c>
      <c r="D7" s="322"/>
      <c r="E7" s="323"/>
      <c r="F7" s="4" t="s">
        <v>378</v>
      </c>
      <c r="G7" s="4" t="s">
        <v>478</v>
      </c>
      <c r="H7" s="4" t="s">
        <v>502</v>
      </c>
      <c r="I7" s="4" t="s">
        <v>5</v>
      </c>
    </row>
    <row r="8" spans="1:9" s="3" customFormat="1" ht="15.75">
      <c r="A8" s="1">
        <v>2</v>
      </c>
      <c r="B8" s="320"/>
      <c r="C8" s="6" t="s">
        <v>4</v>
      </c>
      <c r="D8" s="40" t="s">
        <v>541</v>
      </c>
      <c r="E8" s="40" t="s">
        <v>542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374</v>
      </c>
      <c r="C9" s="15">
        <f>Bevételek!C123+Bevételek!C124+Bevételek!C126+Bevételek!C127+Bevételek!C132</f>
        <v>929000</v>
      </c>
      <c r="D9" s="15">
        <f>Bevételek!D123+Bevételek!D124+Bevételek!D126+Bevételek!D127+Bevételek!D132</f>
        <v>960300</v>
      </c>
      <c r="E9" s="15">
        <f>Bevételek!E123+Bevételek!E124+Bevételek!E126+Bevételek!E127+Bevételek!E132</f>
        <v>724925</v>
      </c>
      <c r="F9" s="48"/>
      <c r="G9" s="48"/>
      <c r="H9" s="48"/>
      <c r="I9" s="48"/>
    </row>
    <row r="10" spans="1:9" ht="30">
      <c r="A10" s="1">
        <v>4</v>
      </c>
      <c r="B10" s="47" t="s">
        <v>375</v>
      </c>
      <c r="C10" s="15">
        <f>Bevételek!C172+Bevételek!C173+Bevételek!C174</f>
        <v>0</v>
      </c>
      <c r="D10" s="15">
        <f>Bevételek!D172+Bevételek!D173+Bevételek!D174</f>
        <v>0</v>
      </c>
      <c r="E10" s="15">
        <f>Bevételek!E172+Bevételek!E173+Bevételek!E174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21</v>
      </c>
      <c r="C11" s="15">
        <f>Bevételek!C130+Bevételek!C144+Bevételek!C160</f>
        <v>15000</v>
      </c>
      <c r="D11" s="15">
        <f>Bevételek!D130+Bevételek!D144+Bevételek!D160</f>
        <v>15000</v>
      </c>
      <c r="E11" s="15">
        <f>Bevételek!E130+Bevételek!E144+Bevételek!E160</f>
        <v>116</v>
      </c>
      <c r="F11" s="48"/>
      <c r="G11" s="48"/>
      <c r="H11" s="48"/>
      <c r="I11" s="48"/>
    </row>
    <row r="12" spans="1:9" ht="45">
      <c r="A12" s="1">
        <v>6</v>
      </c>
      <c r="B12" s="47" t="s">
        <v>22</v>
      </c>
      <c r="C12" s="15">
        <f>Bevételek!C153+Bevételek!C169+Bevételek!C170+Bevételek!C171+Bevételek!C208+Bevételek!C213+Bevételek!C217</f>
        <v>415000</v>
      </c>
      <c r="D12" s="15">
        <f>Bevételek!D153+Bevételek!D169+Bevételek!D170+Bevételek!D171+Bevételek!D208+Bevételek!D213+Bevételek!D217</f>
        <v>425000</v>
      </c>
      <c r="E12" s="15">
        <f>Bevételek!E153+Bevételek!E169+Bevételek!E170+Bevételek!E171+Bevételek!E208+Bevételek!E213+Bevételek!E217</f>
        <v>150000</v>
      </c>
      <c r="F12" s="48"/>
      <c r="G12" s="48"/>
      <c r="H12" s="48"/>
      <c r="I12" s="48"/>
    </row>
    <row r="13" spans="1:9" ht="15.75">
      <c r="A13" s="1">
        <v>7</v>
      </c>
      <c r="B13" s="47" t="s">
        <v>23</v>
      </c>
      <c r="C13" s="15">
        <f>Bevételek!C219</f>
        <v>0</v>
      </c>
      <c r="D13" s="15">
        <f>Bevételek!D219</f>
        <v>0</v>
      </c>
      <c r="E13" s="15">
        <f>Bevételek!E219</f>
        <v>0</v>
      </c>
      <c r="F13" s="48"/>
      <c r="G13" s="48"/>
      <c r="H13" s="48"/>
      <c r="I13" s="48"/>
    </row>
    <row r="14" spans="1:9" ht="30">
      <c r="A14" s="1">
        <v>8</v>
      </c>
      <c r="B14" s="47" t="s">
        <v>24</v>
      </c>
      <c r="C14" s="15">
        <f>Bevételek!C218</f>
        <v>0</v>
      </c>
      <c r="D14" s="15">
        <f>Bevételek!D218</f>
        <v>0</v>
      </c>
      <c r="E14" s="15">
        <f>Bevételek!E218</f>
        <v>0</v>
      </c>
      <c r="F14" s="48"/>
      <c r="G14" s="48"/>
      <c r="H14" s="48"/>
      <c r="I14" s="48"/>
    </row>
    <row r="15" spans="1:9" ht="30">
      <c r="A15" s="1">
        <v>9</v>
      </c>
      <c r="B15" s="47" t="s">
        <v>376</v>
      </c>
      <c r="C15" s="15">
        <f>Bevételek!C48+Bevételek!C103+Bevételek!C228+Bevételek!C242</f>
        <v>0</v>
      </c>
      <c r="D15" s="15">
        <f>Bevételek!D48+Bevételek!D103+Bevételek!D228+Bevételek!D242</f>
        <v>0</v>
      </c>
      <c r="E15" s="15">
        <f>Bevételek!E48+Bevételek!E103+Bevételek!E228+Bevételek!E242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50</v>
      </c>
      <c r="C16" s="18">
        <f>SUM(C9:C15)</f>
        <v>1359000</v>
      </c>
      <c r="D16" s="18">
        <f>SUM(D9:D15)</f>
        <v>1400300</v>
      </c>
      <c r="E16" s="18">
        <f>SUM(E9:E15)</f>
        <v>875041</v>
      </c>
      <c r="F16" s="48"/>
      <c r="G16" s="48"/>
      <c r="H16" s="48"/>
      <c r="I16" s="48"/>
    </row>
    <row r="17" spans="1:9" ht="15.75">
      <c r="A17" s="1">
        <v>11</v>
      </c>
      <c r="B17" s="49" t="s">
        <v>51</v>
      </c>
      <c r="C17" s="18">
        <f>ROUNDDOWN(C16*0.5,0)</f>
        <v>679500</v>
      </c>
      <c r="D17" s="18">
        <f>ROUNDDOWN(D16*0.5,0)</f>
        <v>700150</v>
      </c>
      <c r="E17" s="18">
        <f>ROUNDDOWN(E16*0.5,0)</f>
        <v>437520</v>
      </c>
      <c r="F17" s="48"/>
      <c r="G17" s="48"/>
      <c r="H17" s="48"/>
      <c r="I17" s="48"/>
    </row>
    <row r="18" spans="1:9" ht="30">
      <c r="A18" s="1">
        <v>12</v>
      </c>
      <c r="B18" s="47" t="s">
        <v>26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28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29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30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34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85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52</v>
      </c>
      <c r="C25" s="18">
        <f aca="true" t="shared" si="1" ref="C25:H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53</v>
      </c>
      <c r="C26" s="18">
        <f>C17-C25</f>
        <v>679500</v>
      </c>
      <c r="D26" s="18">
        <f>D17-D25</f>
        <v>700150</v>
      </c>
      <c r="E26" s="18">
        <f>E17-E25</f>
        <v>437520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371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7" t="s">
        <v>377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108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7" t="s">
        <v>87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370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  <row r="33" ht="15">
      <c r="I33" s="129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2" r:id="rId1"/>
  <headerFooter>
    <oddHeader>&amp;R&amp;"Arial,Normál"&amp;10
3. melléklet a 4/2018.(V.25.)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57421875" style="148" customWidth="1"/>
    <col min="2" max="2" width="65.421875" style="135" bestFit="1" customWidth="1"/>
    <col min="3" max="3" width="17.00390625" style="137" customWidth="1"/>
    <col min="4" max="16384" width="9.140625" style="135" customWidth="1"/>
  </cols>
  <sheetData>
    <row r="1" spans="1:3" ht="18.75">
      <c r="A1" s="325" t="s">
        <v>552</v>
      </c>
      <c r="B1" s="325"/>
      <c r="C1" s="325"/>
    </row>
    <row r="2" spans="1:3" ht="18.75">
      <c r="A2" s="326" t="s">
        <v>787</v>
      </c>
      <c r="B2" s="326"/>
      <c r="C2" s="326"/>
    </row>
    <row r="3" spans="1:3" ht="18.75">
      <c r="A3" s="138"/>
      <c r="B3" s="138"/>
      <c r="C3" s="140"/>
    </row>
    <row r="4" spans="1:3" ht="18.75">
      <c r="A4" s="1"/>
      <c r="B4" s="1" t="s">
        <v>0</v>
      </c>
      <c r="C4" s="141" t="s">
        <v>1</v>
      </c>
    </row>
    <row r="5" spans="1:4" ht="18.75">
      <c r="A5" s="1">
        <v>1</v>
      </c>
      <c r="B5" s="142" t="s">
        <v>9</v>
      </c>
      <c r="C5" s="143" t="s">
        <v>553</v>
      </c>
      <c r="D5" s="2"/>
    </row>
    <row r="6" spans="1:3" ht="18.75">
      <c r="A6" s="1">
        <v>2</v>
      </c>
      <c r="B6" s="144" t="s">
        <v>554</v>
      </c>
      <c r="C6" s="145">
        <v>20805945</v>
      </c>
    </row>
    <row r="7" spans="1:3" ht="18.75">
      <c r="A7" s="1">
        <v>3</v>
      </c>
      <c r="B7" s="144" t="s">
        <v>555</v>
      </c>
      <c r="C7" s="145">
        <v>24805101</v>
      </c>
    </row>
    <row r="8" spans="1:3" ht="18.75">
      <c r="A8" s="1">
        <v>4</v>
      </c>
      <c r="B8" s="146" t="s">
        <v>556</v>
      </c>
      <c r="C8" s="147">
        <f>C6-C7</f>
        <v>-3999156</v>
      </c>
    </row>
    <row r="9" spans="1:3" ht="18.75">
      <c r="A9" s="1">
        <v>5</v>
      </c>
      <c r="B9" s="144" t="s">
        <v>557</v>
      </c>
      <c r="C9" s="145">
        <v>11377776</v>
      </c>
    </row>
    <row r="10" spans="1:3" ht="18.75">
      <c r="A10" s="1">
        <v>6</v>
      </c>
      <c r="B10" s="144" t="s">
        <v>558</v>
      </c>
      <c r="C10" s="145">
        <v>431120</v>
      </c>
    </row>
    <row r="11" spans="1:3" ht="18.75">
      <c r="A11" s="1">
        <v>7</v>
      </c>
      <c r="B11" s="146" t="s">
        <v>559</v>
      </c>
      <c r="C11" s="147">
        <f>C9-C10</f>
        <v>10946656</v>
      </c>
    </row>
    <row r="12" spans="1:3" s="134" customFormat="1" ht="18.75">
      <c r="A12" s="1">
        <v>8</v>
      </c>
      <c r="B12" s="146" t="s">
        <v>560</v>
      </c>
      <c r="C12" s="147">
        <f>C8+C11</f>
        <v>6947500</v>
      </c>
    </row>
    <row r="13" spans="1:3" ht="18.75">
      <c r="A13" s="1">
        <v>9</v>
      </c>
      <c r="B13" s="144" t="s">
        <v>561</v>
      </c>
      <c r="C13" s="145">
        <v>0</v>
      </c>
    </row>
    <row r="14" spans="1:3" ht="18.75">
      <c r="A14" s="1">
        <v>10</v>
      </c>
      <c r="B14" s="144" t="s">
        <v>562</v>
      </c>
      <c r="C14" s="145">
        <v>0</v>
      </c>
    </row>
    <row r="15" spans="1:3" ht="18.75">
      <c r="A15" s="1">
        <v>11</v>
      </c>
      <c r="B15" s="144" t="s">
        <v>563</v>
      </c>
      <c r="C15" s="147">
        <f>C13-C14</f>
        <v>0</v>
      </c>
    </row>
    <row r="16" spans="1:3" ht="18.75">
      <c r="A16" s="1">
        <v>12</v>
      </c>
      <c r="B16" s="144" t="s">
        <v>564</v>
      </c>
      <c r="C16" s="145">
        <v>0</v>
      </c>
    </row>
    <row r="17" spans="1:3" ht="18.75">
      <c r="A17" s="1">
        <v>13</v>
      </c>
      <c r="B17" s="144" t="s">
        <v>565</v>
      </c>
      <c r="C17" s="145">
        <v>0</v>
      </c>
    </row>
    <row r="18" spans="1:3" s="134" customFormat="1" ht="18.75">
      <c r="A18" s="1">
        <v>14</v>
      </c>
      <c r="B18" s="144" t="s">
        <v>566</v>
      </c>
      <c r="C18" s="147">
        <f>C16+C17</f>
        <v>0</v>
      </c>
    </row>
    <row r="19" spans="1:3" s="134" customFormat="1" ht="18.75">
      <c r="A19" s="1">
        <v>15</v>
      </c>
      <c r="B19" s="144" t="s">
        <v>567</v>
      </c>
      <c r="C19" s="147">
        <f>C15+C18</f>
        <v>0</v>
      </c>
    </row>
    <row r="20" spans="1:3" s="134" customFormat="1" ht="18.75">
      <c r="A20" s="1">
        <v>16</v>
      </c>
      <c r="B20" s="146" t="s">
        <v>568</v>
      </c>
      <c r="C20" s="147">
        <f>C12+C19</f>
        <v>6947500</v>
      </c>
    </row>
    <row r="21" spans="1:3" s="134" customFormat="1" ht="18.75">
      <c r="A21" s="1">
        <v>17</v>
      </c>
      <c r="B21" s="146" t="s">
        <v>569</v>
      </c>
      <c r="C21" s="147">
        <v>6947500</v>
      </c>
    </row>
    <row r="22" spans="1:3" s="134" customFormat="1" ht="18.75">
      <c r="A22" s="1">
        <v>18</v>
      </c>
      <c r="B22" s="146" t="s">
        <v>570</v>
      </c>
      <c r="C22" s="147">
        <f>C12-C21</f>
        <v>0</v>
      </c>
    </row>
    <row r="23" spans="1:3" s="134" customFormat="1" ht="18.75">
      <c r="A23" s="1">
        <v>19</v>
      </c>
      <c r="B23" s="146" t="s">
        <v>571</v>
      </c>
      <c r="C23" s="147">
        <f>C19*0.1</f>
        <v>0</v>
      </c>
    </row>
    <row r="24" spans="1:3" s="134" customFormat="1" ht="18.75">
      <c r="A24" s="1">
        <v>20</v>
      </c>
      <c r="B24" s="146" t="s">
        <v>572</v>
      </c>
      <c r="C24" s="147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4/2018.(V.25.)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18" sqref="E18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7" s="2" customFormat="1" ht="15.75">
      <c r="A1" s="318" t="s">
        <v>552</v>
      </c>
      <c r="B1" s="318"/>
      <c r="C1" s="318"/>
      <c r="D1" s="318"/>
      <c r="E1" s="318"/>
      <c r="F1" s="318"/>
      <c r="G1" s="318"/>
    </row>
    <row r="2" spans="1:7" s="2" customFormat="1" ht="15.75">
      <c r="A2" s="318" t="s">
        <v>788</v>
      </c>
      <c r="B2" s="318"/>
      <c r="C2" s="318"/>
      <c r="D2" s="318"/>
      <c r="E2" s="318"/>
      <c r="F2" s="318"/>
      <c r="G2" s="318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9"/>
      <c r="B5" s="149" t="s">
        <v>0</v>
      </c>
      <c r="C5" s="149" t="s">
        <v>1</v>
      </c>
      <c r="D5" s="149" t="s">
        <v>2</v>
      </c>
      <c r="E5" s="149" t="s">
        <v>3</v>
      </c>
      <c r="F5" s="149" t="s">
        <v>6</v>
      </c>
      <c r="G5" s="149" t="s">
        <v>46</v>
      </c>
    </row>
    <row r="6" spans="1:7" ht="15.75">
      <c r="A6" s="149">
        <v>1</v>
      </c>
      <c r="B6" s="86" t="s">
        <v>573</v>
      </c>
      <c r="C6" s="150">
        <v>42735</v>
      </c>
      <c r="D6" s="150">
        <v>43100</v>
      </c>
      <c r="E6" s="86" t="s">
        <v>574</v>
      </c>
      <c r="F6" s="150">
        <v>42735</v>
      </c>
      <c r="G6" s="150">
        <v>43100</v>
      </c>
    </row>
    <row r="7" spans="1:7" ht="15.75">
      <c r="A7" s="149">
        <v>2</v>
      </c>
      <c r="B7" s="151" t="s">
        <v>575</v>
      </c>
      <c r="C7" s="139">
        <v>66469990</v>
      </c>
      <c r="D7" s="139">
        <v>74221327</v>
      </c>
      <c r="E7" s="151" t="s">
        <v>576</v>
      </c>
      <c r="F7" s="139">
        <v>72474780</v>
      </c>
      <c r="G7" s="139">
        <v>76098168</v>
      </c>
    </row>
    <row r="8" spans="1:7" ht="15.75">
      <c r="A8" s="149">
        <v>3</v>
      </c>
      <c r="B8" s="151" t="s">
        <v>577</v>
      </c>
      <c r="C8" s="139">
        <v>0</v>
      </c>
      <c r="D8" s="139">
        <v>0</v>
      </c>
      <c r="E8" s="151" t="s">
        <v>578</v>
      </c>
      <c r="F8" s="139">
        <v>451348</v>
      </c>
      <c r="G8" s="139">
        <v>562264</v>
      </c>
    </row>
    <row r="9" spans="1:7" ht="15.75">
      <c r="A9" s="149">
        <v>4</v>
      </c>
      <c r="B9" s="151" t="s">
        <v>579</v>
      </c>
      <c r="C9" s="139">
        <v>10843593</v>
      </c>
      <c r="D9" s="139">
        <v>6940113</v>
      </c>
      <c r="E9" s="327" t="s">
        <v>580</v>
      </c>
      <c r="F9" s="329">
        <v>0</v>
      </c>
      <c r="G9" s="329">
        <v>0</v>
      </c>
    </row>
    <row r="10" spans="1:7" ht="15.75">
      <c r="A10" s="149">
        <v>5</v>
      </c>
      <c r="B10" s="151" t="s">
        <v>581</v>
      </c>
      <c r="C10" s="139">
        <v>21695</v>
      </c>
      <c r="D10" s="139">
        <v>137826</v>
      </c>
      <c r="E10" s="328"/>
      <c r="F10" s="330"/>
      <c r="G10" s="330"/>
    </row>
    <row r="11" spans="1:7" ht="15.75">
      <c r="A11" s="149">
        <v>6</v>
      </c>
      <c r="B11" s="151" t="s">
        <v>582</v>
      </c>
      <c r="C11" s="139">
        <v>0</v>
      </c>
      <c r="D11" s="139">
        <v>0</v>
      </c>
      <c r="E11" s="331" t="s">
        <v>583</v>
      </c>
      <c r="F11" s="312">
        <v>4409150</v>
      </c>
      <c r="G11" s="312">
        <v>4638834</v>
      </c>
    </row>
    <row r="12" spans="1:7" ht="15.75">
      <c r="A12" s="149">
        <v>7</v>
      </c>
      <c r="B12" s="151" t="s">
        <v>584</v>
      </c>
      <c r="C12" s="139">
        <v>0</v>
      </c>
      <c r="D12" s="139">
        <v>0</v>
      </c>
      <c r="E12" s="331"/>
      <c r="F12" s="312"/>
      <c r="G12" s="312"/>
    </row>
    <row r="13" spans="1:7" ht="15.75">
      <c r="A13" s="149">
        <v>8</v>
      </c>
      <c r="B13" s="152" t="s">
        <v>585</v>
      </c>
      <c r="C13" s="153">
        <f>SUM(C7:C12)</f>
        <v>77335278</v>
      </c>
      <c r="D13" s="153">
        <f>SUM(D7:D12)</f>
        <v>81299266</v>
      </c>
      <c r="E13" s="152" t="s">
        <v>586</v>
      </c>
      <c r="F13" s="153">
        <f>SUM(F7:F12)</f>
        <v>77335278</v>
      </c>
      <c r="G13" s="153">
        <f>SUM(G7:G12)</f>
        <v>81299266</v>
      </c>
    </row>
  </sheetData>
  <sheetProtection/>
  <mergeCells count="8">
    <mergeCell ref="A1:G1"/>
    <mergeCell ref="A2:G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4/2018.(V.25.)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customWidth="1"/>
    <col min="6" max="6" width="13.7109375" style="0" customWidth="1"/>
    <col min="7" max="7" width="36.7109375" style="0" customWidth="1"/>
    <col min="11" max="11" width="15.421875" style="0" customWidth="1"/>
    <col min="12" max="12" width="12.00390625" style="0" customWidth="1"/>
  </cols>
  <sheetData>
    <row r="1" spans="1:12" s="2" customFormat="1" ht="15.75" customHeight="1">
      <c r="A1" s="341" t="s">
        <v>506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2" customFormat="1" ht="15.75">
      <c r="A2" s="318" t="s">
        <v>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2:6" ht="15">
      <c r="B3" s="42"/>
      <c r="C3" s="42"/>
      <c r="D3" s="42"/>
      <c r="E3" s="42"/>
      <c r="F3" s="42"/>
    </row>
    <row r="4" spans="1:12" s="11" customFormat="1" ht="47.25">
      <c r="A4" s="86" t="s">
        <v>9</v>
      </c>
      <c r="B4" s="4" t="s">
        <v>503</v>
      </c>
      <c r="C4" s="4" t="s">
        <v>784</v>
      </c>
      <c r="D4" s="4" t="s">
        <v>505</v>
      </c>
      <c r="E4" s="4" t="s">
        <v>541</v>
      </c>
      <c r="F4" s="4" t="s">
        <v>542</v>
      </c>
      <c r="G4" s="86" t="s">
        <v>9</v>
      </c>
      <c r="H4" s="4" t="s">
        <v>503</v>
      </c>
      <c r="I4" s="4" t="s">
        <v>504</v>
      </c>
      <c r="J4" s="4" t="s">
        <v>505</v>
      </c>
      <c r="K4" s="4" t="s">
        <v>541</v>
      </c>
      <c r="L4" s="4" t="s">
        <v>542</v>
      </c>
    </row>
    <row r="5" spans="1:12" s="93" customFormat="1" ht="16.5">
      <c r="A5" s="342" t="s">
        <v>43</v>
      </c>
      <c r="B5" s="343"/>
      <c r="C5" s="343"/>
      <c r="D5" s="343"/>
      <c r="E5" s="343"/>
      <c r="F5" s="344"/>
      <c r="G5" s="342" t="s">
        <v>121</v>
      </c>
      <c r="H5" s="343"/>
      <c r="I5" s="343"/>
      <c r="J5" s="343"/>
      <c r="K5" s="343"/>
      <c r="L5" s="344"/>
    </row>
    <row r="6" spans="1:12" s="11" customFormat="1" ht="31.5">
      <c r="A6" s="88" t="s">
        <v>274</v>
      </c>
      <c r="B6" s="5">
        <v>10620</v>
      </c>
      <c r="C6" s="5">
        <v>12006</v>
      </c>
      <c r="D6" s="5">
        <v>10795</v>
      </c>
      <c r="E6" s="5">
        <v>14294</v>
      </c>
      <c r="F6" s="5">
        <v>14204</v>
      </c>
      <c r="G6" s="90" t="s">
        <v>35</v>
      </c>
      <c r="H6" s="5">
        <v>3895</v>
      </c>
      <c r="I6" s="5">
        <v>4284</v>
      </c>
      <c r="J6" s="5">
        <v>5471</v>
      </c>
      <c r="K6" s="5">
        <v>6092</v>
      </c>
      <c r="L6" s="5">
        <v>5819</v>
      </c>
    </row>
    <row r="7" spans="1:12" s="11" customFormat="1" ht="30">
      <c r="A7" s="88" t="s">
        <v>295</v>
      </c>
      <c r="B7" s="5">
        <v>731</v>
      </c>
      <c r="C7" s="5">
        <v>804</v>
      </c>
      <c r="D7" s="5">
        <v>1016</v>
      </c>
      <c r="E7" s="5">
        <v>1047</v>
      </c>
      <c r="F7" s="5">
        <v>791</v>
      </c>
      <c r="G7" s="90" t="s">
        <v>75</v>
      </c>
      <c r="H7" s="5">
        <v>1005</v>
      </c>
      <c r="I7" s="5">
        <v>1097</v>
      </c>
      <c r="J7" s="5">
        <v>1172</v>
      </c>
      <c r="K7" s="5">
        <v>1221</v>
      </c>
      <c r="L7" s="5">
        <v>1179</v>
      </c>
    </row>
    <row r="8" spans="1:12" s="11" customFormat="1" ht="15.75">
      <c r="A8" s="88" t="s">
        <v>43</v>
      </c>
      <c r="B8" s="5">
        <v>693</v>
      </c>
      <c r="C8" s="5">
        <v>673</v>
      </c>
      <c r="D8" s="5">
        <v>666</v>
      </c>
      <c r="E8" s="5">
        <v>685</v>
      </c>
      <c r="F8" s="5">
        <v>330</v>
      </c>
      <c r="G8" s="90" t="s">
        <v>76</v>
      </c>
      <c r="H8" s="5">
        <v>4754</v>
      </c>
      <c r="I8" s="5">
        <v>3734</v>
      </c>
      <c r="J8" s="5">
        <v>7314</v>
      </c>
      <c r="K8" s="5">
        <v>7027</v>
      </c>
      <c r="L8" s="5">
        <v>2538</v>
      </c>
    </row>
    <row r="9" spans="1:12" s="11" customFormat="1" ht="15.75">
      <c r="A9" s="315" t="s">
        <v>353</v>
      </c>
      <c r="B9" s="312">
        <v>436</v>
      </c>
      <c r="C9" s="312">
        <v>0</v>
      </c>
      <c r="D9" s="312">
        <v>100</v>
      </c>
      <c r="E9" s="329">
        <v>403</v>
      </c>
      <c r="F9" s="329">
        <v>303</v>
      </c>
      <c r="G9" s="90" t="s">
        <v>77</v>
      </c>
      <c r="H9" s="5">
        <v>516</v>
      </c>
      <c r="I9" s="5">
        <v>1059</v>
      </c>
      <c r="J9" s="5">
        <v>708</v>
      </c>
      <c r="K9" s="5">
        <v>761</v>
      </c>
      <c r="L9" s="5">
        <v>569</v>
      </c>
    </row>
    <row r="10" spans="1:12" s="11" customFormat="1" ht="15.75">
      <c r="A10" s="315"/>
      <c r="B10" s="312"/>
      <c r="C10" s="312"/>
      <c r="D10" s="312"/>
      <c r="E10" s="330"/>
      <c r="F10" s="330"/>
      <c r="G10" s="90" t="s">
        <v>78</v>
      </c>
      <c r="H10" s="5">
        <v>1758</v>
      </c>
      <c r="I10" s="5">
        <v>1961</v>
      </c>
      <c r="J10" s="5">
        <v>1007</v>
      </c>
      <c r="K10" s="5">
        <v>2313</v>
      </c>
      <c r="L10" s="5">
        <v>2004</v>
      </c>
    </row>
    <row r="11" spans="1:12" s="11" customFormat="1" ht="15.75">
      <c r="A11" s="89" t="s">
        <v>80</v>
      </c>
      <c r="B11" s="13">
        <f>SUM(B6:B10)</f>
        <v>12480</v>
      </c>
      <c r="C11" s="13">
        <f>SUM(C6:C10)</f>
        <v>13483</v>
      </c>
      <c r="D11" s="13">
        <f>SUM(D6:D10)</f>
        <v>12577</v>
      </c>
      <c r="E11" s="13">
        <f>SUM(E6:E10)</f>
        <v>16429</v>
      </c>
      <c r="F11" s="13">
        <f>SUM(F6:F10)</f>
        <v>15628</v>
      </c>
      <c r="G11" s="89" t="s">
        <v>81</v>
      </c>
      <c r="H11" s="13">
        <f>SUM(H6:H10)</f>
        <v>11928</v>
      </c>
      <c r="I11" s="13">
        <f>SUM(I6:I10)</f>
        <v>12135</v>
      </c>
      <c r="J11" s="13">
        <f>SUM(J6:J10)</f>
        <v>15672</v>
      </c>
      <c r="K11" s="13">
        <f>SUM(K6:K10)</f>
        <v>17414</v>
      </c>
      <c r="L11" s="13">
        <f>SUM(L6:L10)</f>
        <v>12109</v>
      </c>
    </row>
    <row r="12" spans="1:12" s="11" customFormat="1" ht="15.75">
      <c r="A12" s="91" t="s">
        <v>126</v>
      </c>
      <c r="B12" s="92">
        <f>B11-H11</f>
        <v>552</v>
      </c>
      <c r="C12" s="92">
        <f>C11-I11</f>
        <v>1348</v>
      </c>
      <c r="D12" s="92">
        <f>D11-J11</f>
        <v>-3095</v>
      </c>
      <c r="E12" s="92">
        <f>E11-K11</f>
        <v>-985</v>
      </c>
      <c r="F12" s="92">
        <f>F11-L11</f>
        <v>3519</v>
      </c>
      <c r="G12" s="316" t="s">
        <v>119</v>
      </c>
      <c r="H12" s="311">
        <v>354</v>
      </c>
      <c r="I12" s="311">
        <v>405</v>
      </c>
      <c r="J12" s="311">
        <v>431</v>
      </c>
      <c r="K12" s="338">
        <v>953</v>
      </c>
      <c r="L12" s="338">
        <v>431</v>
      </c>
    </row>
    <row r="13" spans="1:12" s="11" customFormat="1" ht="15.75">
      <c r="A13" s="91" t="s">
        <v>117</v>
      </c>
      <c r="B13" s="5">
        <v>2396</v>
      </c>
      <c r="C13" s="5">
        <v>8154</v>
      </c>
      <c r="D13" s="5">
        <v>10844</v>
      </c>
      <c r="E13" s="5">
        <v>10856</v>
      </c>
      <c r="F13" s="5">
        <v>10856</v>
      </c>
      <c r="G13" s="316"/>
      <c r="H13" s="311"/>
      <c r="I13" s="311"/>
      <c r="J13" s="311"/>
      <c r="K13" s="339"/>
      <c r="L13" s="339"/>
    </row>
    <row r="14" spans="1:12" s="11" customFormat="1" ht="15.75">
      <c r="A14" s="91" t="s">
        <v>118</v>
      </c>
      <c r="B14" s="5">
        <v>405</v>
      </c>
      <c r="C14" s="5">
        <v>431</v>
      </c>
      <c r="D14" s="5"/>
      <c r="E14" s="5">
        <v>522</v>
      </c>
      <c r="F14" s="5">
        <v>522</v>
      </c>
      <c r="G14" s="316"/>
      <c r="H14" s="311"/>
      <c r="I14" s="311"/>
      <c r="J14" s="311"/>
      <c r="K14" s="340"/>
      <c r="L14" s="340"/>
    </row>
    <row r="15" spans="1:12" s="11" customFormat="1" ht="15.75">
      <c r="A15" s="63" t="s">
        <v>152</v>
      </c>
      <c r="B15" s="5"/>
      <c r="C15" s="5"/>
      <c r="D15" s="5"/>
      <c r="E15" s="5"/>
      <c r="F15" s="5"/>
      <c r="G15" s="63" t="s">
        <v>153</v>
      </c>
      <c r="H15" s="80"/>
      <c r="I15" s="80"/>
      <c r="J15" s="80"/>
      <c r="K15" s="80"/>
      <c r="L15" s="80"/>
    </row>
    <row r="16" spans="1:12" s="11" customFormat="1" ht="15.75">
      <c r="A16" s="89" t="s">
        <v>10</v>
      </c>
      <c r="B16" s="14">
        <f>B11+B13+B14+B15</f>
        <v>15281</v>
      </c>
      <c r="C16" s="14">
        <f>C11+C13+C14+C15</f>
        <v>22068</v>
      </c>
      <c r="D16" s="14">
        <f>D11+D13+D14+D15</f>
        <v>23421</v>
      </c>
      <c r="E16" s="14">
        <f>E11+E13+E14+E15</f>
        <v>27807</v>
      </c>
      <c r="F16" s="14">
        <f>F11+F13+F14+F15</f>
        <v>27006</v>
      </c>
      <c r="G16" s="89" t="s">
        <v>11</v>
      </c>
      <c r="H16" s="14">
        <f>H11+H12+H15</f>
        <v>12282</v>
      </c>
      <c r="I16" s="14">
        <f>I11+I12+I15</f>
        <v>12540</v>
      </c>
      <c r="J16" s="14">
        <f>J11+J12+J15</f>
        <v>16103</v>
      </c>
      <c r="K16" s="14">
        <f>K11+K12+K15</f>
        <v>18367</v>
      </c>
      <c r="L16" s="14">
        <f>L11+L12+L15</f>
        <v>12540</v>
      </c>
    </row>
    <row r="17" spans="1:12" s="93" customFormat="1" ht="16.5">
      <c r="A17" s="335" t="s">
        <v>120</v>
      </c>
      <c r="B17" s="336"/>
      <c r="C17" s="336"/>
      <c r="D17" s="336"/>
      <c r="E17" s="336"/>
      <c r="F17" s="337"/>
      <c r="G17" s="332" t="s">
        <v>99</v>
      </c>
      <c r="H17" s="333"/>
      <c r="I17" s="333"/>
      <c r="J17" s="333"/>
      <c r="K17" s="333"/>
      <c r="L17" s="334"/>
    </row>
    <row r="18" spans="1:12" s="11" customFormat="1" ht="31.5">
      <c r="A18" s="88" t="s">
        <v>283</v>
      </c>
      <c r="B18" s="5">
        <v>6506</v>
      </c>
      <c r="C18" s="5">
        <v>8348</v>
      </c>
      <c r="D18" s="5">
        <v>0</v>
      </c>
      <c r="E18" s="5">
        <v>5098</v>
      </c>
      <c r="F18" s="5">
        <v>5098</v>
      </c>
      <c r="G18" s="88" t="s">
        <v>94</v>
      </c>
      <c r="H18" s="5"/>
      <c r="I18" s="5">
        <v>1363</v>
      </c>
      <c r="J18" s="5">
        <v>0</v>
      </c>
      <c r="K18" s="5">
        <v>6062</v>
      </c>
      <c r="L18" s="5">
        <v>6062</v>
      </c>
    </row>
    <row r="19" spans="1:12" s="11" customFormat="1" ht="15.75">
      <c r="A19" s="88" t="s">
        <v>120</v>
      </c>
      <c r="B19" s="5">
        <v>6571</v>
      </c>
      <c r="C19" s="5">
        <v>1228</v>
      </c>
      <c r="D19" s="5"/>
      <c r="E19" s="5">
        <v>0</v>
      </c>
      <c r="F19" s="5">
        <v>0</v>
      </c>
      <c r="G19" s="88" t="s">
        <v>44</v>
      </c>
      <c r="H19" s="5">
        <v>6854</v>
      </c>
      <c r="I19" s="5">
        <v>6965</v>
      </c>
      <c r="J19" s="5">
        <v>11893</v>
      </c>
      <c r="K19" s="5">
        <v>8419</v>
      </c>
      <c r="L19" s="5">
        <v>6497</v>
      </c>
    </row>
    <row r="20" spans="1:12" s="11" customFormat="1" ht="15.75">
      <c r="A20" s="88" t="s">
        <v>354</v>
      </c>
      <c r="B20" s="5">
        <v>0</v>
      </c>
      <c r="C20" s="5">
        <v>100</v>
      </c>
      <c r="D20" s="5">
        <v>4602</v>
      </c>
      <c r="E20" s="5">
        <v>80</v>
      </c>
      <c r="F20" s="5">
        <v>80</v>
      </c>
      <c r="G20" s="88" t="s">
        <v>195</v>
      </c>
      <c r="H20" s="5">
        <v>1068</v>
      </c>
      <c r="I20" s="5">
        <v>20</v>
      </c>
      <c r="J20" s="5">
        <v>27</v>
      </c>
      <c r="K20" s="5">
        <v>137</v>
      </c>
      <c r="L20" s="5">
        <v>137</v>
      </c>
    </row>
    <row r="21" spans="1:12" s="11" customFormat="1" ht="15.75">
      <c r="A21" s="89" t="s">
        <v>80</v>
      </c>
      <c r="B21" s="13">
        <f>SUM(B18:B20)</f>
        <v>13077</v>
      </c>
      <c r="C21" s="13">
        <f>SUM(C18:C20)</f>
        <v>9676</v>
      </c>
      <c r="D21" s="13">
        <f>SUM(D18:D20)</f>
        <v>4602</v>
      </c>
      <c r="E21" s="13">
        <f>SUM(E18:E20)</f>
        <v>5178</v>
      </c>
      <c r="F21" s="13">
        <f>SUM(F18:F20)</f>
        <v>5178</v>
      </c>
      <c r="G21" s="89" t="s">
        <v>81</v>
      </c>
      <c r="H21" s="13">
        <f>SUM(H18:H20)</f>
        <v>7922</v>
      </c>
      <c r="I21" s="13">
        <f>SUM(I18:I20)</f>
        <v>8348</v>
      </c>
      <c r="J21" s="13">
        <f>SUM(J18:J20)</f>
        <v>11920</v>
      </c>
      <c r="K21" s="13">
        <f>SUM(K18:K20)</f>
        <v>14618</v>
      </c>
      <c r="L21" s="13">
        <f>SUM(L18:L20)</f>
        <v>12696</v>
      </c>
    </row>
    <row r="22" spans="1:12" s="11" customFormat="1" ht="15.75">
      <c r="A22" s="91" t="s">
        <v>126</v>
      </c>
      <c r="B22" s="92">
        <f>B21-H21</f>
        <v>5155</v>
      </c>
      <c r="C22" s="92">
        <f>C21-I21</f>
        <v>1328</v>
      </c>
      <c r="D22" s="92">
        <f>D21-J21</f>
        <v>-7318</v>
      </c>
      <c r="E22" s="92">
        <f>E21-K21</f>
        <v>-9440</v>
      </c>
      <c r="F22" s="92">
        <f>F21-L21</f>
        <v>-7518</v>
      </c>
      <c r="G22" s="316" t="s">
        <v>119</v>
      </c>
      <c r="H22" s="311"/>
      <c r="I22" s="311"/>
      <c r="J22" s="311"/>
      <c r="K22" s="338">
        <v>0</v>
      </c>
      <c r="L22" s="338"/>
    </row>
    <row r="23" spans="1:12" s="11" customFormat="1" ht="15.75">
      <c r="A23" s="91" t="s">
        <v>117</v>
      </c>
      <c r="B23" s="5">
        <v>0</v>
      </c>
      <c r="C23" s="5"/>
      <c r="D23" s="5"/>
      <c r="E23" s="5">
        <v>0</v>
      </c>
      <c r="F23" s="5">
        <v>0</v>
      </c>
      <c r="G23" s="316"/>
      <c r="H23" s="311"/>
      <c r="I23" s="311"/>
      <c r="J23" s="311"/>
      <c r="K23" s="339"/>
      <c r="L23" s="339"/>
    </row>
    <row r="24" spans="1:12" s="11" customFormat="1" ht="15.75">
      <c r="A24" s="91" t="s">
        <v>118</v>
      </c>
      <c r="B24" s="5"/>
      <c r="C24" s="5"/>
      <c r="D24" s="5"/>
      <c r="E24" s="5">
        <v>0</v>
      </c>
      <c r="F24" s="5">
        <v>0</v>
      </c>
      <c r="G24" s="316"/>
      <c r="H24" s="311"/>
      <c r="I24" s="311"/>
      <c r="J24" s="311"/>
      <c r="K24" s="340"/>
      <c r="L24" s="340"/>
    </row>
    <row r="25" spans="1:12" s="11" customFormat="1" ht="31.5">
      <c r="A25" s="89" t="s">
        <v>12</v>
      </c>
      <c r="B25" s="14">
        <f>B21+B23+B24</f>
        <v>13077</v>
      </c>
      <c r="C25" s="14">
        <f>C21+C23+C24</f>
        <v>9676</v>
      </c>
      <c r="D25" s="14">
        <f>D21+D23+D24</f>
        <v>4602</v>
      </c>
      <c r="E25" s="14">
        <f>E21+E23+E24</f>
        <v>5178</v>
      </c>
      <c r="F25" s="14">
        <f>F21+F23+F24</f>
        <v>5178</v>
      </c>
      <c r="G25" s="89" t="s">
        <v>13</v>
      </c>
      <c r="H25" s="14">
        <f>H21+H22</f>
        <v>7922</v>
      </c>
      <c r="I25" s="14">
        <f>I21+I22</f>
        <v>8348</v>
      </c>
      <c r="J25" s="14">
        <f>J21+J22</f>
        <v>11920</v>
      </c>
      <c r="K25" s="14">
        <f>K21+K22</f>
        <v>14618</v>
      </c>
      <c r="L25" s="14">
        <f>L21+L22</f>
        <v>12696</v>
      </c>
    </row>
    <row r="26" spans="1:12" s="93" customFormat="1" ht="16.5">
      <c r="A26" s="332" t="s">
        <v>122</v>
      </c>
      <c r="B26" s="333"/>
      <c r="C26" s="333"/>
      <c r="D26" s="333"/>
      <c r="E26" s="333"/>
      <c r="F26" s="334"/>
      <c r="G26" s="332" t="s">
        <v>123</v>
      </c>
      <c r="H26" s="333"/>
      <c r="I26" s="333"/>
      <c r="J26" s="333"/>
      <c r="K26" s="333"/>
      <c r="L26" s="334"/>
    </row>
    <row r="27" spans="1:12" s="11" customFormat="1" ht="15.75">
      <c r="A27" s="88" t="s">
        <v>124</v>
      </c>
      <c r="B27" s="5">
        <f>B11+B21</f>
        <v>25557</v>
      </c>
      <c r="C27" s="5">
        <f>C11+C21</f>
        <v>23159</v>
      </c>
      <c r="D27" s="5">
        <f>D11+D21</f>
        <v>17179</v>
      </c>
      <c r="E27" s="5">
        <f>E11+E21</f>
        <v>21607</v>
      </c>
      <c r="F27" s="5">
        <f>F11+F21</f>
        <v>20806</v>
      </c>
      <c r="G27" s="88" t="s">
        <v>125</v>
      </c>
      <c r="H27" s="5">
        <f aca="true" t="shared" si="0" ref="H27:K28">H11+H21</f>
        <v>19850</v>
      </c>
      <c r="I27" s="5">
        <f t="shared" si="0"/>
        <v>20483</v>
      </c>
      <c r="J27" s="5">
        <f>J11+J21</f>
        <v>27592</v>
      </c>
      <c r="K27" s="5">
        <f t="shared" si="0"/>
        <v>32032</v>
      </c>
      <c r="L27" s="5">
        <f>L11+L21</f>
        <v>24805</v>
      </c>
    </row>
    <row r="28" spans="1:12" s="11" customFormat="1" ht="15.75">
      <c r="A28" s="91" t="s">
        <v>126</v>
      </c>
      <c r="B28" s="92">
        <f>B27-H27</f>
        <v>5707</v>
      </c>
      <c r="C28" s="92">
        <f>C27-I27</f>
        <v>2676</v>
      </c>
      <c r="D28" s="92">
        <f>D27-J27</f>
        <v>-10413</v>
      </c>
      <c r="E28" s="92">
        <f>E27-K27</f>
        <v>-10425</v>
      </c>
      <c r="F28" s="92">
        <f>F27-L27</f>
        <v>-3999</v>
      </c>
      <c r="G28" s="316" t="s">
        <v>119</v>
      </c>
      <c r="H28" s="311">
        <f t="shared" si="0"/>
        <v>354</v>
      </c>
      <c r="I28" s="311">
        <f t="shared" si="0"/>
        <v>405</v>
      </c>
      <c r="J28" s="311">
        <f>J12+J22</f>
        <v>431</v>
      </c>
      <c r="K28" s="311">
        <f t="shared" si="0"/>
        <v>953</v>
      </c>
      <c r="L28" s="311">
        <f>L12+L22</f>
        <v>431</v>
      </c>
    </row>
    <row r="29" spans="1:12" s="11" customFormat="1" ht="15.75">
      <c r="A29" s="91" t="s">
        <v>117</v>
      </c>
      <c r="B29" s="5">
        <f aca="true" t="shared" si="1" ref="B29:E30">B13+B23</f>
        <v>2396</v>
      </c>
      <c r="C29" s="5">
        <f t="shared" si="1"/>
        <v>8154</v>
      </c>
      <c r="D29" s="5">
        <f>D13+D23</f>
        <v>10844</v>
      </c>
      <c r="E29" s="5">
        <f t="shared" si="1"/>
        <v>10856</v>
      </c>
      <c r="F29" s="5">
        <f>F13+F23</f>
        <v>10856</v>
      </c>
      <c r="G29" s="316"/>
      <c r="H29" s="311"/>
      <c r="I29" s="311"/>
      <c r="J29" s="311"/>
      <c r="K29" s="311"/>
      <c r="L29" s="311"/>
    </row>
    <row r="30" spans="1:12" s="11" customFormat="1" ht="15.75">
      <c r="A30" s="91" t="s">
        <v>118</v>
      </c>
      <c r="B30" s="5">
        <f t="shared" si="1"/>
        <v>405</v>
      </c>
      <c r="C30" s="5">
        <f t="shared" si="1"/>
        <v>431</v>
      </c>
      <c r="D30" s="5">
        <f>D14+D24</f>
        <v>0</v>
      </c>
      <c r="E30" s="5">
        <f t="shared" si="1"/>
        <v>522</v>
      </c>
      <c r="F30" s="5">
        <f>F14+F24</f>
        <v>522</v>
      </c>
      <c r="G30" s="316"/>
      <c r="H30" s="311"/>
      <c r="I30" s="311"/>
      <c r="J30" s="311"/>
      <c r="K30" s="311"/>
      <c r="L30" s="311"/>
    </row>
    <row r="31" spans="1:12" s="11" customFormat="1" ht="15.75">
      <c r="A31" s="63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3" t="s">
        <v>153</v>
      </c>
      <c r="H31" s="80">
        <f>H15</f>
        <v>0</v>
      </c>
      <c r="I31" s="80">
        <f>I15</f>
        <v>0</v>
      </c>
      <c r="J31" s="80">
        <f>J15</f>
        <v>0</v>
      </c>
      <c r="K31" s="80">
        <f>K15</f>
        <v>0</v>
      </c>
      <c r="L31" s="80">
        <f>L15</f>
        <v>0</v>
      </c>
    </row>
    <row r="32" spans="1:12" s="11" customFormat="1" ht="15.75">
      <c r="A32" s="87" t="s">
        <v>7</v>
      </c>
      <c r="B32" s="14">
        <f>B27+B29+B30+B31</f>
        <v>28358</v>
      </c>
      <c r="C32" s="14">
        <f>C27+C29+C30+C31</f>
        <v>31744</v>
      </c>
      <c r="D32" s="14">
        <f>D27+D29+D30+D31</f>
        <v>28023</v>
      </c>
      <c r="E32" s="14">
        <f>E27+E29+E30+E31</f>
        <v>32985</v>
      </c>
      <c r="F32" s="14">
        <f>F27+F29+F30+F31</f>
        <v>32184</v>
      </c>
      <c r="G32" s="87" t="s">
        <v>8</v>
      </c>
      <c r="H32" s="14">
        <f>SUM(H27:H31)</f>
        <v>20204</v>
      </c>
      <c r="I32" s="14">
        <f>SUM(I27:I31)</f>
        <v>20888</v>
      </c>
      <c r="J32" s="14">
        <f>SUM(J27:J31)</f>
        <v>28023</v>
      </c>
      <c r="K32" s="14">
        <f>SUM(K27:K31)</f>
        <v>32985</v>
      </c>
      <c r="L32" s="14">
        <f>SUM(L27:L31)</f>
        <v>25236</v>
      </c>
    </row>
  </sheetData>
  <sheetProtection/>
  <mergeCells count="32">
    <mergeCell ref="A1:L1"/>
    <mergeCell ref="A2:L2"/>
    <mergeCell ref="K28:K30"/>
    <mergeCell ref="L28:L30"/>
    <mergeCell ref="A5:F5"/>
    <mergeCell ref="G5:L5"/>
    <mergeCell ref="E9:E10"/>
    <mergeCell ref="F9:F10"/>
    <mergeCell ref="K12:K14"/>
    <mergeCell ref="L12:L14"/>
    <mergeCell ref="K22:K24"/>
    <mergeCell ref="L22:L24"/>
    <mergeCell ref="G22:G24"/>
    <mergeCell ref="H22:H24"/>
    <mergeCell ref="I22:I24"/>
    <mergeCell ref="G17:L17"/>
    <mergeCell ref="A26:F26"/>
    <mergeCell ref="A17:F17"/>
    <mergeCell ref="A9:A10"/>
    <mergeCell ref="B9:B10"/>
    <mergeCell ref="C9:C10"/>
    <mergeCell ref="D9:D10"/>
    <mergeCell ref="G28:G30"/>
    <mergeCell ref="H28:H30"/>
    <mergeCell ref="I28:I30"/>
    <mergeCell ref="J22:J24"/>
    <mergeCell ref="J28:J30"/>
    <mergeCell ref="G12:G14"/>
    <mergeCell ref="H12:H14"/>
    <mergeCell ref="I12:I14"/>
    <mergeCell ref="G26:L26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3"/>
  <sheetViews>
    <sheetView zoomScalePageLayoutView="0" workbookViewId="0" topLeftCell="A1">
      <pane xSplit="2" ySplit="4" topLeftCell="C20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14" sqref="C14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3" width="16.8515625" style="72" customWidth="1"/>
    <col min="4" max="5" width="9.7109375" style="125" hidden="1" customWidth="1"/>
    <col min="6" max="6" width="0" style="72" hidden="1" customWidth="1"/>
    <col min="7" max="16384" width="9.140625" style="72" customWidth="1"/>
  </cols>
  <sheetData>
    <row r="1" spans="1:5" s="16" customFormat="1" ht="48" customHeight="1">
      <c r="A1" s="345" t="s">
        <v>836</v>
      </c>
      <c r="B1" s="345"/>
      <c r="C1" s="345"/>
      <c r="D1" s="122"/>
      <c r="E1" s="122"/>
    </row>
    <row r="2" spans="1:5" s="16" customFormat="1" ht="30.75" customHeight="1">
      <c r="A2" s="310"/>
      <c r="B2" s="310"/>
      <c r="C2" s="310"/>
      <c r="D2" s="122"/>
      <c r="E2" s="122"/>
    </row>
    <row r="3" spans="1:5" s="10" customFormat="1" ht="15.75">
      <c r="A3" s="1"/>
      <c r="B3" s="1" t="s">
        <v>0</v>
      </c>
      <c r="C3" s="1"/>
      <c r="D3" s="123"/>
      <c r="E3" s="123"/>
    </row>
    <row r="4" spans="1:5" s="10" customFormat="1" ht="15.75">
      <c r="A4" s="1">
        <v>1</v>
      </c>
      <c r="B4" s="6" t="s">
        <v>9</v>
      </c>
      <c r="C4" s="6"/>
      <c r="D4" s="123"/>
      <c r="E4" s="123"/>
    </row>
    <row r="5" spans="1:5" s="10" customFormat="1" ht="15.75">
      <c r="A5" s="1">
        <v>2</v>
      </c>
      <c r="B5" s="305" t="s">
        <v>785</v>
      </c>
      <c r="C5" s="139">
        <v>10843593</v>
      </c>
      <c r="D5" s="123"/>
      <c r="E5" s="123"/>
    </row>
    <row r="6" spans="1:5" s="10" customFormat="1" ht="25.5">
      <c r="A6" s="1">
        <v>3</v>
      </c>
      <c r="B6" s="116" t="s">
        <v>274</v>
      </c>
      <c r="C6" s="306">
        <f>Összesen!N7</f>
        <v>14203404</v>
      </c>
      <c r="D6" s="124">
        <f>Összesen!L7</f>
        <v>10795277</v>
      </c>
      <c r="E6" s="124" t="e">
        <f>#REF!-D6</f>
        <v>#REF!</v>
      </c>
    </row>
    <row r="7" spans="1:5" s="10" customFormat="1" ht="25.5">
      <c r="A7" s="1">
        <v>4</v>
      </c>
      <c r="B7" s="116" t="s">
        <v>283</v>
      </c>
      <c r="C7" s="306">
        <f>Összesen!N18</f>
        <v>5098145</v>
      </c>
      <c r="D7" s="124">
        <f>Összesen!L18</f>
        <v>0</v>
      </c>
      <c r="E7" s="124" t="e">
        <f>#REF!-D7</f>
        <v>#REF!</v>
      </c>
    </row>
    <row r="8" spans="1:5" s="10" customFormat="1" ht="15.75">
      <c r="A8" s="1">
        <v>5</v>
      </c>
      <c r="B8" s="116" t="s">
        <v>295</v>
      </c>
      <c r="C8" s="306">
        <f>Összesen!N8</f>
        <v>790876</v>
      </c>
      <c r="D8" s="124">
        <f>Összesen!L8</f>
        <v>1016000</v>
      </c>
      <c r="E8" s="124" t="e">
        <f>#REF!-D8</f>
        <v>#REF!</v>
      </c>
    </row>
    <row r="9" spans="1:5" s="10" customFormat="1" ht="15.75">
      <c r="A9" s="1">
        <v>6</v>
      </c>
      <c r="B9" s="116" t="s">
        <v>43</v>
      </c>
      <c r="C9" s="306">
        <f>Összesen!N9</f>
        <v>330220</v>
      </c>
      <c r="D9" s="124">
        <f>Összesen!L9</f>
        <v>665820</v>
      </c>
      <c r="E9" s="124" t="e">
        <f>#REF!-D9</f>
        <v>#REF!</v>
      </c>
    </row>
    <row r="10" spans="1:5" s="10" customFormat="1" ht="15.75">
      <c r="A10" s="1">
        <v>7</v>
      </c>
      <c r="B10" s="116" t="s">
        <v>120</v>
      </c>
      <c r="C10" s="306">
        <f>Összesen!N19</f>
        <v>0</v>
      </c>
      <c r="D10" s="124">
        <f>Összesen!L19</f>
        <v>0</v>
      </c>
      <c r="E10" s="124" t="e">
        <f>#REF!-D10</f>
        <v>#REF!</v>
      </c>
    </row>
    <row r="11" spans="1:5" s="10" customFormat="1" ht="15.75">
      <c r="A11" s="1">
        <v>8</v>
      </c>
      <c r="B11" s="116" t="s">
        <v>353</v>
      </c>
      <c r="C11" s="306">
        <f>Összesen!N10</f>
        <v>303300</v>
      </c>
      <c r="D11" s="124">
        <f>Összesen!L10</f>
        <v>100000</v>
      </c>
      <c r="E11" s="124" t="e">
        <f>#REF!-D11</f>
        <v>#REF!</v>
      </c>
    </row>
    <row r="12" spans="1:5" s="10" customFormat="1" ht="15.75">
      <c r="A12" s="1">
        <v>9</v>
      </c>
      <c r="B12" s="116" t="s">
        <v>354</v>
      </c>
      <c r="C12" s="306">
        <f>Összesen!N20</f>
        <v>80000</v>
      </c>
      <c r="D12" s="124">
        <f>Összesen!L20</f>
        <v>4602000</v>
      </c>
      <c r="E12" s="124" t="e">
        <f>#REF!-D12</f>
        <v>#REF!</v>
      </c>
    </row>
    <row r="13" spans="1:5" s="10" customFormat="1" ht="15.75">
      <c r="A13" s="1">
        <v>10</v>
      </c>
      <c r="B13" s="116" t="s">
        <v>364</v>
      </c>
      <c r="C13" s="306"/>
      <c r="D13" s="124">
        <f>Összesen!L14</f>
        <v>10843593</v>
      </c>
      <c r="E13" s="124" t="e">
        <f>#REF!-D13</f>
        <v>#REF!</v>
      </c>
    </row>
    <row r="14" spans="1:5" s="10" customFormat="1" ht="15.75">
      <c r="A14" s="1">
        <v>11</v>
      </c>
      <c r="B14" s="116" t="s">
        <v>365</v>
      </c>
      <c r="C14" s="306">
        <f>Összesen!N23</f>
        <v>0</v>
      </c>
      <c r="D14" s="124">
        <f>Összesen!L23</f>
        <v>0</v>
      </c>
      <c r="E14" s="124" t="e">
        <f>#REF!-D14</f>
        <v>#REF!</v>
      </c>
    </row>
    <row r="15" spans="1:5" s="10" customFormat="1" ht="15.75">
      <c r="A15" s="1">
        <v>12</v>
      </c>
      <c r="B15" s="116" t="s">
        <v>362</v>
      </c>
      <c r="C15" s="306">
        <f>Összesen!N15</f>
        <v>521562</v>
      </c>
      <c r="D15" s="124">
        <f>Összesen!L15</f>
        <v>0</v>
      </c>
      <c r="E15" s="124" t="e">
        <f>#REF!-D15</f>
        <v>#REF!</v>
      </c>
    </row>
    <row r="16" spans="1:5" s="10" customFormat="1" ht="15.75">
      <c r="A16" s="1">
        <v>13</v>
      </c>
      <c r="B16" s="116" t="s">
        <v>363</v>
      </c>
      <c r="C16" s="306">
        <f>Összesen!N24</f>
        <v>0</v>
      </c>
      <c r="D16" s="124">
        <f>Összesen!L24</f>
        <v>0</v>
      </c>
      <c r="E16" s="124" t="e">
        <f>#REF!-D16</f>
        <v>#REF!</v>
      </c>
    </row>
    <row r="17" spans="1:5" s="10" customFormat="1" ht="15.75">
      <c r="A17" s="1">
        <v>14</v>
      </c>
      <c r="B17" s="116" t="s">
        <v>786</v>
      </c>
      <c r="C17" s="116">
        <v>5234</v>
      </c>
      <c r="D17" s="124"/>
      <c r="E17" s="124"/>
    </row>
    <row r="18" spans="1:5" s="10" customFormat="1" ht="15.75">
      <c r="A18" s="1">
        <v>15</v>
      </c>
      <c r="B18" s="71" t="s">
        <v>7</v>
      </c>
      <c r="C18" s="307">
        <f>SUM(C6:C17)</f>
        <v>21332741</v>
      </c>
      <c r="D18" s="124">
        <f>Összesen!L31</f>
        <v>28022690</v>
      </c>
      <c r="E18" s="124" t="e">
        <f>#REF!-D18</f>
        <v>#REF!</v>
      </c>
    </row>
    <row r="19" spans="1:5" s="10" customFormat="1" ht="15.75">
      <c r="A19" s="1">
        <v>16</v>
      </c>
      <c r="B19" s="70" t="s">
        <v>35</v>
      </c>
      <c r="C19" s="308">
        <f>Összesen!AA7</f>
        <v>5818869</v>
      </c>
      <c r="D19" s="124">
        <f>Összesen!Y7</f>
        <v>5470384</v>
      </c>
      <c r="E19" s="124" t="e">
        <f>#REF!-D19</f>
        <v>#REF!</v>
      </c>
    </row>
    <row r="20" spans="1:5" s="10" customFormat="1" ht="25.5">
      <c r="A20" s="1">
        <v>17</v>
      </c>
      <c r="B20" s="70" t="s">
        <v>75</v>
      </c>
      <c r="C20" s="308">
        <f>Összesen!AA8</f>
        <v>1179090</v>
      </c>
      <c r="D20" s="124">
        <f>Összesen!Y8</f>
        <v>1172100</v>
      </c>
      <c r="E20" s="124" t="e">
        <f>#REF!-D20</f>
        <v>#REF!</v>
      </c>
    </row>
    <row r="21" spans="1:5" s="10" customFormat="1" ht="15.75">
      <c r="A21" s="1">
        <v>18</v>
      </c>
      <c r="B21" s="70" t="s">
        <v>76</v>
      </c>
      <c r="C21" s="308">
        <f>Összesen!AA9</f>
        <v>2538074</v>
      </c>
      <c r="D21" s="124">
        <f>Összesen!Y9</f>
        <v>7314060</v>
      </c>
      <c r="E21" s="124" t="e">
        <f>#REF!-D21</f>
        <v>#REF!</v>
      </c>
    </row>
    <row r="22" spans="1:5" s="10" customFormat="1" ht="15.75">
      <c r="A22" s="1">
        <v>19</v>
      </c>
      <c r="B22" s="70" t="s">
        <v>77</v>
      </c>
      <c r="C22" s="308">
        <f>Összesen!AA10</f>
        <v>569470</v>
      </c>
      <c r="D22" s="124">
        <f>Összesen!Y10</f>
        <v>708000</v>
      </c>
      <c r="E22" s="124" t="e">
        <f>#REF!-D22</f>
        <v>#REF!</v>
      </c>
    </row>
    <row r="23" spans="1:5" s="10" customFormat="1" ht="15.75">
      <c r="A23" s="1">
        <v>20</v>
      </c>
      <c r="B23" s="70" t="s">
        <v>78</v>
      </c>
      <c r="C23" s="308">
        <f>Összesen!AA11</f>
        <v>2003530</v>
      </c>
      <c r="D23" s="124">
        <f>Összesen!Y11</f>
        <v>1007202</v>
      </c>
      <c r="E23" s="124" t="e">
        <f>#REF!-D23</f>
        <v>#REF!</v>
      </c>
    </row>
    <row r="24" spans="1:5" s="10" customFormat="1" ht="15.75">
      <c r="A24" s="1">
        <v>21</v>
      </c>
      <c r="B24" s="70" t="s">
        <v>94</v>
      </c>
      <c r="C24" s="308">
        <f>Összesen!AA18</f>
        <v>6062474</v>
      </c>
      <c r="D24" s="124">
        <f>Összesen!Y18</f>
        <v>0</v>
      </c>
      <c r="E24" s="124" t="e">
        <f>#REF!-D24</f>
        <v>#REF!</v>
      </c>
    </row>
    <row r="25" spans="1:5" s="10" customFormat="1" ht="15.75">
      <c r="A25" s="1">
        <v>22</v>
      </c>
      <c r="B25" s="70" t="s">
        <v>44</v>
      </c>
      <c r="C25" s="308">
        <f>Összesen!AA19</f>
        <v>6496604</v>
      </c>
      <c r="D25" s="124">
        <f>Összesen!Y19</f>
        <v>11892834</v>
      </c>
      <c r="E25" s="124" t="e">
        <f>#REF!-D25</f>
        <v>#REF!</v>
      </c>
    </row>
    <row r="26" spans="1:5" s="10" customFormat="1" ht="15.75">
      <c r="A26" s="1">
        <v>23</v>
      </c>
      <c r="B26" s="70" t="s">
        <v>195</v>
      </c>
      <c r="C26" s="308">
        <f>Összesen!AA20</f>
        <v>136990</v>
      </c>
      <c r="D26" s="124">
        <f>Összesen!Y20</f>
        <v>26990</v>
      </c>
      <c r="E26" s="124" t="e">
        <f>#REF!-D26</f>
        <v>#REF!</v>
      </c>
    </row>
    <row r="27" spans="1:5" s="10" customFormat="1" ht="15.75">
      <c r="A27" s="1">
        <v>24</v>
      </c>
      <c r="B27" s="70" t="s">
        <v>88</v>
      </c>
      <c r="C27" s="308">
        <f>Összesen!AA13</f>
        <v>431120</v>
      </c>
      <c r="D27" s="124">
        <f>Összesen!Y13</f>
        <v>431120</v>
      </c>
      <c r="E27" s="124" t="e">
        <f>#REF!-D27</f>
        <v>#REF!</v>
      </c>
    </row>
    <row r="28" spans="1:5" s="10" customFormat="1" ht="15.75">
      <c r="A28" s="1">
        <v>25</v>
      </c>
      <c r="B28" s="70" t="s">
        <v>95</v>
      </c>
      <c r="C28" s="308">
        <f>Összesen!AA22</f>
        <v>0</v>
      </c>
      <c r="D28" s="124">
        <f>Összesen!Y22</f>
        <v>0</v>
      </c>
      <c r="E28" s="124" t="e">
        <f>#REF!-D28</f>
        <v>#REF!</v>
      </c>
    </row>
    <row r="29" spans="1:5" s="10" customFormat="1" ht="15.75">
      <c r="A29" s="1">
        <v>26</v>
      </c>
      <c r="B29" s="116" t="s">
        <v>786</v>
      </c>
      <c r="C29" s="308"/>
      <c r="D29" s="124"/>
      <c r="E29" s="124"/>
    </row>
    <row r="30" spans="1:5" s="10" customFormat="1" ht="15.75">
      <c r="A30" s="1">
        <v>27</v>
      </c>
      <c r="B30" s="71" t="s">
        <v>8</v>
      </c>
      <c r="C30" s="307">
        <f>SUM(C19:C29)</f>
        <v>25236221</v>
      </c>
      <c r="D30" s="124">
        <f>Összesen!Y31</f>
        <v>28022690</v>
      </c>
      <c r="E30" s="124" t="e">
        <f>#REF!-D30</f>
        <v>#REF!</v>
      </c>
    </row>
    <row r="31" spans="1:3" ht="15.75">
      <c r="A31" s="1">
        <v>28</v>
      </c>
      <c r="B31" s="71" t="s">
        <v>101</v>
      </c>
      <c r="C31" s="307">
        <f>C5+C18-C30</f>
        <v>6940113</v>
      </c>
    </row>
    <row r="33" ht="15">
      <c r="C33" s="30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D41" sqref="D41"/>
    </sheetView>
  </sheetViews>
  <sheetFormatPr defaultColWidth="12.00390625" defaultRowHeight="15"/>
  <cols>
    <col min="1" max="1" width="5.7109375" style="156" customWidth="1"/>
    <col min="2" max="2" width="41.421875" style="157" customWidth="1"/>
    <col min="3" max="4" width="21.140625" style="157" customWidth="1"/>
    <col min="5" max="16384" width="12.00390625" style="157" customWidth="1"/>
  </cols>
  <sheetData>
    <row r="1" spans="1:7" s="155" customFormat="1" ht="17.25" customHeight="1">
      <c r="A1" s="346" t="s">
        <v>587</v>
      </c>
      <c r="B1" s="346"/>
      <c r="C1" s="346"/>
      <c r="D1" s="346"/>
      <c r="E1" s="154"/>
      <c r="F1" s="154"/>
      <c r="G1" s="154"/>
    </row>
    <row r="2" ht="11.25" customHeight="1"/>
    <row r="3" spans="1:4" s="156" customFormat="1" ht="13.5" customHeight="1">
      <c r="A3" s="158"/>
      <c r="B3" s="159" t="s">
        <v>0</v>
      </c>
      <c r="C3" s="159" t="s">
        <v>1</v>
      </c>
      <c r="D3" s="159" t="s">
        <v>2</v>
      </c>
    </row>
    <row r="4" spans="1:4" ht="15.75">
      <c r="A4" s="160">
        <v>1</v>
      </c>
      <c r="B4" s="161" t="s">
        <v>9</v>
      </c>
      <c r="C4" s="162">
        <v>42735</v>
      </c>
      <c r="D4" s="162">
        <v>43100</v>
      </c>
    </row>
    <row r="5" spans="1:4" ht="15.75">
      <c r="A5" s="160">
        <v>2</v>
      </c>
      <c r="B5" s="161" t="s">
        <v>588</v>
      </c>
      <c r="C5" s="162"/>
      <c r="D5" s="162"/>
    </row>
    <row r="6" spans="1:4" ht="12.75">
      <c r="A6" s="160">
        <v>3</v>
      </c>
      <c r="B6" s="163" t="s">
        <v>589</v>
      </c>
      <c r="C6" s="163">
        <f>SUM(C7:C8)</f>
        <v>0</v>
      </c>
      <c r="D6" s="163">
        <f>SUM(D7:D8)</f>
        <v>983726</v>
      </c>
    </row>
    <row r="7" spans="1:4" ht="12.75">
      <c r="A7" s="160">
        <v>4</v>
      </c>
      <c r="B7" s="164" t="s">
        <v>590</v>
      </c>
      <c r="C7" s="164">
        <v>0</v>
      </c>
      <c r="D7" s="164">
        <v>0</v>
      </c>
    </row>
    <row r="8" spans="1:4" ht="12.75">
      <c r="A8" s="160">
        <v>5</v>
      </c>
      <c r="B8" s="164" t="s">
        <v>591</v>
      </c>
      <c r="C8" s="164">
        <v>0</v>
      </c>
      <c r="D8" s="164">
        <v>983726</v>
      </c>
    </row>
    <row r="9" spans="1:4" ht="12.75">
      <c r="A9" s="160">
        <v>6</v>
      </c>
      <c r="B9" s="163" t="s">
        <v>592</v>
      </c>
      <c r="C9" s="163">
        <f>SUM(C10:C12)</f>
        <v>56159510</v>
      </c>
      <c r="D9" s="163">
        <f>SUM(D10:D12)</f>
        <v>63296751</v>
      </c>
    </row>
    <row r="10" spans="1:4" ht="12.75">
      <c r="A10" s="160">
        <v>7</v>
      </c>
      <c r="B10" s="165" t="s">
        <v>593</v>
      </c>
      <c r="C10" s="164">
        <v>56096425</v>
      </c>
      <c r="D10" s="164">
        <v>63272244</v>
      </c>
    </row>
    <row r="11" spans="1:4" ht="12.75">
      <c r="A11" s="160">
        <v>8</v>
      </c>
      <c r="B11" s="165" t="s">
        <v>594</v>
      </c>
      <c r="C11" s="164">
        <v>53636</v>
      </c>
      <c r="D11" s="164">
        <v>24507</v>
      </c>
    </row>
    <row r="12" spans="1:4" ht="12.75">
      <c r="A12" s="160">
        <v>9</v>
      </c>
      <c r="B12" s="164" t="s">
        <v>595</v>
      </c>
      <c r="C12" s="164">
        <v>9449</v>
      </c>
      <c r="D12" s="164">
        <v>0</v>
      </c>
    </row>
    <row r="13" spans="1:4" ht="12.75">
      <c r="A13" s="160">
        <v>10</v>
      </c>
      <c r="B13" s="163" t="s">
        <v>596</v>
      </c>
      <c r="C13" s="163">
        <f>SUM(C14:C14)</f>
        <v>100000</v>
      </c>
      <c r="D13" s="163">
        <f>SUM(D14:D14)</f>
        <v>100000</v>
      </c>
    </row>
    <row r="14" spans="1:4" ht="12.75">
      <c r="A14" s="160">
        <v>11</v>
      </c>
      <c r="B14" s="165" t="s">
        <v>597</v>
      </c>
      <c r="C14" s="164">
        <v>100000</v>
      </c>
      <c r="D14" s="164">
        <v>100000</v>
      </c>
    </row>
    <row r="15" spans="1:4" ht="12.75">
      <c r="A15" s="160">
        <v>12</v>
      </c>
      <c r="B15" s="163" t="s">
        <v>598</v>
      </c>
      <c r="C15" s="163">
        <f>SUM(C16:C16)</f>
        <v>10210480</v>
      </c>
      <c r="D15" s="163">
        <f>SUM(D16:D16)</f>
        <v>9840850</v>
      </c>
    </row>
    <row r="16" spans="1:4" ht="12.75">
      <c r="A16" s="160">
        <v>13</v>
      </c>
      <c r="B16" s="165" t="s">
        <v>599</v>
      </c>
      <c r="C16" s="164">
        <v>10210480</v>
      </c>
      <c r="D16" s="164">
        <v>9840850</v>
      </c>
    </row>
    <row r="17" spans="1:4" ht="37.5" customHeight="1">
      <c r="A17" s="160">
        <v>14</v>
      </c>
      <c r="B17" s="166" t="s">
        <v>600</v>
      </c>
      <c r="C17" s="167">
        <f>C9+C13+C15+C6</f>
        <v>66469990</v>
      </c>
      <c r="D17" s="167">
        <f>D9+D13+D15+D6</f>
        <v>74221327</v>
      </c>
    </row>
    <row r="18" spans="1:4" ht="13.5">
      <c r="A18" s="160">
        <v>15</v>
      </c>
      <c r="B18" s="168" t="s">
        <v>601</v>
      </c>
      <c r="C18" s="169">
        <f>C19</f>
        <v>0</v>
      </c>
      <c r="D18" s="169">
        <f>D19</f>
        <v>0</v>
      </c>
    </row>
    <row r="19" spans="1:4" ht="12.75">
      <c r="A19" s="160">
        <v>16</v>
      </c>
      <c r="B19" s="170" t="s">
        <v>602</v>
      </c>
      <c r="C19" s="165">
        <v>0</v>
      </c>
      <c r="D19" s="165">
        <v>0</v>
      </c>
    </row>
    <row r="20" spans="1:4" ht="12.75">
      <c r="A20" s="160">
        <v>17</v>
      </c>
      <c r="B20" s="163" t="s">
        <v>603</v>
      </c>
      <c r="C20" s="163">
        <f>C21</f>
        <v>0</v>
      </c>
      <c r="D20" s="163">
        <f>D21</f>
        <v>0</v>
      </c>
    </row>
    <row r="21" spans="1:4" ht="12.75">
      <c r="A21" s="160">
        <v>18</v>
      </c>
      <c r="B21" s="165" t="s">
        <v>604</v>
      </c>
      <c r="C21" s="164">
        <v>0</v>
      </c>
      <c r="D21" s="164">
        <v>0</v>
      </c>
    </row>
    <row r="22" spans="1:4" ht="28.5">
      <c r="A22" s="160">
        <v>19</v>
      </c>
      <c r="B22" s="166" t="s">
        <v>605</v>
      </c>
      <c r="C22" s="171">
        <f>SUM(C18,C20)</f>
        <v>0</v>
      </c>
      <c r="D22" s="171">
        <f>SUM(D18,D20)</f>
        <v>0</v>
      </c>
    </row>
    <row r="23" spans="1:4" ht="12.75">
      <c r="A23" s="160">
        <v>20</v>
      </c>
      <c r="B23" s="163" t="s">
        <v>606</v>
      </c>
      <c r="C23" s="163">
        <f>SUM(C24:C25)</f>
        <v>10843593</v>
      </c>
      <c r="D23" s="163">
        <f>SUM(D24:D25)</f>
        <v>6940113</v>
      </c>
    </row>
    <row r="24" spans="1:4" ht="12.75">
      <c r="A24" s="160">
        <v>21</v>
      </c>
      <c r="B24" s="165" t="s">
        <v>607</v>
      </c>
      <c r="C24" s="164">
        <v>0</v>
      </c>
      <c r="D24" s="164">
        <v>4025</v>
      </c>
    </row>
    <row r="25" spans="1:4" ht="12.75">
      <c r="A25" s="160">
        <v>22</v>
      </c>
      <c r="B25" s="165" t="s">
        <v>608</v>
      </c>
      <c r="C25" s="164">
        <v>10843593</v>
      </c>
      <c r="D25" s="164">
        <v>6936088</v>
      </c>
    </row>
    <row r="26" spans="1:4" ht="12.75">
      <c r="A26" s="160">
        <v>23</v>
      </c>
      <c r="B26" s="163" t="s">
        <v>609</v>
      </c>
      <c r="C26" s="163">
        <f>SUM(C27,C28,C29,C30,C32,C34)</f>
        <v>21695</v>
      </c>
      <c r="D26" s="163">
        <f>SUM(D27,D28,D29,D30,D32,D34)</f>
        <v>117826</v>
      </c>
    </row>
    <row r="27" spans="1:4" ht="12.75">
      <c r="A27" s="160">
        <v>24</v>
      </c>
      <c r="B27" s="165" t="s">
        <v>610</v>
      </c>
      <c r="C27" s="164">
        <v>21695</v>
      </c>
      <c r="D27" s="164">
        <v>117826</v>
      </c>
    </row>
    <row r="28" spans="1:4" ht="12.75">
      <c r="A28" s="160">
        <v>25</v>
      </c>
      <c r="B28" s="165" t="s">
        <v>611</v>
      </c>
      <c r="C28" s="164">
        <v>0</v>
      </c>
      <c r="D28" s="164">
        <v>0</v>
      </c>
    </row>
    <row r="29" spans="1:4" ht="12.75">
      <c r="A29" s="160">
        <v>26</v>
      </c>
      <c r="B29" s="165" t="s">
        <v>612</v>
      </c>
      <c r="C29" s="164">
        <v>0</v>
      </c>
      <c r="D29" s="164">
        <v>0</v>
      </c>
    </row>
    <row r="30" spans="1:4" ht="12.75">
      <c r="A30" s="160">
        <v>27</v>
      </c>
      <c r="B30" s="165" t="s">
        <v>613</v>
      </c>
      <c r="C30" s="164">
        <v>0</v>
      </c>
      <c r="D30" s="164">
        <v>0</v>
      </c>
    </row>
    <row r="31" spans="1:4" ht="12.75">
      <c r="A31" s="160">
        <v>28</v>
      </c>
      <c r="B31" s="165" t="s">
        <v>614</v>
      </c>
      <c r="C31" s="164">
        <v>0</v>
      </c>
      <c r="D31" s="164">
        <v>0</v>
      </c>
    </row>
    <row r="32" spans="1:4" ht="12.75">
      <c r="A32" s="160">
        <v>29</v>
      </c>
      <c r="B32" s="165" t="s">
        <v>615</v>
      </c>
      <c r="C32" s="164">
        <v>0</v>
      </c>
      <c r="D32" s="164">
        <v>0</v>
      </c>
    </row>
    <row r="33" spans="1:4" ht="12.75">
      <c r="A33" s="160">
        <v>30</v>
      </c>
      <c r="B33" s="165" t="s">
        <v>616</v>
      </c>
      <c r="C33" s="164">
        <v>0</v>
      </c>
      <c r="D33" s="164">
        <v>0</v>
      </c>
    </row>
    <row r="34" spans="1:4" ht="12.75">
      <c r="A34" s="160">
        <v>31</v>
      </c>
      <c r="B34" s="165" t="s">
        <v>617</v>
      </c>
      <c r="C34" s="164">
        <v>0</v>
      </c>
      <c r="D34" s="164">
        <v>0</v>
      </c>
    </row>
    <row r="35" spans="1:4" ht="12.75">
      <c r="A35" s="160">
        <v>32</v>
      </c>
      <c r="B35" s="163" t="s">
        <v>618</v>
      </c>
      <c r="C35" s="163">
        <f>SUM(C36,C37,C39,C41)</f>
        <v>0</v>
      </c>
      <c r="D35" s="163">
        <f>SUM(D36,D37,D39,D41)</f>
        <v>20000</v>
      </c>
    </row>
    <row r="36" spans="1:4" ht="12.75">
      <c r="A36" s="160">
        <v>33</v>
      </c>
      <c r="B36" s="165" t="s">
        <v>619</v>
      </c>
      <c r="C36" s="164">
        <v>0</v>
      </c>
      <c r="D36" s="164">
        <v>0</v>
      </c>
    </row>
    <row r="37" spans="1:4" ht="12.75">
      <c r="A37" s="160">
        <v>34</v>
      </c>
      <c r="B37" s="165" t="s">
        <v>620</v>
      </c>
      <c r="C37" s="164">
        <v>0</v>
      </c>
      <c r="D37" s="164">
        <v>0</v>
      </c>
    </row>
    <row r="38" spans="1:4" ht="12.75">
      <c r="A38" s="160">
        <v>35</v>
      </c>
      <c r="B38" s="165" t="s">
        <v>614</v>
      </c>
      <c r="C38" s="164">
        <v>0</v>
      </c>
      <c r="D38" s="164">
        <v>0</v>
      </c>
    </row>
    <row r="39" spans="1:4" ht="12.75">
      <c r="A39" s="160">
        <v>36</v>
      </c>
      <c r="B39" s="165" t="s">
        <v>621</v>
      </c>
      <c r="C39" s="164">
        <v>0</v>
      </c>
      <c r="D39" s="164">
        <v>20000</v>
      </c>
    </row>
    <row r="40" spans="1:4" ht="12.75">
      <c r="A40" s="160">
        <v>37</v>
      </c>
      <c r="B40" s="165" t="s">
        <v>616</v>
      </c>
      <c r="C40" s="164">
        <v>0</v>
      </c>
      <c r="D40" s="164">
        <v>20000</v>
      </c>
    </row>
    <row r="41" spans="1:4" ht="12.75">
      <c r="A41" s="160">
        <v>38</v>
      </c>
      <c r="B41" s="165" t="s">
        <v>622</v>
      </c>
      <c r="C41" s="164">
        <v>0</v>
      </c>
      <c r="D41" s="164">
        <v>0</v>
      </c>
    </row>
    <row r="42" spans="1:4" s="172" customFormat="1" ht="12.75">
      <c r="A42" s="160">
        <v>39</v>
      </c>
      <c r="B42" s="163" t="s">
        <v>623</v>
      </c>
      <c r="C42" s="163">
        <f>SUM(C43,C46)</f>
        <v>0</v>
      </c>
      <c r="D42" s="163">
        <f>SUM(D43,D46)</f>
        <v>0</v>
      </c>
    </row>
    <row r="43" spans="1:4" ht="12.75">
      <c r="A43" s="160">
        <v>40</v>
      </c>
      <c r="B43" s="165" t="s">
        <v>624</v>
      </c>
      <c r="C43" s="164">
        <v>0</v>
      </c>
      <c r="D43" s="164">
        <v>0</v>
      </c>
    </row>
    <row r="44" spans="1:4" ht="12.75">
      <c r="A44" s="160">
        <v>41</v>
      </c>
      <c r="B44" s="165" t="s">
        <v>625</v>
      </c>
      <c r="C44" s="164">
        <v>0</v>
      </c>
      <c r="D44" s="164">
        <v>0</v>
      </c>
    </row>
    <row r="45" spans="1:4" ht="12.75">
      <c r="A45" s="160">
        <v>42</v>
      </c>
      <c r="B45" s="165" t="s">
        <v>626</v>
      </c>
      <c r="C45" s="164">
        <v>0</v>
      </c>
      <c r="D45" s="164">
        <v>0</v>
      </c>
    </row>
    <row r="46" spans="1:4" ht="12.75">
      <c r="A46" s="160">
        <v>43</v>
      </c>
      <c r="B46" s="165" t="s">
        <v>627</v>
      </c>
      <c r="C46" s="164">
        <v>0</v>
      </c>
      <c r="D46" s="164">
        <v>0</v>
      </c>
    </row>
    <row r="47" spans="1:4" ht="15">
      <c r="A47" s="160">
        <v>44</v>
      </c>
      <c r="B47" s="171" t="s">
        <v>628</v>
      </c>
      <c r="C47" s="167">
        <f>SUM(C26,C35,C42)</f>
        <v>21695</v>
      </c>
      <c r="D47" s="167">
        <f>SUM(D26,D35,D42)</f>
        <v>137826</v>
      </c>
    </row>
    <row r="48" spans="1:4" ht="29.25">
      <c r="A48" s="160">
        <v>45</v>
      </c>
      <c r="B48" s="166" t="s">
        <v>629</v>
      </c>
      <c r="C48" s="167">
        <v>0</v>
      </c>
      <c r="D48" s="167">
        <v>0</v>
      </c>
    </row>
    <row r="49" spans="1:4" ht="28.5">
      <c r="A49" s="160">
        <v>46</v>
      </c>
      <c r="B49" s="166" t="s">
        <v>630</v>
      </c>
      <c r="C49" s="171">
        <f>SUM(C50:C52)</f>
        <v>0</v>
      </c>
      <c r="D49" s="171">
        <f>SUM(D50:D52)</f>
        <v>0</v>
      </c>
    </row>
    <row r="50" spans="1:4" ht="18" customHeight="1">
      <c r="A50" s="160">
        <v>47</v>
      </c>
      <c r="B50" s="170" t="s">
        <v>631</v>
      </c>
      <c r="C50" s="173">
        <v>0</v>
      </c>
      <c r="D50" s="173">
        <v>0</v>
      </c>
    </row>
    <row r="51" spans="1:4" ht="15">
      <c r="A51" s="160">
        <v>48</v>
      </c>
      <c r="B51" s="170" t="s">
        <v>632</v>
      </c>
      <c r="C51" s="173">
        <v>0</v>
      </c>
      <c r="D51" s="173">
        <v>0</v>
      </c>
    </row>
    <row r="52" spans="1:4" ht="15">
      <c r="A52" s="160">
        <v>49</v>
      </c>
      <c r="B52" s="165" t="s">
        <v>633</v>
      </c>
      <c r="C52" s="173">
        <v>0</v>
      </c>
      <c r="D52" s="173">
        <v>0</v>
      </c>
    </row>
    <row r="53" spans="1:4" ht="14.25">
      <c r="A53" s="160">
        <v>50</v>
      </c>
      <c r="B53" s="171" t="s">
        <v>634</v>
      </c>
      <c r="C53" s="171">
        <f>SUM(C17,C22,C23,C47,C48,C49,)</f>
        <v>77335278</v>
      </c>
      <c r="D53" s="171">
        <f>SUM(D17,D22,D23,D47,D48,D49,)</f>
        <v>81299266</v>
      </c>
    </row>
    <row r="54" spans="1:4" ht="15.75">
      <c r="A54" s="160">
        <v>51</v>
      </c>
      <c r="B54" s="161" t="s">
        <v>635</v>
      </c>
      <c r="C54" s="164"/>
      <c r="D54" s="164"/>
    </row>
    <row r="55" spans="1:4" ht="14.25">
      <c r="A55" s="160">
        <v>52</v>
      </c>
      <c r="B55" s="171" t="s">
        <v>636</v>
      </c>
      <c r="C55" s="163">
        <f>SUM(C56:C60)</f>
        <v>72474780</v>
      </c>
      <c r="D55" s="163">
        <f>SUM(D56:D60)</f>
        <v>76098168</v>
      </c>
    </row>
    <row r="56" spans="1:4" ht="12.75">
      <c r="A56" s="160">
        <v>53</v>
      </c>
      <c r="B56" s="165" t="s">
        <v>637</v>
      </c>
      <c r="C56" s="164">
        <v>98815949</v>
      </c>
      <c r="D56" s="164">
        <v>98815949</v>
      </c>
    </row>
    <row r="57" spans="1:4" ht="12.75">
      <c r="A57" s="160">
        <v>54</v>
      </c>
      <c r="B57" s="165" t="s">
        <v>638</v>
      </c>
      <c r="C57" s="164">
        <v>0</v>
      </c>
      <c r="D57" s="164">
        <v>0</v>
      </c>
    </row>
    <row r="58" spans="1:4" ht="12.75">
      <c r="A58" s="160">
        <v>55</v>
      </c>
      <c r="B58" s="165" t="s">
        <v>639</v>
      </c>
      <c r="C58" s="164">
        <v>973359</v>
      </c>
      <c r="D58" s="164">
        <v>973359</v>
      </c>
    </row>
    <row r="59" spans="1:4" ht="12.75">
      <c r="A59" s="160">
        <v>56</v>
      </c>
      <c r="B59" s="165" t="s">
        <v>640</v>
      </c>
      <c r="C59" s="164">
        <v>-27209198</v>
      </c>
      <c r="D59" s="164">
        <v>-27314528</v>
      </c>
    </row>
    <row r="60" spans="1:4" ht="12.75">
      <c r="A60" s="160">
        <v>57</v>
      </c>
      <c r="B60" s="165" t="s">
        <v>641</v>
      </c>
      <c r="C60" s="164">
        <v>-105330</v>
      </c>
      <c r="D60" s="164">
        <v>3623388</v>
      </c>
    </row>
    <row r="61" spans="1:4" ht="12.75">
      <c r="A61" s="160">
        <v>58</v>
      </c>
      <c r="B61" s="163" t="s">
        <v>642</v>
      </c>
      <c r="C61" s="163">
        <f>SUM(C62:C69)</f>
        <v>0</v>
      </c>
      <c r="D61" s="163">
        <f>SUM(D62:D69)</f>
        <v>0</v>
      </c>
    </row>
    <row r="62" spans="1:4" ht="12.75">
      <c r="A62" s="160">
        <v>59</v>
      </c>
      <c r="B62" s="165" t="s">
        <v>643</v>
      </c>
      <c r="C62" s="164">
        <v>0</v>
      </c>
      <c r="D62" s="164">
        <v>0</v>
      </c>
    </row>
    <row r="63" spans="1:4" ht="12.75">
      <c r="A63" s="160">
        <v>60</v>
      </c>
      <c r="B63" s="165" t="s">
        <v>644</v>
      </c>
      <c r="C63" s="164">
        <v>0</v>
      </c>
      <c r="D63" s="164">
        <v>0</v>
      </c>
    </row>
    <row r="64" spans="1:4" ht="12.75">
      <c r="A64" s="160">
        <v>61</v>
      </c>
      <c r="B64" s="165" t="s">
        <v>645</v>
      </c>
      <c r="C64" s="164">
        <v>0</v>
      </c>
      <c r="D64" s="164">
        <v>0</v>
      </c>
    </row>
    <row r="65" spans="1:4" ht="12.75">
      <c r="A65" s="160">
        <v>62</v>
      </c>
      <c r="B65" s="165" t="s">
        <v>646</v>
      </c>
      <c r="C65" s="164">
        <v>0</v>
      </c>
      <c r="D65" s="164">
        <v>0</v>
      </c>
    </row>
    <row r="66" spans="1:4" ht="12.75">
      <c r="A66" s="160">
        <v>63</v>
      </c>
      <c r="B66" s="165" t="s">
        <v>647</v>
      </c>
      <c r="C66" s="164">
        <v>0</v>
      </c>
      <c r="D66" s="164">
        <v>0</v>
      </c>
    </row>
    <row r="67" spans="1:4" ht="12.75">
      <c r="A67" s="160">
        <v>64</v>
      </c>
      <c r="B67" s="165" t="s">
        <v>648</v>
      </c>
      <c r="C67" s="164">
        <v>0</v>
      </c>
      <c r="D67" s="164">
        <v>0</v>
      </c>
    </row>
    <row r="68" spans="1:4" ht="12.75">
      <c r="A68" s="160">
        <v>65</v>
      </c>
      <c r="B68" s="165" t="s">
        <v>649</v>
      </c>
      <c r="C68" s="164">
        <v>0</v>
      </c>
      <c r="D68" s="164">
        <v>0</v>
      </c>
    </row>
    <row r="69" spans="1:4" ht="12.75">
      <c r="A69" s="160">
        <v>66</v>
      </c>
      <c r="B69" s="165" t="s">
        <v>650</v>
      </c>
      <c r="C69" s="164">
        <v>0</v>
      </c>
      <c r="D69" s="164">
        <v>0</v>
      </c>
    </row>
    <row r="70" spans="1:4" ht="12.75">
      <c r="A70" s="160">
        <v>67</v>
      </c>
      <c r="B70" s="165" t="s">
        <v>651</v>
      </c>
      <c r="C70" s="164">
        <v>0</v>
      </c>
      <c r="D70" s="164">
        <v>0</v>
      </c>
    </row>
    <row r="71" spans="1:4" s="172" customFormat="1" ht="12.75">
      <c r="A71" s="160">
        <v>68</v>
      </c>
      <c r="B71" s="163" t="s">
        <v>652</v>
      </c>
      <c r="C71" s="163">
        <f>SUM(C72:C79)</f>
        <v>431120</v>
      </c>
      <c r="D71" s="163">
        <f>SUM(D72:D79)</f>
        <v>536802</v>
      </c>
    </row>
    <row r="72" spans="1:4" s="172" customFormat="1" ht="12.75">
      <c r="A72" s="160">
        <v>69</v>
      </c>
      <c r="B72" s="165" t="s">
        <v>653</v>
      </c>
      <c r="C72" s="164">
        <v>0</v>
      </c>
      <c r="D72" s="164">
        <v>0</v>
      </c>
    </row>
    <row r="73" spans="1:4" s="172" customFormat="1" ht="12.75">
      <c r="A73" s="160">
        <v>70</v>
      </c>
      <c r="B73" s="165" t="s">
        <v>654</v>
      </c>
      <c r="C73" s="164">
        <v>0</v>
      </c>
      <c r="D73" s="164">
        <v>0</v>
      </c>
    </row>
    <row r="74" spans="1:4" s="172" customFormat="1" ht="12.75">
      <c r="A74" s="160">
        <v>71</v>
      </c>
      <c r="B74" s="165" t="s">
        <v>655</v>
      </c>
      <c r="C74" s="164">
        <v>0</v>
      </c>
      <c r="D74" s="164">
        <v>15240</v>
      </c>
    </row>
    <row r="75" spans="1:4" s="172" customFormat="1" ht="12.75">
      <c r="A75" s="160">
        <v>72</v>
      </c>
      <c r="B75" s="165" t="s">
        <v>656</v>
      </c>
      <c r="C75" s="164">
        <v>0</v>
      </c>
      <c r="D75" s="164">
        <v>0</v>
      </c>
    </row>
    <row r="76" spans="1:4" s="172" customFormat="1" ht="12.75">
      <c r="A76" s="160">
        <v>73</v>
      </c>
      <c r="B76" s="165" t="s">
        <v>657</v>
      </c>
      <c r="C76" s="164">
        <v>0</v>
      </c>
      <c r="D76" s="164">
        <v>0</v>
      </c>
    </row>
    <row r="77" spans="1:4" s="172" customFormat="1" ht="12.75">
      <c r="A77" s="160">
        <v>74</v>
      </c>
      <c r="B77" s="165" t="s">
        <v>658</v>
      </c>
      <c r="C77" s="164">
        <v>0</v>
      </c>
      <c r="D77" s="164">
        <v>0</v>
      </c>
    </row>
    <row r="78" spans="1:4" s="172" customFormat="1" ht="12.75">
      <c r="A78" s="160">
        <v>75</v>
      </c>
      <c r="B78" s="165" t="s">
        <v>659</v>
      </c>
      <c r="C78" s="164">
        <v>0</v>
      </c>
      <c r="D78" s="164">
        <v>0</v>
      </c>
    </row>
    <row r="79" spans="1:4" s="172" customFormat="1" ht="12.75">
      <c r="A79" s="160">
        <v>76</v>
      </c>
      <c r="B79" s="165" t="s">
        <v>660</v>
      </c>
      <c r="C79" s="164">
        <v>431120</v>
      </c>
      <c r="D79" s="164">
        <v>521562</v>
      </c>
    </row>
    <row r="80" spans="1:4" s="172" customFormat="1" ht="12.75">
      <c r="A80" s="160">
        <v>77</v>
      </c>
      <c r="B80" s="174" t="s">
        <v>661</v>
      </c>
      <c r="C80" s="163">
        <f>C81</f>
        <v>20228</v>
      </c>
      <c r="D80" s="163">
        <f>D81</f>
        <v>25462</v>
      </c>
    </row>
    <row r="81" spans="1:4" s="172" customFormat="1" ht="12.75">
      <c r="A81" s="160">
        <v>78</v>
      </c>
      <c r="B81" s="165" t="s">
        <v>662</v>
      </c>
      <c r="C81" s="164">
        <v>20228</v>
      </c>
      <c r="D81" s="164">
        <v>25462</v>
      </c>
    </row>
    <row r="82" spans="1:4" s="172" customFormat="1" ht="14.25">
      <c r="A82" s="160">
        <v>79</v>
      </c>
      <c r="B82" s="171" t="s">
        <v>663</v>
      </c>
      <c r="C82" s="163">
        <f>SUM(C61,C71,C80)</f>
        <v>451348</v>
      </c>
      <c r="D82" s="163">
        <f>SUM(D61,D71,D80)</f>
        <v>562264</v>
      </c>
    </row>
    <row r="83" spans="1:4" s="175" customFormat="1" ht="28.5">
      <c r="A83" s="160">
        <v>80</v>
      </c>
      <c r="B83" s="166" t="s">
        <v>664</v>
      </c>
      <c r="C83" s="171">
        <v>0</v>
      </c>
      <c r="D83" s="171">
        <v>0</v>
      </c>
    </row>
    <row r="84" spans="1:4" s="175" customFormat="1" ht="28.5">
      <c r="A84" s="160">
        <v>81</v>
      </c>
      <c r="B84" s="166" t="s">
        <v>665</v>
      </c>
      <c r="C84" s="171">
        <f>SUM(C85:C87)</f>
        <v>4409150</v>
      </c>
      <c r="D84" s="171">
        <f>SUM(D85:D87)</f>
        <v>4638834</v>
      </c>
    </row>
    <row r="85" spans="1:4" s="177" customFormat="1" ht="15">
      <c r="A85" s="160">
        <v>82</v>
      </c>
      <c r="B85" s="170" t="s">
        <v>666</v>
      </c>
      <c r="C85" s="176">
        <v>0</v>
      </c>
      <c r="D85" s="176">
        <v>0</v>
      </c>
    </row>
    <row r="86" spans="1:4" s="177" customFormat="1" ht="15">
      <c r="A86" s="160">
        <v>83</v>
      </c>
      <c r="B86" s="170" t="s">
        <v>667</v>
      </c>
      <c r="C86" s="164">
        <v>370415</v>
      </c>
      <c r="D86" s="164">
        <v>726284</v>
      </c>
    </row>
    <row r="87" spans="1:4" s="178" customFormat="1" ht="12.75">
      <c r="A87" s="160">
        <v>84</v>
      </c>
      <c r="B87" s="170" t="s">
        <v>668</v>
      </c>
      <c r="C87" s="164">
        <v>4038735</v>
      </c>
      <c r="D87" s="164">
        <v>3912550</v>
      </c>
    </row>
    <row r="88" spans="1:4" ht="15.75">
      <c r="A88" s="160">
        <v>85</v>
      </c>
      <c r="B88" s="179" t="s">
        <v>669</v>
      </c>
      <c r="C88" s="179">
        <f>SUM(C55,C82,C83,C84)</f>
        <v>77335278</v>
      </c>
      <c r="D88" s="179">
        <f>SUM(D55,D82,D83,D84)</f>
        <v>81299266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O4" sqref="O1:P16384"/>
    </sheetView>
  </sheetViews>
  <sheetFormatPr defaultColWidth="12.00390625" defaultRowHeight="15"/>
  <cols>
    <col min="1" max="1" width="3.00390625" style="156" bestFit="1" customWidth="1"/>
    <col min="2" max="2" width="20.140625" style="196" customWidth="1"/>
    <col min="3" max="3" width="11.00390625" style="196" customWidth="1"/>
    <col min="4" max="4" width="10.8515625" style="196" bestFit="1" customWidth="1"/>
    <col min="5" max="5" width="10.8515625" style="196" customWidth="1"/>
    <col min="6" max="6" width="10.57421875" style="196" customWidth="1"/>
    <col min="7" max="7" width="9.7109375" style="196" customWidth="1"/>
    <col min="8" max="8" width="11.28125" style="196" bestFit="1" customWidth="1"/>
    <col min="9" max="9" width="12.00390625" style="196" customWidth="1"/>
    <col min="10" max="10" width="11.140625" style="196" customWidth="1"/>
    <col min="11" max="11" width="12.00390625" style="196" customWidth="1"/>
    <col min="12" max="12" width="11.140625" style="196" customWidth="1"/>
    <col min="13" max="14" width="9.7109375" style="196" customWidth="1"/>
    <col min="15" max="16384" width="12.00390625" style="196" customWidth="1"/>
  </cols>
  <sheetData>
    <row r="1" spans="1:14" s="155" customFormat="1" ht="17.25" customHeight="1">
      <c r="A1" s="346" t="s">
        <v>670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155" customFormat="1" ht="17.25" customHeight="1">
      <c r="A2" s="346" t="s">
        <v>789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4" spans="1:14" s="182" customFormat="1" ht="13.5" customHeight="1">
      <c r="A4" s="180"/>
      <c r="B4" s="181" t="s">
        <v>0</v>
      </c>
      <c r="C4" s="181" t="s">
        <v>1</v>
      </c>
      <c r="D4" s="181" t="s">
        <v>2</v>
      </c>
      <c r="E4" s="181" t="s">
        <v>3</v>
      </c>
      <c r="F4" s="181" t="s">
        <v>6</v>
      </c>
      <c r="G4" s="181" t="s">
        <v>46</v>
      </c>
      <c r="H4" s="181" t="s">
        <v>47</v>
      </c>
      <c r="I4" s="181" t="s">
        <v>48</v>
      </c>
      <c r="J4" s="181" t="s">
        <v>89</v>
      </c>
      <c r="K4" s="181" t="s">
        <v>90</v>
      </c>
      <c r="L4" s="181" t="s">
        <v>49</v>
      </c>
      <c r="M4" s="181" t="s">
        <v>91</v>
      </c>
      <c r="N4" s="181" t="s">
        <v>92</v>
      </c>
    </row>
    <row r="5" spans="1:14" s="183" customFormat="1" ht="29.25" customHeight="1">
      <c r="A5" s="181">
        <v>1</v>
      </c>
      <c r="B5" s="347" t="s">
        <v>9</v>
      </c>
      <c r="C5" s="349" t="s">
        <v>671</v>
      </c>
      <c r="D5" s="350"/>
      <c r="E5" s="351"/>
      <c r="F5" s="352" t="s">
        <v>672</v>
      </c>
      <c r="G5" s="353"/>
      <c r="H5" s="354"/>
      <c r="I5" s="355" t="s">
        <v>673</v>
      </c>
      <c r="J5" s="356"/>
      <c r="K5" s="357"/>
      <c r="L5" s="355" t="s">
        <v>674</v>
      </c>
      <c r="M5" s="356"/>
      <c r="N5" s="357"/>
    </row>
    <row r="6" spans="1:14" s="183" customFormat="1" ht="15" customHeight="1">
      <c r="A6" s="181">
        <v>2</v>
      </c>
      <c r="B6" s="348"/>
      <c r="C6" s="184" t="s">
        <v>675</v>
      </c>
      <c r="D6" s="184" t="s">
        <v>676</v>
      </c>
      <c r="E6" s="184" t="s">
        <v>677</v>
      </c>
      <c r="F6" s="184" t="s">
        <v>675</v>
      </c>
      <c r="G6" s="184" t="s">
        <v>676</v>
      </c>
      <c r="H6" s="184" t="s">
        <v>677</v>
      </c>
      <c r="I6" s="184" t="s">
        <v>675</v>
      </c>
      <c r="J6" s="184" t="s">
        <v>676</v>
      </c>
      <c r="K6" s="184" t="s">
        <v>677</v>
      </c>
      <c r="L6" s="184" t="s">
        <v>675</v>
      </c>
      <c r="M6" s="184" t="s">
        <v>676</v>
      </c>
      <c r="N6" s="184" t="s">
        <v>677</v>
      </c>
    </row>
    <row r="7" spans="1:14" s="183" customFormat="1" ht="15" customHeight="1">
      <c r="A7" s="181">
        <v>3</v>
      </c>
      <c r="B7" s="185" t="s">
        <v>678</v>
      </c>
      <c r="C7" s="186">
        <v>0</v>
      </c>
      <c r="D7" s="186">
        <v>0</v>
      </c>
      <c r="E7" s="186">
        <f aca="true" t="shared" si="0" ref="E7:E13">C7-D7</f>
        <v>0</v>
      </c>
      <c r="F7" s="186">
        <v>76921</v>
      </c>
      <c r="G7" s="186">
        <v>0</v>
      </c>
      <c r="H7" s="186">
        <f aca="true" t="shared" si="1" ref="H7:H13">F7-G7</f>
        <v>76921</v>
      </c>
      <c r="I7" s="186">
        <v>666811</v>
      </c>
      <c r="J7" s="186">
        <v>0</v>
      </c>
      <c r="K7" s="186">
        <f aca="true" t="shared" si="2" ref="K7:K13">I7-J7</f>
        <v>666811</v>
      </c>
      <c r="L7" s="186">
        <v>0</v>
      </c>
      <c r="M7" s="186">
        <v>0</v>
      </c>
      <c r="N7" s="186">
        <f aca="true" t="shared" si="3" ref="N7:N12">L7-M7</f>
        <v>0</v>
      </c>
    </row>
    <row r="8" spans="1:14" s="183" customFormat="1" ht="15" customHeight="1">
      <c r="A8" s="181">
        <v>4</v>
      </c>
      <c r="B8" s="185" t="s">
        <v>679</v>
      </c>
      <c r="C8" s="186">
        <v>0</v>
      </c>
      <c r="D8" s="186">
        <v>0</v>
      </c>
      <c r="E8" s="186">
        <f t="shared" si="0"/>
        <v>0</v>
      </c>
      <c r="F8" s="186">
        <v>0</v>
      </c>
      <c r="G8" s="186">
        <v>0</v>
      </c>
      <c r="H8" s="186">
        <f t="shared" si="1"/>
        <v>0</v>
      </c>
      <c r="I8" s="186">
        <v>0</v>
      </c>
      <c r="J8" s="186">
        <v>0</v>
      </c>
      <c r="K8" s="186">
        <f t="shared" si="2"/>
        <v>0</v>
      </c>
      <c r="L8" s="186">
        <v>0</v>
      </c>
      <c r="M8" s="186">
        <v>0</v>
      </c>
      <c r="N8" s="186">
        <f t="shared" si="3"/>
        <v>0</v>
      </c>
    </row>
    <row r="9" spans="1:14" s="183" customFormat="1" ht="15" customHeight="1">
      <c r="A9" s="181">
        <v>5</v>
      </c>
      <c r="B9" s="185" t="s">
        <v>680</v>
      </c>
      <c r="C9" s="186">
        <v>0</v>
      </c>
      <c r="D9" s="186">
        <v>0</v>
      </c>
      <c r="E9" s="186">
        <f t="shared" si="0"/>
        <v>0</v>
      </c>
      <c r="F9" s="186">
        <v>0</v>
      </c>
      <c r="G9" s="186">
        <v>0</v>
      </c>
      <c r="H9" s="186">
        <f t="shared" si="1"/>
        <v>0</v>
      </c>
      <c r="I9" s="186">
        <v>0</v>
      </c>
      <c r="J9" s="186">
        <v>0</v>
      </c>
      <c r="K9" s="186">
        <f t="shared" si="2"/>
        <v>0</v>
      </c>
      <c r="L9" s="186">
        <v>2222815</v>
      </c>
      <c r="M9" s="186">
        <v>0</v>
      </c>
      <c r="N9" s="186">
        <f t="shared" si="3"/>
        <v>2222815</v>
      </c>
    </row>
    <row r="10" spans="1:14" s="183" customFormat="1" ht="15" customHeight="1">
      <c r="A10" s="181">
        <v>6</v>
      </c>
      <c r="B10" s="185" t="s">
        <v>681</v>
      </c>
      <c r="C10" s="186">
        <v>0</v>
      </c>
      <c r="D10" s="186">
        <v>0</v>
      </c>
      <c r="E10" s="186">
        <f t="shared" si="0"/>
        <v>0</v>
      </c>
      <c r="F10" s="186">
        <v>0</v>
      </c>
      <c r="G10" s="186">
        <v>0</v>
      </c>
      <c r="H10" s="186">
        <f t="shared" si="1"/>
        <v>0</v>
      </c>
      <c r="I10" s="186">
        <v>0</v>
      </c>
      <c r="J10" s="186">
        <v>0</v>
      </c>
      <c r="K10" s="186">
        <f t="shared" si="2"/>
        <v>0</v>
      </c>
      <c r="L10" s="186">
        <v>4082932</v>
      </c>
      <c r="M10" s="186">
        <v>0</v>
      </c>
      <c r="N10" s="186">
        <f t="shared" si="3"/>
        <v>4082932</v>
      </c>
    </row>
    <row r="11" spans="1:14" s="183" customFormat="1" ht="15" customHeight="1">
      <c r="A11" s="181">
        <v>7</v>
      </c>
      <c r="B11" s="185" t="s">
        <v>682</v>
      </c>
      <c r="C11" s="186">
        <v>4091604</v>
      </c>
      <c r="D11" s="186">
        <v>0</v>
      </c>
      <c r="E11" s="186">
        <f t="shared" si="0"/>
        <v>4091604</v>
      </c>
      <c r="F11" s="186">
        <v>0</v>
      </c>
      <c r="G11" s="186">
        <v>0</v>
      </c>
      <c r="H11" s="186">
        <f t="shared" si="1"/>
        <v>0</v>
      </c>
      <c r="I11" s="186">
        <v>0</v>
      </c>
      <c r="J11" s="186">
        <v>0</v>
      </c>
      <c r="K11" s="186">
        <f t="shared" si="2"/>
        <v>0</v>
      </c>
      <c r="L11" s="186">
        <v>0</v>
      </c>
      <c r="M11" s="186">
        <v>0</v>
      </c>
      <c r="N11" s="186">
        <f t="shared" si="3"/>
        <v>0</v>
      </c>
    </row>
    <row r="12" spans="1:14" s="183" customFormat="1" ht="15" customHeight="1">
      <c r="A12" s="181">
        <v>8</v>
      </c>
      <c r="B12" s="185" t="s">
        <v>683</v>
      </c>
      <c r="C12" s="186">
        <v>0</v>
      </c>
      <c r="D12" s="186">
        <v>0</v>
      </c>
      <c r="E12" s="186">
        <f t="shared" si="0"/>
        <v>0</v>
      </c>
      <c r="F12" s="186">
        <v>713800</v>
      </c>
      <c r="G12" s="186">
        <v>0</v>
      </c>
      <c r="H12" s="186">
        <f t="shared" si="1"/>
        <v>713800</v>
      </c>
      <c r="I12" s="186">
        <v>0</v>
      </c>
      <c r="J12" s="186">
        <v>0</v>
      </c>
      <c r="K12" s="186">
        <f t="shared" si="2"/>
        <v>0</v>
      </c>
      <c r="L12" s="186">
        <v>0</v>
      </c>
      <c r="M12" s="186">
        <v>0</v>
      </c>
      <c r="N12" s="186">
        <f t="shared" si="3"/>
        <v>0</v>
      </c>
    </row>
    <row r="13" spans="1:14" s="183" customFormat="1" ht="15" customHeight="1">
      <c r="A13" s="181">
        <v>9</v>
      </c>
      <c r="B13" s="185" t="s">
        <v>684</v>
      </c>
      <c r="C13" s="186">
        <v>0</v>
      </c>
      <c r="D13" s="186">
        <v>0</v>
      </c>
      <c r="E13" s="186">
        <f t="shared" si="0"/>
        <v>0</v>
      </c>
      <c r="F13" s="186">
        <v>0</v>
      </c>
      <c r="G13" s="186">
        <v>0</v>
      </c>
      <c r="H13" s="186">
        <f t="shared" si="1"/>
        <v>0</v>
      </c>
      <c r="I13" s="186">
        <v>102200</v>
      </c>
      <c r="J13" s="186">
        <v>0</v>
      </c>
      <c r="K13" s="186">
        <f t="shared" si="2"/>
        <v>102200</v>
      </c>
      <c r="L13" s="186">
        <v>0</v>
      </c>
      <c r="M13" s="186">
        <v>0</v>
      </c>
      <c r="N13" s="186">
        <v>0</v>
      </c>
    </row>
    <row r="14" spans="1:14" s="183" customFormat="1" ht="15" customHeight="1">
      <c r="A14" s="181">
        <v>10</v>
      </c>
      <c r="B14" s="184" t="s">
        <v>685</v>
      </c>
      <c r="C14" s="187">
        <f>SUM(C7:C13)</f>
        <v>4091604</v>
      </c>
      <c r="D14" s="187">
        <f>SUM(D7:D13)</f>
        <v>0</v>
      </c>
      <c r="E14" s="187">
        <f>SUM(E7:E13)</f>
        <v>4091604</v>
      </c>
      <c r="F14" s="187">
        <f aca="true" t="shared" si="4" ref="F14:N14">SUM(F7:F13)</f>
        <v>790721</v>
      </c>
      <c r="G14" s="187">
        <f t="shared" si="4"/>
        <v>0</v>
      </c>
      <c r="H14" s="187">
        <f t="shared" si="4"/>
        <v>790721</v>
      </c>
      <c r="I14" s="187">
        <f t="shared" si="4"/>
        <v>769011</v>
      </c>
      <c r="J14" s="187">
        <f t="shared" si="4"/>
        <v>0</v>
      </c>
      <c r="K14" s="187">
        <f t="shared" si="4"/>
        <v>769011</v>
      </c>
      <c r="L14" s="188">
        <f>SUM(L7:L13)</f>
        <v>6305747</v>
      </c>
      <c r="M14" s="187">
        <f t="shared" si="4"/>
        <v>0</v>
      </c>
      <c r="N14" s="188">
        <f t="shared" si="4"/>
        <v>6305747</v>
      </c>
    </row>
    <row r="15" spans="1:14" s="183" customFormat="1" ht="15" customHeight="1">
      <c r="A15" s="181">
        <v>11</v>
      </c>
      <c r="B15" s="184" t="s">
        <v>686</v>
      </c>
      <c r="C15" s="187">
        <v>0</v>
      </c>
      <c r="D15" s="187">
        <v>0</v>
      </c>
      <c r="E15" s="187">
        <f>C15-D15</f>
        <v>0</v>
      </c>
      <c r="F15" s="187">
        <v>4529596</v>
      </c>
      <c r="G15" s="187">
        <v>1155462</v>
      </c>
      <c r="H15" s="187">
        <f>F15-G15</f>
        <v>3374134</v>
      </c>
      <c r="I15" s="187">
        <v>11734481</v>
      </c>
      <c r="J15" s="187">
        <v>3655147</v>
      </c>
      <c r="K15" s="187">
        <f>I15-J15</f>
        <v>8079334</v>
      </c>
      <c r="L15" s="187">
        <v>901919</v>
      </c>
      <c r="M15" s="187">
        <v>293062</v>
      </c>
      <c r="N15" s="187">
        <f>L15-M15</f>
        <v>608857</v>
      </c>
    </row>
    <row r="16" spans="1:14" s="183" customFormat="1" ht="15" customHeight="1">
      <c r="A16" s="181">
        <v>12</v>
      </c>
      <c r="B16" s="184" t="s">
        <v>687</v>
      </c>
      <c r="C16" s="187">
        <v>40536632</v>
      </c>
      <c r="D16" s="187">
        <v>16279763</v>
      </c>
      <c r="E16" s="187">
        <f>C16-D16</f>
        <v>24256869</v>
      </c>
      <c r="F16" s="187">
        <v>1725460</v>
      </c>
      <c r="G16" s="187">
        <v>288341</v>
      </c>
      <c r="H16" s="187">
        <f>F16-G16</f>
        <v>1437119</v>
      </c>
      <c r="I16" s="187">
        <v>4560047</v>
      </c>
      <c r="J16" s="187">
        <v>254684</v>
      </c>
      <c r="K16" s="187">
        <f>I16-J16</f>
        <v>4305363</v>
      </c>
      <c r="L16" s="189">
        <v>11902794</v>
      </c>
      <c r="M16" s="189">
        <v>2649309</v>
      </c>
      <c r="N16" s="187">
        <f>L16-M16</f>
        <v>9253485</v>
      </c>
    </row>
    <row r="17" spans="1:14" s="183" customFormat="1" ht="15" customHeight="1">
      <c r="A17" s="181">
        <v>13</v>
      </c>
      <c r="B17" s="190" t="s">
        <v>688</v>
      </c>
      <c r="C17" s="191">
        <f>SUM(C14:C16)</f>
        <v>44628236</v>
      </c>
      <c r="D17" s="191">
        <f>SUM(D14:D16)</f>
        <v>16279763</v>
      </c>
      <c r="E17" s="191">
        <f>SUM(E14:E16)</f>
        <v>28348473</v>
      </c>
      <c r="F17" s="191">
        <f aca="true" t="shared" si="5" ref="F17:M17">SUM(F14:F16)</f>
        <v>7045777</v>
      </c>
      <c r="G17" s="191">
        <f t="shared" si="5"/>
        <v>1443803</v>
      </c>
      <c r="H17" s="191">
        <f t="shared" si="5"/>
        <v>5601974</v>
      </c>
      <c r="I17" s="191">
        <f t="shared" si="5"/>
        <v>17063539</v>
      </c>
      <c r="J17" s="191">
        <f t="shared" si="5"/>
        <v>3909831</v>
      </c>
      <c r="K17" s="191">
        <f t="shared" si="5"/>
        <v>13153708</v>
      </c>
      <c r="L17" s="192">
        <f t="shared" si="5"/>
        <v>19110460</v>
      </c>
      <c r="M17" s="192">
        <f t="shared" si="5"/>
        <v>2942371</v>
      </c>
      <c r="N17" s="192">
        <f>SUM(N14:N16)</f>
        <v>16168089</v>
      </c>
    </row>
    <row r="18" spans="1:14" s="183" customFormat="1" ht="15" customHeight="1">
      <c r="A18" s="181">
        <v>14</v>
      </c>
      <c r="B18" s="185" t="s">
        <v>689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6">
        <v>0</v>
      </c>
      <c r="M18" s="186">
        <v>0</v>
      </c>
      <c r="N18" s="185">
        <f>L18-M18</f>
        <v>0</v>
      </c>
    </row>
    <row r="19" spans="1:14" s="183" customFormat="1" ht="15" customHeight="1">
      <c r="A19" s="181">
        <v>15</v>
      </c>
      <c r="B19" s="185" t="s">
        <v>690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6">
        <v>277621</v>
      </c>
      <c r="M19" s="186">
        <v>277621</v>
      </c>
      <c r="N19" s="185">
        <f>L19-M19</f>
        <v>0</v>
      </c>
    </row>
    <row r="20" spans="1:14" s="183" customFormat="1" ht="15" customHeight="1">
      <c r="A20" s="181">
        <v>16</v>
      </c>
      <c r="B20" s="185" t="s">
        <v>691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f>I20-J20</f>
        <v>0</v>
      </c>
      <c r="L20" s="186">
        <v>139900</v>
      </c>
      <c r="M20" s="186">
        <v>115393</v>
      </c>
      <c r="N20" s="186">
        <f>L20-M20</f>
        <v>24507</v>
      </c>
    </row>
    <row r="21" spans="1:14" s="183" customFormat="1" ht="15" customHeight="1">
      <c r="A21" s="181">
        <v>17</v>
      </c>
      <c r="B21" s="185" t="s">
        <v>692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6">
        <v>1323179</v>
      </c>
      <c r="M21" s="186">
        <v>1323179</v>
      </c>
      <c r="N21" s="185">
        <v>0</v>
      </c>
    </row>
    <row r="22" spans="1:14" s="183" customFormat="1" ht="15" customHeight="1">
      <c r="A22" s="181">
        <v>18</v>
      </c>
      <c r="B22" s="190" t="s">
        <v>693</v>
      </c>
      <c r="C22" s="190">
        <f>SUM(C18:C21)</f>
        <v>0</v>
      </c>
      <c r="D22" s="190">
        <f>SUM(D18:D21)</f>
        <v>0</v>
      </c>
      <c r="E22" s="190">
        <f>SUM(E18:E21)</f>
        <v>0</v>
      </c>
      <c r="F22" s="190">
        <f aca="true" t="shared" si="6" ref="F22:K22">SUM(F18:F21)</f>
        <v>0</v>
      </c>
      <c r="G22" s="190">
        <f t="shared" si="6"/>
        <v>0</v>
      </c>
      <c r="H22" s="190">
        <f t="shared" si="6"/>
        <v>0</v>
      </c>
      <c r="I22" s="190">
        <f t="shared" si="6"/>
        <v>0</v>
      </c>
      <c r="J22" s="190">
        <f t="shared" si="6"/>
        <v>0</v>
      </c>
      <c r="K22" s="190">
        <f t="shared" si="6"/>
        <v>0</v>
      </c>
      <c r="L22" s="191">
        <f>SUM(L18:L21)</f>
        <v>1740700</v>
      </c>
      <c r="M22" s="191">
        <f>SUM(M18:M21)</f>
        <v>1716193</v>
      </c>
      <c r="N22" s="191">
        <f>SUM(N18:N21)</f>
        <v>24507</v>
      </c>
    </row>
    <row r="23" spans="1:14" s="183" customFormat="1" ht="15" customHeight="1">
      <c r="A23" s="181">
        <v>19</v>
      </c>
      <c r="B23" s="185" t="s">
        <v>694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93">
        <v>0</v>
      </c>
      <c r="M23" s="186">
        <v>0</v>
      </c>
      <c r="N23" s="186">
        <f>L23-M23</f>
        <v>0</v>
      </c>
    </row>
    <row r="24" spans="1:14" s="183" customFormat="1" ht="15" customHeight="1">
      <c r="A24" s="181">
        <v>20</v>
      </c>
      <c r="B24" s="185" t="s">
        <v>695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93">
        <v>0</v>
      </c>
      <c r="M24" s="186">
        <v>0</v>
      </c>
      <c r="N24" s="186">
        <f>L24-M24</f>
        <v>0</v>
      </c>
    </row>
    <row r="25" spans="1:14" s="183" customFormat="1" ht="15" customHeight="1">
      <c r="A25" s="181">
        <v>21</v>
      </c>
      <c r="B25" s="190" t="s">
        <v>696</v>
      </c>
      <c r="C25" s="190">
        <f aca="true" t="shared" si="7" ref="C25:H25">C23</f>
        <v>0</v>
      </c>
      <c r="D25" s="190">
        <f t="shared" si="7"/>
        <v>0</v>
      </c>
      <c r="E25" s="190">
        <f t="shared" si="7"/>
        <v>0</v>
      </c>
      <c r="F25" s="190">
        <f t="shared" si="7"/>
        <v>0</v>
      </c>
      <c r="G25" s="190">
        <f t="shared" si="7"/>
        <v>0</v>
      </c>
      <c r="H25" s="190">
        <f t="shared" si="7"/>
        <v>0</v>
      </c>
      <c r="I25" s="190">
        <f aca="true" t="shared" si="8" ref="I25:N25">SUM(I23:I24)</f>
        <v>0</v>
      </c>
      <c r="J25" s="190">
        <f t="shared" si="8"/>
        <v>0</v>
      </c>
      <c r="K25" s="190">
        <f t="shared" si="8"/>
        <v>0</v>
      </c>
      <c r="L25" s="192">
        <f t="shared" si="8"/>
        <v>0</v>
      </c>
      <c r="M25" s="191">
        <f t="shared" si="8"/>
        <v>0</v>
      </c>
      <c r="N25" s="191">
        <f t="shared" si="8"/>
        <v>0</v>
      </c>
    </row>
    <row r="26" spans="1:14" s="183" customFormat="1" ht="15" customHeight="1">
      <c r="A26" s="181">
        <v>22</v>
      </c>
      <c r="B26" s="184" t="s">
        <v>697</v>
      </c>
      <c r="C26" s="184"/>
      <c r="D26" s="184"/>
      <c r="E26" s="184"/>
      <c r="F26" s="185"/>
      <c r="G26" s="185"/>
      <c r="H26" s="185"/>
      <c r="I26" s="185"/>
      <c r="J26" s="185"/>
      <c r="K26" s="185"/>
      <c r="L26" s="185"/>
      <c r="M26" s="185"/>
      <c r="N26" s="185"/>
    </row>
    <row r="27" spans="1:14" s="183" customFormat="1" ht="15" customHeight="1">
      <c r="A27" s="181">
        <v>23</v>
      </c>
      <c r="B27" s="185" t="s">
        <v>698</v>
      </c>
      <c r="C27" s="185">
        <v>0</v>
      </c>
      <c r="D27" s="185">
        <v>0</v>
      </c>
      <c r="E27" s="185">
        <f>C27-D27</f>
        <v>0</v>
      </c>
      <c r="F27" s="185">
        <v>0</v>
      </c>
      <c r="G27" s="185">
        <v>0</v>
      </c>
      <c r="H27" s="185">
        <v>0</v>
      </c>
      <c r="I27" s="185">
        <v>10898000</v>
      </c>
      <c r="J27" s="185">
        <v>1500394</v>
      </c>
      <c r="K27" s="185">
        <f>I27-J27</f>
        <v>9397606</v>
      </c>
      <c r="L27" s="185">
        <v>0</v>
      </c>
      <c r="M27" s="185">
        <v>0</v>
      </c>
      <c r="N27" s="185">
        <v>0</v>
      </c>
    </row>
    <row r="28" spans="1:14" s="183" customFormat="1" ht="15" customHeight="1">
      <c r="A28" s="181">
        <v>24</v>
      </c>
      <c r="B28" s="185" t="s">
        <v>699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791000</v>
      </c>
      <c r="J28" s="185">
        <v>347756</v>
      </c>
      <c r="K28" s="185">
        <f>I28-J28</f>
        <v>443244</v>
      </c>
      <c r="L28" s="185">
        <v>0</v>
      </c>
      <c r="M28" s="185">
        <v>0</v>
      </c>
      <c r="N28" s="185">
        <f>L28-M28</f>
        <v>0</v>
      </c>
    </row>
    <row r="29" spans="1:14" s="183" customFormat="1" ht="15" customHeight="1">
      <c r="A29" s="181">
        <v>25</v>
      </c>
      <c r="B29" s="190" t="s">
        <v>700</v>
      </c>
      <c r="C29" s="190">
        <f aca="true" t="shared" si="9" ref="C29:N29">SUM(C27:C28)</f>
        <v>0</v>
      </c>
      <c r="D29" s="190">
        <f t="shared" si="9"/>
        <v>0</v>
      </c>
      <c r="E29" s="190">
        <f t="shared" si="9"/>
        <v>0</v>
      </c>
      <c r="F29" s="190">
        <f t="shared" si="9"/>
        <v>0</v>
      </c>
      <c r="G29" s="190">
        <f t="shared" si="9"/>
        <v>0</v>
      </c>
      <c r="H29" s="190">
        <f t="shared" si="9"/>
        <v>0</v>
      </c>
      <c r="I29" s="190">
        <f t="shared" si="9"/>
        <v>11689000</v>
      </c>
      <c r="J29" s="190">
        <f t="shared" si="9"/>
        <v>1848150</v>
      </c>
      <c r="K29" s="190">
        <f t="shared" si="9"/>
        <v>9840850</v>
      </c>
      <c r="L29" s="190">
        <f t="shared" si="9"/>
        <v>0</v>
      </c>
      <c r="M29" s="190">
        <f t="shared" si="9"/>
        <v>0</v>
      </c>
      <c r="N29" s="190">
        <f t="shared" si="9"/>
        <v>0</v>
      </c>
    </row>
    <row r="30" spans="1:14" s="183" customFormat="1" ht="15" customHeight="1">
      <c r="A30" s="181">
        <v>26</v>
      </c>
      <c r="B30" s="190" t="s">
        <v>701</v>
      </c>
      <c r="C30" s="191">
        <f aca="true" t="shared" si="10" ref="C30:N30">C17+C22+C25+C29</f>
        <v>44628236</v>
      </c>
      <c r="D30" s="191">
        <f t="shared" si="10"/>
        <v>16279763</v>
      </c>
      <c r="E30" s="191">
        <f t="shared" si="10"/>
        <v>28348473</v>
      </c>
      <c r="F30" s="191">
        <f t="shared" si="10"/>
        <v>7045777</v>
      </c>
      <c r="G30" s="191">
        <f t="shared" si="10"/>
        <v>1443803</v>
      </c>
      <c r="H30" s="191">
        <f t="shared" si="10"/>
        <v>5601974</v>
      </c>
      <c r="I30" s="191">
        <f t="shared" si="10"/>
        <v>28752539</v>
      </c>
      <c r="J30" s="191">
        <f t="shared" si="10"/>
        <v>5757981</v>
      </c>
      <c r="K30" s="191">
        <f t="shared" si="10"/>
        <v>22994558</v>
      </c>
      <c r="L30" s="192">
        <f t="shared" si="10"/>
        <v>20851160</v>
      </c>
      <c r="M30" s="192">
        <f t="shared" si="10"/>
        <v>4658564</v>
      </c>
      <c r="N30" s="192">
        <f t="shared" si="10"/>
        <v>16192596</v>
      </c>
    </row>
    <row r="31" spans="1:14" ht="12.75">
      <c r="A31" s="181">
        <v>27</v>
      </c>
      <c r="B31" s="194" t="s">
        <v>702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s="183" customFormat="1" ht="12">
      <c r="A32" s="181">
        <v>28</v>
      </c>
      <c r="B32" s="185" t="s">
        <v>678</v>
      </c>
      <c r="C32" s="185"/>
      <c r="D32" s="185"/>
      <c r="E32" s="185"/>
      <c r="F32" s="186">
        <v>121939</v>
      </c>
      <c r="G32" s="186">
        <v>0</v>
      </c>
      <c r="H32" s="186">
        <v>121939</v>
      </c>
      <c r="I32" s="185"/>
      <c r="J32" s="185"/>
      <c r="K32" s="185"/>
      <c r="L32" s="185"/>
      <c r="M32" s="185"/>
      <c r="N32" s="185"/>
    </row>
    <row r="33" spans="1:14" s="183" customFormat="1" ht="12">
      <c r="A33" s="181">
        <v>29</v>
      </c>
      <c r="B33" s="184" t="s">
        <v>686</v>
      </c>
      <c r="C33" s="185"/>
      <c r="D33" s="185"/>
      <c r="E33" s="185"/>
      <c r="F33" s="186">
        <v>3976569</v>
      </c>
      <c r="G33" s="186">
        <v>0</v>
      </c>
      <c r="H33" s="186">
        <v>3976569</v>
      </c>
      <c r="I33" s="185"/>
      <c r="J33" s="185"/>
      <c r="K33" s="185"/>
      <c r="L33" s="185"/>
      <c r="M33" s="185"/>
      <c r="N33" s="185"/>
    </row>
    <row r="34" spans="1:14" s="200" customFormat="1" ht="36">
      <c r="A34" s="181">
        <v>30</v>
      </c>
      <c r="B34" s="197" t="s">
        <v>703</v>
      </c>
      <c r="C34" s="198">
        <f>SUM(C32:C33)</f>
        <v>0</v>
      </c>
      <c r="D34" s="198">
        <f>SUM(D32:D33)</f>
        <v>0</v>
      </c>
      <c r="E34" s="198">
        <f>SUM(E32:E33)</f>
        <v>0</v>
      </c>
      <c r="F34" s="199">
        <f>SUM(F32:F33)</f>
        <v>4098508</v>
      </c>
      <c r="G34" s="199">
        <f aca="true" t="shared" si="11" ref="G34:N34">SUM(G32:G33)</f>
        <v>0</v>
      </c>
      <c r="H34" s="199">
        <f t="shared" si="11"/>
        <v>4098508</v>
      </c>
      <c r="I34" s="198">
        <f t="shared" si="11"/>
        <v>0</v>
      </c>
      <c r="J34" s="198">
        <f t="shared" si="11"/>
        <v>0</v>
      </c>
      <c r="K34" s="198">
        <f t="shared" si="11"/>
        <v>0</v>
      </c>
      <c r="L34" s="198">
        <f t="shared" si="11"/>
        <v>0</v>
      </c>
      <c r="M34" s="198">
        <f t="shared" si="11"/>
        <v>0</v>
      </c>
      <c r="N34" s="198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 vertic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2018-05-24T11:38:19Z</cp:lastPrinted>
  <dcterms:created xsi:type="dcterms:W3CDTF">2011-02-02T09:24:37Z</dcterms:created>
  <dcterms:modified xsi:type="dcterms:W3CDTF">2018-05-24T11:38:28Z</dcterms:modified>
  <cp:category/>
  <cp:version/>
  <cp:contentType/>
  <cp:contentStatus/>
</cp:coreProperties>
</file>