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5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beruházás" sheetId="11" r:id="rId11"/>
    <sheet name="értékpapír" sheetId="12" r:id="rId12"/>
    <sheet name="követelés" sheetId="13" r:id="rId13"/>
    <sheet name="kötelezettség" sheetId="14" r:id="rId14"/>
    <sheet name="műemlék" sheetId="15" r:id="rId15"/>
    <sheet name="változások" sheetId="16" r:id="rId16"/>
    <sheet name="reszesedes" sheetId="17" r:id="rId17"/>
    <sheet name="Bevételek" sheetId="18" r:id="rId18"/>
    <sheet name="Kiadás" sheetId="19" r:id="rId19"/>
    <sheet name="COFOG" sheetId="20" r:id="rId20"/>
    <sheet name="Határozat (2)" sheetId="21" state="hidden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 localSheetId="10">'[6]vagyon'!#REF!</definedName>
    <definedName name="cccc" localSheetId="15">'[2]vagyon'!#REF!</definedName>
    <definedName name="cccc">'[2]vagyon'!#REF!</definedName>
    <definedName name="cccccc">'[1]vagyon'!#REF!</definedName>
    <definedName name="ee" localSheetId="10">'[6]vagyon'!#REF!</definedName>
    <definedName name="ee" localSheetId="15">'[2]vagyon'!#REF!</definedName>
    <definedName name="ee">'[2]vagyon'!#REF!</definedName>
    <definedName name="éé">'[1]vagyon'!#REF!</definedName>
    <definedName name="ééééé">'[1]vagyon'!#REF!</definedName>
    <definedName name="ff" localSheetId="10">'[6]vagyon'!#REF!</definedName>
    <definedName name="ff" localSheetId="15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'100 fölötti'!$1:$6</definedName>
    <definedName name="_xlnm.Print_Titles" localSheetId="10">'beruházás'!$1:$6</definedName>
    <definedName name="_xlnm.Print_Titles" localSheetId="17">'Bevételek'!$1:$4</definedName>
    <definedName name="_xlnm.Print_Titles" localSheetId="19">'COFOG'!$1:$5</definedName>
    <definedName name="_xlnm.Print_Titles" localSheetId="5">'Egyensúly 2012-2014. '!$1:$2</definedName>
    <definedName name="_xlnm.Print_Titles" localSheetId="11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8">'Kiadás'!$1:$4</definedName>
    <definedName name="_xlnm.Print_Titles" localSheetId="13">'kötelezettség'!$1:$6</definedName>
    <definedName name="_xlnm.Print_Titles" localSheetId="12">'követelés'!$1:$6</definedName>
    <definedName name="_xlnm.Print_Titles" localSheetId="14">'műemlék'!$1:$7</definedName>
    <definedName name="_xlnm.Print_Titles" localSheetId="0">'Összesen'!$1:$4</definedName>
    <definedName name="_xlnm.Print_Titles" localSheetId="8">'vagyon'!$1:$6</definedName>
    <definedName name="_xlnm.Print_Titles" localSheetId="15">'változások'!$1:$4</definedName>
    <definedName name="Nyomtatási_ter" localSheetId="9">#REF!</definedName>
    <definedName name="Nyomtatási_ter" localSheetId="11">'[8]vagyon'!#REF!</definedName>
    <definedName name="Nyomtatási_ter" localSheetId="14">'[9]vagyon'!#REF!</definedName>
    <definedName name="Nyomtatási_ter" localSheetId="16">'[1]vagyon'!#REF!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OOO" localSheetId="10">'[6]vagyon'!#REF!</definedName>
    <definedName name="OOO" localSheetId="15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10">'[6]vagyon'!#REF!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'[3]vagyon'!#REF!</definedName>
    <definedName name="pp">'[1]vagyon'!#REF!</definedName>
    <definedName name="uu">'[1]vagyon'!#REF!</definedName>
    <definedName name="uuuuu">'[1]vagyon'!#REF!</definedName>
    <definedName name="ŰŰ" localSheetId="10">'[6]vagyon'!#REF!</definedName>
    <definedName name="ŰŰ" localSheetId="15">'[2]vagyon'!#REF!</definedName>
    <definedName name="ŰŰ">'[2]vagyon'!#REF!</definedName>
    <definedName name="vagy" localSheetId="10">'[7]vagyon'!#REF!</definedName>
    <definedName name="vagy">'[4]vagyon'!#REF!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<sst xmlns="http://schemas.openxmlformats.org/spreadsheetml/2006/main" count="1289" uniqueCount="837">
  <si>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</si>
  <si>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</si>
  <si>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</si>
  <si>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</si>
  <si>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</si>
  <si>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</si>
  <si>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</si>
  <si>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</si>
  <si>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</si>
  <si>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</si>
  <si>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</si>
  <si>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</si>
  <si>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</si>
  <si>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</si>
  <si>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</si>
  <si>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</si>
  <si>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</si>
  <si>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</si>
  <si>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</si>
  <si>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</si>
  <si>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</si>
  <si>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</si>
  <si>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</si>
  <si>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</si>
  <si>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</si>
  <si>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</si>
  <si>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</si>
  <si>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</si>
  <si>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</si>
  <si>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</si>
  <si>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</si>
  <si>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</si>
  <si>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</si>
  <si>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</si>
  <si>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</si>
  <si>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</si>
  <si>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</si>
  <si>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</si>
  <si>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</si>
  <si>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</si>
  <si>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</si>
  <si>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</si>
  <si>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</si>
  <si>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</si>
  <si>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</si>
  <si>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</si>
  <si>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</si>
  <si>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</si>
  <si>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</si>
  <si>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</si>
  <si>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</si>
  <si>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</si>
  <si>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</si>
  <si>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</si>
  <si>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</si>
  <si>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</si>
  <si>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</si>
  <si>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</si>
  <si>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</si>
  <si>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</si>
  <si>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</si>
  <si>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</si>
  <si>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</si>
  <si>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</si>
  <si>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</si>
  <si>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</si>
  <si>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</si>
  <si>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</si>
  <si>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</si>
  <si>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</si>
  <si>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</si>
  <si>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</si>
  <si>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</si>
  <si>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</si>
  <si>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</si>
  <si>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</si>
  <si>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</si>
  <si>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</si>
  <si>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</si>
  <si>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</si>
  <si>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</si>
  <si>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</si>
  <si>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</si>
  <si>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</si>
  <si>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</si>
  <si>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</si>
  <si>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</si>
  <si>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</si>
  <si>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</si>
  <si>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</si>
  <si>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</si>
  <si>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</si>
  <si>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</si>
  <si>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</si>
  <si>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</si>
  <si>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</si>
  <si>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</si>
  <si>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</si>
  <si>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</si>
  <si>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</si>
  <si>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</si>
  <si>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</si>
  <si>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</si>
  <si>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</si>
  <si>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</si>
  <si>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</si>
  <si>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</si>
  <si>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</si>
  <si>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</si>
  <si>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</si>
  <si>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</si>
  <si>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</si>
  <si>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</si>
  <si>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</si>
  <si>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</si>
  <si>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</si>
  <si>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</si>
  <si>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</si>
  <si>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</si>
  <si>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</si>
  <si>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</si>
  <si>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</si>
  <si>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</si>
  <si>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</si>
  <si>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</si>
  <si>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</si>
  <si>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</si>
  <si>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</si>
  <si>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</si>
  <si>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</si>
  <si>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</si>
  <si>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</si>
  <si>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</si>
  <si>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</si>
  <si>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</si>
  <si>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</si>
  <si>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</si>
  <si>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</si>
  <si>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</si>
  <si>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</si>
  <si>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</si>
  <si>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</si>
  <si>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</si>
  <si>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</si>
  <si>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</si>
  <si>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</si>
  <si>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</si>
  <si>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</si>
  <si>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K501. Nemzetközi kötelezettségek</t>
  </si>
  <si>
    <t>K506. Egyéb működési célú támogatások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</si>
  <si>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</si>
  <si>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</si>
  <si>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</si>
  <si>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</si>
  <si>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</si>
  <si>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</si>
  <si>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</si>
  <si>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</si>
  <si>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</si>
  <si>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</si>
  <si>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</si>
  <si>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</si>
  <si>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</si>
  <si>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</si>
  <si>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</si>
  <si>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</si>
  <si>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</si>
  <si>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</si>
  <si>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</si>
  <si>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</si>
  <si>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</si>
  <si>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</si>
  <si>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</si>
  <si>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</si>
  <si>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</si>
  <si>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</si>
  <si>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</si>
  <si>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</si>
  <si>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</si>
  <si>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</si>
  <si>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</si>
  <si>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</si>
  <si>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</si>
  <si>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</si>
  <si>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</si>
  <si>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</si>
  <si>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</si>
  <si>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</si>
  <si>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</si>
  <si>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</si>
  <si>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</si>
  <si>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</si>
  <si>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</si>
  <si>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</si>
  <si>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</si>
  <si>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</si>
  <si>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</si>
  <si>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</si>
  <si>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</si>
  <si>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</si>
  <si>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</si>
  <si>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</si>
  <si>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</si>
  <si>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</si>
  <si>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</si>
  <si>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</si>
  <si>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</si>
  <si>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</si>
  <si>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</si>
  <si>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</si>
  <si>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</si>
  <si>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</si>
  <si>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</si>
  <si>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</si>
  <si>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</si>
  <si>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</si>
  <si>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</si>
  <si>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</si>
  <si>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</si>
  <si>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</si>
  <si>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</si>
  <si>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</si>
  <si>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</si>
  <si>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</si>
  <si>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</si>
  <si>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</si>
  <si>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</si>
  <si>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</si>
  <si>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</si>
  <si>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</si>
  <si>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</si>
  <si>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</si>
  <si>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</si>
  <si>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</si>
  <si>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</si>
  <si>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</si>
  <si>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</si>
  <si>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</si>
  <si>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</si>
  <si>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</si>
  <si>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</si>
  <si>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</si>
  <si>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</si>
  <si>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</si>
  <si>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</si>
  <si>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</si>
  <si>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</si>
  <si>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</si>
  <si>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</si>
  <si>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</si>
  <si>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</si>
  <si>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</si>
  <si>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</si>
  <si>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</si>
  <si>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</si>
  <si>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</si>
  <si>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</si>
  <si>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</si>
  <si>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</si>
  <si>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</si>
  <si>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</si>
  <si>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</si>
  <si>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</si>
  <si>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</si>
  <si>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</si>
  <si>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</si>
  <si>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</si>
  <si>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</si>
  <si>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</si>
  <si>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</si>
  <si>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</si>
  <si>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</si>
  <si>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</si>
  <si>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</si>
  <si>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</si>
  <si>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</si>
  <si>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</si>
  <si>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</si>
  <si>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</si>
  <si>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</si>
  <si>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</si>
  <si>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</si>
  <si>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</si>
  <si>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</si>
  <si>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</si>
  <si>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</si>
  <si>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</si>
  <si>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</si>
  <si>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</si>
  <si>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</si>
  <si>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</si>
  <si>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</si>
  <si>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</si>
  <si>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</si>
  <si>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</si>
  <si>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</si>
  <si>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</si>
  <si>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</si>
  <si>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</si>
  <si>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</si>
  <si>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</si>
  <si>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</si>
  <si>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</si>
  <si>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</si>
  <si>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</si>
  <si>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</si>
  <si>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</si>
  <si>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</si>
  <si>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</si>
  <si>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</si>
  <si>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</si>
  <si>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</si>
  <si>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</si>
  <si>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</si>
  <si>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</si>
  <si>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</si>
  <si>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</si>
  <si>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</si>
  <si>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</si>
  <si>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</si>
  <si>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</si>
  <si>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</si>
  <si>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</si>
  <si>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</si>
  <si>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</si>
  <si>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</si>
  <si>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</si>
  <si>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</si>
  <si>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</si>
  <si>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</si>
  <si>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</si>
  <si>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</si>
  <si>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</si>
  <si>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</si>
  <si>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</si>
  <si>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</si>
  <si>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</si>
  <si>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</si>
  <si>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</si>
  <si>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</si>
  <si>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</si>
  <si>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</si>
  <si>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</si>
  <si>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</si>
  <si>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</si>
  <si>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</si>
  <si>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</si>
  <si>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</si>
  <si>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</si>
  <si>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</si>
  <si>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</si>
  <si>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</si>
  <si>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</si>
  <si>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</si>
  <si>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</si>
  <si>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</si>
  <si>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</si>
  <si>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</si>
  <si>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</si>
  <si>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</si>
  <si>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</si>
  <si>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</si>
  <si>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</si>
  <si>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</si>
  <si>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</si>
  <si>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</si>
  <si>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</si>
  <si>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</si>
  <si>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</si>
  <si>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</si>
  <si>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</si>
  <si>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</si>
  <si>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</si>
  <si>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</si>
  <si>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</si>
  <si>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</si>
  <si>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</si>
  <si>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</si>
  <si>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</si>
  <si>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</si>
  <si>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</si>
  <si>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</si>
  <si>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</si>
  <si>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</si>
  <si>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</si>
  <si>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</si>
  <si>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</si>
  <si>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</si>
  <si>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</si>
  <si>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</si>
  <si>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</si>
  <si>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</si>
  <si>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</si>
  <si>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</si>
  <si>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</si>
  <si>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</si>
  <si>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</si>
  <si>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</si>
  <si>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</si>
  <si>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Teke Klub Resznek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</si>
  <si>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</si>
  <si>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</si>
  <si>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</si>
  <si>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</si>
  <si>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</si>
  <si>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</si>
  <si>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</si>
  <si>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</si>
  <si>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</si>
  <si>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</si>
  <si>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</si>
  <si>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</si>
  <si>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</si>
  <si>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</si>
  <si>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</si>
  <si>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</si>
  <si>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</si>
  <si>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</si>
  <si>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</si>
  <si>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</si>
  <si>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</si>
  <si>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</si>
  <si>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</si>
  <si>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</si>
  <si>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</si>
  <si>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</si>
  <si>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</si>
  <si>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</si>
  <si>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</si>
  <si>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</si>
  <si>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</si>
  <si>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</si>
  <si>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</si>
  <si>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</si>
  <si>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</si>
  <si>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</si>
  <si>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</si>
  <si>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</si>
  <si>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</si>
  <si>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</si>
  <si>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</si>
  <si>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</si>
  <si>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011130 Önkormányzatok és önkormányzati hivatalok jogalkotó és általános igazgatási tevékenysége (képviselő t. díja)</t>
  </si>
  <si>
    <t xml:space="preserve"> - reprezentáció vonzattal</t>
  </si>
  <si>
    <t>066020 Város és községgazdálkodási egyéb szolgáltatások</t>
  </si>
  <si>
    <t>081061 Szabadidős park, fürdő és strandszolgáltatás</t>
  </si>
  <si>
    <t>- személyhez nem köthető</t>
  </si>
  <si>
    <t>107055 Falugondnoki, tanyagondnoki szolgáltatás</t>
  </si>
  <si>
    <t xml:space="preserve">   - Munkaerőpiaci Alap (közfoglalkoztatás) 2015. áthúzódó</t>
  </si>
  <si>
    <t xml:space="preserve">   - Munkaerőpiaci Alap (közfoglalkoztatás) terv</t>
  </si>
  <si>
    <t>- Bolt üzemeltetés</t>
  </si>
  <si>
    <t xml:space="preserve"> - lakosságtól visszatérítendő kölcsön</t>
  </si>
  <si>
    <t xml:space="preserve">BAGLAD KÖZSÉG ÖNKORMÁNYZATA </t>
  </si>
  <si>
    <t xml:space="preserve">    - Erzsébet utalvány</t>
  </si>
  <si>
    <t>- A 2015. évről áthúzódó bérkompenzáció támogatása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</si>
  <si>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</si>
  <si>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</si>
  <si>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Könyves szekrény</t>
  </si>
  <si>
    <t xml:space="preserve"> - Belterületi út felújítása</t>
  </si>
  <si>
    <t xml:space="preserve">   - Dr. Hetés Ferenc Rendelőintézet</t>
  </si>
  <si>
    <t xml:space="preserve"> - Rendkívűli szociális támogatás:</t>
  </si>
  <si>
    <t>041233 Hosszabb időtartamú közfoglalkoztatás 2017. terv</t>
  </si>
  <si>
    <t>041233 Hosszabb időtartamú közfoglalkoztatás 2016-ről áthúzódó</t>
  </si>
  <si>
    <t xml:space="preserve">   - fogorvosi hozzájárulás 2017.</t>
  </si>
  <si>
    <t xml:space="preserve">   - védőnői hozzájárulás 2017.</t>
  </si>
  <si>
    <t xml:space="preserve">   - falugondnok 2017.</t>
  </si>
  <si>
    <t xml:space="preserve">   - településüzemeltetési feladatok ellátása 2017.</t>
  </si>
  <si>
    <t>011130 Önkormányzatok és önkormányzati hivatalok jogalkotó és általános igazgatási tevékenysége cafetéria</t>
  </si>
  <si>
    <t>BAGLAD KÖZSÉG ÖNKORMÁNYZATA 2017. ÉVI KÖLTSÉGVETÉSÉNEK</t>
  </si>
  <si>
    <t>2017. terv</t>
  </si>
  <si>
    <t xml:space="preserve">2017. ÉVI SAJÁT BEVÉTELEI, TOVÁBBÁ ADÓSSÁGOT KELETKEZTETŐ </t>
  </si>
  <si>
    <t>2020.</t>
  </si>
  <si>
    <r>
      <t>BAGLAD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</si>
  <si>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</si>
  <si>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t xml:space="preserve">2015. Tény </t>
  </si>
  <si>
    <t>BAGLAD KÖZSÉG ÖNKORMÁNYZATA 2015-2017. ÉVI MŰKÖDÉSI ÉS FELHALMOZÁSI</t>
  </si>
  <si>
    <t>Összesen:</t>
  </si>
  <si>
    <t xml:space="preserve"> - VIZMŰ Zrt-től fel nem haszn. 2016.évi vizh. Díj támog. </t>
  </si>
  <si>
    <t xml:space="preserve">K5021. A helyi önkormányzatok előző évi elszámolásából származó kiadások </t>
  </si>
  <si>
    <t>K5021. A helyi önkormányzatok előző évi elszámolásából származó kiadások 2015. év</t>
  </si>
  <si>
    <t xml:space="preserve"> - Raktár kialakítás tűzoltószertárból</t>
  </si>
  <si>
    <t>- Medicopter Alapítvány</t>
  </si>
  <si>
    <t>O</t>
  </si>
  <si>
    <t>P</t>
  </si>
  <si>
    <t>Q</t>
  </si>
  <si>
    <t>R</t>
  </si>
  <si>
    <t xml:space="preserve">   - áramdíj visszatérítés</t>
  </si>
  <si>
    <t>- Polgármesteri illetmény és tiszteletdíj különbözet támog.</t>
  </si>
  <si>
    <t xml:space="preserve">   - ZALAVÍZ Zrt. vizdíj támogatás 2017. évi</t>
  </si>
  <si>
    <t xml:space="preserve"> - Faluház bejárat felújítása</t>
  </si>
  <si>
    <t xml:space="preserve"> - Magasnyomású mosó</t>
  </si>
  <si>
    <t xml:space="preserve"> - Nyomtató</t>
  </si>
  <si>
    <t xml:space="preserve">  -Településképi Arculati Kézikönyv</t>
  </si>
  <si>
    <t xml:space="preserve"> - Porszívó</t>
  </si>
  <si>
    <t xml:space="preserve">   - Kerekítési különbözet</t>
  </si>
  <si>
    <t xml:space="preserve">  - Közép és Kelet-eu.Tört.és Társ.Kut.Közal. I.vh emlékmű</t>
  </si>
  <si>
    <t>- Települési Arculati Kézikönyv</t>
  </si>
  <si>
    <t xml:space="preserve">  -Kistelep.önk.alacsony összegű fejleszt.tám.</t>
  </si>
  <si>
    <t xml:space="preserve">- </t>
  </si>
  <si>
    <t>106020 Lakásfenntarással, lakhatással összefűggő kiadások</t>
  </si>
  <si>
    <t xml:space="preserve"> - Hangfal</t>
  </si>
  <si>
    <t>Mód. 12.31.</t>
  </si>
  <si>
    <t>Tény 12.31.</t>
  </si>
  <si>
    <t xml:space="preserve">   - Egyéb költségvisszatérítés (Áramdíj)</t>
  </si>
  <si>
    <t xml:space="preserve"> - Faluház körüli szegély felújítás</t>
  </si>
  <si>
    <t xml:space="preserve"> - Virágláda 5 db</t>
  </si>
  <si>
    <t xml:space="preserve"> - Hűtőszekrény</t>
  </si>
  <si>
    <t xml:space="preserve"> - I. világháborús emlékmű felújítása</t>
  </si>
  <si>
    <t xml:space="preserve"> - Háziorvosi készülék vásárláshoz Csesztregi Háziorvosi Szolgálat</t>
  </si>
  <si>
    <t>S</t>
  </si>
  <si>
    <t>T</t>
  </si>
  <si>
    <t>U</t>
  </si>
  <si>
    <t>V</t>
  </si>
  <si>
    <t>W</t>
  </si>
  <si>
    <t>X</t>
  </si>
  <si>
    <t>Y</t>
  </si>
  <si>
    <t>Z</t>
  </si>
  <si>
    <t>2016.  tény</t>
  </si>
  <si>
    <t>Mód 12.31.</t>
  </si>
  <si>
    <t>FORRÁSOK ÖSSZESEN:</t>
  </si>
  <si>
    <t xml:space="preserve">    3. Halasztott eredményszemléletű bevételek</t>
  </si>
  <si>
    <t xml:space="preserve">    2 Költségek, ráfordítások passzív időbeli elh</t>
  </si>
  <si>
    <t xml:space="preserve">    1. Eredményszeml bevételek passzív időbeli elh</t>
  </si>
  <si>
    <t>J. PASSZÍV IDÓBELI ELHATÁROLÁSOK</t>
  </si>
  <si>
    <t>I. KINCSTÁRI SZÁMLAVEZETÉSSEL KAPCSOLATOS ELSZÁMOLÁSOK</t>
  </si>
  <si>
    <t>H. KÖTELEZETTSÉGEK ÖSSZESEN</t>
  </si>
  <si>
    <t xml:space="preserve">     1. Kapott előlegek</t>
  </si>
  <si>
    <t>H/III. kötelezettségjellegű sajátos elszámolások</t>
  </si>
  <si>
    <t xml:space="preserve">     9. Ktgv évet köv esed kötel finanszírozási kiadásokra</t>
  </si>
  <si>
    <t xml:space="preserve">     7. Ktgv évet köv esed kötel felújításokra</t>
  </si>
  <si>
    <t xml:space="preserve">     6. Ktgv évet köv esed kötel beruházásokra</t>
  </si>
  <si>
    <t xml:space="preserve">     5. Ktgv évet köv esd kötel egyéb működési kiadásokra</t>
  </si>
  <si>
    <t xml:space="preserve">     4. Ktgv évet köv esed kötel ellátottak pénzbeli juttatásaira</t>
  </si>
  <si>
    <t xml:space="preserve">     3. Ktgv évet köv esed kötel dologi kiadásra</t>
  </si>
  <si>
    <t xml:space="preserve">     2. Ktgv évet köv esed kötel munkaadót terh járulékokra</t>
  </si>
  <si>
    <t xml:space="preserve">     1. Ktgv évet köv esed kötel személyi jutatásokra</t>
  </si>
  <si>
    <t>H/II. Költségvetési évet követően esedékes kötelezettségek</t>
  </si>
  <si>
    <t xml:space="preserve">     7. Ktgv évben esed kötel felújításokra</t>
  </si>
  <si>
    <t xml:space="preserve">     6. Ktgv évben esed kötel beruházásokra</t>
  </si>
  <si>
    <t xml:space="preserve">     5. Ktgv évben esd kötel egyéb működési kiadásokra</t>
  </si>
  <si>
    <t xml:space="preserve">     4. Ktgv évben esed kötel ellátottak pénzbeli juttatásaira</t>
  </si>
  <si>
    <t xml:space="preserve">     3. Ktgv évben esed kötel dologi kiadásra</t>
  </si>
  <si>
    <t xml:space="preserve">     2. Ktgv évben esed kötel munkaadót terh járulékokra</t>
  </si>
  <si>
    <t xml:space="preserve">     1. Ktgv évben esed kötel személyi jutatásokra</t>
  </si>
  <si>
    <t>H/I. Költségvetési évben esedékes kötelezettségek</t>
  </si>
  <si>
    <t xml:space="preserve">     VI. Mérleg szerinti eredmény</t>
  </si>
  <si>
    <t xml:space="preserve">     IV. Felhalmozott eredmény</t>
  </si>
  <si>
    <t xml:space="preserve">     III. Egyéb eszközök induláskori értéke és változásai</t>
  </si>
  <si>
    <t xml:space="preserve">     II. Nemzeti vagyon változásai</t>
  </si>
  <si>
    <t xml:space="preserve">     I. Nemzeti vagyon induláskori értéke</t>
  </si>
  <si>
    <t>G.) SAJÁT TŐKE</t>
  </si>
  <si>
    <t>FORRÁSOK:</t>
  </si>
  <si>
    <t>ESZKÖZÖK ÖSSZESEN:</t>
  </si>
  <si>
    <t xml:space="preserve">    3. Halasztott ráfordítások</t>
  </si>
  <si>
    <t xml:space="preserve">    2. Költségek, ráfordítások aktív időbeli elh</t>
  </si>
  <si>
    <t xml:space="preserve">    1. Eredményszeml bevételek aktív időbeli elh</t>
  </si>
  <si>
    <t>F. AKTÍV IDŐBELI ELHATÁROLÓDÁSOK</t>
  </si>
  <si>
    <t>E. EGYÉB SAJÁTOS ESZKÖZOLDALI ELSZÁMOLÁSOK</t>
  </si>
  <si>
    <t>D. KÖVETELÉSEK ÖSSZESEN:</t>
  </si>
  <si>
    <t xml:space="preserve">    4. Forgótőke elszámolása</t>
  </si>
  <si>
    <t xml:space="preserve">    - ebből egyéb előlegek</t>
  </si>
  <si>
    <t xml:space="preserve">    - ebből beruházásokra adott előlegek</t>
  </si>
  <si>
    <t xml:space="preserve">    1. Adott előlegek</t>
  </si>
  <si>
    <t>D/III. Követelés jellegű sajátos elszámolások</t>
  </si>
  <si>
    <t xml:space="preserve">    8. Ktgv évet köv esdékes köv finanszírozási bevételre</t>
  </si>
  <si>
    <t xml:space="preserve">    - ebből felh vtér támogatások, kölcsönök áht kívül</t>
  </si>
  <si>
    <t xml:space="preserve">    7. Ktgv évet köv esedékes köv felhalm c átvett pénzeszk</t>
  </si>
  <si>
    <t xml:space="preserve">    - ebből műk vtér támogatások, kölcsönök áht kívül</t>
  </si>
  <si>
    <t xml:space="preserve">    6. Ktgv évet köv esedékes köv műk c átvett pénzeszk</t>
  </si>
  <si>
    <t xml:space="preserve">    4. Ktgv évet követően esedékes köv műk bevételre</t>
  </si>
  <si>
    <t>D/II. Költségvetési évet követően esdékes követelések</t>
  </si>
  <si>
    <t xml:space="preserve">    8. Ktgv évben esdékes köv finanszírozási bevételre</t>
  </si>
  <si>
    <t xml:space="preserve">    7. Ktgv évben esedékes köv felhalm c átvett pénzeszk</t>
  </si>
  <si>
    <t xml:space="preserve">    6. Ktgv évben esedékes köv műk c átvett pénzeszk</t>
  </si>
  <si>
    <t xml:space="preserve">    5. Ktgv évben esdékes köv felhalmozási bevételre </t>
  </si>
  <si>
    <t xml:space="preserve">    4. Ktgv évben esedékes köv működési bevételre</t>
  </si>
  <si>
    <t xml:space="preserve">    3. Ktgv évben esedékes követelés közhatalmi bevételre</t>
  </si>
  <si>
    <t>D/I. Költségvetési évben esedékes követelések</t>
  </si>
  <si>
    <t xml:space="preserve">    III. Forintszámlák</t>
  </si>
  <si>
    <t xml:space="preserve">    II. Pénztárak, csekkek, betétkönyvek</t>
  </si>
  <si>
    <t>C. Pénzeszközök:</t>
  </si>
  <si>
    <t>B. NEMZETI VAGYONBA TARTOZÓ FORGÓESZKÖZÖK</t>
  </si>
  <si>
    <t xml:space="preserve">    2. Forg célú hitelv megt értékpapírok</t>
  </si>
  <si>
    <t>B/II. Értékpapírok:</t>
  </si>
  <si>
    <t xml:space="preserve">    1. Vásárolt készletek</t>
  </si>
  <si>
    <t>B/I. Készletek</t>
  </si>
  <si>
    <t>A.NEMZETI VAGYONBA TARTOZÓ BEFEKTETETT ESZKÖZÖK ÖSSZESEN:</t>
  </si>
  <si>
    <t xml:space="preserve">    1. Koncesszióba, vagyonkezelésbe adott eszközök</t>
  </si>
  <si>
    <t>A/IV. Koncesszióba, vagyonkezelésbe adott eszközök</t>
  </si>
  <si>
    <t xml:space="preserve">    1. Tartós részesedések</t>
  </si>
  <si>
    <t>A/III. Befektetett pénzügyi eszközök</t>
  </si>
  <si>
    <t xml:space="preserve">    4. Beruházások, felújítások</t>
  </si>
  <si>
    <t xml:space="preserve">    2. Gépek, berendezések, felszerelések, járművek</t>
  </si>
  <si>
    <t xml:space="preserve">    1. Ingatlanok és kapcsolódó vagyon értékű jogok</t>
  </si>
  <si>
    <t>A/II. Tárgyi eszközök</t>
  </si>
  <si>
    <t xml:space="preserve">   2. Szellemi termékek</t>
  </si>
  <si>
    <t xml:space="preserve">   1. Vagyon értékű jogok</t>
  </si>
  <si>
    <t>A/I. Immateriális javak</t>
  </si>
  <si>
    <t>ESZKÖZÖK:</t>
  </si>
  <si>
    <r>
      <t xml:space="preserve">1. KIMUTATÁS BAGLAD ÖNKORMÁNYZAT VAGYONÁRÓL - </t>
    </r>
    <r>
      <rPr>
        <i/>
        <sz val="12"/>
        <rFont val="Times New Roman CE"/>
        <family val="0"/>
      </rPr>
      <t>(adatok Ft-ban)</t>
    </r>
  </si>
  <si>
    <t>Nyitó pénzkészlet 2017.01.01-én</t>
  </si>
  <si>
    <t>Sajátos elszámolások</t>
  </si>
  <si>
    <t>1.1. KIMUTATÁS BAGLAD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</si>
  <si>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</si>
  <si>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</si>
  <si>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</si>
  <si>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</si>
  <si>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</si>
  <si>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</si>
  <si>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</si>
  <si>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</si>
  <si>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</si>
  <si>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</si>
  <si>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</si>
  <si>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</si>
  <si>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</si>
  <si>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</si>
  <si>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</si>
  <si>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</si>
  <si>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0-ra leírt építmények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</si>
  <si>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</si>
  <si>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</si>
  <si>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</si>
  <si>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</si>
  <si>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</si>
  <si>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</si>
  <si>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</si>
  <si>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</si>
  <si>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</si>
  <si>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</si>
  <si>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</si>
  <si>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</si>
  <si>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</si>
  <si>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</si>
  <si>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</si>
  <si>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</si>
  <si>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</si>
  <si>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BAGLAD ÖNKORMÁNYZAT</t>
  </si>
  <si>
    <t>100.000 FT ÉRTÉKET MEGHALADÓ GÉPEIRŐL, BERENDEZÉSEIRŐL</t>
  </si>
  <si>
    <t>Értékcsökkenés</t>
  </si>
  <si>
    <t>Ügyvitel-technikai gép</t>
  </si>
  <si>
    <t>forgalomképes</t>
  </si>
  <si>
    <t>Notebook Acer</t>
  </si>
  <si>
    <t>Ügyvitel technikai gép összesen:</t>
  </si>
  <si>
    <t xml:space="preserve">Gép berendezés </t>
  </si>
  <si>
    <t>Honda UMK fűkasza</t>
  </si>
  <si>
    <t>FS 360 aljnövénytisztító</t>
  </si>
  <si>
    <t>MTD önjáró fűnyíró</t>
  </si>
  <si>
    <t>Traktor antonio Carraro</t>
  </si>
  <si>
    <t>Fűkasza Caroni</t>
  </si>
  <si>
    <t>Talajmaró Caroni</t>
  </si>
  <si>
    <t>Hótolólap OGT 1600</t>
  </si>
  <si>
    <t>Szárzúzó Caroni</t>
  </si>
  <si>
    <t>Árokásó Bonatti</t>
  </si>
  <si>
    <t>Damilos fűkasza Hg 5252x</t>
  </si>
  <si>
    <t>Husqvarna 535RX kasza</t>
  </si>
  <si>
    <t>Konyhabutor polc</t>
  </si>
  <si>
    <t>Utánfutó Ravenna</t>
  </si>
  <si>
    <t>Jármű mindösszesen:</t>
  </si>
  <si>
    <t>1.3. KIMUTATÁS BAGLAD ÖNKORMÁNYZAT</t>
  </si>
  <si>
    <t>FOLYAMATBAN LÉVŐ BERUHÁZÁSAIRÓL</t>
  </si>
  <si>
    <t>Beruházás megnevezése</t>
  </si>
  <si>
    <t>Beruházás összege</t>
  </si>
  <si>
    <t>Beruházás összesen:</t>
  </si>
  <si>
    <t>1.4. KIMUTATÁS BAGLAD ÖNKORMÁNYZAT</t>
  </si>
  <si>
    <t>BEFEKTETETT PÉNZÜGYI ESZKÖZEINEK</t>
  </si>
  <si>
    <t xml:space="preserve"> ÁLLOMÁNYÁRÓL</t>
  </si>
  <si>
    <t>Érték</t>
  </si>
  <si>
    <t>Befektetett pénzügyi eszközök</t>
  </si>
  <si>
    <t>Zalavíz RT törzsrészvény</t>
  </si>
  <si>
    <t>Befektetett pénzügyi eszközök mindösszesen:</t>
  </si>
  <si>
    <t>1.5. KIMUTATÁS BAGLAD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</si>
  <si>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</si>
  <si>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</si>
  <si>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</si>
  <si>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</si>
  <si>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</si>
  <si>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Iparűzési adó</t>
  </si>
  <si>
    <t>Gépjárműadó bruttó összeg</t>
  </si>
  <si>
    <t>Önkormányzatot megill köv (40%)</t>
  </si>
  <si>
    <t>Pótlék</t>
  </si>
  <si>
    <t xml:space="preserve">Követelés közhatalmi bevételre: </t>
  </si>
  <si>
    <t>Követelés működési bevételre:</t>
  </si>
  <si>
    <t>Követelés működési célú visszatérítendő kölcsönre</t>
  </si>
  <si>
    <t>Ktgv évben esedékes követelés:</t>
  </si>
  <si>
    <t>Költségvetési évet követően esdékes követelés:</t>
  </si>
  <si>
    <t>Forgótőke elszámolás</t>
  </si>
  <si>
    <t>Követelés jellegű elszámolások:</t>
  </si>
  <si>
    <t>Követelések összesen:</t>
  </si>
  <si>
    <t>1.6. KIMUTATÁS BAGLAD ÖNKORMÁNYZAT</t>
  </si>
  <si>
    <t xml:space="preserve"> KÖTELEZETTSÉGEINEK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</si>
  <si>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</si>
  <si>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</si>
  <si>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</si>
  <si>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</si>
  <si>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</si>
  <si>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</si>
  <si>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</si>
  <si>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1.7. BAGLAD ÖNKORMÁNYZAT TULAJDONÁBAN LÉVŐ,</t>
  </si>
  <si>
    <t xml:space="preserve">KÜLÖN JOGSZABÁLY ALAPJÁN ÉRTÉK NÉLKÜL NYILVÁNTARTOTT ESZKÖZÖK </t>
  </si>
  <si>
    <t xml:space="preserve">(a szakmai nyilvántartásokban szereplő képzőművészeti alkotások, </t>
  </si>
  <si>
    <t>régészeti leletek, kép- és hangarchívumok, gyűjtemények, kulturális javak) ÁLLOMÁNYA</t>
  </si>
  <si>
    <t>Műemléki védettség alatt álló ingatlan:</t>
  </si>
  <si>
    <t>Törzsszám:</t>
  </si>
  <si>
    <t>6293</t>
  </si>
  <si>
    <t>Név:</t>
  </si>
  <si>
    <t>Fa harangláb</t>
  </si>
  <si>
    <t>Cím, hrsz.:</t>
  </si>
  <si>
    <t>Baglad, Dózsa Gy. u. 279/5 hrsz.</t>
  </si>
  <si>
    <t>Jegyzék adatai:</t>
  </si>
  <si>
    <t>Fa harangláb, népi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</si>
  <si>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</si>
  <si>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</si>
  <si>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</si>
  <si>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</si>
  <si>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</si>
  <si>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</si>
  <si>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</si>
  <si>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esőbeálló buszváró építés</t>
  </si>
  <si>
    <t>Immateriális javak beszerzése, nem aktívált beruházás</t>
  </si>
  <si>
    <t>Nem aktívált felújítás</t>
  </si>
  <si>
    <t xml:space="preserve">Ivóvíz felújítás </t>
  </si>
  <si>
    <t>Beruházásokból, felújításokból aktívált érték</t>
  </si>
  <si>
    <t>Földterület térítésmentes átvétele</t>
  </si>
  <si>
    <t>Térítésmentes átvétel</t>
  </si>
  <si>
    <t>Alapításkori átvétel, vagyonkez vétel miatti átv, vagyonkez jog vvét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</si>
  <si>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</si>
  <si>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</si>
  <si>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</si>
  <si>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</si>
  <si>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</si>
  <si>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</si>
  <si>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</si>
  <si>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</si>
  <si>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</si>
  <si>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</si>
  <si>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</si>
  <si>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</si>
  <si>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</si>
  <si>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</si>
  <si>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</si>
  <si>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</si>
  <si>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</si>
  <si>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BAGLAD KÖZSÉG ÖNKORMÁNYZATA</t>
  </si>
  <si>
    <t>2016.12.31-i állomány</t>
  </si>
  <si>
    <t>Összes részesedés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</si>
  <si>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</si>
  <si>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</si>
  <si>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</si>
  <si>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</si>
  <si>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</si>
  <si>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</si>
  <si>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</si>
  <si>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</si>
  <si>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</si>
  <si>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</si>
  <si>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</si>
  <si>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</si>
  <si>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</si>
  <si>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</si>
  <si>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</si>
  <si>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</si>
  <si>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</si>
  <si>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</si>
  <si>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</si>
  <si>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</si>
  <si>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</si>
  <si>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</si>
  <si>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</si>
  <si>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</si>
  <si>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</si>
  <si>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</si>
  <si>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</si>
  <si>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</si>
  <si>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</si>
  <si>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</si>
  <si>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</si>
  <si>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</si>
  <si>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</si>
  <si>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</si>
  <si>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 xml:space="preserve">2017. ÉVI MARADVÁNYKIMUTATÁSA </t>
    </r>
    <r>
      <rPr>
        <i/>
        <sz val="12"/>
        <rFont val="Times New Roman"/>
        <family val="1"/>
      </rPr>
      <t xml:space="preserve"> (adatok Ft-ban)</t>
    </r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</si>
  <si>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</si>
  <si>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</si>
  <si>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2017. DECEMBER 31.</t>
  </si>
  <si>
    <r>
      <t xml:space="preserve">2. BAGLAD ÖNKORMÁNYZAT TÁRGYI ESZKÖZEINEK ALAKULÁSA 2017. ÉVBEN - </t>
    </r>
    <r>
      <rPr>
        <i/>
        <sz val="12"/>
        <rFont val="Times New Roman CE"/>
        <family val="0"/>
      </rPr>
      <t>(adatok Ft-ban)</t>
    </r>
  </si>
  <si>
    <t>1.</t>
  </si>
  <si>
    <t>2.</t>
  </si>
  <si>
    <t>települési kézikönyv</t>
  </si>
  <si>
    <t>3.</t>
  </si>
  <si>
    <t>4.</t>
  </si>
  <si>
    <t>5.</t>
  </si>
  <si>
    <t>magasnyomású mosó</t>
  </si>
  <si>
    <t>6.</t>
  </si>
  <si>
    <t>nyomtató</t>
  </si>
  <si>
    <t>7.</t>
  </si>
  <si>
    <t>hangfal</t>
  </si>
  <si>
    <t>8.</t>
  </si>
  <si>
    <t xml:space="preserve">porszívó </t>
  </si>
  <si>
    <t>9.</t>
  </si>
  <si>
    <t>virágláda 5db</t>
  </si>
  <si>
    <t>10.</t>
  </si>
  <si>
    <t>faluház felújítása</t>
  </si>
  <si>
    <t>11.</t>
  </si>
  <si>
    <t>kombinált hütő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</si>
  <si>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</si>
  <si>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</si>
  <si>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</si>
  <si>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</si>
  <si>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</si>
  <si>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</si>
  <si>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</si>
  <si>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</si>
  <si>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</si>
  <si>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</si>
  <si>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</si>
  <si>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</si>
  <si>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</si>
  <si>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</si>
  <si>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aktiválás miatti csökkenés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</si>
  <si>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</si>
  <si>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</si>
  <si>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</si>
  <si>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</si>
  <si>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</si>
  <si>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</si>
  <si>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</si>
  <si>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</si>
  <si>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</si>
  <si>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</si>
  <si>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</si>
  <si>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>RÉSZESEDÉSEINEK 2017.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</si>
  <si>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2017.12.31-i állomány</t>
  </si>
  <si>
    <t>2017. évi változás</t>
  </si>
  <si>
    <t>2017. december 31.</t>
  </si>
  <si>
    <t>2018.március 31.</t>
  </si>
  <si>
    <t>BAGLAD KÖZSÉG ÖNKORMÁNYZATA 2017. ÉVI PÉNZESZKÖZ VÁLTOZÁSÁNAK BEMUTATÁSA   (adatok Ft-ban)</t>
  </si>
  <si>
    <t>183/1 hrsz tűzoltószertár felújítása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</si>
</sst>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  <numFmt numFmtId="172" formatCode="[$-40E]yyyy\.\ mmmm\ d\."/>
    <numFmt numFmtId="173" formatCode="0.0"/>
    <numFmt numFmtId="174" formatCode="0.000"/>
    <numFmt numFmtId="175" formatCode="0.0000"/>
    <numFmt numFmtId="176" formatCode="_-* #,##0.000\ _F_t_-;\-* #,##0.000\ _F_t_-;_-* &quot;-&quot;??\ _F_t_-;_-@_-"/>
    <numFmt numFmtId="177" formatCode="_-* #,##0.0000\ _F_t_-;\-* #,##0.0000\ _F_t_-;_-* &quot;-&quot;??\ _F_t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0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8" borderId="7" applyNumberFormat="0" applyFont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9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7" applyFont="1" applyFill="1" applyBorder="1" applyAlignment="1">
      <alignment horizontal="center" vertical="center" wrapText="1"/>
      <protection/>
    </xf>
    <xf numFmtId="3" fontId="4" fillId="33" borderId="10" xfId="77" applyNumberFormat="1" applyFont="1" applyFill="1" applyBorder="1" applyAlignment="1">
      <alignment horizontal="right" vertical="center" wrapText="1"/>
      <protection/>
    </xf>
    <xf numFmtId="3" fontId="4" fillId="33" borderId="10" xfId="77" applyNumberFormat="1" applyFont="1" applyFill="1" applyBorder="1" applyAlignment="1">
      <alignment horizontal="center" vertical="center" wrapText="1"/>
      <protection/>
    </xf>
    <xf numFmtId="0" fontId="4" fillId="33" borderId="10" xfId="77" applyFont="1" applyFill="1" applyBorder="1" applyAlignment="1">
      <alignment horizontal="left" vertical="center" wrapText="1"/>
      <protection/>
    </xf>
    <xf numFmtId="0" fontId="3" fillId="33" borderId="10" xfId="77" applyFont="1" applyFill="1" applyBorder="1" applyAlignment="1">
      <alignment horizontal="left" vertical="center" wrapText="1"/>
      <protection/>
    </xf>
    <xf numFmtId="0" fontId="5" fillId="33" borderId="10" xfId="7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7" applyNumberFormat="1" applyFont="1" applyFill="1" applyBorder="1" applyAlignment="1">
      <alignment horizontal="right" vertical="center" wrapText="1"/>
      <protection/>
    </xf>
    <xf numFmtId="3" fontId="3" fillId="33" borderId="10" xfId="77" applyNumberFormat="1" applyFont="1" applyFill="1" applyBorder="1" applyAlignment="1">
      <alignment horizontal="right" vertical="center" wrapText="1"/>
      <protection/>
    </xf>
    <xf numFmtId="3" fontId="4" fillId="0" borderId="10" xfId="77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7" applyFont="1" applyFill="1" applyBorder="1" applyAlignment="1">
      <alignment horizontal="center"/>
      <protection/>
    </xf>
    <xf numFmtId="3" fontId="3" fillId="0" borderId="10" xfId="77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9" fillId="0" borderId="0" xfId="0" applyFont="1" applyAlignment="1">
      <alignment/>
    </xf>
    <xf numFmtId="0" fontId="100" fillId="0" borderId="0" xfId="68" applyFont="1" applyAlignment="1">
      <alignment wrapText="1"/>
      <protection/>
    </xf>
    <xf numFmtId="0" fontId="101" fillId="0" borderId="0" xfId="68" applyFont="1">
      <alignment/>
      <protection/>
    </xf>
    <xf numFmtId="0" fontId="102" fillId="0" borderId="10" xfId="68" applyFont="1" applyBorder="1">
      <alignment/>
      <protection/>
    </xf>
    <xf numFmtId="0" fontId="102" fillId="0" borderId="0" xfId="68" applyFont="1">
      <alignment/>
      <protection/>
    </xf>
    <xf numFmtId="3" fontId="103" fillId="0" borderId="0" xfId="68" applyNumberFormat="1" applyFont="1" applyAlignment="1">
      <alignment vertical="center"/>
      <protection/>
    </xf>
    <xf numFmtId="3" fontId="104" fillId="0" borderId="11" xfId="68" applyNumberFormat="1" applyFont="1" applyBorder="1" applyAlignment="1">
      <alignment horizontal="left" vertical="center" wrapText="1"/>
      <protection/>
    </xf>
    <xf numFmtId="3" fontId="105" fillId="0" borderId="10" xfId="68" applyNumberFormat="1" applyFont="1" applyBorder="1" applyAlignment="1">
      <alignment horizontal="center" vertical="center" wrapText="1"/>
      <protection/>
    </xf>
    <xf numFmtId="3" fontId="100" fillId="0" borderId="0" xfId="68" applyNumberFormat="1" applyFont="1" applyAlignment="1">
      <alignment wrapText="1"/>
      <protection/>
    </xf>
    <xf numFmtId="3" fontId="100" fillId="0" borderId="0" xfId="68" applyNumberFormat="1" applyFont="1">
      <alignment/>
      <protection/>
    </xf>
    <xf numFmtId="3" fontId="100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0" fillId="0" borderId="10" xfId="68" applyNumberFormat="1" applyFont="1" applyBorder="1" applyAlignment="1">
      <alignment vertical="center" wrapText="1"/>
      <protection/>
    </xf>
    <xf numFmtId="3" fontId="105" fillId="0" borderId="10" xfId="68" applyNumberFormat="1" applyFont="1" applyBorder="1" applyAlignment="1">
      <alignment wrapText="1"/>
      <protection/>
    </xf>
    <xf numFmtId="3" fontId="102" fillId="0" borderId="10" xfId="68" applyNumberFormat="1" applyFont="1" applyBorder="1">
      <alignment/>
      <protection/>
    </xf>
    <xf numFmtId="3" fontId="102" fillId="0" borderId="0" xfId="68" applyNumberFormat="1" applyFont="1">
      <alignment/>
      <protection/>
    </xf>
    <xf numFmtId="3" fontId="105" fillId="0" borderId="10" xfId="68" applyNumberFormat="1" applyFont="1" applyBorder="1" applyAlignment="1">
      <alignment vertical="center" wrapText="1"/>
      <protection/>
    </xf>
    <xf numFmtId="3" fontId="105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7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7" applyFont="1" applyFill="1" applyBorder="1" applyAlignment="1">
      <alignment horizontal="center" vertical="center"/>
      <protection/>
    </xf>
    <xf numFmtId="0" fontId="101" fillId="0" borderId="10" xfId="68" applyFont="1" applyBorder="1" applyAlignment="1">
      <alignment wrapText="1"/>
      <protection/>
    </xf>
    <xf numFmtId="3" fontId="4" fillId="0" borderId="13" xfId="77" applyNumberFormat="1" applyFont="1" applyFill="1" applyBorder="1" applyAlignment="1">
      <alignment horizontal="right" wrapText="1"/>
      <protection/>
    </xf>
    <xf numFmtId="0" fontId="102" fillId="0" borderId="10" xfId="68" applyFont="1" applyBorder="1" applyAlignment="1">
      <alignment wrapText="1"/>
      <protection/>
    </xf>
    <xf numFmtId="0" fontId="102" fillId="0" borderId="10" xfId="68" applyFont="1" applyBorder="1" applyAlignment="1">
      <alignment vertical="top" wrapText="1"/>
      <protection/>
    </xf>
    <xf numFmtId="0" fontId="4" fillId="0" borderId="10" xfId="77" applyFont="1" applyFill="1" applyBorder="1" applyAlignment="1">
      <alignment wrapText="1"/>
      <protection/>
    </xf>
    <xf numFmtId="3" fontId="101" fillId="0" borderId="0" xfId="68" applyNumberFormat="1" applyFont="1" applyAlignment="1">
      <alignment horizontal="center"/>
      <protection/>
    </xf>
    <xf numFmtId="0" fontId="5" fillId="0" borderId="10" xfId="77" applyFont="1" applyFill="1" applyBorder="1" applyAlignment="1">
      <alignment/>
      <protection/>
    </xf>
    <xf numFmtId="0" fontId="16" fillId="0" borderId="10" xfId="77" applyFont="1" applyFill="1" applyBorder="1" applyAlignment="1">
      <alignment/>
      <protection/>
    </xf>
    <xf numFmtId="0" fontId="16" fillId="0" borderId="10" xfId="77" applyFont="1" applyFill="1" applyBorder="1" applyAlignment="1">
      <alignment wrapText="1"/>
      <protection/>
    </xf>
    <xf numFmtId="0" fontId="21" fillId="0" borderId="10" xfId="77" applyFont="1" applyFill="1" applyBorder="1" applyAlignment="1">
      <alignment wrapText="1"/>
      <protection/>
    </xf>
    <xf numFmtId="0" fontId="23" fillId="0" borderId="10" xfId="77" applyFont="1" applyFill="1" applyBorder="1" applyAlignment="1">
      <alignment wrapText="1"/>
      <protection/>
    </xf>
    <xf numFmtId="0" fontId="8" fillId="33" borderId="10" xfId="77" applyFont="1" applyFill="1" applyBorder="1" applyAlignment="1">
      <alignment horizontal="left" vertical="center" wrapText="1"/>
      <protection/>
    </xf>
    <xf numFmtId="0" fontId="7" fillId="33" borderId="10" xfId="77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3" fontId="4" fillId="33" borderId="10" xfId="77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/>
      <protection/>
    </xf>
    <xf numFmtId="0" fontId="4" fillId="0" borderId="10" xfId="77" applyFont="1" applyFill="1" applyBorder="1" applyAlignment="1" quotePrefix="1">
      <alignment wrapText="1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vertical="center" wrapText="1"/>
      <protection/>
    </xf>
    <xf numFmtId="0" fontId="5" fillId="0" borderId="10" xfId="77" applyFont="1" applyFill="1" applyBorder="1" applyAlignment="1">
      <alignment vertical="center" wrapText="1"/>
      <protection/>
    </xf>
    <xf numFmtId="0" fontId="10" fillId="0" borderId="10" xfId="77" applyFont="1" applyFill="1" applyBorder="1" applyAlignment="1">
      <alignment horizontal="left" vertical="center" wrapText="1"/>
      <protection/>
    </xf>
    <xf numFmtId="0" fontId="4" fillId="0" borderId="10" xfId="77" applyFont="1" applyFill="1" applyBorder="1" applyAlignment="1">
      <alignment vertical="center"/>
      <protection/>
    </xf>
    <xf numFmtId="3" fontId="16" fillId="33" borderId="10" xfId="77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5" fillId="0" borderId="0" xfId="68" applyNumberFormat="1" applyFont="1" applyBorder="1" applyAlignment="1">
      <alignment vertical="center" wrapText="1"/>
      <protection/>
    </xf>
    <xf numFmtId="3" fontId="102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77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7" applyFont="1" applyFill="1" applyBorder="1" applyAlignment="1">
      <alignment horizontal="center" wrapText="1"/>
      <protection/>
    </xf>
    <xf numFmtId="0" fontId="22" fillId="0" borderId="10" xfId="77" applyFont="1" applyFill="1" applyBorder="1" applyAlignment="1">
      <alignment horizontal="center" wrapText="1"/>
      <protection/>
    </xf>
    <xf numFmtId="0" fontId="16" fillId="33" borderId="10" xfId="77" applyFont="1" applyFill="1" applyBorder="1" applyAlignment="1">
      <alignment horizontal="left" vertical="center" wrapText="1"/>
      <protection/>
    </xf>
    <xf numFmtId="0" fontId="22" fillId="0" borderId="10" xfId="77" applyFont="1" applyFill="1" applyBorder="1" applyAlignment="1">
      <alignment horizontal="center"/>
      <protection/>
    </xf>
    <xf numFmtId="0" fontId="4" fillId="0" borderId="10" xfId="77" applyFont="1" applyFill="1" applyBorder="1" applyAlignment="1" quotePrefix="1">
      <alignment horizontal="center"/>
      <protection/>
    </xf>
    <xf numFmtId="3" fontId="3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 horizontal="left" wrapText="1"/>
      <protection/>
    </xf>
    <xf numFmtId="0" fontId="106" fillId="0" borderId="10" xfId="77" applyFont="1" applyFill="1" applyBorder="1" applyAlignment="1" quotePrefix="1">
      <alignment wrapText="1"/>
      <protection/>
    </xf>
    <xf numFmtId="0" fontId="106" fillId="0" borderId="10" xfId="77" applyFont="1" applyFill="1" applyBorder="1" applyAlignment="1">
      <alignment wrapText="1"/>
      <protection/>
    </xf>
    <xf numFmtId="0" fontId="106" fillId="0" borderId="10" xfId="77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7" fillId="0" borderId="10" xfId="77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7" applyNumberFormat="1" applyFont="1" applyFill="1" applyBorder="1" applyAlignment="1">
      <alignment horizontal="right" vertical="center" wrapText="1"/>
      <protection/>
    </xf>
    <xf numFmtId="3" fontId="105" fillId="0" borderId="14" xfId="68" applyNumberFormat="1" applyFont="1" applyBorder="1" applyAlignment="1">
      <alignment horizontal="center" vertical="center" wrapText="1"/>
      <protection/>
    </xf>
    <xf numFmtId="0" fontId="107" fillId="0" borderId="0" xfId="0" applyFont="1" applyAlignment="1">
      <alignment/>
    </xf>
    <xf numFmtId="0" fontId="8" fillId="0" borderId="10" xfId="77" applyFont="1" applyFill="1" applyBorder="1" applyAlignment="1">
      <alignment vertical="center" wrapText="1"/>
      <protection/>
    </xf>
    <xf numFmtId="3" fontId="104" fillId="0" borderId="0" xfId="68" applyNumberFormat="1" applyFont="1" applyBorder="1" applyAlignment="1">
      <alignment horizontal="left" vertical="center" wrapText="1"/>
      <protection/>
    </xf>
    <xf numFmtId="0" fontId="4" fillId="33" borderId="10" xfId="77" applyFont="1" applyFill="1" applyBorder="1" applyAlignment="1" quotePrefix="1">
      <alignment horizontal="left" vertical="center" wrapText="1"/>
      <protection/>
    </xf>
    <xf numFmtId="0" fontId="16" fillId="0" borderId="10" xfId="77" applyFont="1" applyFill="1" applyBorder="1" applyAlignment="1" quotePrefix="1">
      <alignment wrapText="1"/>
      <protection/>
    </xf>
    <xf numFmtId="0" fontId="4" fillId="0" borderId="10" xfId="77" applyFont="1" applyFill="1" applyBorder="1" applyAlignment="1" quotePrefix="1">
      <alignment horizontal="left" wrapText="1" indent="2"/>
      <protection/>
    </xf>
    <xf numFmtId="0" fontId="4" fillId="0" borderId="10" xfId="77" applyFont="1" applyFill="1" applyBorder="1" applyAlignment="1" quotePrefix="1">
      <alignment horizontal="left" wrapText="1" indent="3"/>
      <protection/>
    </xf>
    <xf numFmtId="0" fontId="21" fillId="0" borderId="10" xfId="77" applyFont="1" applyFill="1" applyBorder="1" applyAlignment="1">
      <alignment vertical="center" wrapText="1"/>
      <protection/>
    </xf>
    <xf numFmtId="3" fontId="107" fillId="0" borderId="10" xfId="0" applyNumberFormat="1" applyFont="1" applyFill="1" applyBorder="1" applyAlignment="1">
      <alignment vertical="center" wrapText="1"/>
    </xf>
    <xf numFmtId="0" fontId="4" fillId="0" borderId="10" xfId="77" applyFont="1" applyFill="1" applyBorder="1" applyAlignment="1">
      <alignment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0" fontId="101" fillId="0" borderId="0" xfId="68" applyFont="1" applyAlignment="1">
      <alignment horizontal="right"/>
      <protection/>
    </xf>
    <xf numFmtId="0" fontId="108" fillId="0" borderId="0" xfId="0" applyFont="1" applyAlignment="1">
      <alignment horizontal="center"/>
    </xf>
    <xf numFmtId="3" fontId="108" fillId="0" borderId="10" xfId="0" applyNumberFormat="1" applyFont="1" applyFill="1" applyBorder="1" applyAlignment="1">
      <alignment vertical="center" wrapText="1"/>
    </xf>
    <xf numFmtId="3" fontId="109" fillId="0" borderId="10" xfId="77" applyNumberFormat="1" applyFont="1" applyFill="1" applyBorder="1" applyAlignment="1">
      <alignment wrapText="1"/>
      <protection/>
    </xf>
    <xf numFmtId="3" fontId="107" fillId="0" borderId="0" xfId="0" applyNumberFormat="1" applyFont="1" applyAlignment="1">
      <alignment horizontal="right"/>
    </xf>
    <xf numFmtId="0" fontId="93" fillId="0" borderId="0" xfId="0" applyFont="1" applyAlignment="1">
      <alignment/>
    </xf>
    <xf numFmtId="0" fontId="110" fillId="0" borderId="0" xfId="0" applyFont="1" applyAlignment="1">
      <alignment/>
    </xf>
    <xf numFmtId="3" fontId="98" fillId="0" borderId="0" xfId="0" applyNumberFormat="1" applyFont="1" applyAlignment="1">
      <alignment/>
    </xf>
    <xf numFmtId="0" fontId="98" fillId="0" borderId="0" xfId="0" applyFont="1" applyFill="1" applyAlignment="1">
      <alignment/>
    </xf>
    <xf numFmtId="0" fontId="8" fillId="0" borderId="0" xfId="0" applyFont="1" applyAlignment="1">
      <alignment/>
    </xf>
    <xf numFmtId="3" fontId="107" fillId="33" borderId="10" xfId="77" applyNumberFormat="1" applyFont="1" applyFill="1" applyBorder="1" applyAlignment="1">
      <alignment horizontal="right" vertical="center" wrapText="1"/>
      <protection/>
    </xf>
    <xf numFmtId="3" fontId="107" fillId="0" borderId="10" xfId="77" applyNumberFormat="1" applyFont="1" applyFill="1" applyBorder="1" applyAlignment="1">
      <alignment wrapText="1"/>
      <protection/>
    </xf>
    <xf numFmtId="3" fontId="108" fillId="0" borderId="10" xfId="77" applyNumberFormat="1" applyFont="1" applyFill="1" applyBorder="1" applyAlignment="1">
      <alignment wrapText="1"/>
      <protection/>
    </xf>
    <xf numFmtId="3" fontId="98" fillId="0" borderId="10" xfId="0" applyNumberFormat="1" applyFont="1" applyFill="1" applyBorder="1" applyAlignment="1">
      <alignment vertical="center" wrapText="1"/>
    </xf>
    <xf numFmtId="3" fontId="108" fillId="33" borderId="10" xfId="77" applyNumberFormat="1" applyFont="1" applyFill="1" applyBorder="1" applyAlignment="1">
      <alignment horizontal="right" vertical="center" wrapText="1"/>
      <protection/>
    </xf>
    <xf numFmtId="3" fontId="107" fillId="33" borderId="13" xfId="77" applyNumberFormat="1" applyFont="1" applyFill="1" applyBorder="1" applyAlignment="1">
      <alignment horizontal="right" vertical="center" wrapText="1"/>
      <protection/>
    </xf>
    <xf numFmtId="3" fontId="11" fillId="0" borderId="0" xfId="0" applyNumberFormat="1" applyFont="1" applyFill="1" applyAlignment="1">
      <alignment/>
    </xf>
    <xf numFmtId="3" fontId="107" fillId="0" borderId="0" xfId="0" applyNumberFormat="1" applyFont="1" applyAlignment="1">
      <alignment/>
    </xf>
    <xf numFmtId="0" fontId="21" fillId="0" borderId="15" xfId="77" applyFont="1" applyFill="1" applyBorder="1" applyAlignment="1">
      <alignment vertical="center" wrapText="1"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3" fillId="0" borderId="0" xfId="79" applyFont="1">
      <alignment/>
      <protection/>
    </xf>
    <xf numFmtId="4" fontId="3" fillId="0" borderId="10" xfId="71" applyNumberFormat="1" applyFont="1" applyFill="1" applyBorder="1" applyAlignment="1" applyProtection="1">
      <alignment/>
      <protection locked="0"/>
    </xf>
    <xf numFmtId="0" fontId="30" fillId="0" borderId="10" xfId="64" applyFont="1" applyFill="1" applyBorder="1" applyAlignment="1">
      <alignment horizontal="center"/>
      <protection/>
    </xf>
    <xf numFmtId="0" fontId="17" fillId="0" borderId="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 wrapText="1"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15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4" fontId="24" fillId="0" borderId="10" xfId="71" applyNumberFormat="1" applyFont="1" applyFill="1" applyBorder="1" applyAlignment="1" applyProtection="1">
      <alignment/>
      <protection locked="0"/>
    </xf>
    <xf numFmtId="4" fontId="31" fillId="0" borderId="10" xfId="71" applyNumberFormat="1" applyFont="1" applyFill="1" applyBorder="1" applyAlignment="1" applyProtection="1">
      <alignment/>
      <protection locked="0"/>
    </xf>
    <xf numFmtId="4" fontId="32" fillId="0" borderId="10" xfId="71" applyNumberFormat="1" applyFont="1" applyFill="1" applyBorder="1" applyAlignment="1" applyProtection="1">
      <alignment/>
      <protection locked="0"/>
    </xf>
    <xf numFmtId="4" fontId="32" fillId="0" borderId="10" xfId="71" applyNumberFormat="1" applyFont="1" applyFill="1" applyBorder="1" applyAlignment="1" applyProtection="1">
      <alignment wrapText="1"/>
      <protection locked="0"/>
    </xf>
    <xf numFmtId="14" fontId="33" fillId="0" borderId="10" xfId="71" applyNumberFormat="1" applyFont="1" applyFill="1" applyBorder="1" applyAlignment="1" applyProtection="1">
      <alignment horizontal="center"/>
      <protection locked="0"/>
    </xf>
    <xf numFmtId="0" fontId="34" fillId="0" borderId="10" xfId="64" applyFont="1" applyFill="1" applyBorder="1" applyAlignment="1">
      <alignment horizontal="center"/>
      <protection/>
    </xf>
    <xf numFmtId="0" fontId="13" fillId="0" borderId="10" xfId="79" applyFont="1" applyBorder="1">
      <alignment/>
      <protection/>
    </xf>
    <xf numFmtId="0" fontId="35" fillId="0" borderId="0" xfId="64" applyFont="1" applyFill="1">
      <alignment/>
      <protection/>
    </xf>
    <xf numFmtId="0" fontId="34" fillId="0" borderId="0" xfId="64" applyFont="1" applyBorder="1" applyAlignment="1">
      <alignment/>
      <protection/>
    </xf>
    <xf numFmtId="0" fontId="110" fillId="0" borderId="0" xfId="0" applyFont="1" applyAlignment="1">
      <alignment horizontal="center"/>
    </xf>
    <xf numFmtId="3" fontId="4" fillId="33" borderId="10" xfId="77" applyNumberFormat="1" applyFont="1" applyFill="1" applyBorder="1" applyAlignment="1">
      <alignment vertical="center" wrapText="1"/>
      <protection/>
    </xf>
    <xf numFmtId="0" fontId="7" fillId="33" borderId="10" xfId="77" applyFont="1" applyFill="1" applyBorder="1" applyAlignment="1">
      <alignment vertical="center" wrapText="1"/>
      <protection/>
    </xf>
    <xf numFmtId="3" fontId="7" fillId="33" borderId="10" xfId="77" applyNumberFormat="1" applyFont="1" applyFill="1" applyBorder="1" applyAlignment="1">
      <alignment vertical="center" wrapText="1"/>
      <protection/>
    </xf>
    <xf numFmtId="3" fontId="3" fillId="33" borderId="10" xfId="77" applyNumberFormat="1" applyFont="1" applyFill="1" applyBorder="1" applyAlignment="1">
      <alignment horizontal="left" vertical="center" wrapText="1"/>
      <protection/>
    </xf>
    <xf numFmtId="3" fontId="8" fillId="0" borderId="10" xfId="77" applyNumberFormat="1" applyFont="1" applyFill="1" applyBorder="1" applyAlignment="1">
      <alignment vertical="center" wrapText="1"/>
      <protection/>
    </xf>
    <xf numFmtId="3" fontId="8" fillId="33" borderId="10" xfId="77" applyNumberFormat="1" applyFont="1" applyFill="1" applyBorder="1" applyAlignment="1">
      <alignment vertical="center" wrapText="1"/>
      <protection/>
    </xf>
    <xf numFmtId="0" fontId="8" fillId="33" borderId="10" xfId="77" applyFont="1" applyFill="1" applyBorder="1" applyAlignment="1">
      <alignment vertical="center" wrapText="1"/>
      <protection/>
    </xf>
    <xf numFmtId="3" fontId="74" fillId="0" borderId="0" xfId="0" applyNumberFormat="1" applyFont="1" applyAlignment="1">
      <alignment/>
    </xf>
    <xf numFmtId="0" fontId="38" fillId="0" borderId="10" xfId="79" applyFont="1" applyBorder="1">
      <alignment/>
      <protection/>
    </xf>
    <xf numFmtId="0" fontId="39" fillId="0" borderId="10" xfId="64" applyFont="1" applyFill="1" applyBorder="1" applyAlignment="1">
      <alignment horizontal="center"/>
      <protection/>
    </xf>
    <xf numFmtId="0" fontId="38" fillId="0" borderId="0" xfId="79" applyFont="1">
      <alignment/>
      <protection/>
    </xf>
    <xf numFmtId="4" fontId="38" fillId="0" borderId="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40" fillId="0" borderId="10" xfId="74" applyNumberFormat="1" applyFont="1" applyFill="1" applyBorder="1" applyAlignment="1" applyProtection="1">
      <alignment/>
      <protection locked="0"/>
    </xf>
    <xf numFmtId="4" fontId="40" fillId="34" borderId="10" xfId="71" applyNumberFormat="1" applyFont="1" applyFill="1" applyBorder="1" applyAlignment="1" applyProtection="1">
      <alignment/>
      <protection locked="0"/>
    </xf>
    <xf numFmtId="4" fontId="42" fillId="34" borderId="10" xfId="71" applyNumberFormat="1" applyFont="1" applyFill="1" applyBorder="1" applyAlignment="1" applyProtection="1">
      <alignment/>
      <protection locked="0"/>
    </xf>
    <xf numFmtId="4" fontId="111" fillId="0" borderId="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12" fillId="0" borderId="10" xfId="71" applyNumberFormat="1" applyFont="1" applyFill="1" applyBorder="1" applyAlignment="1" applyProtection="1">
      <alignment/>
      <protection locked="0"/>
    </xf>
    <xf numFmtId="4" fontId="12" fillId="0" borderId="0" xfId="71" applyNumberFormat="1" applyFont="1" applyFill="1" applyBorder="1" applyAlignment="1" applyProtection="1">
      <alignment/>
      <protection locked="0"/>
    </xf>
    <xf numFmtId="4" fontId="40" fillId="35" borderId="10" xfId="71" applyNumberFormat="1" applyFont="1" applyFill="1" applyBorder="1" applyAlignment="1" applyProtection="1">
      <alignment wrapText="1"/>
      <protection locked="0"/>
    </xf>
    <xf numFmtId="4" fontId="40" fillId="35" borderId="10" xfId="71" applyNumberFormat="1" applyFont="1" applyFill="1" applyBorder="1" applyAlignment="1" applyProtection="1">
      <alignment/>
      <protection locked="0"/>
    </xf>
    <xf numFmtId="4" fontId="40" fillId="0" borderId="0" xfId="71" applyNumberFormat="1" applyFont="1" applyFill="1" applyBorder="1" applyAlignment="1" applyProtection="1">
      <alignment/>
      <protection locked="0"/>
    </xf>
    <xf numFmtId="4" fontId="44" fillId="0" borderId="10" xfId="78" applyNumberFormat="1" applyFont="1" applyFill="1" applyBorder="1" applyAlignment="1" applyProtection="1">
      <alignment/>
      <protection locked="0"/>
    </xf>
    <xf numFmtId="4" fontId="44" fillId="0" borderId="10" xfId="78" applyNumberFormat="1" applyFont="1" applyFill="1" applyBorder="1" applyAlignment="1" applyProtection="1">
      <alignment horizontal="center"/>
      <protection locked="0"/>
    </xf>
    <xf numFmtId="0" fontId="12" fillId="0" borderId="0" xfId="78">
      <alignment/>
      <protection/>
    </xf>
    <xf numFmtId="4" fontId="45" fillId="0" borderId="10" xfId="78" applyNumberFormat="1" applyFont="1" applyFill="1" applyBorder="1" applyAlignment="1" applyProtection="1">
      <alignment/>
      <protection locked="0"/>
    </xf>
    <xf numFmtId="4" fontId="45" fillId="0" borderId="10" xfId="78" applyNumberFormat="1" applyFont="1" applyFill="1" applyBorder="1" applyAlignment="1" applyProtection="1">
      <alignment horizontal="center"/>
      <protection locked="0"/>
    </xf>
    <xf numFmtId="0" fontId="12" fillId="0" borderId="0" xfId="78" applyFont="1">
      <alignment/>
      <protection/>
    </xf>
    <xf numFmtId="4" fontId="44" fillId="35" borderId="10" xfId="78" applyNumberFormat="1" applyFont="1" applyFill="1" applyBorder="1" applyAlignment="1" applyProtection="1">
      <alignment/>
      <protection locked="0"/>
    </xf>
    <xf numFmtId="4" fontId="44" fillId="0" borderId="10" xfId="78" applyNumberFormat="1" applyFont="1" applyFill="1" applyBorder="1" applyAlignment="1" applyProtection="1">
      <alignment/>
      <protection locked="0"/>
    </xf>
    <xf numFmtId="4" fontId="45" fillId="0" borderId="10" xfId="78" applyNumberFormat="1" applyFont="1" applyFill="1" applyBorder="1" applyAlignment="1" applyProtection="1">
      <alignment/>
      <protection locked="0"/>
    </xf>
    <xf numFmtId="4" fontId="44" fillId="36" borderId="10" xfId="78" applyNumberFormat="1" applyFont="1" applyFill="1" applyBorder="1" applyAlignment="1" applyProtection="1">
      <alignment/>
      <protection locked="0"/>
    </xf>
    <xf numFmtId="0" fontId="43" fillId="0" borderId="0" xfId="78" applyFont="1">
      <alignment/>
      <protection/>
    </xf>
    <xf numFmtId="4" fontId="44" fillId="34" borderId="10" xfId="78" applyNumberFormat="1" applyFont="1" applyFill="1" applyBorder="1" applyAlignment="1" applyProtection="1">
      <alignment/>
      <protection locked="0"/>
    </xf>
    <xf numFmtId="0" fontId="0" fillId="0" borderId="0" xfId="78" applyFont="1">
      <alignment/>
      <protection/>
    </xf>
    <xf numFmtId="0" fontId="34" fillId="0" borderId="0" xfId="60" applyFont="1" applyBorder="1" applyAlignment="1">
      <alignment/>
      <protection/>
    </xf>
    <xf numFmtId="0" fontId="35" fillId="0" borderId="0" xfId="60" applyFont="1" applyFill="1">
      <alignment/>
      <protection/>
    </xf>
    <xf numFmtId="0" fontId="13" fillId="0" borderId="0" xfId="80" applyFont="1">
      <alignment/>
      <protection/>
    </xf>
    <xf numFmtId="0" fontId="13" fillId="0" borderId="10" xfId="80" applyFont="1" applyBorder="1">
      <alignment/>
      <protection/>
    </xf>
    <xf numFmtId="0" fontId="34" fillId="0" borderId="10" xfId="60" applyFont="1" applyFill="1" applyBorder="1" applyAlignment="1">
      <alignment horizontal="center"/>
      <protection/>
    </xf>
    <xf numFmtId="0" fontId="30" fillId="0" borderId="10" xfId="60" applyFont="1" applyFill="1" applyBorder="1" applyAlignment="1">
      <alignment horizontal="center"/>
      <protection/>
    </xf>
    <xf numFmtId="4" fontId="35" fillId="0" borderId="10" xfId="75" applyNumberFormat="1" applyFont="1" applyFill="1" applyBorder="1" applyAlignment="1" applyProtection="1">
      <alignment/>
      <protection locked="0"/>
    </xf>
    <xf numFmtId="0" fontId="12" fillId="0" borderId="0" xfId="75">
      <alignment/>
      <protection/>
    </xf>
    <xf numFmtId="4" fontId="34" fillId="37" borderId="10" xfId="75" applyNumberFormat="1" applyFont="1" applyFill="1" applyBorder="1" applyAlignment="1" applyProtection="1">
      <alignment/>
      <protection locked="0"/>
    </xf>
    <xf numFmtId="4" fontId="3" fillId="0" borderId="10" xfId="73" applyNumberFormat="1" applyFont="1" applyFill="1" applyBorder="1" applyAlignment="1" applyProtection="1">
      <alignment horizontal="center"/>
      <protection locked="0"/>
    </xf>
    <xf numFmtId="4" fontId="3" fillId="0" borderId="10" xfId="73" applyNumberFormat="1" applyFont="1" applyFill="1" applyBorder="1" applyAlignment="1" applyProtection="1">
      <alignment/>
      <protection locked="0"/>
    </xf>
    <xf numFmtId="0" fontId="8" fillId="0" borderId="0" xfId="73" applyNumberFormat="1" applyFont="1" applyFill="1" applyBorder="1" applyAlignment="1" applyProtection="1">
      <alignment/>
      <protection locked="0"/>
    </xf>
    <xf numFmtId="4" fontId="4" fillId="0" borderId="10" xfId="73" applyNumberFormat="1" applyFont="1" applyFill="1" applyBorder="1" applyAlignment="1" applyProtection="1">
      <alignment/>
      <protection locked="0"/>
    </xf>
    <xf numFmtId="4" fontId="4" fillId="0" borderId="10" xfId="73" applyNumberFormat="1" applyFont="1" applyFill="1" applyBorder="1" applyAlignment="1" applyProtection="1">
      <alignment horizontal="right"/>
      <protection locked="0"/>
    </xf>
    <xf numFmtId="4" fontId="3" fillId="38" borderId="10" xfId="73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6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6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8" fillId="0" borderId="10" xfId="76" applyNumberFormat="1" applyFont="1" applyFill="1" applyBorder="1" applyAlignment="1" applyProtection="1">
      <alignment horizontal="right"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28" fillId="0" borderId="10" xfId="76" applyNumberFormat="1" applyFont="1" applyFill="1" applyBorder="1" applyAlignment="1" applyProtection="1">
      <alignment/>
      <protection locked="0"/>
    </xf>
    <xf numFmtId="3" fontId="29" fillId="0" borderId="10" xfId="76" applyNumberFormat="1" applyFont="1" applyFill="1" applyBorder="1" applyAlignment="1" applyProtection="1">
      <alignment horizontal="right"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0" fontId="28" fillId="0" borderId="0" xfId="76" applyNumberFormat="1" applyFont="1" applyFill="1" applyBorder="1" applyAlignment="1" applyProtection="1">
      <alignment/>
      <protection locked="0"/>
    </xf>
    <xf numFmtId="0" fontId="47" fillId="0" borderId="10" xfId="72" applyNumberFormat="1" applyFont="1" applyFill="1" applyBorder="1" applyAlignment="1" applyProtection="1">
      <alignment/>
      <protection locked="0"/>
    </xf>
    <xf numFmtId="49" fontId="48" fillId="0" borderId="10" xfId="72" applyNumberFormat="1" applyFont="1" applyFill="1" applyBorder="1" applyAlignment="1" applyProtection="1">
      <alignment/>
      <protection locked="0"/>
    </xf>
    <xf numFmtId="49" fontId="48" fillId="0" borderId="10" xfId="72" applyNumberFormat="1" applyFont="1" applyFill="1" applyBorder="1" applyAlignment="1" applyProtection="1">
      <alignment horizontal="right"/>
      <protection locked="0"/>
    </xf>
    <xf numFmtId="0" fontId="47" fillId="0" borderId="0" xfId="72" applyNumberFormat="1" applyFont="1" applyFill="1" applyBorder="1" applyAlignment="1" applyProtection="1">
      <alignment/>
      <protection locked="0"/>
    </xf>
    <xf numFmtId="3" fontId="47" fillId="0" borderId="10" xfId="72" applyNumberFormat="1" applyFont="1" applyFill="1" applyBorder="1" applyAlignment="1" applyProtection="1">
      <alignment/>
      <protection locked="0"/>
    </xf>
    <xf numFmtId="3" fontId="48" fillId="0" borderId="10" xfId="72" applyNumberFormat="1" applyFont="1" applyFill="1" applyBorder="1" applyAlignment="1" applyProtection="1">
      <alignment horizontal="right"/>
      <protection locked="0"/>
    </xf>
    <xf numFmtId="0" fontId="48" fillId="0" borderId="10" xfId="72" applyNumberFormat="1" applyFont="1" applyFill="1" applyBorder="1" applyAlignment="1" applyProtection="1">
      <alignment wrapText="1"/>
      <protection locked="0"/>
    </xf>
    <xf numFmtId="3" fontId="49" fillId="0" borderId="10" xfId="72" applyNumberFormat="1" applyFont="1" applyBorder="1">
      <alignment/>
      <protection/>
    </xf>
    <xf numFmtId="0" fontId="48" fillId="0" borderId="0" xfId="72" applyNumberFormat="1" applyFont="1" applyFill="1" applyBorder="1" applyAlignment="1" applyProtection="1">
      <alignment/>
      <protection locked="0"/>
    </xf>
    <xf numFmtId="0" fontId="47" fillId="0" borderId="10" xfId="72" applyNumberFormat="1" applyFont="1" applyFill="1" applyBorder="1" applyAlignment="1" applyProtection="1">
      <alignment wrapText="1"/>
      <protection locked="0"/>
    </xf>
    <xf numFmtId="3" fontId="50" fillId="0" borderId="10" xfId="72" applyNumberFormat="1" applyFont="1" applyBorder="1">
      <alignment/>
      <protection/>
    </xf>
    <xf numFmtId="0" fontId="48" fillId="0" borderId="10" xfId="72" applyNumberFormat="1" applyFont="1" applyFill="1" applyBorder="1" applyAlignment="1" applyProtection="1">
      <alignment/>
      <protection locked="0"/>
    </xf>
    <xf numFmtId="0" fontId="48" fillId="37" borderId="10" xfId="72" applyNumberFormat="1" applyFont="1" applyFill="1" applyBorder="1" applyAlignment="1" applyProtection="1">
      <alignment/>
      <protection locked="0"/>
    </xf>
    <xf numFmtId="3" fontId="49" fillId="39" borderId="10" xfId="72" applyNumberFormat="1" applyFont="1" applyFill="1" applyBorder="1">
      <alignment/>
      <protection/>
    </xf>
    <xf numFmtId="0" fontId="3" fillId="0" borderId="0" xfId="60" applyFont="1" applyBorder="1" applyAlignment="1">
      <alignment/>
      <protection/>
    </xf>
    <xf numFmtId="0" fontId="28" fillId="0" borderId="0" xfId="60" applyFont="1">
      <alignment/>
      <protection/>
    </xf>
    <xf numFmtId="0" fontId="30" fillId="0" borderId="0" xfId="64" applyFont="1" applyFill="1" applyBorder="1" applyAlignment="1">
      <alignment horizontal="center"/>
      <protection/>
    </xf>
    <xf numFmtId="0" fontId="4" fillId="0" borderId="10" xfId="60" applyFont="1" applyBorder="1" applyAlignment="1">
      <alignment/>
      <protection/>
    </xf>
    <xf numFmtId="0" fontId="4" fillId="0" borderId="10" xfId="60" applyFont="1" applyBorder="1" applyAlignment="1" quotePrefix="1">
      <alignment/>
      <protection/>
    </xf>
    <xf numFmtId="0" fontId="4" fillId="0" borderId="0" xfId="60" applyFont="1" applyBorder="1" applyAlignment="1">
      <alignment/>
      <protection/>
    </xf>
    <xf numFmtId="0" fontId="13" fillId="0" borderId="0" xfId="79" applyFont="1" applyBorder="1">
      <alignment/>
      <protection/>
    </xf>
    <xf numFmtId="0" fontId="16" fillId="0" borderId="0" xfId="60" applyFont="1">
      <alignment/>
      <protection/>
    </xf>
    <xf numFmtId="0" fontId="51" fillId="0" borderId="0" xfId="60" applyFont="1">
      <alignment/>
      <protection/>
    </xf>
    <xf numFmtId="0" fontId="4" fillId="0" borderId="0" xfId="60" applyFont="1">
      <alignment/>
      <protection/>
    </xf>
    <xf numFmtId="0" fontId="35" fillId="0" borderId="0" xfId="67" applyFont="1" applyFill="1">
      <alignment/>
      <protection/>
    </xf>
    <xf numFmtId="0" fontId="28" fillId="0" borderId="0" xfId="71" applyNumberFormat="1" applyFont="1" applyFill="1" applyBorder="1" applyAlignment="1" applyProtection="1">
      <alignment/>
      <protection locked="0"/>
    </xf>
    <xf numFmtId="0" fontId="35" fillId="0" borderId="10" xfId="67" applyFont="1" applyBorder="1">
      <alignment/>
      <protection/>
    </xf>
    <xf numFmtId="0" fontId="34" fillId="0" borderId="10" xfId="67" applyFont="1" applyFill="1" applyBorder="1" applyAlignment="1">
      <alignment horizontal="center"/>
      <protection/>
    </xf>
    <xf numFmtId="0" fontId="35" fillId="0" borderId="0" xfId="67" applyFont="1">
      <alignment/>
      <protection/>
    </xf>
    <xf numFmtId="0" fontId="30" fillId="0" borderId="10" xfId="67" applyFont="1" applyFill="1" applyBorder="1" applyAlignment="1">
      <alignment horizontal="center"/>
      <protection/>
    </xf>
    <xf numFmtId="4" fontId="52" fillId="0" borderId="10" xfId="71" applyNumberFormat="1" applyFont="1" applyFill="1" applyBorder="1" applyAlignment="1" applyProtection="1">
      <alignment horizontal="center" vertical="center"/>
      <protection locked="0"/>
    </xf>
    <xf numFmtId="4" fontId="52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1">
      <alignment/>
      <protection/>
    </xf>
    <xf numFmtId="4" fontId="43" fillId="40" borderId="10" xfId="81" applyNumberFormat="1" applyFont="1" applyFill="1" applyBorder="1">
      <alignment/>
      <protection/>
    </xf>
    <xf numFmtId="4" fontId="43" fillId="40" borderId="10" xfId="81" applyNumberFormat="1" applyFont="1" applyFill="1" applyBorder="1">
      <alignment/>
      <protection/>
    </xf>
    <xf numFmtId="4" fontId="43" fillId="0" borderId="0" xfId="81" applyNumberFormat="1" applyFont="1">
      <alignment/>
      <protection/>
    </xf>
    <xf numFmtId="4" fontId="12" fillId="40" borderId="10" xfId="81" applyNumberFormat="1" applyFont="1" applyFill="1" applyBorder="1">
      <alignment/>
      <protection/>
    </xf>
    <xf numFmtId="4" fontId="43" fillId="0" borderId="0" xfId="81" applyNumberFormat="1" applyFont="1">
      <alignment/>
      <protection/>
    </xf>
    <xf numFmtId="4" fontId="43" fillId="0" borderId="10" xfId="81" applyNumberFormat="1" applyFont="1" applyBorder="1" applyAlignment="1">
      <alignment wrapText="1"/>
      <protection/>
    </xf>
    <xf numFmtId="4" fontId="43" fillId="0" borderId="10" xfId="81" applyNumberFormat="1" applyFont="1" applyBorder="1">
      <alignment/>
      <protection/>
    </xf>
    <xf numFmtId="4" fontId="43" fillId="41" borderId="10" xfId="81" applyNumberFormat="1" applyFont="1" applyFill="1" applyBorder="1">
      <alignment/>
      <protection/>
    </xf>
    <xf numFmtId="4" fontId="12" fillId="0" borderId="10" xfId="81" applyNumberFormat="1" applyFont="1" applyBorder="1" applyAlignment="1">
      <alignment wrapText="1"/>
      <protection/>
    </xf>
    <xf numFmtId="4" fontId="12" fillId="0" borderId="10" xfId="81" applyNumberFormat="1" applyFont="1" applyBorder="1">
      <alignment/>
      <protection/>
    </xf>
    <xf numFmtId="4" fontId="12" fillId="0" borderId="0" xfId="81" applyNumberFormat="1" applyFont="1">
      <alignment/>
      <protection/>
    </xf>
    <xf numFmtId="4" fontId="43" fillId="0" borderId="10" xfId="81" applyNumberFormat="1" applyFont="1" applyFill="1" applyBorder="1">
      <alignment/>
      <protection/>
    </xf>
    <xf numFmtId="4" fontId="12" fillId="0" borderId="10" xfId="81" applyNumberFormat="1" applyFont="1" applyFill="1" applyBorder="1">
      <alignment/>
      <protection/>
    </xf>
    <xf numFmtId="4" fontId="12" fillId="0" borderId="10" xfId="81" applyNumberFormat="1" applyFont="1" applyFill="1" applyBorder="1">
      <alignment/>
      <protection/>
    </xf>
    <xf numFmtId="4" fontId="12" fillId="41" borderId="10" xfId="81" applyNumberFormat="1" applyFont="1" applyFill="1" applyBorder="1">
      <alignment/>
      <protection/>
    </xf>
    <xf numFmtId="4" fontId="12" fillId="0" borderId="0" xfId="81" applyNumberFormat="1" applyFont="1" applyFill="1">
      <alignment/>
      <protection/>
    </xf>
    <xf numFmtId="4" fontId="12" fillId="0" borderId="10" xfId="81" applyNumberFormat="1" applyBorder="1">
      <alignment/>
      <protection/>
    </xf>
    <xf numFmtId="4" fontId="12" fillId="0" borderId="0" xfId="81" applyNumberFormat="1">
      <alignment/>
      <protection/>
    </xf>
    <xf numFmtId="4" fontId="43" fillId="0" borderId="10" xfId="81" applyNumberFormat="1" applyFont="1" applyBorder="1">
      <alignment/>
      <protection/>
    </xf>
    <xf numFmtId="4" fontId="12" fillId="0" borderId="10" xfId="81" applyNumberFormat="1" applyFill="1" applyBorder="1">
      <alignment/>
      <protection/>
    </xf>
    <xf numFmtId="0" fontId="30" fillId="0" borderId="16" xfId="67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7" applyNumberFormat="1" applyFont="1" applyFill="1" applyBorder="1" applyAlignment="1">
      <alignment horizontal="center" vertical="center"/>
      <protection/>
    </xf>
    <xf numFmtId="0" fontId="3" fillId="33" borderId="10" xfId="77" applyFont="1" applyFill="1" applyBorder="1" applyAlignment="1">
      <alignment vertical="center"/>
      <protection/>
    </xf>
    <xf numFmtId="0" fontId="4" fillId="33" borderId="10" xfId="77" applyFont="1" applyFill="1" applyBorder="1" applyAlignment="1">
      <alignment vertical="center"/>
      <protection/>
    </xf>
    <xf numFmtId="3" fontId="3" fillId="33" borderId="10" xfId="77" applyNumberFormat="1" applyFont="1" applyFill="1" applyBorder="1" applyAlignment="1">
      <alignment vertical="center" wrapText="1"/>
      <protection/>
    </xf>
    <xf numFmtId="3" fontId="103" fillId="0" borderId="0" xfId="0" applyNumberFormat="1" applyFont="1" applyAlignment="1">
      <alignment horizontal="center"/>
    </xf>
    <xf numFmtId="0" fontId="3" fillId="0" borderId="10" xfId="77" applyFont="1" applyFill="1" applyBorder="1" applyAlignment="1">
      <alignment horizontal="center" vertical="center"/>
      <protection/>
    </xf>
    <xf numFmtId="0" fontId="110" fillId="0" borderId="10" xfId="0" applyFont="1" applyBorder="1" applyAlignment="1">
      <alignment/>
    </xf>
    <xf numFmtId="3" fontId="103" fillId="0" borderId="10" xfId="0" applyNumberFormat="1" applyFont="1" applyBorder="1" applyAlignment="1">
      <alignment horizontal="center"/>
    </xf>
    <xf numFmtId="0" fontId="98" fillId="0" borderId="10" xfId="0" applyFont="1" applyBorder="1" applyAlignment="1">
      <alignment horizontal="left"/>
    </xf>
    <xf numFmtId="3" fontId="98" fillId="0" borderId="10" xfId="0" applyNumberFormat="1" applyFont="1" applyBorder="1" applyAlignment="1">
      <alignment/>
    </xf>
    <xf numFmtId="3" fontId="103" fillId="0" borderId="10" xfId="0" applyNumberFormat="1" applyFont="1" applyBorder="1" applyAlignment="1">
      <alignment/>
    </xf>
    <xf numFmtId="0" fontId="93" fillId="0" borderId="0" xfId="0" applyFont="1" applyAlignment="1">
      <alignment horizontal="right"/>
    </xf>
    <xf numFmtId="3" fontId="3" fillId="33" borderId="10" xfId="77" applyNumberFormat="1" applyFont="1" applyFill="1" applyBorder="1" applyAlignment="1">
      <alignment horizontal="center" vertical="center" wrapText="1"/>
      <protection/>
    </xf>
    <xf numFmtId="0" fontId="10" fillId="0" borderId="10" xfId="77" applyFont="1" applyFill="1" applyBorder="1" applyAlignment="1">
      <alignment wrapText="1"/>
      <protection/>
    </xf>
    <xf numFmtId="3" fontId="4" fillId="33" borderId="10" xfId="77" applyNumberFormat="1" applyFont="1" applyFill="1" applyBorder="1" applyAlignment="1">
      <alignment wrapText="1"/>
      <protection/>
    </xf>
    <xf numFmtId="0" fontId="21" fillId="0" borderId="10" xfId="77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horizontal="center" vertical="center"/>
      <protection/>
    </xf>
    <xf numFmtId="3" fontId="4" fillId="33" borderId="10" xfId="77" applyNumberFormat="1" applyFont="1" applyFill="1" applyBorder="1" applyAlignment="1">
      <alignment vertical="center" wrapText="1"/>
      <protection/>
    </xf>
    <xf numFmtId="0" fontId="21" fillId="0" borderId="10" xfId="77" applyFont="1" applyFill="1" applyBorder="1" applyAlignment="1">
      <alignment vertical="center"/>
      <protection/>
    </xf>
    <xf numFmtId="0" fontId="4" fillId="0" borderId="10" xfId="77" applyFont="1" applyFill="1" applyBorder="1" applyAlignment="1">
      <alignment vertical="center" wrapText="1"/>
      <protection/>
    </xf>
    <xf numFmtId="0" fontId="103" fillId="0" borderId="0" xfId="0" applyFont="1" applyAlignment="1">
      <alignment horizontal="center"/>
    </xf>
    <xf numFmtId="0" fontId="4" fillId="0" borderId="12" xfId="77" applyFont="1" applyFill="1" applyBorder="1" applyAlignment="1">
      <alignment horizontal="center" vertical="center"/>
      <protection/>
    </xf>
    <xf numFmtId="0" fontId="4" fillId="0" borderId="14" xfId="77" applyFont="1" applyFill="1" applyBorder="1" applyAlignment="1">
      <alignment horizontal="center" vertical="center"/>
      <protection/>
    </xf>
    <xf numFmtId="0" fontId="4" fillId="0" borderId="17" xfId="77" applyFont="1" applyFill="1" applyBorder="1" applyAlignment="1">
      <alignment horizontal="center" vertical="center" wrapText="1"/>
      <protection/>
    </xf>
    <xf numFmtId="0" fontId="4" fillId="0" borderId="18" xfId="77" applyFont="1" applyFill="1" applyBorder="1" applyAlignment="1">
      <alignment horizontal="center" vertical="center" wrapText="1"/>
      <protection/>
    </xf>
    <xf numFmtId="0" fontId="4" fillId="0" borderId="15" xfId="77" applyFont="1" applyFill="1" applyBorder="1" applyAlignment="1">
      <alignment horizontal="center" vertical="center" wrapText="1"/>
      <protection/>
    </xf>
    <xf numFmtId="0" fontId="10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2" xfId="77" applyFont="1" applyFill="1" applyBorder="1" applyAlignment="1">
      <alignment horizontal="left" vertical="center" wrapText="1"/>
      <protection/>
    </xf>
    <xf numFmtId="0" fontId="4" fillId="33" borderId="14" xfId="77" applyFont="1" applyFill="1" applyBorder="1" applyAlignment="1">
      <alignment horizontal="left" vertical="center" wrapText="1"/>
      <protection/>
    </xf>
    <xf numFmtId="3" fontId="4" fillId="33" borderId="12" xfId="77" applyNumberFormat="1" applyFont="1" applyFill="1" applyBorder="1" applyAlignment="1">
      <alignment vertical="center" wrapText="1"/>
      <protection/>
    </xf>
    <xf numFmtId="3" fontId="4" fillId="33" borderId="14" xfId="77" applyNumberFormat="1" applyFont="1" applyFill="1" applyBorder="1" applyAlignment="1">
      <alignment vertical="center" wrapText="1"/>
      <protection/>
    </xf>
    <xf numFmtId="0" fontId="4" fillId="33" borderId="10" xfId="77" applyFont="1" applyFill="1" applyBorder="1" applyAlignment="1">
      <alignment vertical="center"/>
      <protection/>
    </xf>
    <xf numFmtId="0" fontId="21" fillId="0" borderId="17" xfId="77" applyFont="1" applyFill="1" applyBorder="1" applyAlignment="1">
      <alignment vertical="center" wrapText="1"/>
      <protection/>
    </xf>
    <xf numFmtId="0" fontId="21" fillId="0" borderId="18" xfId="77" applyFont="1" applyFill="1" applyBorder="1" applyAlignment="1">
      <alignment vertical="center" wrapText="1"/>
      <protection/>
    </xf>
    <xf numFmtId="0" fontId="21" fillId="0" borderId="15" xfId="77" applyFont="1" applyFill="1" applyBorder="1" applyAlignment="1">
      <alignment vertical="center" wrapText="1"/>
      <protection/>
    </xf>
    <xf numFmtId="3" fontId="4" fillId="33" borderId="12" xfId="77" applyNumberFormat="1" applyFont="1" applyFill="1" applyBorder="1" applyAlignment="1">
      <alignment wrapText="1"/>
      <protection/>
    </xf>
    <xf numFmtId="3" fontId="4" fillId="33" borderId="19" xfId="77" applyNumberFormat="1" applyFont="1" applyFill="1" applyBorder="1" applyAlignment="1">
      <alignment wrapText="1"/>
      <protection/>
    </xf>
    <xf numFmtId="3" fontId="4" fillId="33" borderId="14" xfId="77" applyNumberFormat="1" applyFont="1" applyFill="1" applyBorder="1" applyAlignment="1">
      <alignment wrapText="1"/>
      <protection/>
    </xf>
    <xf numFmtId="3" fontId="4" fillId="33" borderId="12" xfId="77" applyNumberFormat="1" applyFont="1" applyFill="1" applyBorder="1" applyAlignment="1">
      <alignment horizontal="right" vertical="center" wrapText="1"/>
      <protection/>
    </xf>
    <xf numFmtId="3" fontId="4" fillId="33" borderId="14" xfId="77" applyNumberFormat="1" applyFont="1" applyFill="1" applyBorder="1" applyAlignment="1">
      <alignment horizontal="right" vertical="center" wrapText="1"/>
      <protection/>
    </xf>
    <xf numFmtId="3" fontId="4" fillId="33" borderId="12" xfId="77" applyNumberFormat="1" applyFont="1" applyFill="1" applyBorder="1" applyAlignment="1">
      <alignment horizontal="right" wrapText="1"/>
      <protection/>
    </xf>
    <xf numFmtId="3" fontId="4" fillId="33" borderId="19" xfId="77" applyNumberFormat="1" applyFont="1" applyFill="1" applyBorder="1" applyAlignment="1">
      <alignment horizontal="right" wrapText="1"/>
      <protection/>
    </xf>
    <xf numFmtId="3" fontId="4" fillId="33" borderId="14" xfId="7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 horizontal="center" wrapText="1"/>
    </xf>
    <xf numFmtId="0" fontId="34" fillId="0" borderId="0" xfId="64" applyFont="1" applyBorder="1" applyAlignment="1">
      <alignment horizontal="center"/>
      <protection/>
    </xf>
    <xf numFmtId="4" fontId="40" fillId="0" borderId="12" xfId="71" applyNumberFormat="1" applyFont="1" applyFill="1" applyBorder="1" applyAlignment="1" applyProtection="1">
      <alignment horizontal="center" vertical="center"/>
      <protection locked="0"/>
    </xf>
    <xf numFmtId="4" fontId="40" fillId="0" borderId="14" xfId="71" applyNumberFormat="1" applyFont="1" applyFill="1" applyBorder="1" applyAlignment="1" applyProtection="1">
      <alignment horizontal="center" vertical="center"/>
      <protection locked="0"/>
    </xf>
    <xf numFmtId="4" fontId="40" fillId="0" borderId="17" xfId="71" applyNumberFormat="1" applyFont="1" applyFill="1" applyBorder="1" applyAlignment="1" applyProtection="1">
      <alignment horizontal="center" vertical="center"/>
      <protection locked="0"/>
    </xf>
    <xf numFmtId="4" fontId="40" fillId="0" borderId="18" xfId="71" applyNumberFormat="1" applyFont="1" applyFill="1" applyBorder="1" applyAlignment="1" applyProtection="1">
      <alignment horizontal="center" vertical="center"/>
      <protection locked="0"/>
    </xf>
    <xf numFmtId="4" fontId="40" fillId="0" borderId="15" xfId="71" applyNumberFormat="1" applyFont="1" applyFill="1" applyBorder="1" applyAlignment="1" applyProtection="1">
      <alignment horizontal="center" vertical="center"/>
      <protection locked="0"/>
    </xf>
    <xf numFmtId="4" fontId="40" fillId="0" borderId="17" xfId="71" applyNumberFormat="1" applyFont="1" applyFill="1" applyBorder="1" applyAlignment="1" applyProtection="1">
      <alignment horizontal="center" wrapText="1"/>
      <protection locked="0"/>
    </xf>
    <xf numFmtId="4" fontId="40" fillId="0" borderId="18" xfId="71" applyNumberFormat="1" applyFont="1" applyFill="1" applyBorder="1" applyAlignment="1" applyProtection="1">
      <alignment horizontal="center" wrapText="1"/>
      <protection locked="0"/>
    </xf>
    <xf numFmtId="4" fontId="40" fillId="0" borderId="15" xfId="71" applyNumberFormat="1" applyFont="1" applyFill="1" applyBorder="1" applyAlignment="1" applyProtection="1">
      <alignment horizontal="center" wrapText="1"/>
      <protection locked="0"/>
    </xf>
    <xf numFmtId="4" fontId="40" fillId="0" borderId="17" xfId="71" applyNumberFormat="1" applyFont="1" applyFill="1" applyBorder="1" applyAlignment="1" applyProtection="1">
      <alignment horizontal="center"/>
      <protection locked="0"/>
    </xf>
    <xf numFmtId="4" fontId="40" fillId="0" borderId="18" xfId="71" applyNumberFormat="1" applyFont="1" applyFill="1" applyBorder="1" applyAlignment="1" applyProtection="1">
      <alignment horizontal="center"/>
      <protection locked="0"/>
    </xf>
    <xf numFmtId="4" fontId="40" fillId="0" borderId="15" xfId="71" applyNumberFormat="1" applyFont="1" applyFill="1" applyBorder="1" applyAlignment="1" applyProtection="1">
      <alignment horizontal="center"/>
      <protection locked="0"/>
    </xf>
    <xf numFmtId="0" fontId="34" fillId="0" borderId="0" xfId="60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10" xfId="60" applyFont="1" applyBorder="1" applyAlignment="1">
      <alignment horizontal="left"/>
      <protection/>
    </xf>
    <xf numFmtId="0" fontId="34" fillId="0" borderId="0" xfId="67" applyFont="1" applyBorder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4" xfId="77" applyFont="1" applyFill="1" applyBorder="1" applyAlignment="1">
      <alignment horizontal="center" vertical="center" wrapText="1"/>
      <protection/>
    </xf>
    <xf numFmtId="3" fontId="104" fillId="0" borderId="0" xfId="68" applyNumberFormat="1" applyFont="1" applyBorder="1" applyAlignment="1">
      <alignment horizontal="left" vertical="center" wrapText="1"/>
      <protection/>
    </xf>
    <xf numFmtId="3" fontId="99" fillId="0" borderId="0" xfId="68" applyNumberFormat="1" applyFont="1" applyBorder="1" applyAlignment="1">
      <alignment vertical="center" wrapText="1"/>
      <protection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rövidlej." xfId="72"/>
    <cellStyle name="Normál_Bagladbef. pénzügyi eszk." xfId="73"/>
    <cellStyle name="Normál_belsősárd tárgyi eszközök" xfId="74"/>
    <cellStyle name="Normál_gosztola" xfId="75"/>
    <cellStyle name="Normál_ljfa követelés.2005xlr" xfId="76"/>
    <cellStyle name="Normál_Munka1" xfId="77"/>
    <cellStyle name="Normál_resznek" xfId="78"/>
    <cellStyle name="Normál_Zszfa 2004" xfId="79"/>
    <cellStyle name="Normál_Zszfa 2004 2" xfId="80"/>
    <cellStyle name="Normál_zszombatfa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6%20z&#225;rsz&#225;mad&#225;s\Baglad%20%20z&#225;rsz&#225;mad&#225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Baglad\Baglad%20z&#225;rsz&#225;mad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2005.%20&#233;vi%20vagyont&#225;bl&#225;k\goszt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 összesít"/>
      <sheetName val="kiad szakfelad átad"/>
      <sheetName val="segély új"/>
      <sheetName val="Felhalm. "/>
      <sheetName val="fejl. bev"/>
      <sheetName val="Bevétel 2006 költségvet"/>
      <sheetName val="Kiadás 2006költségvetés"/>
      <sheetName val="Pénzmaradvány."/>
      <sheetName val="EU"/>
      <sheetName val="mük felh egyens mérleg "/>
      <sheetName val="többéves"/>
      <sheetName val="közvetett támog"/>
      <sheetName val="Egysz.mérleg"/>
      <sheetName val="Egysz.pénzforg.jel."/>
      <sheetName val="Egysz.pénzmar."/>
      <sheetName val="forintos mérleg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 "/>
      <sheetName val="Szöv.mód.12.21"/>
      <sheetName val="Szöv.mód.09.30."/>
      <sheetName val="Szöv.mód.09.29."/>
      <sheetName val="Szöv.mód.06.30."/>
      <sheetName val="Szöv.mód.08.31."/>
      <sheetName val="Bevétel 2005 dec 31 tény"/>
      <sheetName val="Kiadás 2005kdec. 31. tény"/>
      <sheetName val="Bevételek"/>
      <sheetName val="Kiad összesít"/>
      <sheetName val="kiad szakfelad átad"/>
      <sheetName val="kiad segély"/>
      <sheetName val="Felhalm. "/>
      <sheetName val="fejl. bev"/>
      <sheetName val="Pénzmaradvány."/>
      <sheetName val="EU"/>
      <sheetName val="mük felh egyens mérleg (2)"/>
      <sheetName val="közvetett támog (2)"/>
      <sheetName val="többéves"/>
      <sheetName val="értékpapír"/>
      <sheetName val="Egysz.pénzforg.jel."/>
      <sheetName val="Egysz.pénzmar."/>
      <sheetName val="Egysz.mérleg"/>
      <sheetName val="vagyon"/>
      <sheetName val="kötelezettség"/>
      <sheetName val="beruházás"/>
      <sheetName val="követelés"/>
      <sheetName val="pénzügyi eszközök"/>
      <sheetName val="forintos mérleg"/>
      <sheetName val="változások"/>
      <sheetName val="100folotti"/>
      <sheetName val="műemlék"/>
      <sheetName val="szöv mód 04.17."/>
      <sheetName val="Bevétel 2005 költségvet"/>
      <sheetName val="Kiadás 2005költségvetés"/>
      <sheetName val="guruló"/>
      <sheetName val="ütemt."/>
      <sheetName val="közvetett támog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0 fölötti"/>
      <sheetName val="beruházás"/>
      <sheetName val="forintos"/>
      <sheetName val="követelés"/>
      <sheetName val="változások"/>
      <sheetName val="kötelezettség"/>
      <sheetName val="vagy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P1">
      <selection activeCell="H37" sqref="H3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7" s="2" customFormat="1" ht="15.75">
      <c r="A1" s="301" t="s">
        <v>472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="2" customFormat="1" ht="15" customHeight="1">
      <c r="B2" s="9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69</v>
      </c>
      <c r="K3" s="1" t="s">
        <v>70</v>
      </c>
      <c r="L3" s="1" t="s">
        <v>48</v>
      </c>
      <c r="M3" s="1" t="s">
        <v>71</v>
      </c>
      <c r="N3" s="1" t="s">
        <v>72</v>
      </c>
      <c r="O3" s="1" t="s">
        <v>73</v>
      </c>
      <c r="P3" s="1" t="s">
        <v>482</v>
      </c>
      <c r="Q3" s="1" t="s">
        <v>483</v>
      </c>
      <c r="R3" s="1" t="s">
        <v>484</v>
      </c>
      <c r="S3" s="1" t="s">
        <v>485</v>
      </c>
      <c r="T3" s="1" t="s">
        <v>509</v>
      </c>
      <c r="U3" s="1" t="s">
        <v>510</v>
      </c>
      <c r="V3" s="1" t="s">
        <v>511</v>
      </c>
      <c r="W3" s="1" t="s">
        <v>512</v>
      </c>
      <c r="X3" s="1" t="s">
        <v>513</v>
      </c>
      <c r="Y3" s="1" t="s">
        <v>514</v>
      </c>
      <c r="Z3" s="1" t="s">
        <v>515</v>
      </c>
      <c r="AA3" s="1" t="s">
        <v>516</v>
      </c>
    </row>
    <row r="4" spans="1:27" s="11" customFormat="1" ht="15.75">
      <c r="A4" s="1">
        <v>1</v>
      </c>
      <c r="B4" s="297" t="s">
        <v>9</v>
      </c>
      <c r="C4" s="297" t="s">
        <v>347</v>
      </c>
      <c r="D4" s="297"/>
      <c r="E4" s="297"/>
      <c r="F4" s="297" t="s">
        <v>88</v>
      </c>
      <c r="G4" s="297"/>
      <c r="H4" s="297"/>
      <c r="I4" s="297" t="s">
        <v>89</v>
      </c>
      <c r="J4" s="297"/>
      <c r="K4" s="297"/>
      <c r="L4" s="297" t="s">
        <v>5</v>
      </c>
      <c r="M4" s="297"/>
      <c r="N4" s="297"/>
      <c r="O4" s="297" t="s">
        <v>9</v>
      </c>
      <c r="P4" s="297" t="s">
        <v>347</v>
      </c>
      <c r="Q4" s="297"/>
      <c r="R4" s="297"/>
      <c r="S4" s="297" t="s">
        <v>88</v>
      </c>
      <c r="T4" s="297"/>
      <c r="U4" s="297"/>
      <c r="V4" s="297" t="s">
        <v>89</v>
      </c>
      <c r="W4" s="297"/>
      <c r="X4" s="297"/>
      <c r="Y4" s="297" t="s">
        <v>5</v>
      </c>
      <c r="Z4" s="297"/>
      <c r="AA4" s="297"/>
    </row>
    <row r="5" spans="1:27" s="11" customFormat="1" ht="15.75">
      <c r="A5" s="1">
        <v>2</v>
      </c>
      <c r="B5" s="297"/>
      <c r="C5" s="68" t="s">
        <v>4</v>
      </c>
      <c r="D5" s="40" t="s">
        <v>501</v>
      </c>
      <c r="E5" s="40" t="s">
        <v>502</v>
      </c>
      <c r="F5" s="68" t="s">
        <v>4</v>
      </c>
      <c r="G5" s="40" t="s">
        <v>501</v>
      </c>
      <c r="H5" s="40" t="s">
        <v>502</v>
      </c>
      <c r="I5" s="68" t="s">
        <v>4</v>
      </c>
      <c r="J5" s="40" t="s">
        <v>501</v>
      </c>
      <c r="K5" s="40" t="s">
        <v>502</v>
      </c>
      <c r="L5" s="68" t="s">
        <v>4</v>
      </c>
      <c r="M5" s="40" t="s">
        <v>501</v>
      </c>
      <c r="N5" s="40" t="s">
        <v>502</v>
      </c>
      <c r="O5" s="297"/>
      <c r="P5" s="68" t="s">
        <v>4</v>
      </c>
      <c r="Q5" s="40" t="s">
        <v>501</v>
      </c>
      <c r="R5" s="40" t="s">
        <v>502</v>
      </c>
      <c r="S5" s="68" t="s">
        <v>4</v>
      </c>
      <c r="T5" s="40" t="s">
        <v>501</v>
      </c>
      <c r="U5" s="40" t="s">
        <v>502</v>
      </c>
      <c r="V5" s="68" t="s">
        <v>4</v>
      </c>
      <c r="W5" s="40" t="s">
        <v>501</v>
      </c>
      <c r="X5" s="40" t="s">
        <v>502</v>
      </c>
      <c r="Y5" s="68" t="s">
        <v>4</v>
      </c>
      <c r="Z5" s="40" t="s">
        <v>501</v>
      </c>
      <c r="AA5" s="40" t="s">
        <v>502</v>
      </c>
    </row>
    <row r="6" spans="1:27" s="75" customFormat="1" ht="16.5">
      <c r="A6" s="1">
        <v>3</v>
      </c>
      <c r="B6" s="296" t="s">
        <v>42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 t="s">
        <v>100</v>
      </c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</row>
    <row r="7" spans="1:27" s="11" customFormat="1" ht="47.25">
      <c r="A7" s="1">
        <v>4</v>
      </c>
      <c r="B7" s="70" t="s">
        <v>250</v>
      </c>
      <c r="C7" s="5">
        <f>Bevételek!C89</f>
        <v>0</v>
      </c>
      <c r="D7" s="5">
        <f>Bevételek!D89</f>
        <v>0</v>
      </c>
      <c r="E7" s="5">
        <f>Bevételek!E89</f>
        <v>0</v>
      </c>
      <c r="F7" s="5">
        <f>Bevételek!C90</f>
        <v>11701369</v>
      </c>
      <c r="G7" s="5">
        <f>Bevételek!D90</f>
        <v>13919109</v>
      </c>
      <c r="H7" s="5">
        <f>Bevételek!E90</f>
        <v>13919109</v>
      </c>
      <c r="I7" s="5">
        <f>Bevételek!C91</f>
        <v>0</v>
      </c>
      <c r="J7" s="5">
        <f>Bevételek!D91</f>
        <v>0</v>
      </c>
      <c r="K7" s="5">
        <f>Bevételek!E91</f>
        <v>0</v>
      </c>
      <c r="L7" s="5">
        <f aca="true" t="shared" si="0" ref="L7:N10">C7+F7+I7</f>
        <v>11701369</v>
      </c>
      <c r="M7" s="5">
        <f t="shared" si="0"/>
        <v>13919109</v>
      </c>
      <c r="N7" s="5">
        <f t="shared" si="0"/>
        <v>13919109</v>
      </c>
      <c r="O7" s="72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5873609</v>
      </c>
      <c r="T7" s="5">
        <f>Kiadás!D9</f>
        <v>5915109</v>
      </c>
      <c r="U7" s="5">
        <f>Kiadás!E9</f>
        <v>5482204</v>
      </c>
      <c r="V7" s="5">
        <f>Kiadás!C10</f>
        <v>446000</v>
      </c>
      <c r="W7" s="5">
        <f>Kiadás!D10</f>
        <v>446000</v>
      </c>
      <c r="X7" s="5">
        <f>Kiadás!E10</f>
        <v>386100</v>
      </c>
      <c r="Y7" s="5">
        <f aca="true" t="shared" si="1" ref="Y7:AA11">P7+S7+V7</f>
        <v>6319609</v>
      </c>
      <c r="Z7" s="5">
        <f t="shared" si="1"/>
        <v>6361109</v>
      </c>
      <c r="AA7" s="5">
        <f t="shared" si="1"/>
        <v>5868304</v>
      </c>
    </row>
    <row r="8" spans="1:27" s="11" customFormat="1" ht="45">
      <c r="A8" s="1">
        <v>5</v>
      </c>
      <c r="B8" s="70" t="s">
        <v>271</v>
      </c>
      <c r="C8" s="5">
        <f>Bevételek!C148</f>
        <v>0</v>
      </c>
      <c r="D8" s="5">
        <f>Bevételek!D148</f>
        <v>0</v>
      </c>
      <c r="E8" s="5">
        <f>Bevételek!E148</f>
        <v>0</v>
      </c>
      <c r="F8" s="5">
        <f>Bevételek!C149</f>
        <v>92000</v>
      </c>
      <c r="G8" s="5">
        <f>Bevételek!D149</f>
        <v>92000</v>
      </c>
      <c r="H8" s="5">
        <f>Bevételek!E149</f>
        <v>72068</v>
      </c>
      <c r="I8" s="5">
        <f>Bevételek!C150</f>
        <v>220000</v>
      </c>
      <c r="J8" s="5">
        <f>Bevételek!D150</f>
        <v>220000</v>
      </c>
      <c r="K8" s="5">
        <f>Bevételek!E150</f>
        <v>93854</v>
      </c>
      <c r="L8" s="5">
        <f t="shared" si="0"/>
        <v>312000</v>
      </c>
      <c r="M8" s="5">
        <f t="shared" si="0"/>
        <v>312000</v>
      </c>
      <c r="N8" s="5">
        <f t="shared" si="0"/>
        <v>165922</v>
      </c>
      <c r="O8" s="72" t="s">
        <v>55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1279481</v>
      </c>
      <c r="T8" s="5">
        <f>Kiadás!D13</f>
        <v>1288171</v>
      </c>
      <c r="U8" s="5">
        <f>Kiadás!E13</f>
        <v>1090862</v>
      </c>
      <c r="V8" s="5">
        <f>Kiadás!C14</f>
        <v>114355</v>
      </c>
      <c r="W8" s="5">
        <f>Kiadás!D14</f>
        <v>114355</v>
      </c>
      <c r="X8" s="5">
        <f>Kiadás!E14</f>
        <v>77487</v>
      </c>
      <c r="Y8" s="5">
        <f t="shared" si="1"/>
        <v>1393836</v>
      </c>
      <c r="Z8" s="5">
        <f t="shared" si="1"/>
        <v>1402526</v>
      </c>
      <c r="AA8" s="5">
        <f t="shared" si="1"/>
        <v>1168349</v>
      </c>
    </row>
    <row r="9" spans="1:27" s="11" customFormat="1" ht="15.75">
      <c r="A9" s="1">
        <v>6</v>
      </c>
      <c r="B9" s="70" t="s">
        <v>42</v>
      </c>
      <c r="C9" s="5">
        <f>Bevételek!C203</f>
        <v>0</v>
      </c>
      <c r="D9" s="5">
        <f>Bevételek!D203</f>
        <v>0</v>
      </c>
      <c r="E9" s="5">
        <f>Bevételek!E203</f>
        <v>0</v>
      </c>
      <c r="F9" s="5">
        <f>Bevételek!C204</f>
        <v>300820</v>
      </c>
      <c r="G9" s="5">
        <f>Bevételek!D204</f>
        <v>360677</v>
      </c>
      <c r="H9" s="5">
        <f>Bevételek!E204</f>
        <v>199144</v>
      </c>
      <c r="I9" s="5">
        <f>Bevételek!C205</f>
        <v>0</v>
      </c>
      <c r="J9" s="5">
        <f>Bevételek!D205</f>
        <v>0</v>
      </c>
      <c r="K9" s="5">
        <f>Bevételek!E205</f>
        <v>0</v>
      </c>
      <c r="L9" s="5">
        <f t="shared" si="0"/>
        <v>300820</v>
      </c>
      <c r="M9" s="5">
        <f t="shared" si="0"/>
        <v>360677</v>
      </c>
      <c r="N9" s="5">
        <f t="shared" si="0"/>
        <v>199144</v>
      </c>
      <c r="O9" s="72" t="s">
        <v>56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4633910</v>
      </c>
      <c r="T9" s="5">
        <f>Kiadás!D17</f>
        <v>3869954</v>
      </c>
      <c r="U9" s="5">
        <f>Kiadás!E17</f>
        <v>2028426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4633910</v>
      </c>
      <c r="Z9" s="5">
        <f t="shared" si="1"/>
        <v>3869954</v>
      </c>
      <c r="AA9" s="5">
        <f t="shared" si="1"/>
        <v>2028426</v>
      </c>
    </row>
    <row r="10" spans="1:27" s="11" customFormat="1" ht="15.75">
      <c r="A10" s="1">
        <v>7</v>
      </c>
      <c r="B10" s="300" t="s">
        <v>328</v>
      </c>
      <c r="C10" s="298">
        <f>Bevételek!C237</f>
        <v>0</v>
      </c>
      <c r="D10" s="298">
        <f>Bevételek!D237</f>
        <v>0</v>
      </c>
      <c r="E10" s="298">
        <f>Bevételek!E237</f>
        <v>0</v>
      </c>
      <c r="F10" s="298">
        <f>Bevételek!C238</f>
        <v>170400</v>
      </c>
      <c r="G10" s="298">
        <f>Bevételek!D238</f>
        <v>273200</v>
      </c>
      <c r="H10" s="298">
        <f>Bevételek!E238</f>
        <v>123200</v>
      </c>
      <c r="I10" s="298">
        <f>Bevételek!C239</f>
        <v>0</v>
      </c>
      <c r="J10" s="298">
        <f>Bevételek!D239</f>
        <v>0</v>
      </c>
      <c r="K10" s="298">
        <f>Bevételek!E239</f>
        <v>0</v>
      </c>
      <c r="L10" s="298">
        <f t="shared" si="0"/>
        <v>170400</v>
      </c>
      <c r="M10" s="298">
        <f t="shared" si="0"/>
        <v>273200</v>
      </c>
      <c r="N10" s="298">
        <f t="shared" si="0"/>
        <v>123200</v>
      </c>
      <c r="O10" s="72" t="s">
        <v>57</v>
      </c>
      <c r="P10" s="5">
        <f>Kiadás!C60</f>
        <v>0</v>
      </c>
      <c r="Q10" s="5">
        <f>Kiadás!D60</f>
        <v>0</v>
      </c>
      <c r="R10" s="5">
        <f>Kiadás!E60</f>
        <v>0</v>
      </c>
      <c r="S10" s="5">
        <f>Kiadás!C61</f>
        <v>649200</v>
      </c>
      <c r="T10" s="5">
        <f>Kiadás!D61</f>
        <v>729200</v>
      </c>
      <c r="U10" s="5">
        <f>Kiadás!E61</f>
        <v>688285</v>
      </c>
      <c r="V10" s="5">
        <f>Kiadás!C62</f>
        <v>0</v>
      </c>
      <c r="W10" s="5">
        <f>Kiadás!D62</f>
        <v>0</v>
      </c>
      <c r="X10" s="5">
        <f>Kiadás!E62</f>
        <v>0</v>
      </c>
      <c r="Y10" s="5">
        <f t="shared" si="1"/>
        <v>649200</v>
      </c>
      <c r="Z10" s="5">
        <f t="shared" si="1"/>
        <v>729200</v>
      </c>
      <c r="AA10" s="5">
        <f t="shared" si="1"/>
        <v>688285</v>
      </c>
    </row>
    <row r="11" spans="1:27" s="11" customFormat="1" ht="30">
      <c r="A11" s="1">
        <v>8</v>
      </c>
      <c r="B11" s="300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72" t="s">
        <v>58</v>
      </c>
      <c r="P11" s="5">
        <f>Kiadás!C123</f>
        <v>0</v>
      </c>
      <c r="Q11" s="5">
        <f>Kiadás!D123</f>
        <v>0</v>
      </c>
      <c r="R11" s="5">
        <f>Kiadás!E123</f>
        <v>0</v>
      </c>
      <c r="S11" s="5">
        <f>Kiadás!C124</f>
        <v>1215112</v>
      </c>
      <c r="T11" s="5">
        <f>Kiadás!D124</f>
        <v>1333579</v>
      </c>
      <c r="U11" s="5">
        <f>Kiadás!E124</f>
        <v>1119070</v>
      </c>
      <c r="V11" s="5">
        <f>Kiadás!C125</f>
        <v>0</v>
      </c>
      <c r="W11" s="5">
        <f>Kiadás!D125</f>
        <v>0</v>
      </c>
      <c r="X11" s="5">
        <f>Kiadás!E125</f>
        <v>0</v>
      </c>
      <c r="Y11" s="5">
        <f t="shared" si="1"/>
        <v>1215112</v>
      </c>
      <c r="Z11" s="5">
        <f t="shared" si="1"/>
        <v>1333579</v>
      </c>
      <c r="AA11" s="5">
        <f t="shared" si="1"/>
        <v>1119070</v>
      </c>
    </row>
    <row r="12" spans="1:27" s="11" customFormat="1" ht="15.75">
      <c r="A12" s="1">
        <v>9</v>
      </c>
      <c r="B12" s="71" t="s">
        <v>60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12264589</v>
      </c>
      <c r="G12" s="13">
        <f t="shared" si="2"/>
        <v>14644986</v>
      </c>
      <c r="H12" s="13">
        <f t="shared" si="2"/>
        <v>14313521</v>
      </c>
      <c r="I12" s="13">
        <f t="shared" si="2"/>
        <v>220000</v>
      </c>
      <c r="J12" s="13">
        <f t="shared" si="2"/>
        <v>220000</v>
      </c>
      <c r="K12" s="13">
        <f t="shared" si="2"/>
        <v>93854</v>
      </c>
      <c r="L12" s="13">
        <f t="shared" si="2"/>
        <v>12484589</v>
      </c>
      <c r="M12" s="13">
        <f t="shared" si="2"/>
        <v>14864986</v>
      </c>
      <c r="N12" s="13">
        <f t="shared" si="2"/>
        <v>14407375</v>
      </c>
      <c r="O12" s="71" t="s">
        <v>61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13651312</v>
      </c>
      <c r="T12" s="13">
        <f t="shared" si="3"/>
        <v>13136013</v>
      </c>
      <c r="U12" s="13">
        <f t="shared" si="3"/>
        <v>10408847</v>
      </c>
      <c r="V12" s="13">
        <f t="shared" si="3"/>
        <v>560355</v>
      </c>
      <c r="W12" s="13">
        <f t="shared" si="3"/>
        <v>560355</v>
      </c>
      <c r="X12" s="13">
        <f t="shared" si="3"/>
        <v>463587</v>
      </c>
      <c r="Y12" s="13">
        <f t="shared" si="3"/>
        <v>14211667</v>
      </c>
      <c r="Z12" s="13">
        <f t="shared" si="3"/>
        <v>13696368</v>
      </c>
      <c r="AA12" s="13">
        <f t="shared" si="3"/>
        <v>10872434</v>
      </c>
    </row>
    <row r="13" spans="1:27" s="11" customFormat="1" ht="15.75">
      <c r="A13" s="1">
        <v>10</v>
      </c>
      <c r="B13" s="73" t="s">
        <v>105</v>
      </c>
      <c r="C13" s="74">
        <f>C12-P12</f>
        <v>0</v>
      </c>
      <c r="D13" s="74">
        <f aca="true" t="shared" si="4" ref="D13:N13">D12-Q12</f>
        <v>0</v>
      </c>
      <c r="E13" s="74">
        <f t="shared" si="4"/>
        <v>0</v>
      </c>
      <c r="F13" s="74">
        <f t="shared" si="4"/>
        <v>-1386723</v>
      </c>
      <c r="G13" s="74">
        <f t="shared" si="4"/>
        <v>1508973</v>
      </c>
      <c r="H13" s="74">
        <f t="shared" si="4"/>
        <v>3904674</v>
      </c>
      <c r="I13" s="74">
        <f t="shared" si="4"/>
        <v>-340355</v>
      </c>
      <c r="J13" s="74">
        <f t="shared" si="4"/>
        <v>-340355</v>
      </c>
      <c r="K13" s="74">
        <f t="shared" si="4"/>
        <v>-369733</v>
      </c>
      <c r="L13" s="74">
        <f t="shared" si="4"/>
        <v>-1727078</v>
      </c>
      <c r="M13" s="74">
        <f t="shared" si="4"/>
        <v>1168618</v>
      </c>
      <c r="N13" s="74">
        <f t="shared" si="4"/>
        <v>3534941</v>
      </c>
      <c r="O13" s="294" t="s">
        <v>91</v>
      </c>
      <c r="P13" s="295">
        <f>Kiadás!C152</f>
        <v>0</v>
      </c>
      <c r="Q13" s="295">
        <f>Kiadás!D152</f>
        <v>0</v>
      </c>
      <c r="R13" s="295">
        <f>Kiadás!E152</f>
        <v>0</v>
      </c>
      <c r="S13" s="295">
        <f>Kiadás!C153</f>
        <v>467920</v>
      </c>
      <c r="T13" s="295">
        <f>Kiadás!D153</f>
        <v>1014907</v>
      </c>
      <c r="U13" s="295">
        <f>Kiadás!E153</f>
        <v>467920</v>
      </c>
      <c r="V13" s="295">
        <f>Kiadás!C154</f>
        <v>0</v>
      </c>
      <c r="W13" s="295">
        <f>Kiadás!D154</f>
        <v>0</v>
      </c>
      <c r="X13" s="295">
        <f>Kiadás!E154</f>
        <v>0</v>
      </c>
      <c r="Y13" s="295">
        <f>P13+S13+V13</f>
        <v>467920</v>
      </c>
      <c r="Z13" s="295">
        <f>Q13+T13+W13</f>
        <v>1014907</v>
      </c>
      <c r="AA13" s="295">
        <f>R13+U13+X13</f>
        <v>467920</v>
      </c>
    </row>
    <row r="14" spans="1:27" s="11" customFormat="1" ht="15.75">
      <c r="A14" s="1">
        <v>11</v>
      </c>
      <c r="B14" s="73" t="s">
        <v>96</v>
      </c>
      <c r="C14" s="5">
        <f>Bevételek!C259</f>
        <v>0</v>
      </c>
      <c r="D14" s="5">
        <f>Bevételek!D259</f>
        <v>0</v>
      </c>
      <c r="E14" s="5">
        <f>Bevételek!E259</f>
        <v>0</v>
      </c>
      <c r="F14" s="5">
        <f>Bevételek!C260</f>
        <v>4425603</v>
      </c>
      <c r="G14" s="5">
        <f>Bevételek!D260</f>
        <v>4439755</v>
      </c>
      <c r="H14" s="5">
        <f>Bevételek!E260</f>
        <v>4439755</v>
      </c>
      <c r="I14" s="5">
        <f>Bevételek!C261</f>
        <v>340355</v>
      </c>
      <c r="J14" s="5">
        <f>Bevételek!D261</f>
        <v>340355</v>
      </c>
      <c r="K14" s="5">
        <f>Bevételek!E261</f>
        <v>340355</v>
      </c>
      <c r="L14" s="5">
        <f aca="true" t="shared" si="5" ref="L14:N15">C14+F14+I14</f>
        <v>4765958</v>
      </c>
      <c r="M14" s="5">
        <f t="shared" si="5"/>
        <v>4780110</v>
      </c>
      <c r="N14" s="5">
        <f t="shared" si="5"/>
        <v>4780110</v>
      </c>
      <c r="O14" s="294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</row>
    <row r="15" spans="1:27" s="11" customFormat="1" ht="15.75">
      <c r="A15" s="1">
        <v>12</v>
      </c>
      <c r="B15" s="73" t="s">
        <v>97</v>
      </c>
      <c r="C15" s="5">
        <f>Bevételek!C280</f>
        <v>0</v>
      </c>
      <c r="D15" s="5">
        <f>Bevételek!D280</f>
        <v>0</v>
      </c>
      <c r="E15" s="5">
        <f>Bevételek!E280</f>
        <v>0</v>
      </c>
      <c r="F15" s="5">
        <f>Bevételek!C281</f>
        <v>0</v>
      </c>
      <c r="G15" s="5">
        <f>Bevételek!D281</f>
        <v>546987</v>
      </c>
      <c r="H15" s="5">
        <f>Bevételek!E281</f>
        <v>546987</v>
      </c>
      <c r="I15" s="5">
        <f>Bevételek!C282</f>
        <v>0</v>
      </c>
      <c r="J15" s="5">
        <f>Bevételek!D282</f>
        <v>0</v>
      </c>
      <c r="K15" s="5">
        <f>Bevételek!E282</f>
        <v>0</v>
      </c>
      <c r="L15" s="5">
        <f t="shared" si="5"/>
        <v>0</v>
      </c>
      <c r="M15" s="5">
        <f t="shared" si="5"/>
        <v>546987</v>
      </c>
      <c r="N15" s="5">
        <f t="shared" si="5"/>
        <v>546987</v>
      </c>
      <c r="O15" s="294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</row>
    <row r="16" spans="1:27" s="11" customFormat="1" ht="31.5">
      <c r="A16" s="1">
        <v>13</v>
      </c>
      <c r="B16" s="71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16690192</v>
      </c>
      <c r="G16" s="14">
        <f t="shared" si="6"/>
        <v>19631728</v>
      </c>
      <c r="H16" s="14">
        <f t="shared" si="6"/>
        <v>19300263</v>
      </c>
      <c r="I16" s="14">
        <f t="shared" si="6"/>
        <v>560355</v>
      </c>
      <c r="J16" s="14">
        <f t="shared" si="6"/>
        <v>560355</v>
      </c>
      <c r="K16" s="14">
        <f t="shared" si="6"/>
        <v>434209</v>
      </c>
      <c r="L16" s="14">
        <f t="shared" si="6"/>
        <v>17250547</v>
      </c>
      <c r="M16" s="14">
        <f t="shared" si="6"/>
        <v>20192083</v>
      </c>
      <c r="N16" s="14">
        <f t="shared" si="6"/>
        <v>19734472</v>
      </c>
      <c r="O16" s="71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14119232</v>
      </c>
      <c r="T16" s="14">
        <f t="shared" si="7"/>
        <v>14150920</v>
      </c>
      <c r="U16" s="14">
        <f t="shared" si="7"/>
        <v>10876767</v>
      </c>
      <c r="V16" s="14">
        <f t="shared" si="7"/>
        <v>560355</v>
      </c>
      <c r="W16" s="14">
        <f t="shared" si="7"/>
        <v>560355</v>
      </c>
      <c r="X16" s="14">
        <f t="shared" si="7"/>
        <v>463587</v>
      </c>
      <c r="Y16" s="14">
        <f t="shared" si="7"/>
        <v>14679587</v>
      </c>
      <c r="Z16" s="14">
        <f t="shared" si="7"/>
        <v>14711275</v>
      </c>
      <c r="AA16" s="14">
        <f t="shared" si="7"/>
        <v>11340354</v>
      </c>
    </row>
    <row r="17" spans="1:27" s="75" customFormat="1" ht="16.5">
      <c r="A17" s="1">
        <v>14</v>
      </c>
      <c r="B17" s="299" t="s">
        <v>99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6" t="s">
        <v>79</v>
      </c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</row>
    <row r="18" spans="1:27" s="11" customFormat="1" ht="47.25">
      <c r="A18" s="1">
        <v>15</v>
      </c>
      <c r="B18" s="70" t="s">
        <v>259</v>
      </c>
      <c r="C18" s="5">
        <f>Bevételek!C119</f>
        <v>0</v>
      </c>
      <c r="D18" s="5">
        <f>Bevételek!D119</f>
        <v>0</v>
      </c>
      <c r="E18" s="5">
        <f>Bevételek!E119</f>
        <v>0</v>
      </c>
      <c r="F18" s="5">
        <f>Bevételek!C120</f>
        <v>0</v>
      </c>
      <c r="G18" s="5">
        <f>Bevételek!D120</f>
        <v>498348</v>
      </c>
      <c r="H18" s="5">
        <f>Bevételek!E120</f>
        <v>498348</v>
      </c>
      <c r="I18" s="5">
        <f>Bevételek!C121</f>
        <v>0</v>
      </c>
      <c r="J18" s="5">
        <f>Bevételek!D121</f>
        <v>0</v>
      </c>
      <c r="K18" s="5">
        <f>Bevételek!E121</f>
        <v>0</v>
      </c>
      <c r="L18" s="5">
        <f aca="true" t="shared" si="8" ref="L18:N20">C18+F18+I18</f>
        <v>0</v>
      </c>
      <c r="M18" s="5">
        <f t="shared" si="8"/>
        <v>498348</v>
      </c>
      <c r="N18" s="5">
        <f t="shared" si="8"/>
        <v>498348</v>
      </c>
      <c r="O18" s="70" t="s">
        <v>74</v>
      </c>
      <c r="P18" s="5">
        <f>Kiadás!C128</f>
        <v>0</v>
      </c>
      <c r="Q18" s="5">
        <f>Kiadás!D128</f>
        <v>0</v>
      </c>
      <c r="R18" s="5">
        <f>Kiadás!E128</f>
        <v>0</v>
      </c>
      <c r="S18" s="5">
        <f>Kiadás!C129</f>
        <v>0</v>
      </c>
      <c r="T18" s="5">
        <f>Kiadás!D129</f>
        <v>1307780</v>
      </c>
      <c r="U18" s="5">
        <f>Kiadás!E129</f>
        <v>1266279</v>
      </c>
      <c r="V18" s="5">
        <f>Kiadás!C130</f>
        <v>0</v>
      </c>
      <c r="W18" s="5">
        <f>Kiadás!D130</f>
        <v>0</v>
      </c>
      <c r="X18" s="5">
        <f>Kiadás!E130</f>
        <v>0</v>
      </c>
      <c r="Y18" s="5">
        <f aca="true" t="shared" si="9" ref="Y18:AA20">P18+S18+V18</f>
        <v>0</v>
      </c>
      <c r="Z18" s="5">
        <f t="shared" si="9"/>
        <v>1307780</v>
      </c>
      <c r="AA18" s="5">
        <f t="shared" si="9"/>
        <v>1266279</v>
      </c>
    </row>
    <row r="19" spans="1:27" s="11" customFormat="1" ht="15.75">
      <c r="A19" s="1">
        <v>16</v>
      </c>
      <c r="B19" s="70" t="s">
        <v>99</v>
      </c>
      <c r="C19" s="5">
        <f>Bevételek!C223</f>
        <v>0</v>
      </c>
      <c r="D19" s="5">
        <f>Bevételek!D223</f>
        <v>0</v>
      </c>
      <c r="E19" s="5">
        <f>Bevételek!E223</f>
        <v>0</v>
      </c>
      <c r="F19" s="5">
        <f>Bevételek!C224</f>
        <v>0</v>
      </c>
      <c r="G19" s="5">
        <f>Bevételek!D224</f>
        <v>0</v>
      </c>
      <c r="H19" s="5">
        <f>Bevételek!E224</f>
        <v>0</v>
      </c>
      <c r="I19" s="5">
        <f>Bevételek!C225</f>
        <v>0</v>
      </c>
      <c r="J19" s="5">
        <f>Bevételek!D225</f>
        <v>0</v>
      </c>
      <c r="K19" s="5">
        <f>Bevételek!E225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70" t="s">
        <v>43</v>
      </c>
      <c r="P19" s="5">
        <f>Kiadás!C132</f>
        <v>0</v>
      </c>
      <c r="Q19" s="5">
        <f>Kiadás!D132</f>
        <v>0</v>
      </c>
      <c r="R19" s="5">
        <f>Kiadás!E132</f>
        <v>0</v>
      </c>
      <c r="S19" s="5">
        <f>Kiadás!C133</f>
        <v>2541636</v>
      </c>
      <c r="T19" s="5">
        <f>Kiadás!D133</f>
        <v>5749092</v>
      </c>
      <c r="U19" s="5">
        <f>Kiadás!E133</f>
        <v>4006292</v>
      </c>
      <c r="V19" s="5">
        <f>Kiadás!C134</f>
        <v>0</v>
      </c>
      <c r="W19" s="5">
        <f>Kiadás!D134</f>
        <v>0</v>
      </c>
      <c r="X19" s="5">
        <f>Kiadás!E134</f>
        <v>0</v>
      </c>
      <c r="Y19" s="5">
        <f t="shared" si="9"/>
        <v>2541636</v>
      </c>
      <c r="Z19" s="5">
        <f t="shared" si="9"/>
        <v>5749092</v>
      </c>
      <c r="AA19" s="5">
        <f t="shared" si="9"/>
        <v>4006292</v>
      </c>
    </row>
    <row r="20" spans="1:27" s="11" customFormat="1" ht="31.5">
      <c r="A20" s="1">
        <v>17</v>
      </c>
      <c r="B20" s="70" t="s">
        <v>329</v>
      </c>
      <c r="C20" s="5">
        <f>Bevételek!C250</f>
        <v>0</v>
      </c>
      <c r="D20" s="5">
        <f>Bevételek!D250</f>
        <v>0</v>
      </c>
      <c r="E20" s="5">
        <f>Bevételek!E250</f>
        <v>0</v>
      </c>
      <c r="F20" s="5">
        <f>Bevételek!C251</f>
        <v>0</v>
      </c>
      <c r="G20" s="5">
        <f>Bevételek!D251</f>
        <v>1169200</v>
      </c>
      <c r="H20" s="5">
        <f>Bevételek!E251</f>
        <v>1169200</v>
      </c>
      <c r="I20" s="5">
        <f>Bevételek!C252</f>
        <v>0</v>
      </c>
      <c r="J20" s="5">
        <f>Bevételek!D252</f>
        <v>0</v>
      </c>
      <c r="K20" s="5">
        <f>Bevételek!E252</f>
        <v>0</v>
      </c>
      <c r="L20" s="5">
        <f t="shared" si="8"/>
        <v>0</v>
      </c>
      <c r="M20" s="5">
        <f t="shared" si="8"/>
        <v>1169200</v>
      </c>
      <c r="N20" s="5">
        <f t="shared" si="8"/>
        <v>1169200</v>
      </c>
      <c r="O20" s="70" t="s">
        <v>168</v>
      </c>
      <c r="P20" s="5">
        <f>Kiadás!C136</f>
        <v>0</v>
      </c>
      <c r="Q20" s="5">
        <f>Kiadás!D136</f>
        <v>0</v>
      </c>
      <c r="R20" s="5">
        <f>Kiadás!E136</f>
        <v>0</v>
      </c>
      <c r="S20" s="5">
        <f>Kiadás!C137</f>
        <v>29324</v>
      </c>
      <c r="T20" s="5">
        <f>Kiadás!D137</f>
        <v>91484</v>
      </c>
      <c r="U20" s="5">
        <f>Kiadás!E137</f>
        <v>91484</v>
      </c>
      <c r="V20" s="5">
        <f>Kiadás!C138</f>
        <v>0</v>
      </c>
      <c r="W20" s="5">
        <f>Kiadás!D138</f>
        <v>0</v>
      </c>
      <c r="X20" s="5">
        <f>Kiadás!E138</f>
        <v>0</v>
      </c>
      <c r="Y20" s="5">
        <f t="shared" si="9"/>
        <v>29324</v>
      </c>
      <c r="Z20" s="5">
        <f t="shared" si="9"/>
        <v>91484</v>
      </c>
      <c r="AA20" s="5">
        <f t="shared" si="9"/>
        <v>91484</v>
      </c>
    </row>
    <row r="21" spans="1:27" s="11" customFormat="1" ht="15.75">
      <c r="A21" s="1">
        <v>18</v>
      </c>
      <c r="B21" s="71" t="s">
        <v>60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1667548</v>
      </c>
      <c r="H21" s="13">
        <f t="shared" si="10"/>
        <v>1667548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1667548</v>
      </c>
      <c r="N21" s="13">
        <f t="shared" si="10"/>
        <v>1667548</v>
      </c>
      <c r="O21" s="71" t="s">
        <v>61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2570960</v>
      </c>
      <c r="T21" s="13">
        <f t="shared" si="11"/>
        <v>7148356</v>
      </c>
      <c r="U21" s="13">
        <f t="shared" si="11"/>
        <v>5364055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2570960</v>
      </c>
      <c r="Z21" s="13">
        <f t="shared" si="11"/>
        <v>7148356</v>
      </c>
      <c r="AA21" s="13">
        <f t="shared" si="11"/>
        <v>5364055</v>
      </c>
    </row>
    <row r="22" spans="1:27" s="11" customFormat="1" ht="15.75">
      <c r="A22" s="1">
        <v>19</v>
      </c>
      <c r="B22" s="73" t="s">
        <v>105</v>
      </c>
      <c r="C22" s="74">
        <f>C21-P21</f>
        <v>0</v>
      </c>
      <c r="D22" s="74">
        <f aca="true" t="shared" si="12" ref="D22:N22">D21-Q21</f>
        <v>0</v>
      </c>
      <c r="E22" s="74">
        <f t="shared" si="12"/>
        <v>0</v>
      </c>
      <c r="F22" s="74">
        <f t="shared" si="12"/>
        <v>-2570960</v>
      </c>
      <c r="G22" s="74">
        <f t="shared" si="12"/>
        <v>-5480808</v>
      </c>
      <c r="H22" s="74">
        <f t="shared" si="12"/>
        <v>-3696507</v>
      </c>
      <c r="I22" s="74">
        <f t="shared" si="12"/>
        <v>0</v>
      </c>
      <c r="J22" s="74">
        <f t="shared" si="12"/>
        <v>0</v>
      </c>
      <c r="K22" s="74">
        <f t="shared" si="12"/>
        <v>0</v>
      </c>
      <c r="L22" s="74">
        <f t="shared" si="12"/>
        <v>-2570960</v>
      </c>
      <c r="M22" s="74">
        <f t="shared" si="12"/>
        <v>-5480808</v>
      </c>
      <c r="N22" s="74">
        <f t="shared" si="12"/>
        <v>-3696507</v>
      </c>
      <c r="O22" s="294" t="s">
        <v>91</v>
      </c>
      <c r="P22" s="295">
        <f>Kiadás!C168</f>
        <v>0</v>
      </c>
      <c r="Q22" s="295">
        <f>Kiadás!D168</f>
        <v>0</v>
      </c>
      <c r="R22" s="295">
        <f>Kiadás!E168</f>
        <v>0</v>
      </c>
      <c r="S22" s="295">
        <f>Kiadás!C169</f>
        <v>0</v>
      </c>
      <c r="T22" s="295">
        <f>Kiadás!D169</f>
        <v>0</v>
      </c>
      <c r="U22" s="295">
        <f>Kiadás!E169</f>
        <v>0</v>
      </c>
      <c r="V22" s="295">
        <f>Kiadás!C170</f>
        <v>0</v>
      </c>
      <c r="W22" s="295">
        <f>Kiadás!D170</f>
        <v>0</v>
      </c>
      <c r="X22" s="295">
        <f>Kiadás!E170</f>
        <v>0</v>
      </c>
      <c r="Y22" s="295">
        <f>P22+S22+V22</f>
        <v>0</v>
      </c>
      <c r="Z22" s="295">
        <f>Q22+T22+W22</f>
        <v>0</v>
      </c>
      <c r="AA22" s="295">
        <f>R22+U22+X22</f>
        <v>0</v>
      </c>
    </row>
    <row r="23" spans="1:27" s="11" customFormat="1" ht="15.75">
      <c r="A23" s="1">
        <v>20</v>
      </c>
      <c r="B23" s="73" t="s">
        <v>96</v>
      </c>
      <c r="C23" s="5">
        <f>Bevételek!C266</f>
        <v>0</v>
      </c>
      <c r="D23" s="5">
        <f>Bevételek!D266</f>
        <v>0</v>
      </c>
      <c r="E23" s="5">
        <f>Bevételek!E266</f>
        <v>0</v>
      </c>
      <c r="F23" s="5">
        <f>Bevételek!C267</f>
        <v>0</v>
      </c>
      <c r="G23" s="5">
        <f>Bevételek!D267</f>
        <v>0</v>
      </c>
      <c r="H23" s="5">
        <f>Bevételek!E267</f>
        <v>0</v>
      </c>
      <c r="I23" s="5">
        <f>Bevételek!C268</f>
        <v>0</v>
      </c>
      <c r="J23" s="5">
        <f>Bevételek!D268</f>
        <v>0</v>
      </c>
      <c r="K23" s="5">
        <f>Bevételek!E268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94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</row>
    <row r="24" spans="1:27" s="11" customFormat="1" ht="15.75">
      <c r="A24" s="1">
        <v>21</v>
      </c>
      <c r="B24" s="73" t="s">
        <v>97</v>
      </c>
      <c r="C24" s="5">
        <f>Bevételek!C293</f>
        <v>0</v>
      </c>
      <c r="D24" s="5">
        <f>Bevételek!D293</f>
        <v>0</v>
      </c>
      <c r="E24" s="5">
        <f>Bevételek!E293</f>
        <v>0</v>
      </c>
      <c r="F24" s="5">
        <f>Bevételek!C294</f>
        <v>0</v>
      </c>
      <c r="G24" s="5">
        <f>Bevételek!D294</f>
        <v>0</v>
      </c>
      <c r="H24" s="5">
        <f>Bevételek!E294</f>
        <v>0</v>
      </c>
      <c r="I24" s="5">
        <f>Bevételek!C295</f>
        <v>0</v>
      </c>
      <c r="J24" s="5">
        <f>Bevételek!D295</f>
        <v>0</v>
      </c>
      <c r="K24" s="5">
        <f>Bevételek!E295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94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27" s="11" customFormat="1" ht="31.5">
      <c r="A25" s="1">
        <v>22</v>
      </c>
      <c r="B25" s="71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1667548</v>
      </c>
      <c r="H25" s="14">
        <f t="shared" si="14"/>
        <v>1667548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1667548</v>
      </c>
      <c r="N25" s="14">
        <f t="shared" si="14"/>
        <v>1667548</v>
      </c>
      <c r="O25" s="71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2570960</v>
      </c>
      <c r="T25" s="14">
        <f t="shared" si="15"/>
        <v>7148356</v>
      </c>
      <c r="U25" s="14">
        <f t="shared" si="15"/>
        <v>5364055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2570960</v>
      </c>
      <c r="Z25" s="14">
        <f t="shared" si="15"/>
        <v>7148356</v>
      </c>
      <c r="AA25" s="14">
        <f t="shared" si="15"/>
        <v>5364055</v>
      </c>
    </row>
    <row r="26" spans="1:27" s="75" customFormat="1" ht="16.5">
      <c r="A26" s="1">
        <v>23</v>
      </c>
      <c r="B26" s="296" t="s">
        <v>101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 t="s">
        <v>102</v>
      </c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</row>
    <row r="27" spans="1:27" s="11" customFormat="1" ht="15.75">
      <c r="A27" s="1">
        <v>24</v>
      </c>
      <c r="B27" s="70" t="s">
        <v>103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12264589</v>
      </c>
      <c r="G27" s="5">
        <f t="shared" si="16"/>
        <v>16312534</v>
      </c>
      <c r="H27" s="5">
        <f t="shared" si="16"/>
        <v>15981069</v>
      </c>
      <c r="I27" s="5">
        <f t="shared" si="16"/>
        <v>220000</v>
      </c>
      <c r="J27" s="5">
        <f t="shared" si="16"/>
        <v>220000</v>
      </c>
      <c r="K27" s="5">
        <f t="shared" si="16"/>
        <v>93854</v>
      </c>
      <c r="L27" s="5">
        <f t="shared" si="16"/>
        <v>12484589</v>
      </c>
      <c r="M27" s="5">
        <f t="shared" si="16"/>
        <v>16532534</v>
      </c>
      <c r="N27" s="5">
        <f t="shared" si="16"/>
        <v>16074923</v>
      </c>
      <c r="O27" s="70" t="s">
        <v>104</v>
      </c>
      <c r="P27" s="5">
        <f aca="true" t="shared" si="17" ref="P27:AA27">P12+P21</f>
        <v>0</v>
      </c>
      <c r="Q27" s="5">
        <f>Q12+Q21</f>
        <v>0</v>
      </c>
      <c r="R27" s="5">
        <f t="shared" si="17"/>
        <v>0</v>
      </c>
      <c r="S27" s="5">
        <f t="shared" si="17"/>
        <v>16222272</v>
      </c>
      <c r="T27" s="5">
        <f>T12+T21</f>
        <v>20284369</v>
      </c>
      <c r="U27" s="5">
        <f t="shared" si="17"/>
        <v>15772902</v>
      </c>
      <c r="V27" s="5">
        <f t="shared" si="17"/>
        <v>560355</v>
      </c>
      <c r="W27" s="5">
        <f>W12+W21</f>
        <v>560355</v>
      </c>
      <c r="X27" s="5">
        <f t="shared" si="17"/>
        <v>463587</v>
      </c>
      <c r="Y27" s="5">
        <f t="shared" si="17"/>
        <v>16782627</v>
      </c>
      <c r="Z27" s="5">
        <f>Z12+Z21</f>
        <v>20844724</v>
      </c>
      <c r="AA27" s="5">
        <f t="shared" si="17"/>
        <v>16236489</v>
      </c>
    </row>
    <row r="28" spans="1:27" s="11" customFormat="1" ht="15.75">
      <c r="A28" s="1">
        <v>25</v>
      </c>
      <c r="B28" s="73" t="s">
        <v>105</v>
      </c>
      <c r="C28" s="74">
        <f>C27-P27</f>
        <v>0</v>
      </c>
      <c r="D28" s="74">
        <f aca="true" t="shared" si="18" ref="D28:N28">D27-Q27</f>
        <v>0</v>
      </c>
      <c r="E28" s="74">
        <f t="shared" si="18"/>
        <v>0</v>
      </c>
      <c r="F28" s="74">
        <f t="shared" si="18"/>
        <v>-3957683</v>
      </c>
      <c r="G28" s="74">
        <f t="shared" si="18"/>
        <v>-3971835</v>
      </c>
      <c r="H28" s="74">
        <f t="shared" si="18"/>
        <v>208167</v>
      </c>
      <c r="I28" s="74">
        <f t="shared" si="18"/>
        <v>-340355</v>
      </c>
      <c r="J28" s="74">
        <f t="shared" si="18"/>
        <v>-340355</v>
      </c>
      <c r="K28" s="74">
        <f t="shared" si="18"/>
        <v>-369733</v>
      </c>
      <c r="L28" s="74">
        <f t="shared" si="18"/>
        <v>-4298038</v>
      </c>
      <c r="M28" s="74">
        <f t="shared" si="18"/>
        <v>-4312190</v>
      </c>
      <c r="N28" s="74">
        <f t="shared" si="18"/>
        <v>-161566</v>
      </c>
      <c r="O28" s="294" t="s">
        <v>98</v>
      </c>
      <c r="P28" s="295">
        <f aca="true" t="shared" si="19" ref="P28:AA28">P13+P22</f>
        <v>0</v>
      </c>
      <c r="Q28" s="295">
        <f>Q13+Q22</f>
        <v>0</v>
      </c>
      <c r="R28" s="295">
        <f t="shared" si="19"/>
        <v>0</v>
      </c>
      <c r="S28" s="295">
        <f t="shared" si="19"/>
        <v>467920</v>
      </c>
      <c r="T28" s="295">
        <f>T13+T22</f>
        <v>1014907</v>
      </c>
      <c r="U28" s="295">
        <f t="shared" si="19"/>
        <v>467920</v>
      </c>
      <c r="V28" s="295">
        <f t="shared" si="19"/>
        <v>0</v>
      </c>
      <c r="W28" s="295">
        <f>W13+W22</f>
        <v>0</v>
      </c>
      <c r="X28" s="295">
        <f t="shared" si="19"/>
        <v>0</v>
      </c>
      <c r="Y28" s="295">
        <f t="shared" si="19"/>
        <v>467920</v>
      </c>
      <c r="Z28" s="295">
        <f>Z13+Z22</f>
        <v>1014907</v>
      </c>
      <c r="AA28" s="295">
        <f t="shared" si="19"/>
        <v>467920</v>
      </c>
    </row>
    <row r="29" spans="1:27" s="11" customFormat="1" ht="15.75">
      <c r="A29" s="1">
        <v>26</v>
      </c>
      <c r="B29" s="73" t="s">
        <v>96</v>
      </c>
      <c r="C29" s="5">
        <f aca="true" t="shared" si="20" ref="C29:N29">C14+C23</f>
        <v>0</v>
      </c>
      <c r="D29" s="5">
        <f>D14+D23</f>
        <v>0</v>
      </c>
      <c r="E29" s="5">
        <f t="shared" si="20"/>
        <v>0</v>
      </c>
      <c r="F29" s="5">
        <f t="shared" si="20"/>
        <v>4425603</v>
      </c>
      <c r="G29" s="5">
        <f>G14+G23</f>
        <v>4439755</v>
      </c>
      <c r="H29" s="5">
        <f t="shared" si="20"/>
        <v>4439755</v>
      </c>
      <c r="I29" s="5">
        <f t="shared" si="20"/>
        <v>340355</v>
      </c>
      <c r="J29" s="5">
        <f>J14+J23</f>
        <v>340355</v>
      </c>
      <c r="K29" s="5">
        <f t="shared" si="20"/>
        <v>340355</v>
      </c>
      <c r="L29" s="5">
        <f t="shared" si="20"/>
        <v>4765958</v>
      </c>
      <c r="M29" s="5">
        <f>M14+M23</f>
        <v>4780110</v>
      </c>
      <c r="N29" s="5">
        <f t="shared" si="20"/>
        <v>4780110</v>
      </c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s="11" customFormat="1" ht="15.75">
      <c r="A30" s="1">
        <v>27</v>
      </c>
      <c r="B30" s="73" t="s">
        <v>97</v>
      </c>
      <c r="C30" s="5">
        <f aca="true" t="shared" si="21" ref="C30:N30">C15+C24</f>
        <v>0</v>
      </c>
      <c r="D30" s="5">
        <f>D15+D24</f>
        <v>0</v>
      </c>
      <c r="E30" s="5">
        <f t="shared" si="21"/>
        <v>0</v>
      </c>
      <c r="F30" s="5">
        <f t="shared" si="21"/>
        <v>0</v>
      </c>
      <c r="G30" s="5">
        <f>G15+G24</f>
        <v>546987</v>
      </c>
      <c r="H30" s="5">
        <f t="shared" si="21"/>
        <v>546987</v>
      </c>
      <c r="I30" s="5">
        <f t="shared" si="21"/>
        <v>0</v>
      </c>
      <c r="J30" s="5">
        <f>J15+J24</f>
        <v>0</v>
      </c>
      <c r="K30" s="5">
        <f t="shared" si="21"/>
        <v>0</v>
      </c>
      <c r="L30" s="5">
        <f t="shared" si="21"/>
        <v>0</v>
      </c>
      <c r="M30" s="5">
        <f>M15+M24</f>
        <v>546987</v>
      </c>
      <c r="N30" s="5">
        <f t="shared" si="21"/>
        <v>546987</v>
      </c>
      <c r="O30" s="294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</row>
    <row r="31" spans="1:27" s="11" customFormat="1" ht="15.75">
      <c r="A31" s="1">
        <v>28</v>
      </c>
      <c r="B31" s="69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16690192</v>
      </c>
      <c r="G31" s="14">
        <f t="shared" si="22"/>
        <v>21299276</v>
      </c>
      <c r="H31" s="14">
        <f t="shared" si="22"/>
        <v>20967811</v>
      </c>
      <c r="I31" s="14">
        <f t="shared" si="22"/>
        <v>560355</v>
      </c>
      <c r="J31" s="14">
        <f t="shared" si="22"/>
        <v>560355</v>
      </c>
      <c r="K31" s="14">
        <f t="shared" si="22"/>
        <v>434209</v>
      </c>
      <c r="L31" s="14">
        <f t="shared" si="22"/>
        <v>17250547</v>
      </c>
      <c r="M31" s="14">
        <f t="shared" si="22"/>
        <v>21859631</v>
      </c>
      <c r="N31" s="14">
        <f t="shared" si="22"/>
        <v>21402020</v>
      </c>
      <c r="O31" s="69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16690192</v>
      </c>
      <c r="T31" s="14">
        <f t="shared" si="23"/>
        <v>21299276</v>
      </c>
      <c r="U31" s="14">
        <f t="shared" si="23"/>
        <v>16240822</v>
      </c>
      <c r="V31" s="14">
        <f t="shared" si="23"/>
        <v>560355</v>
      </c>
      <c r="W31" s="14">
        <f t="shared" si="23"/>
        <v>560355</v>
      </c>
      <c r="X31" s="14">
        <f t="shared" si="23"/>
        <v>463587</v>
      </c>
      <c r="Y31" s="14">
        <f t="shared" si="23"/>
        <v>17250547</v>
      </c>
      <c r="Z31" s="14">
        <f t="shared" si="23"/>
        <v>21859631</v>
      </c>
      <c r="AA31" s="14">
        <f t="shared" si="23"/>
        <v>16704409</v>
      </c>
    </row>
    <row r="32" spans="12:14" ht="15">
      <c r="L32" s="42"/>
      <c r="M32" s="42"/>
      <c r="N32" s="42"/>
    </row>
    <row r="33" spans="12:14" ht="15">
      <c r="L33" s="42"/>
      <c r="M33" s="42"/>
      <c r="N33" s="42"/>
    </row>
  </sheetData>
  <sheetProtection/>
  <mergeCells count="69">
    <mergeCell ref="AA28:AA30"/>
    <mergeCell ref="Z13:Z15"/>
    <mergeCell ref="Z22:Z24"/>
    <mergeCell ref="Z28:Z30"/>
    <mergeCell ref="S4:U4"/>
    <mergeCell ref="P4:R4"/>
    <mergeCell ref="X28:X30"/>
    <mergeCell ref="Y28:Y30"/>
    <mergeCell ref="O6:AA6"/>
    <mergeCell ref="V28:V30"/>
    <mergeCell ref="X13:X15"/>
    <mergeCell ref="V13:V15"/>
    <mergeCell ref="X22:X24"/>
    <mergeCell ref="F4:H4"/>
    <mergeCell ref="C4:E4"/>
    <mergeCell ref="Y4:AA4"/>
    <mergeCell ref="V4:X4"/>
    <mergeCell ref="AA13:AA15"/>
    <mergeCell ref="AA22:AA24"/>
    <mergeCell ref="L4:N4"/>
    <mergeCell ref="E10:E11"/>
    <mergeCell ref="K10:K11"/>
    <mergeCell ref="D10:D11"/>
    <mergeCell ref="G10:G11"/>
    <mergeCell ref="J10:J11"/>
    <mergeCell ref="A1:AA1"/>
    <mergeCell ref="I4:K4"/>
    <mergeCell ref="N10:N11"/>
    <mergeCell ref="L10:L11"/>
    <mergeCell ref="B4:B5"/>
    <mergeCell ref="B17:N17"/>
    <mergeCell ref="B26:N26"/>
    <mergeCell ref="R13:R15"/>
    <mergeCell ref="T13:T15"/>
    <mergeCell ref="O26:AA26"/>
    <mergeCell ref="B10:B11"/>
    <mergeCell ref="F10:F11"/>
    <mergeCell ref="I10:I11"/>
    <mergeCell ref="M10:M11"/>
    <mergeCell ref="C10:C11"/>
    <mergeCell ref="S13:S15"/>
    <mergeCell ref="Y22:Y24"/>
    <mergeCell ref="P13:P15"/>
    <mergeCell ref="S22:S24"/>
    <mergeCell ref="Q13:Q15"/>
    <mergeCell ref="B6:N6"/>
    <mergeCell ref="H10:H11"/>
    <mergeCell ref="R22:R24"/>
    <mergeCell ref="O13:O15"/>
    <mergeCell ref="Y13:Y15"/>
    <mergeCell ref="W13:W15"/>
    <mergeCell ref="W22:W24"/>
    <mergeCell ref="W28:W30"/>
    <mergeCell ref="O17:AA17"/>
    <mergeCell ref="O4:O5"/>
    <mergeCell ref="V22:V24"/>
    <mergeCell ref="P22:P24"/>
    <mergeCell ref="U13:U15"/>
    <mergeCell ref="U22:U24"/>
    <mergeCell ref="O28:O30"/>
    <mergeCell ref="O22:O24"/>
    <mergeCell ref="U28:U30"/>
    <mergeCell ref="R28:R30"/>
    <mergeCell ref="P28:P30"/>
    <mergeCell ref="S28:S30"/>
    <mergeCell ref="Q22:Q24"/>
    <mergeCell ref="Q28:Q30"/>
    <mergeCell ref="T22:T24"/>
    <mergeCell ref="T28:T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&amp;R&amp;"Arial,Normál"&amp;10 1. melléklet a 4/2018.(V.29.)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14" sqref="E14"/>
    </sheetView>
  </sheetViews>
  <sheetFormatPr defaultColWidth="9.140625" defaultRowHeight="15"/>
  <cols>
    <col min="1" max="1" width="5.7109375" style="128" customWidth="1"/>
    <col min="2" max="2" width="30.28125" style="182" customWidth="1"/>
    <col min="3" max="3" width="18.00390625" style="182" customWidth="1"/>
    <col min="4" max="4" width="16.8515625" style="182" customWidth="1"/>
    <col min="5" max="5" width="15.7109375" style="182" customWidth="1"/>
    <col min="6" max="16384" width="9.140625" style="182" customWidth="1"/>
  </cols>
  <sheetData>
    <row r="1" spans="1:8" s="151" customFormat="1" ht="17.25" customHeight="1">
      <c r="A1" s="327" t="s">
        <v>637</v>
      </c>
      <c r="B1" s="327"/>
      <c r="C1" s="327"/>
      <c r="D1" s="327"/>
      <c r="E1" s="327"/>
      <c r="F1" s="152"/>
      <c r="G1" s="152"/>
      <c r="H1" s="152"/>
    </row>
    <row r="2" spans="1:8" s="151" customFormat="1" ht="17.25" customHeight="1">
      <c r="A2" s="327" t="s">
        <v>638</v>
      </c>
      <c r="B2" s="327"/>
      <c r="C2" s="327"/>
      <c r="D2" s="327"/>
      <c r="E2" s="327"/>
      <c r="F2" s="152"/>
      <c r="G2" s="152"/>
      <c r="H2" s="152"/>
    </row>
    <row r="3" spans="1:8" s="151" customFormat="1" ht="17.25" customHeight="1">
      <c r="A3" s="327" t="s">
        <v>782</v>
      </c>
      <c r="B3" s="327"/>
      <c r="C3" s="327"/>
      <c r="D3" s="327"/>
      <c r="E3" s="327"/>
      <c r="F3" s="152"/>
      <c r="G3" s="152"/>
      <c r="H3" s="152"/>
    </row>
    <row r="4" spans="1:8" s="151" customFormat="1" ht="17.25" customHeight="1">
      <c r="A4" s="128"/>
      <c r="B4" s="152"/>
      <c r="C4" s="152"/>
      <c r="D4" s="152"/>
      <c r="E4" s="152"/>
      <c r="F4" s="152"/>
      <c r="G4" s="152"/>
      <c r="H4" s="152"/>
    </row>
    <row r="5" spans="1:5" s="128" customFormat="1" ht="13.5" customHeight="1">
      <c r="A5" s="150"/>
      <c r="B5" s="149" t="s">
        <v>0</v>
      </c>
      <c r="C5" s="149" t="s">
        <v>1</v>
      </c>
      <c r="D5" s="149" t="s">
        <v>2</v>
      </c>
      <c r="E5" s="149" t="s">
        <v>3</v>
      </c>
    </row>
    <row r="6" spans="1:5" ht="14.25">
      <c r="A6" s="130">
        <v>1</v>
      </c>
      <c r="B6" s="180" t="s">
        <v>9</v>
      </c>
      <c r="C6" s="180" t="s">
        <v>607</v>
      </c>
      <c r="D6" s="181" t="s">
        <v>639</v>
      </c>
      <c r="E6" s="181" t="s">
        <v>609</v>
      </c>
    </row>
    <row r="7" spans="1:5" ht="14.25">
      <c r="A7" s="130">
        <v>2</v>
      </c>
      <c r="B7" s="180" t="s">
        <v>640</v>
      </c>
      <c r="C7" s="180"/>
      <c r="D7" s="181"/>
      <c r="E7" s="181"/>
    </row>
    <row r="8" spans="1:5" ht="14.25">
      <c r="A8" s="130">
        <v>3</v>
      </c>
      <c r="B8" s="180" t="s">
        <v>641</v>
      </c>
      <c r="C8" s="180"/>
      <c r="D8" s="181"/>
      <c r="E8" s="181"/>
    </row>
    <row r="9" spans="1:5" s="185" customFormat="1" ht="15">
      <c r="A9" s="130">
        <v>4</v>
      </c>
      <c r="B9" s="183" t="s">
        <v>642</v>
      </c>
      <c r="C9" s="183">
        <v>188684</v>
      </c>
      <c r="D9" s="184">
        <v>188684</v>
      </c>
      <c r="E9" s="184">
        <f>C9-D9</f>
        <v>0</v>
      </c>
    </row>
    <row r="10" spans="1:5" ht="14.25">
      <c r="A10" s="130">
        <v>5</v>
      </c>
      <c r="B10" s="186" t="s">
        <v>643</v>
      </c>
      <c r="C10" s="186">
        <f>C9</f>
        <v>188684</v>
      </c>
      <c r="D10" s="186">
        <f>D9</f>
        <v>188684</v>
      </c>
      <c r="E10" s="186">
        <f>E9</f>
        <v>0</v>
      </c>
    </row>
    <row r="11" spans="1:5" ht="14.25">
      <c r="A11" s="130">
        <v>6</v>
      </c>
      <c r="B11" s="187" t="s">
        <v>644</v>
      </c>
      <c r="C11" s="180"/>
      <c r="D11" s="187"/>
      <c r="E11" s="187"/>
    </row>
    <row r="12" spans="1:5" ht="14.25">
      <c r="A12" s="130">
        <v>7</v>
      </c>
      <c r="B12" s="187" t="s">
        <v>641</v>
      </c>
      <c r="C12" s="180"/>
      <c r="D12" s="187"/>
      <c r="E12" s="187"/>
    </row>
    <row r="13" spans="1:5" s="185" customFormat="1" ht="15">
      <c r="A13" s="130">
        <v>8</v>
      </c>
      <c r="B13" s="188" t="s">
        <v>645</v>
      </c>
      <c r="C13" s="183">
        <v>131500</v>
      </c>
      <c r="D13" s="188">
        <v>131500</v>
      </c>
      <c r="E13" s="188">
        <f>C13-D13</f>
        <v>0</v>
      </c>
    </row>
    <row r="14" spans="1:5" s="185" customFormat="1" ht="15">
      <c r="A14" s="130">
        <v>9</v>
      </c>
      <c r="B14" s="188" t="s">
        <v>646</v>
      </c>
      <c r="C14" s="183">
        <v>199900</v>
      </c>
      <c r="D14" s="188">
        <v>130477</v>
      </c>
      <c r="E14" s="188">
        <f>C14-D14</f>
        <v>69423</v>
      </c>
    </row>
    <row r="15" spans="1:5" s="185" customFormat="1" ht="15">
      <c r="A15" s="130">
        <v>10</v>
      </c>
      <c r="B15" s="188" t="s">
        <v>647</v>
      </c>
      <c r="C15" s="183">
        <v>161750</v>
      </c>
      <c r="D15" s="188">
        <v>161750</v>
      </c>
      <c r="E15" s="188">
        <f>C15-D15</f>
        <v>0</v>
      </c>
    </row>
    <row r="16" spans="1:5" s="185" customFormat="1" ht="15">
      <c r="A16" s="130">
        <v>11</v>
      </c>
      <c r="B16" s="188" t="s">
        <v>648</v>
      </c>
      <c r="C16" s="183">
        <v>1826667</v>
      </c>
      <c r="D16" s="188">
        <v>1378089</v>
      </c>
      <c r="E16" s="188">
        <f aca="true" t="shared" si="0" ref="E16:E24">C16-D16</f>
        <v>448578</v>
      </c>
    </row>
    <row r="17" spans="1:5" s="185" customFormat="1" ht="15">
      <c r="A17" s="130">
        <v>12</v>
      </c>
      <c r="B17" s="188" t="s">
        <v>649</v>
      </c>
      <c r="C17" s="183">
        <v>160867</v>
      </c>
      <c r="D17" s="188">
        <v>121598</v>
      </c>
      <c r="E17" s="188">
        <f t="shared" si="0"/>
        <v>39269</v>
      </c>
    </row>
    <row r="18" spans="1:5" s="185" customFormat="1" ht="15">
      <c r="A18" s="130">
        <v>13</v>
      </c>
      <c r="B18" s="188" t="s">
        <v>650</v>
      </c>
      <c r="C18" s="183">
        <v>160867</v>
      </c>
      <c r="D18" s="188">
        <v>121598</v>
      </c>
      <c r="E18" s="188">
        <f t="shared" si="0"/>
        <v>39269</v>
      </c>
    </row>
    <row r="19" spans="1:5" s="185" customFormat="1" ht="15">
      <c r="A19" s="130">
        <v>14</v>
      </c>
      <c r="B19" s="188" t="s">
        <v>651</v>
      </c>
      <c r="C19" s="183">
        <v>124599</v>
      </c>
      <c r="D19" s="188">
        <v>94185</v>
      </c>
      <c r="E19" s="188">
        <f t="shared" si="0"/>
        <v>30414</v>
      </c>
    </row>
    <row r="20" spans="1:5" s="185" customFormat="1" ht="15">
      <c r="A20" s="130">
        <v>15</v>
      </c>
      <c r="B20" s="188" t="s">
        <v>652</v>
      </c>
      <c r="C20" s="183">
        <v>127000</v>
      </c>
      <c r="D20" s="188">
        <v>93689</v>
      </c>
      <c r="E20" s="188">
        <f t="shared" si="0"/>
        <v>33311</v>
      </c>
    </row>
    <row r="21" spans="1:5" s="185" customFormat="1" ht="15">
      <c r="A21" s="130">
        <v>16</v>
      </c>
      <c r="B21" s="188" t="s">
        <v>653</v>
      </c>
      <c r="C21" s="183">
        <v>350992</v>
      </c>
      <c r="D21" s="188">
        <v>183776</v>
      </c>
      <c r="E21" s="188">
        <f t="shared" si="0"/>
        <v>167216</v>
      </c>
    </row>
    <row r="22" spans="1:5" s="185" customFormat="1" ht="15">
      <c r="A22" s="130">
        <v>17</v>
      </c>
      <c r="B22" s="188" t="s">
        <v>654</v>
      </c>
      <c r="C22" s="183">
        <v>125906</v>
      </c>
      <c r="D22" s="188">
        <v>125906</v>
      </c>
      <c r="E22" s="188">
        <f t="shared" si="0"/>
        <v>0</v>
      </c>
    </row>
    <row r="23" spans="1:5" s="185" customFormat="1" ht="15">
      <c r="A23" s="130">
        <v>18</v>
      </c>
      <c r="B23" s="188" t="s">
        <v>655</v>
      </c>
      <c r="C23" s="183">
        <v>137716</v>
      </c>
      <c r="D23" s="188">
        <v>137716</v>
      </c>
      <c r="E23" s="188">
        <f t="shared" si="0"/>
        <v>0</v>
      </c>
    </row>
    <row r="24" spans="1:5" s="185" customFormat="1" ht="15">
      <c r="A24" s="130">
        <v>19</v>
      </c>
      <c r="B24" s="188" t="s">
        <v>656</v>
      </c>
      <c r="C24" s="183">
        <v>529212</v>
      </c>
      <c r="D24" s="188">
        <v>79252</v>
      </c>
      <c r="E24" s="188">
        <f t="shared" si="0"/>
        <v>449960</v>
      </c>
    </row>
    <row r="25" spans="1:5" s="190" customFormat="1" ht="14.25">
      <c r="A25" s="130">
        <v>20</v>
      </c>
      <c r="B25" s="189" t="s">
        <v>476</v>
      </c>
      <c r="C25" s="186">
        <f>SUM(C13:C24)</f>
        <v>4036976</v>
      </c>
      <c r="D25" s="189">
        <f>SUM(D13:D24)</f>
        <v>2759536</v>
      </c>
      <c r="E25" s="189">
        <f>SUM(E13:E24)</f>
        <v>1277440</v>
      </c>
    </row>
    <row r="26" spans="1:5" ht="14.25">
      <c r="A26" s="130">
        <v>21</v>
      </c>
      <c r="B26" s="180" t="s">
        <v>627</v>
      </c>
      <c r="C26" s="180"/>
      <c r="D26" s="181"/>
      <c r="E26" s="181"/>
    </row>
    <row r="27" spans="1:5" ht="14.25">
      <c r="A27" s="130">
        <v>22</v>
      </c>
      <c r="B27" s="180" t="s">
        <v>606</v>
      </c>
      <c r="C27" s="180"/>
      <c r="D27" s="181"/>
      <c r="E27" s="181"/>
    </row>
    <row r="28" spans="1:5" s="185" customFormat="1" ht="15">
      <c r="A28" s="130">
        <v>23</v>
      </c>
      <c r="B28" s="183" t="s">
        <v>657</v>
      </c>
      <c r="C28" s="183">
        <v>200189</v>
      </c>
      <c r="D28" s="184">
        <v>144576</v>
      </c>
      <c r="E28" s="183">
        <f>C28-D28</f>
        <v>55613</v>
      </c>
    </row>
    <row r="29" spans="1:5" ht="14.25">
      <c r="A29" s="130">
        <v>24</v>
      </c>
      <c r="B29" s="191" t="s">
        <v>658</v>
      </c>
      <c r="C29" s="191">
        <f>SUM(C28:C28)</f>
        <v>200189</v>
      </c>
      <c r="D29" s="191">
        <f>SUM(D28:D28)</f>
        <v>144576</v>
      </c>
      <c r="E29" s="191">
        <f>SUM(E28:E28)</f>
        <v>55613</v>
      </c>
    </row>
    <row r="32" ht="18">
      <c r="C32" s="192"/>
    </row>
  </sheetData>
  <sheetProtection/>
  <mergeCells count="3">
    <mergeCell ref="A1:E1"/>
    <mergeCell ref="A2:E2"/>
    <mergeCell ref="A3:E3"/>
  </mergeCells>
  <printOptions/>
  <pageMargins left="0.5905511811023623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7" sqref="B7:C7"/>
    </sheetView>
  </sheetViews>
  <sheetFormatPr defaultColWidth="14.28125" defaultRowHeight="15"/>
  <cols>
    <col min="1" max="1" width="5.7109375" style="195" customWidth="1"/>
    <col min="2" max="2" width="40.421875" style="200" customWidth="1"/>
    <col min="3" max="3" width="31.28125" style="200" customWidth="1"/>
    <col min="4" max="16384" width="14.28125" style="200" customWidth="1"/>
  </cols>
  <sheetData>
    <row r="1" spans="1:7" s="194" customFormat="1" ht="17.25" customHeight="1">
      <c r="A1" s="339" t="s">
        <v>659</v>
      </c>
      <c r="B1" s="339"/>
      <c r="C1" s="339"/>
      <c r="D1" s="193"/>
      <c r="E1" s="193"/>
      <c r="F1" s="193"/>
      <c r="G1" s="193"/>
    </row>
    <row r="2" spans="1:7" s="194" customFormat="1" ht="17.25" customHeight="1">
      <c r="A2" s="339" t="s">
        <v>660</v>
      </c>
      <c r="B2" s="339"/>
      <c r="C2" s="339"/>
      <c r="D2" s="193"/>
      <c r="E2" s="193"/>
      <c r="F2" s="193"/>
      <c r="G2" s="193"/>
    </row>
    <row r="3" spans="1:7" s="194" customFormat="1" ht="17.25" customHeight="1">
      <c r="A3" s="339" t="s">
        <v>782</v>
      </c>
      <c r="B3" s="339"/>
      <c r="C3" s="339"/>
      <c r="D3" s="193"/>
      <c r="E3" s="193"/>
      <c r="F3" s="193"/>
      <c r="G3" s="193"/>
    </row>
    <row r="4" s="127" customFormat="1" ht="18">
      <c r="A4" s="195"/>
    </row>
    <row r="5" spans="1:3" s="195" customFormat="1" ht="13.5" customHeight="1">
      <c r="A5" s="196"/>
      <c r="B5" s="197" t="s">
        <v>0</v>
      </c>
      <c r="C5" s="197" t="s">
        <v>1</v>
      </c>
    </row>
    <row r="6" spans="1:3" s="127" customFormat="1" ht="15.75">
      <c r="A6" s="198">
        <v>1</v>
      </c>
      <c r="B6" s="129" t="s">
        <v>661</v>
      </c>
      <c r="C6" s="129" t="s">
        <v>662</v>
      </c>
    </row>
    <row r="7" spans="1:3" ht="15.75">
      <c r="A7" s="198">
        <v>2</v>
      </c>
      <c r="B7" s="199" t="s">
        <v>836</v>
      </c>
      <c r="C7" s="199">
        <v>2540628</v>
      </c>
    </row>
    <row r="8" spans="1:3" ht="15.75">
      <c r="A8" s="198">
        <v>3</v>
      </c>
      <c r="B8" s="201" t="s">
        <v>663</v>
      </c>
      <c r="C8" s="201">
        <f>SUM(C7:C7)</f>
        <v>2540628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C2"/>
    </sheetView>
  </sheetViews>
  <sheetFormatPr defaultColWidth="12.00390625" defaultRowHeight="15"/>
  <cols>
    <col min="1" max="1" width="5.7109375" style="128" customWidth="1"/>
    <col min="2" max="2" width="53.28125" style="204" customWidth="1"/>
    <col min="3" max="3" width="18.00390625" style="204" customWidth="1"/>
    <col min="4" max="16384" width="12.00390625" style="204" customWidth="1"/>
  </cols>
  <sheetData>
    <row r="1" spans="1:9" s="151" customFormat="1" ht="17.25" customHeight="1">
      <c r="A1" s="327" t="s">
        <v>664</v>
      </c>
      <c r="B1" s="327"/>
      <c r="C1" s="327"/>
      <c r="D1" s="152"/>
      <c r="E1" s="152"/>
      <c r="F1" s="152"/>
      <c r="G1" s="152"/>
      <c r="H1" s="152"/>
      <c r="I1" s="152"/>
    </row>
    <row r="2" spans="1:9" s="151" customFormat="1" ht="17.25" customHeight="1">
      <c r="A2" s="327" t="s">
        <v>665</v>
      </c>
      <c r="B2" s="327"/>
      <c r="C2" s="327"/>
      <c r="D2" s="152"/>
      <c r="E2" s="152"/>
      <c r="F2" s="152"/>
      <c r="G2" s="152"/>
      <c r="H2" s="152"/>
      <c r="I2" s="152"/>
    </row>
    <row r="3" spans="1:9" s="151" customFormat="1" ht="17.25" customHeight="1">
      <c r="A3" s="327" t="s">
        <v>666</v>
      </c>
      <c r="B3" s="327"/>
      <c r="C3" s="327"/>
      <c r="D3" s="152"/>
      <c r="E3" s="152"/>
      <c r="F3" s="152"/>
      <c r="G3" s="152"/>
      <c r="H3" s="152"/>
      <c r="I3" s="152"/>
    </row>
    <row r="4" spans="1:9" s="151" customFormat="1" ht="17.25" customHeight="1">
      <c r="A4" s="327" t="s">
        <v>782</v>
      </c>
      <c r="B4" s="327"/>
      <c r="C4" s="327"/>
      <c r="D4" s="152"/>
      <c r="E4" s="152"/>
      <c r="F4" s="152"/>
      <c r="G4" s="152"/>
      <c r="H4" s="152"/>
      <c r="I4" s="152"/>
    </row>
    <row r="6" spans="1:3" s="128" customFormat="1" ht="13.5" customHeight="1">
      <c r="A6" s="150"/>
      <c r="B6" s="149" t="s">
        <v>0</v>
      </c>
      <c r="C6" s="149" t="s">
        <v>1</v>
      </c>
    </row>
    <row r="7" spans="1:3" s="128" customFormat="1" ht="13.5" customHeight="1">
      <c r="A7" s="130">
        <v>1</v>
      </c>
      <c r="B7" s="149" t="s">
        <v>9</v>
      </c>
      <c r="C7" s="202" t="s">
        <v>667</v>
      </c>
    </row>
    <row r="8" spans="1:3" ht="15.75">
      <c r="A8" s="130">
        <v>2</v>
      </c>
      <c r="B8" s="203" t="s">
        <v>668</v>
      </c>
      <c r="C8" s="202"/>
    </row>
    <row r="9" spans="1:3" ht="15.75">
      <c r="A9" s="130">
        <v>3</v>
      </c>
      <c r="B9" s="205" t="s">
        <v>669</v>
      </c>
      <c r="C9" s="206">
        <v>100000</v>
      </c>
    </row>
    <row r="10" spans="1:3" ht="15.75">
      <c r="A10" s="130">
        <v>4</v>
      </c>
      <c r="B10" s="207" t="s">
        <v>670</v>
      </c>
      <c r="C10" s="207">
        <f>C9</f>
        <v>100000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:E2"/>
    </sheetView>
  </sheetViews>
  <sheetFormatPr defaultColWidth="12.00390625" defaultRowHeight="15"/>
  <cols>
    <col min="1" max="1" width="5.7109375" style="128" customWidth="1"/>
    <col min="2" max="2" width="33.00390625" style="127" customWidth="1"/>
    <col min="3" max="3" width="15.57421875" style="127" customWidth="1"/>
    <col min="4" max="5" width="15.57421875" style="225" customWidth="1"/>
    <col min="6" max="16384" width="12.00390625" style="127" customWidth="1"/>
  </cols>
  <sheetData>
    <row r="1" spans="1:8" s="151" customFormat="1" ht="17.25" customHeight="1">
      <c r="A1" s="327" t="s">
        <v>671</v>
      </c>
      <c r="B1" s="327"/>
      <c r="C1" s="327"/>
      <c r="D1" s="327"/>
      <c r="E1" s="327"/>
      <c r="F1" s="152"/>
      <c r="G1" s="152"/>
      <c r="H1" s="152"/>
    </row>
    <row r="2" spans="1:8" s="151" customFormat="1" ht="17.25" customHeight="1">
      <c r="A2" s="327" t="s">
        <v>672</v>
      </c>
      <c r="B2" s="327"/>
      <c r="C2" s="327"/>
      <c r="D2" s="327"/>
      <c r="E2" s="327"/>
      <c r="F2" s="152"/>
      <c r="G2" s="152"/>
      <c r="H2" s="152"/>
    </row>
    <row r="3" spans="1:8" s="151" customFormat="1" ht="17.25" customHeight="1">
      <c r="A3" s="327" t="s">
        <v>782</v>
      </c>
      <c r="B3" s="327"/>
      <c r="C3" s="327"/>
      <c r="D3" s="327"/>
      <c r="E3" s="327"/>
      <c r="F3" s="152"/>
      <c r="G3" s="152"/>
      <c r="H3" s="152"/>
    </row>
    <row r="5" spans="1:5" s="128" customFormat="1" ht="18.75" customHeight="1">
      <c r="A5" s="150"/>
      <c r="B5" s="149" t="s">
        <v>0</v>
      </c>
      <c r="C5" s="149" t="s">
        <v>1</v>
      </c>
      <c r="D5" s="149" t="s">
        <v>2</v>
      </c>
      <c r="E5" s="149" t="s">
        <v>3</v>
      </c>
    </row>
    <row r="6" spans="1:5" ht="47.25">
      <c r="A6" s="130">
        <v>1</v>
      </c>
      <c r="B6" s="208" t="s">
        <v>9</v>
      </c>
      <c r="C6" s="209" t="s">
        <v>673</v>
      </c>
      <c r="D6" s="210" t="s">
        <v>674</v>
      </c>
      <c r="E6" s="210" t="s">
        <v>675</v>
      </c>
    </row>
    <row r="7" spans="1:5" ht="15.75">
      <c r="A7" s="130">
        <v>2</v>
      </c>
      <c r="B7" s="211" t="s">
        <v>676</v>
      </c>
      <c r="C7" s="212"/>
      <c r="D7" s="213"/>
      <c r="E7" s="213"/>
    </row>
    <row r="8" spans="1:5" ht="18.75">
      <c r="A8" s="130">
        <v>3</v>
      </c>
      <c r="B8" s="214" t="s">
        <v>677</v>
      </c>
      <c r="C8" s="212">
        <v>0</v>
      </c>
      <c r="D8" s="213">
        <v>0</v>
      </c>
      <c r="E8" s="215">
        <f>C8-D8</f>
        <v>0</v>
      </c>
    </row>
    <row r="9" spans="1:5" s="216" customFormat="1" ht="18.75">
      <c r="A9" s="130">
        <v>4</v>
      </c>
      <c r="B9" s="214" t="s">
        <v>678</v>
      </c>
      <c r="C9" s="212"/>
      <c r="D9" s="215"/>
      <c r="E9" s="215">
        <f>C9-D9</f>
        <v>0</v>
      </c>
    </row>
    <row r="10" spans="1:5" s="216" customFormat="1" ht="18.75">
      <c r="A10" s="130">
        <v>5</v>
      </c>
      <c r="B10" s="214" t="s">
        <v>679</v>
      </c>
      <c r="C10" s="212">
        <v>4877</v>
      </c>
      <c r="D10" s="215">
        <v>1909</v>
      </c>
      <c r="E10" s="215">
        <f>C10-D10</f>
        <v>2968</v>
      </c>
    </row>
    <row r="11" spans="1:5" s="216" customFormat="1" ht="18.75">
      <c r="A11" s="130">
        <v>6</v>
      </c>
      <c r="B11" s="214" t="s">
        <v>680</v>
      </c>
      <c r="C11" s="212">
        <v>0</v>
      </c>
      <c r="D11" s="217">
        <v>0</v>
      </c>
      <c r="E11" s="215">
        <f>C11-D11</f>
        <v>0</v>
      </c>
    </row>
    <row r="12" spans="1:5" s="219" customFormat="1" ht="18.75">
      <c r="A12" s="130">
        <v>7</v>
      </c>
      <c r="B12" s="211" t="s">
        <v>681</v>
      </c>
      <c r="C12" s="218">
        <f>SUM(C8,C10,C11)</f>
        <v>4877</v>
      </c>
      <c r="D12" s="218">
        <f>SUM(D8,D10,D11)</f>
        <v>1909</v>
      </c>
      <c r="E12" s="218">
        <f>SUM(E8,E10,E11)</f>
        <v>2968</v>
      </c>
    </row>
    <row r="13" spans="1:5" ht="18.75">
      <c r="A13" s="130">
        <v>8</v>
      </c>
      <c r="B13" s="220" t="s">
        <v>682</v>
      </c>
      <c r="C13" s="221">
        <v>11164</v>
      </c>
      <c r="D13" s="217">
        <v>0</v>
      </c>
      <c r="E13" s="215">
        <f>C13-D13</f>
        <v>11164</v>
      </c>
    </row>
    <row r="14" spans="1:5" ht="31.5">
      <c r="A14" s="130">
        <v>9</v>
      </c>
      <c r="B14" s="222" t="s">
        <v>683</v>
      </c>
      <c r="C14" s="221">
        <v>0</v>
      </c>
      <c r="D14" s="221">
        <v>0</v>
      </c>
      <c r="E14" s="221">
        <f>C14-D14</f>
        <v>0</v>
      </c>
    </row>
    <row r="15" spans="1:6" ht="15.75">
      <c r="A15" s="130">
        <v>10</v>
      </c>
      <c r="B15" s="223" t="s">
        <v>684</v>
      </c>
      <c r="C15" s="224">
        <f>SUM(C12,C13,C14)</f>
        <v>16041</v>
      </c>
      <c r="D15" s="224">
        <f>SUM(D12,D13,D14)</f>
        <v>1909</v>
      </c>
      <c r="E15" s="224">
        <f>SUM(E12,E13,E14)</f>
        <v>14132</v>
      </c>
      <c r="F15" s="216"/>
    </row>
    <row r="16" spans="1:5" ht="18.75">
      <c r="A16" s="130">
        <v>11</v>
      </c>
      <c r="B16" s="222" t="s">
        <v>682</v>
      </c>
      <c r="C16" s="221">
        <v>0</v>
      </c>
      <c r="D16" s="221">
        <v>0</v>
      </c>
      <c r="E16" s="215">
        <f>C16-D16</f>
        <v>0</v>
      </c>
    </row>
    <row r="17" spans="1:5" ht="32.25">
      <c r="A17" s="130">
        <v>12</v>
      </c>
      <c r="B17" s="223" t="s">
        <v>685</v>
      </c>
      <c r="C17" s="224">
        <f>C16</f>
        <v>0</v>
      </c>
      <c r="D17" s="224">
        <f>D16</f>
        <v>0</v>
      </c>
      <c r="E17" s="215">
        <f>C17-D17</f>
        <v>0</v>
      </c>
    </row>
    <row r="18" spans="1:5" ht="18.75">
      <c r="A18" s="130">
        <v>13</v>
      </c>
      <c r="B18" s="222" t="s">
        <v>686</v>
      </c>
      <c r="C18" s="221">
        <v>18000</v>
      </c>
      <c r="D18" s="221">
        <v>0</v>
      </c>
      <c r="E18" s="215">
        <f>C18-D18</f>
        <v>18000</v>
      </c>
    </row>
    <row r="19" spans="1:5" ht="15.75">
      <c r="A19" s="130">
        <v>14</v>
      </c>
      <c r="B19" s="223" t="s">
        <v>687</v>
      </c>
      <c r="C19" s="224">
        <f>C18</f>
        <v>18000</v>
      </c>
      <c r="D19" s="224">
        <f>D18</f>
        <v>0</v>
      </c>
      <c r="E19" s="224">
        <f>E18</f>
        <v>18000</v>
      </c>
    </row>
    <row r="20" spans="1:5" ht="15.75">
      <c r="A20" s="130">
        <v>15</v>
      </c>
      <c r="B20" s="220" t="s">
        <v>688</v>
      </c>
      <c r="C20" s="224">
        <f>SUM(C15,C17,C19)</f>
        <v>34041</v>
      </c>
      <c r="D20" s="224">
        <f>SUM(D15,D17,D19)</f>
        <v>1909</v>
      </c>
      <c r="E20" s="224">
        <f>SUM(E15,E17,E19)</f>
        <v>32132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3" sqref="A13"/>
    </sheetView>
  </sheetViews>
  <sheetFormatPr defaultColWidth="11.8515625" defaultRowHeight="15"/>
  <cols>
    <col min="1" max="1" width="5.7109375" style="128" customWidth="1"/>
    <col min="2" max="2" width="32.00390625" style="229" customWidth="1"/>
    <col min="3" max="3" width="24.140625" style="229" customWidth="1"/>
    <col min="4" max="4" width="24.00390625" style="229" customWidth="1"/>
    <col min="5" max="16384" width="11.8515625" style="229" customWidth="1"/>
  </cols>
  <sheetData>
    <row r="1" spans="1:7" s="151" customFormat="1" ht="17.25" customHeight="1">
      <c r="A1" s="327" t="s">
        <v>689</v>
      </c>
      <c r="B1" s="327"/>
      <c r="C1" s="327"/>
      <c r="D1" s="327"/>
      <c r="E1" s="152"/>
      <c r="F1" s="152"/>
      <c r="G1" s="152"/>
    </row>
    <row r="2" spans="1:7" s="151" customFormat="1" ht="17.25" customHeight="1">
      <c r="A2" s="327" t="s">
        <v>690</v>
      </c>
      <c r="B2" s="327"/>
      <c r="C2" s="327"/>
      <c r="D2" s="327"/>
      <c r="E2" s="152"/>
      <c r="F2" s="152"/>
      <c r="G2" s="152"/>
    </row>
    <row r="3" spans="1:7" s="151" customFormat="1" ht="17.25" customHeight="1">
      <c r="A3" s="340" t="s">
        <v>691</v>
      </c>
      <c r="B3" s="340"/>
      <c r="C3" s="340"/>
      <c r="D3" s="340"/>
      <c r="E3" s="152"/>
      <c r="F3" s="152"/>
      <c r="G3" s="152"/>
    </row>
    <row r="5" spans="1:4" s="128" customFormat="1" ht="16.5" customHeight="1">
      <c r="A5" s="150"/>
      <c r="B5" s="149" t="s">
        <v>0</v>
      </c>
      <c r="C5" s="149" t="s">
        <v>1</v>
      </c>
      <c r="D5" s="149" t="s">
        <v>2</v>
      </c>
    </row>
    <row r="6" spans="1:4" ht="16.5">
      <c r="A6" s="130">
        <v>1</v>
      </c>
      <c r="B6" s="226" t="s">
        <v>9</v>
      </c>
      <c r="C6" s="227" t="s">
        <v>833</v>
      </c>
      <c r="D6" s="228" t="s">
        <v>834</v>
      </c>
    </row>
    <row r="7" spans="1:4" ht="16.5">
      <c r="A7" s="130">
        <v>2</v>
      </c>
      <c r="B7" s="226" t="s">
        <v>692</v>
      </c>
      <c r="C7" s="230">
        <v>0</v>
      </c>
      <c r="D7" s="231">
        <v>0</v>
      </c>
    </row>
    <row r="8" spans="1:4" s="234" customFormat="1" ht="49.5" customHeight="1">
      <c r="A8" s="130">
        <v>3</v>
      </c>
      <c r="B8" s="232" t="s">
        <v>693</v>
      </c>
      <c r="C8" s="233">
        <f>SUM(C7:C7)</f>
        <v>0</v>
      </c>
      <c r="D8" s="233">
        <f>SUM(D7:D7)</f>
        <v>0</v>
      </c>
    </row>
    <row r="9" spans="1:4" ht="33">
      <c r="A9" s="130">
        <v>4</v>
      </c>
      <c r="B9" s="235" t="s">
        <v>694</v>
      </c>
      <c r="C9" s="236">
        <v>546987</v>
      </c>
      <c r="D9" s="236">
        <v>0</v>
      </c>
    </row>
    <row r="10" spans="1:4" s="234" customFormat="1" ht="49.5">
      <c r="A10" s="130">
        <v>5</v>
      </c>
      <c r="B10" s="232" t="s">
        <v>695</v>
      </c>
      <c r="C10" s="233">
        <f>C9</f>
        <v>546987</v>
      </c>
      <c r="D10" s="233">
        <f>D9</f>
        <v>0</v>
      </c>
    </row>
    <row r="11" spans="1:4" s="234" customFormat="1" ht="18">
      <c r="A11" s="130">
        <v>6</v>
      </c>
      <c r="B11" s="237" t="s">
        <v>696</v>
      </c>
      <c r="C11" s="233">
        <v>24000</v>
      </c>
      <c r="D11" s="233">
        <v>18400</v>
      </c>
    </row>
    <row r="12" spans="1:4" s="234" customFormat="1" ht="18">
      <c r="A12" s="130">
        <v>7</v>
      </c>
      <c r="B12" s="238" t="s">
        <v>697</v>
      </c>
      <c r="C12" s="239">
        <f>SUM(C8,C10,C11)</f>
        <v>570987</v>
      </c>
      <c r="D12" s="239">
        <f>SUM(D8:D11)</f>
        <v>18400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6" sqref="A6"/>
    </sheetView>
  </sheetViews>
  <sheetFormatPr defaultColWidth="9.140625" defaultRowHeight="15"/>
  <cols>
    <col min="1" max="1" width="5.7109375" style="246" customWidth="1"/>
    <col min="2" max="2" width="26.57421875" style="249" customWidth="1"/>
    <col min="3" max="3" width="65.421875" style="249" customWidth="1"/>
    <col min="4" max="4" width="4.421875" style="241" customWidth="1"/>
    <col min="5" max="5" width="9.140625" style="241" hidden="1" customWidth="1"/>
    <col min="6" max="16384" width="9.140625" style="241" customWidth="1"/>
  </cols>
  <sheetData>
    <row r="1" spans="1:4" ht="18.75">
      <c r="A1" s="341" t="s">
        <v>698</v>
      </c>
      <c r="B1" s="341"/>
      <c r="C1" s="341"/>
      <c r="D1" s="240"/>
    </row>
    <row r="2" spans="1:4" ht="18.75">
      <c r="A2" s="341" t="s">
        <v>699</v>
      </c>
      <c r="B2" s="341"/>
      <c r="C2" s="341"/>
      <c r="D2" s="240"/>
    </row>
    <row r="3" spans="1:4" ht="18.75">
      <c r="A3" s="341" t="s">
        <v>700</v>
      </c>
      <c r="B3" s="341"/>
      <c r="C3" s="341"/>
      <c r="D3" s="240"/>
    </row>
    <row r="4" spans="1:4" ht="18.75">
      <c r="A4" s="341" t="s">
        <v>701</v>
      </c>
      <c r="B4" s="341"/>
      <c r="C4" s="341"/>
      <c r="D4" s="240"/>
    </row>
    <row r="5" spans="1:8" s="151" customFormat="1" ht="17.25" customHeight="1">
      <c r="A5" s="327" t="s">
        <v>783</v>
      </c>
      <c r="B5" s="327"/>
      <c r="C5" s="327"/>
      <c r="D5" s="152"/>
      <c r="E5" s="152"/>
      <c r="F5" s="152"/>
      <c r="G5" s="152"/>
      <c r="H5" s="152"/>
    </row>
    <row r="6" spans="1:4" ht="18.75">
      <c r="A6" s="242"/>
      <c r="B6" s="240"/>
      <c r="C6" s="240"/>
      <c r="D6" s="240"/>
    </row>
    <row r="7" spans="1:3" s="128" customFormat="1" ht="18.75" customHeight="1">
      <c r="A7" s="150"/>
      <c r="B7" s="149" t="s">
        <v>0</v>
      </c>
      <c r="C7" s="149" t="s">
        <v>1</v>
      </c>
    </row>
    <row r="8" spans="1:4" ht="18.75">
      <c r="A8" s="130">
        <v>1</v>
      </c>
      <c r="B8" s="342" t="s">
        <v>702</v>
      </c>
      <c r="C8" s="342"/>
      <c r="D8" s="240"/>
    </row>
    <row r="9" spans="1:4" ht="18.75">
      <c r="A9" s="130">
        <v>2</v>
      </c>
      <c r="B9" s="243" t="s">
        <v>703</v>
      </c>
      <c r="C9" s="244" t="s">
        <v>704</v>
      </c>
      <c r="D9" s="245"/>
    </row>
    <row r="10" spans="1:4" ht="18.75">
      <c r="A10" s="130">
        <v>3</v>
      </c>
      <c r="B10" s="243" t="s">
        <v>705</v>
      </c>
      <c r="C10" s="243" t="s">
        <v>706</v>
      </c>
      <c r="D10" s="245"/>
    </row>
    <row r="11" spans="1:4" ht="18.75">
      <c r="A11" s="130">
        <v>4</v>
      </c>
      <c r="B11" s="243" t="s">
        <v>707</v>
      </c>
      <c r="C11" s="243" t="s">
        <v>708</v>
      </c>
      <c r="D11" s="245"/>
    </row>
    <row r="12" spans="1:4" ht="18.75">
      <c r="A12" s="130">
        <v>5</v>
      </c>
      <c r="B12" s="243" t="s">
        <v>709</v>
      </c>
      <c r="C12" s="243" t="s">
        <v>710</v>
      </c>
      <c r="D12" s="245"/>
    </row>
    <row r="13" spans="1:3" s="248" customFormat="1" ht="18">
      <c r="A13" s="246"/>
      <c r="B13" s="247"/>
      <c r="C13" s="247"/>
    </row>
  </sheetData>
  <sheetProtection/>
  <mergeCells count="6">
    <mergeCell ref="A1:C1"/>
    <mergeCell ref="A2:C2"/>
    <mergeCell ref="A3:C3"/>
    <mergeCell ref="A4:C4"/>
    <mergeCell ref="A5:C5"/>
    <mergeCell ref="B8:C8"/>
  </mergeCells>
  <printOptions horizontalCentered="1"/>
  <pageMargins left="0.1968503937007874" right="0.31496062992125984" top="1.6929133858267718" bottom="0.984251968503937" header="0.7480314960629921" footer="0.5118110236220472"/>
  <pageSetup horizontalDpi="360" verticalDpi="36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" sqref="E4"/>
    </sheetView>
  </sheetViews>
  <sheetFormatPr defaultColWidth="9.140625" defaultRowHeight="15"/>
  <cols>
    <col min="1" max="1" width="4.57421875" style="195" customWidth="1"/>
    <col min="2" max="2" width="43.00390625" style="276" customWidth="1"/>
    <col min="3" max="3" width="15.8515625" style="276" customWidth="1"/>
    <col min="4" max="4" width="18.8515625" style="276" customWidth="1"/>
    <col min="5" max="5" width="18.421875" style="276" customWidth="1"/>
    <col min="6" max="6" width="19.140625" style="276" customWidth="1"/>
    <col min="7" max="7" width="17.421875" style="276" customWidth="1"/>
    <col min="8" max="8" width="18.28125" style="276" customWidth="1"/>
    <col min="9" max="16384" width="9.140625" style="276" customWidth="1"/>
  </cols>
  <sheetData>
    <row r="1" spans="1:8" s="250" customFormat="1" ht="17.25" customHeight="1">
      <c r="A1" s="343" t="s">
        <v>784</v>
      </c>
      <c r="B1" s="343"/>
      <c r="C1" s="343"/>
      <c r="D1" s="343"/>
      <c r="E1" s="343"/>
      <c r="F1" s="343"/>
      <c r="G1" s="343"/>
      <c r="H1" s="343"/>
    </row>
    <row r="2" spans="1:2" s="127" customFormat="1" ht="18.75" customHeight="1">
      <c r="A2" s="195"/>
      <c r="B2" s="251"/>
    </row>
    <row r="3" spans="1:8" s="254" customFormat="1" ht="15.75">
      <c r="A3" s="252"/>
      <c r="B3" s="253" t="s">
        <v>0</v>
      </c>
      <c r="C3" s="253" t="s">
        <v>1</v>
      </c>
      <c r="D3" s="253" t="s">
        <v>2</v>
      </c>
      <c r="E3" s="253" t="s">
        <v>3</v>
      </c>
      <c r="F3" s="253" t="s">
        <v>6</v>
      </c>
      <c r="G3" s="253" t="s">
        <v>45</v>
      </c>
      <c r="H3" s="253" t="s">
        <v>46</v>
      </c>
    </row>
    <row r="4" spans="1:8" s="258" customFormat="1" ht="42.75">
      <c r="A4" s="255"/>
      <c r="B4" s="256" t="s">
        <v>9</v>
      </c>
      <c r="C4" s="257" t="s">
        <v>711</v>
      </c>
      <c r="D4" s="257" t="s">
        <v>712</v>
      </c>
      <c r="E4" s="257" t="s">
        <v>713</v>
      </c>
      <c r="F4" s="257" t="s">
        <v>714</v>
      </c>
      <c r="G4" s="257" t="s">
        <v>715</v>
      </c>
      <c r="H4" s="256" t="s">
        <v>716</v>
      </c>
    </row>
    <row r="5" spans="1:8" s="261" customFormat="1" ht="19.5" customHeight="1">
      <c r="A5" s="255" t="s">
        <v>785</v>
      </c>
      <c r="B5" s="259" t="s">
        <v>717</v>
      </c>
      <c r="C5" s="259">
        <v>3241632</v>
      </c>
      <c r="D5" s="259">
        <v>72576719</v>
      </c>
      <c r="E5" s="259">
        <v>5403087</v>
      </c>
      <c r="F5" s="259">
        <v>1365617</v>
      </c>
      <c r="G5" s="259">
        <v>0</v>
      </c>
      <c r="H5" s="260">
        <f aca="true" t="shared" si="0" ref="H5:H23">SUM(C5:G5)</f>
        <v>82587055</v>
      </c>
    </row>
    <row r="6" spans="1:8" s="263" customFormat="1" ht="25.5" customHeight="1">
      <c r="A6" s="255" t="s">
        <v>786</v>
      </c>
      <c r="B6" s="267" t="s">
        <v>787</v>
      </c>
      <c r="C6" s="259">
        <v>1000000</v>
      </c>
      <c r="D6" s="259"/>
      <c r="E6" s="259"/>
      <c r="F6" s="262"/>
      <c r="G6" s="259"/>
      <c r="H6" s="260">
        <v>1000000</v>
      </c>
    </row>
    <row r="7" spans="1:8" s="263" customFormat="1" ht="27.75" customHeight="1">
      <c r="A7" s="255" t="s">
        <v>788</v>
      </c>
      <c r="B7" s="264" t="s">
        <v>719</v>
      </c>
      <c r="C7" s="265">
        <v>1000000</v>
      </c>
      <c r="D7" s="266"/>
      <c r="E7" s="266"/>
      <c r="F7" s="265">
        <v>214984</v>
      </c>
      <c r="G7" s="266"/>
      <c r="H7" s="265">
        <f t="shared" si="0"/>
        <v>1214984</v>
      </c>
    </row>
    <row r="8" spans="1:8" s="269" customFormat="1" ht="19.5" customHeight="1">
      <c r="A8" s="255" t="s">
        <v>789</v>
      </c>
      <c r="B8" s="265" t="s">
        <v>720</v>
      </c>
      <c r="C8" s="266"/>
      <c r="D8" s="266"/>
      <c r="E8" s="266"/>
      <c r="F8" s="270">
        <v>3331017</v>
      </c>
      <c r="G8" s="266"/>
      <c r="H8" s="265">
        <f t="shared" si="0"/>
        <v>3331017</v>
      </c>
    </row>
    <row r="9" spans="1:8" s="269" customFormat="1" ht="19.5" customHeight="1">
      <c r="A9" s="255" t="s">
        <v>790</v>
      </c>
      <c r="B9" s="271" t="s">
        <v>791</v>
      </c>
      <c r="C9" s="272"/>
      <c r="D9" s="272"/>
      <c r="E9" s="272">
        <v>25976</v>
      </c>
      <c r="F9" s="272"/>
      <c r="G9" s="272"/>
      <c r="H9" s="268">
        <f t="shared" si="0"/>
        <v>25976</v>
      </c>
    </row>
    <row r="10" spans="1:8" s="269" customFormat="1" ht="19.5" customHeight="1">
      <c r="A10" s="255" t="s">
        <v>792</v>
      </c>
      <c r="B10" s="267" t="s">
        <v>793</v>
      </c>
      <c r="C10" s="272"/>
      <c r="D10" s="272"/>
      <c r="E10" s="272">
        <v>36135</v>
      </c>
      <c r="F10" s="272"/>
      <c r="G10" s="272"/>
      <c r="H10" s="268">
        <f t="shared" si="0"/>
        <v>36135</v>
      </c>
    </row>
    <row r="11" spans="1:8" s="269" customFormat="1" ht="19.5" customHeight="1">
      <c r="A11" s="255" t="s">
        <v>794</v>
      </c>
      <c r="B11" s="267" t="s">
        <v>795</v>
      </c>
      <c r="C11" s="272"/>
      <c r="D11" s="272"/>
      <c r="E11" s="272">
        <v>27558</v>
      </c>
      <c r="F11" s="272"/>
      <c r="G11" s="272"/>
      <c r="H11" s="268">
        <f t="shared" si="0"/>
        <v>27558</v>
      </c>
    </row>
    <row r="12" spans="1:8" s="269" customFormat="1" ht="19.5" customHeight="1">
      <c r="A12" s="255" t="s">
        <v>796</v>
      </c>
      <c r="B12" s="267" t="s">
        <v>797</v>
      </c>
      <c r="C12" s="272"/>
      <c r="D12" s="272"/>
      <c r="E12" s="272">
        <v>9843</v>
      </c>
      <c r="F12" s="272"/>
      <c r="G12" s="272"/>
      <c r="H12" s="268">
        <f t="shared" si="0"/>
        <v>9843</v>
      </c>
    </row>
    <row r="13" spans="1:8" s="269" customFormat="1" ht="19.5" customHeight="1">
      <c r="A13" s="255" t="s">
        <v>798</v>
      </c>
      <c r="B13" s="271" t="s">
        <v>799</v>
      </c>
      <c r="C13" s="272"/>
      <c r="D13" s="272"/>
      <c r="E13" s="271">
        <v>25000</v>
      </c>
      <c r="F13" s="272"/>
      <c r="G13" s="272"/>
      <c r="H13" s="268">
        <f t="shared" si="0"/>
        <v>25000</v>
      </c>
    </row>
    <row r="14" spans="1:8" s="269" customFormat="1" ht="19.5" customHeight="1">
      <c r="A14" s="255" t="s">
        <v>800</v>
      </c>
      <c r="B14" s="271" t="s">
        <v>801</v>
      </c>
      <c r="C14" s="272"/>
      <c r="D14" s="272">
        <v>1804860</v>
      </c>
      <c r="E14" s="271"/>
      <c r="F14" s="272"/>
      <c r="G14" s="272"/>
      <c r="H14" s="268">
        <f t="shared" si="0"/>
        <v>1804860</v>
      </c>
    </row>
    <row r="15" spans="1:8" s="269" customFormat="1" ht="19.5" customHeight="1">
      <c r="A15" s="255" t="s">
        <v>802</v>
      </c>
      <c r="B15" s="271" t="s">
        <v>803</v>
      </c>
      <c r="C15" s="272"/>
      <c r="D15" s="272"/>
      <c r="E15" s="271">
        <v>90472</v>
      </c>
      <c r="F15" s="272"/>
      <c r="G15" s="272"/>
      <c r="H15" s="268">
        <f>SUM(C15:G15)</f>
        <v>90472</v>
      </c>
    </row>
    <row r="16" spans="1:8" s="263" customFormat="1" ht="19.5" customHeight="1">
      <c r="A16" s="255" t="s">
        <v>804</v>
      </c>
      <c r="B16" s="271" t="s">
        <v>721</v>
      </c>
      <c r="C16" s="272"/>
      <c r="D16" s="272">
        <v>235911</v>
      </c>
      <c r="E16" s="271"/>
      <c r="F16" s="272"/>
      <c r="G16" s="272"/>
      <c r="H16" s="268">
        <f>SUM(C16:G16)</f>
        <v>235911</v>
      </c>
    </row>
    <row r="17" spans="1:8" s="269" customFormat="1" ht="19.5" customHeight="1">
      <c r="A17" s="255" t="s">
        <v>805</v>
      </c>
      <c r="B17" s="271" t="s">
        <v>718</v>
      </c>
      <c r="C17" s="272"/>
      <c r="D17" s="272">
        <v>115235</v>
      </c>
      <c r="E17" s="271"/>
      <c r="F17" s="272"/>
      <c r="G17" s="272"/>
      <c r="H17" s="268">
        <f>SUM(C17:G17)</f>
        <v>115235</v>
      </c>
    </row>
    <row r="18" spans="1:8" s="263" customFormat="1" ht="19.5" customHeight="1">
      <c r="A18" s="255" t="s">
        <v>806</v>
      </c>
      <c r="B18" s="265" t="s">
        <v>722</v>
      </c>
      <c r="C18" s="266"/>
      <c r="D18" s="270">
        <f>SUM(D9:D17)</f>
        <v>2156006</v>
      </c>
      <c r="E18" s="270">
        <f>SUM(E9:E17)</f>
        <v>214984</v>
      </c>
      <c r="F18" s="266"/>
      <c r="G18" s="266"/>
      <c r="H18" s="265">
        <f t="shared" si="0"/>
        <v>2370990</v>
      </c>
    </row>
    <row r="19" spans="1:8" s="263" customFormat="1" ht="27.75" customHeight="1">
      <c r="A19" s="255" t="s">
        <v>807</v>
      </c>
      <c r="B19" s="268" t="s">
        <v>723</v>
      </c>
      <c r="C19" s="273"/>
      <c r="D19" s="272"/>
      <c r="E19" s="272"/>
      <c r="F19" s="273"/>
      <c r="G19" s="273"/>
      <c r="H19" s="268">
        <f t="shared" si="0"/>
        <v>0</v>
      </c>
    </row>
    <row r="20" spans="1:8" s="269" customFormat="1" ht="27.75" customHeight="1">
      <c r="A20" s="255" t="s">
        <v>808</v>
      </c>
      <c r="B20" s="265" t="s">
        <v>724</v>
      </c>
      <c r="C20" s="270"/>
      <c r="D20" s="270">
        <f>D19</f>
        <v>0</v>
      </c>
      <c r="E20" s="270"/>
      <c r="F20" s="270"/>
      <c r="G20" s="266"/>
      <c r="H20" s="265">
        <f t="shared" si="0"/>
        <v>0</v>
      </c>
    </row>
    <row r="21" spans="1:8" s="269" customFormat="1" ht="27.75" customHeight="1">
      <c r="A21" s="255" t="s">
        <v>809</v>
      </c>
      <c r="B21" s="264" t="s">
        <v>725</v>
      </c>
      <c r="C21" s="265"/>
      <c r="D21" s="265"/>
      <c r="E21" s="265"/>
      <c r="F21" s="265"/>
      <c r="G21" s="266"/>
      <c r="H21" s="265">
        <f t="shared" si="0"/>
        <v>0</v>
      </c>
    </row>
    <row r="22" spans="1:8" s="263" customFormat="1" ht="19.5" customHeight="1">
      <c r="A22" s="255" t="s">
        <v>810</v>
      </c>
      <c r="B22" s="267"/>
      <c r="C22" s="268"/>
      <c r="D22" s="268"/>
      <c r="E22" s="268"/>
      <c r="F22" s="268"/>
      <c r="G22" s="273"/>
      <c r="H22" s="268">
        <f t="shared" si="0"/>
        <v>0</v>
      </c>
    </row>
    <row r="23" spans="1:8" s="263" customFormat="1" ht="19.5" customHeight="1">
      <c r="A23" s="255" t="s">
        <v>811</v>
      </c>
      <c r="B23" s="265" t="s">
        <v>726</v>
      </c>
      <c r="C23" s="265">
        <v>0</v>
      </c>
      <c r="D23" s="265">
        <f>SUM(D22:D22)</f>
        <v>0</v>
      </c>
      <c r="E23" s="265">
        <f>SUM(E22:E22)</f>
        <v>0</v>
      </c>
      <c r="F23" s="265"/>
      <c r="G23" s="265">
        <f>SUM(G22:G22)</f>
        <v>0</v>
      </c>
      <c r="H23" s="265">
        <f t="shared" si="0"/>
        <v>0</v>
      </c>
    </row>
    <row r="24" spans="1:8" s="274" customFormat="1" ht="19.5" customHeight="1">
      <c r="A24" s="255" t="s">
        <v>812</v>
      </c>
      <c r="B24" s="260" t="s">
        <v>727</v>
      </c>
      <c r="C24" s="260">
        <f>SUM(C7,C20,C21,C23)</f>
        <v>1000000</v>
      </c>
      <c r="D24" s="260">
        <f>SUM(D7,D20,D18,D23)</f>
        <v>2156006</v>
      </c>
      <c r="E24" s="260">
        <f>SUM(E7,E20,E2,E18,E23)</f>
        <v>214984</v>
      </c>
      <c r="F24" s="260">
        <f>F7+F8</f>
        <v>3546001</v>
      </c>
      <c r="G24" s="260">
        <f>SUM(G18,G20,G21,G23)</f>
        <v>0</v>
      </c>
      <c r="H24" s="260">
        <f>SUM(H7,H8,H18,H20,H21,H23)</f>
        <v>6916991</v>
      </c>
    </row>
    <row r="25" spans="1:8" s="274" customFormat="1" ht="19.5" customHeight="1">
      <c r="A25" s="255" t="s">
        <v>813</v>
      </c>
      <c r="B25" s="265" t="s">
        <v>728</v>
      </c>
      <c r="C25" s="265"/>
      <c r="D25" s="265"/>
      <c r="E25" s="265"/>
      <c r="F25" s="266"/>
      <c r="G25" s="266"/>
      <c r="H25" s="265">
        <f aca="true" t="shared" si="1" ref="H25:H30">SUM(C25:G25)</f>
        <v>0</v>
      </c>
    </row>
    <row r="26" spans="1:8" s="263" customFormat="1" ht="19.5" customHeight="1">
      <c r="A26" s="255" t="s">
        <v>814</v>
      </c>
      <c r="B26" s="265" t="s">
        <v>729</v>
      </c>
      <c r="C26" s="265"/>
      <c r="D26" s="265"/>
      <c r="E26" s="265"/>
      <c r="F26" s="265"/>
      <c r="G26" s="265"/>
      <c r="H26" s="265">
        <f t="shared" si="1"/>
        <v>0</v>
      </c>
    </row>
    <row r="27" spans="1:8" s="263" customFormat="1" ht="19.5" customHeight="1">
      <c r="A27" s="255" t="s">
        <v>815</v>
      </c>
      <c r="B27" s="265" t="s">
        <v>730</v>
      </c>
      <c r="C27" s="275"/>
      <c r="D27" s="275"/>
      <c r="E27" s="275"/>
      <c r="F27" s="275"/>
      <c r="G27" s="266"/>
      <c r="H27" s="275">
        <f t="shared" si="1"/>
        <v>0</v>
      </c>
    </row>
    <row r="28" spans="1:8" ht="19.5" customHeight="1">
      <c r="A28" s="255" t="s">
        <v>816</v>
      </c>
      <c r="B28" s="264" t="s">
        <v>731</v>
      </c>
      <c r="C28" s="275"/>
      <c r="D28" s="275"/>
      <c r="E28" s="275"/>
      <c r="F28" s="275"/>
      <c r="G28" s="266"/>
      <c r="H28" s="275">
        <f t="shared" si="1"/>
        <v>0</v>
      </c>
    </row>
    <row r="29" spans="1:8" ht="27.75" customHeight="1">
      <c r="A29" s="255" t="s">
        <v>817</v>
      </c>
      <c r="B29" s="267" t="s">
        <v>818</v>
      </c>
      <c r="C29" s="268"/>
      <c r="D29" s="268"/>
      <c r="E29" s="268"/>
      <c r="F29" s="268">
        <v>2370990</v>
      </c>
      <c r="G29" s="273"/>
      <c r="H29" s="275">
        <f t="shared" si="1"/>
        <v>2370990</v>
      </c>
    </row>
    <row r="30" spans="1:8" s="269" customFormat="1" ht="27.75" customHeight="1">
      <c r="A30" s="255" t="s">
        <v>819</v>
      </c>
      <c r="B30" s="277" t="s">
        <v>732</v>
      </c>
      <c r="C30" s="277"/>
      <c r="D30" s="277">
        <f>SUM(D29:D29)</f>
        <v>0</v>
      </c>
      <c r="E30" s="277">
        <f>SUM(E29:E29)</f>
        <v>0</v>
      </c>
      <c r="F30" s="277">
        <f>SUM(F29:F29)</f>
        <v>2370990</v>
      </c>
      <c r="G30" s="277">
        <f>SUM(G29:G29)</f>
        <v>0</v>
      </c>
      <c r="H30" s="277">
        <f t="shared" si="1"/>
        <v>2370990</v>
      </c>
    </row>
    <row r="31" spans="1:8" s="269" customFormat="1" ht="27.75" customHeight="1">
      <c r="A31" s="255" t="s">
        <v>820</v>
      </c>
      <c r="B31" s="277" t="s">
        <v>733</v>
      </c>
      <c r="C31" s="277">
        <f>SUM(C30)</f>
        <v>0</v>
      </c>
      <c r="D31" s="277">
        <f>SUM(D30)</f>
        <v>0</v>
      </c>
      <c r="E31" s="277">
        <f>SUM(E30,E25)</f>
        <v>0</v>
      </c>
      <c r="F31" s="277">
        <f>SUM(F30)</f>
        <v>2370990</v>
      </c>
      <c r="G31" s="277">
        <f>SUM(G30)</f>
        <v>0</v>
      </c>
      <c r="H31" s="277">
        <f>SUM(H30,H25)</f>
        <v>2370990</v>
      </c>
    </row>
    <row r="32" spans="1:8" s="261" customFormat="1" ht="19.5" customHeight="1">
      <c r="A32" s="255" t="s">
        <v>821</v>
      </c>
      <c r="B32" s="259" t="s">
        <v>734</v>
      </c>
      <c r="C32" s="259">
        <f aca="true" t="shared" si="2" ref="C32:H32">C5+C24-C31</f>
        <v>4241632</v>
      </c>
      <c r="D32" s="259">
        <f t="shared" si="2"/>
        <v>74732725</v>
      </c>
      <c r="E32" s="259">
        <f t="shared" si="2"/>
        <v>5618071</v>
      </c>
      <c r="F32" s="259">
        <f t="shared" si="2"/>
        <v>2540628</v>
      </c>
      <c r="G32" s="259">
        <f t="shared" si="2"/>
        <v>0</v>
      </c>
      <c r="H32" s="259">
        <f t="shared" si="2"/>
        <v>87133056</v>
      </c>
    </row>
    <row r="33" spans="1:8" s="261" customFormat="1" ht="19.5" customHeight="1">
      <c r="A33" s="255" t="s">
        <v>822</v>
      </c>
      <c r="B33" s="259" t="s">
        <v>735</v>
      </c>
      <c r="C33" s="259">
        <v>3241632</v>
      </c>
      <c r="D33" s="259">
        <v>17371208</v>
      </c>
      <c r="E33" s="259">
        <v>3525380</v>
      </c>
      <c r="F33" s="266"/>
      <c r="G33" s="259">
        <v>0</v>
      </c>
      <c r="H33" s="259">
        <f aca="true" t="shared" si="3" ref="H33:H40">SUM(C33:G33)</f>
        <v>24138220</v>
      </c>
    </row>
    <row r="34" spans="1:8" s="261" customFormat="1" ht="19.5" customHeight="1">
      <c r="A34" s="255" t="s">
        <v>823</v>
      </c>
      <c r="B34" s="275" t="s">
        <v>736</v>
      </c>
      <c r="C34" s="275">
        <v>16274</v>
      </c>
      <c r="D34" s="275">
        <v>1326268</v>
      </c>
      <c r="E34" s="278">
        <v>759638</v>
      </c>
      <c r="F34" s="266"/>
      <c r="G34" s="275"/>
      <c r="H34" s="275">
        <f t="shared" si="3"/>
        <v>2102180</v>
      </c>
    </row>
    <row r="35" spans="1:8" s="261" customFormat="1" ht="19.5" customHeight="1">
      <c r="A35" s="255" t="s">
        <v>824</v>
      </c>
      <c r="B35" s="275" t="s">
        <v>737</v>
      </c>
      <c r="C35" s="275"/>
      <c r="D35" s="275"/>
      <c r="E35" s="275"/>
      <c r="F35" s="266"/>
      <c r="G35" s="275"/>
      <c r="H35" s="275">
        <f t="shared" si="3"/>
        <v>0</v>
      </c>
    </row>
    <row r="36" spans="1:8" ht="19.5" customHeight="1">
      <c r="A36" s="255" t="s">
        <v>825</v>
      </c>
      <c r="B36" s="275" t="s">
        <v>738</v>
      </c>
      <c r="C36" s="275"/>
      <c r="D36" s="275"/>
      <c r="E36" s="275"/>
      <c r="F36" s="275"/>
      <c r="G36" s="275"/>
      <c r="H36" s="275">
        <f t="shared" si="3"/>
        <v>0</v>
      </c>
    </row>
    <row r="37" spans="1:8" ht="19.5" customHeight="1">
      <c r="A37" s="255" t="s">
        <v>826</v>
      </c>
      <c r="B37" s="275" t="s">
        <v>739</v>
      </c>
      <c r="C37" s="275"/>
      <c r="D37" s="275"/>
      <c r="E37" s="275"/>
      <c r="F37" s="275"/>
      <c r="G37" s="275"/>
      <c r="H37" s="275">
        <f t="shared" si="3"/>
        <v>0</v>
      </c>
    </row>
    <row r="38" spans="1:8" ht="19.5" customHeight="1">
      <c r="A38" s="255" t="s">
        <v>827</v>
      </c>
      <c r="B38" s="259" t="s">
        <v>740</v>
      </c>
      <c r="C38" s="259">
        <f>C33+C34-C35</f>
        <v>3257906</v>
      </c>
      <c r="D38" s="259">
        <f>D33+D34-D35</f>
        <v>18697476</v>
      </c>
      <c r="E38" s="259">
        <f>E33+E34-E35</f>
        <v>4285018</v>
      </c>
      <c r="F38" s="259">
        <f>F33+F34-F35</f>
        <v>0</v>
      </c>
      <c r="G38" s="259">
        <f>G33+G34-G35</f>
        <v>0</v>
      </c>
      <c r="H38" s="259">
        <f t="shared" si="3"/>
        <v>26240400</v>
      </c>
    </row>
    <row r="39" spans="1:8" ht="19.5" customHeight="1">
      <c r="A39" s="255" t="s">
        <v>828</v>
      </c>
      <c r="B39" s="259" t="s">
        <v>741</v>
      </c>
      <c r="C39" s="259">
        <f>C32-C38</f>
        <v>983726</v>
      </c>
      <c r="D39" s="259">
        <f>D32-D38</f>
        <v>56035249</v>
      </c>
      <c r="E39" s="259">
        <f>E32-E38</f>
        <v>1333053</v>
      </c>
      <c r="F39" s="259">
        <f>F32-F38</f>
        <v>2540628</v>
      </c>
      <c r="G39" s="259">
        <f>G32-G38</f>
        <v>0</v>
      </c>
      <c r="H39" s="259">
        <f t="shared" si="3"/>
        <v>60892656</v>
      </c>
    </row>
    <row r="40" spans="1:8" s="261" customFormat="1" ht="19.5" customHeight="1">
      <c r="A40" s="255" t="s">
        <v>829</v>
      </c>
      <c r="B40" s="275" t="s">
        <v>742</v>
      </c>
      <c r="C40" s="275">
        <v>3241632</v>
      </c>
      <c r="D40" s="275">
        <v>155</v>
      </c>
      <c r="E40" s="275">
        <v>1937778</v>
      </c>
      <c r="F40" s="275">
        <v>0</v>
      </c>
      <c r="G40" s="275">
        <v>0</v>
      </c>
      <c r="H40" s="275">
        <f t="shared" si="3"/>
        <v>5179565</v>
      </c>
    </row>
    <row r="41" ht="12.75">
      <c r="A41" s="279"/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01" t="s">
        <v>743</v>
      </c>
      <c r="B1" s="301"/>
      <c r="C1" s="301"/>
      <c r="D1" s="301"/>
      <c r="E1" s="301"/>
    </row>
    <row r="2" spans="1:5" s="2" customFormat="1" ht="15.75">
      <c r="A2" s="301" t="s">
        <v>830</v>
      </c>
      <c r="B2" s="301"/>
      <c r="C2" s="301"/>
      <c r="D2" s="301"/>
      <c r="E2" s="301"/>
    </row>
    <row r="3" s="2" customFormat="1" ht="15.75"/>
    <row r="4" spans="1:5" s="11" customFormat="1" ht="15.75">
      <c r="A4" s="280"/>
      <c r="B4" s="280" t="s">
        <v>0</v>
      </c>
      <c r="C4" s="280" t="s">
        <v>1</v>
      </c>
      <c r="D4" s="280" t="s">
        <v>2</v>
      </c>
      <c r="E4" s="280" t="s">
        <v>3</v>
      </c>
    </row>
    <row r="5" spans="1:5" s="11" customFormat="1" ht="15.75">
      <c r="A5" s="280">
        <v>1</v>
      </c>
      <c r="B5" s="68" t="s">
        <v>9</v>
      </c>
      <c r="C5" s="281">
        <v>42735</v>
      </c>
      <c r="D5" s="281" t="s">
        <v>832</v>
      </c>
      <c r="E5" s="281">
        <v>43100</v>
      </c>
    </row>
    <row r="6" spans="1:5" s="11" customFormat="1" ht="15.75">
      <c r="A6" s="280">
        <v>2</v>
      </c>
      <c r="B6" s="282" t="s">
        <v>669</v>
      </c>
      <c r="C6" s="154"/>
      <c r="D6" s="154"/>
      <c r="E6" s="154"/>
    </row>
    <row r="7" spans="1:5" s="11" customFormat="1" ht="15.75">
      <c r="A7" s="280">
        <v>3</v>
      </c>
      <c r="B7" s="283" t="s">
        <v>744</v>
      </c>
      <c r="C7" s="154">
        <v>100000</v>
      </c>
      <c r="D7" s="154"/>
      <c r="E7" s="154"/>
    </row>
    <row r="8" spans="1:5" s="11" customFormat="1" ht="15.75">
      <c r="A8" s="280">
        <v>4</v>
      </c>
      <c r="B8" s="283" t="s">
        <v>831</v>
      </c>
      <c r="C8" s="154"/>
      <c r="D8" s="154"/>
      <c r="E8" s="154">
        <v>100000</v>
      </c>
    </row>
    <row r="9" spans="1:5" s="11" customFormat="1" ht="15.75">
      <c r="A9" s="280">
        <v>5</v>
      </c>
      <c r="B9" s="282" t="s">
        <v>745</v>
      </c>
      <c r="C9" s="284">
        <f>SUM(C6:C8)</f>
        <v>100000</v>
      </c>
      <c r="D9" s="284">
        <f>SUM(D6:D8)</f>
        <v>0</v>
      </c>
      <c r="E9" s="284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298"/>
  <sheetViews>
    <sheetView zoomScalePageLayoutView="0" workbookViewId="0" topLeftCell="A1">
      <selection activeCell="E258" sqref="E258"/>
    </sheetView>
  </sheetViews>
  <sheetFormatPr defaultColWidth="9.140625" defaultRowHeight="15"/>
  <cols>
    <col min="1" max="1" width="54.7109375" style="94" customWidth="1"/>
    <col min="2" max="2" width="5.7109375" style="16" customWidth="1"/>
    <col min="3" max="3" width="11.7109375" style="112" customWidth="1"/>
    <col min="4" max="4" width="15.00390625" style="16" customWidth="1"/>
    <col min="5" max="5" width="15.421875" style="97" customWidth="1"/>
    <col min="6" max="6" width="10.140625" style="16" bestFit="1" customWidth="1"/>
    <col min="7" max="16384" width="9.140625" style="16" customWidth="1"/>
  </cols>
  <sheetData>
    <row r="1" spans="1:5" ht="15.75">
      <c r="A1" s="344" t="s">
        <v>468</v>
      </c>
      <c r="B1" s="344"/>
      <c r="C1" s="344"/>
      <c r="D1" s="344"/>
      <c r="E1" s="344"/>
    </row>
    <row r="2" spans="1:5" ht="15.75">
      <c r="A2" s="309" t="s">
        <v>456</v>
      </c>
      <c r="B2" s="309"/>
      <c r="C2" s="309"/>
      <c r="D2" s="309"/>
      <c r="E2" s="309"/>
    </row>
    <row r="3" spans="1:3" ht="15.75">
      <c r="A3" s="92"/>
      <c r="B3" s="45"/>
      <c r="C3" s="109"/>
    </row>
    <row r="4" spans="1:5" s="10" customFormat="1" ht="33" customHeight="1">
      <c r="A4" s="82" t="s">
        <v>9</v>
      </c>
      <c r="B4" s="17" t="s">
        <v>106</v>
      </c>
      <c r="C4" s="40" t="s">
        <v>4</v>
      </c>
      <c r="D4" s="40" t="s">
        <v>501</v>
      </c>
      <c r="E4" s="40" t="s">
        <v>502</v>
      </c>
    </row>
    <row r="5" spans="1:5" s="10" customFormat="1" ht="16.5">
      <c r="A5" s="56" t="s">
        <v>60</v>
      </c>
      <c r="B5" s="85"/>
      <c r="C5" s="105"/>
      <c r="D5" s="105"/>
      <c r="E5" s="105"/>
    </row>
    <row r="6" spans="1:5" s="10" customFormat="1" ht="15" customHeight="1">
      <c r="A6" s="55" t="s">
        <v>228</v>
      </c>
      <c r="B6" s="17"/>
      <c r="C6" s="105"/>
      <c r="D6" s="105"/>
      <c r="E6" s="105"/>
    </row>
    <row r="7" spans="1:5" s="10" customFormat="1" ht="15.75" hidden="1">
      <c r="A7" s="67" t="s">
        <v>113</v>
      </c>
      <c r="B7" s="17">
        <v>2</v>
      </c>
      <c r="C7" s="105"/>
      <c r="D7" s="105"/>
      <c r="E7" s="105"/>
    </row>
    <row r="8" spans="1:5" s="10" customFormat="1" ht="15.75">
      <c r="A8" s="67" t="s">
        <v>114</v>
      </c>
      <c r="B8" s="17">
        <v>2</v>
      </c>
      <c r="C8" s="62">
        <v>1106080</v>
      </c>
      <c r="D8" s="62">
        <v>1106080</v>
      </c>
      <c r="E8" s="62">
        <v>1106080</v>
      </c>
    </row>
    <row r="9" spans="1:7" s="10" customFormat="1" ht="15.75">
      <c r="A9" s="67" t="s">
        <v>115</v>
      </c>
      <c r="B9" s="17">
        <v>2</v>
      </c>
      <c r="C9" s="62">
        <v>672000</v>
      </c>
      <c r="D9" s="62">
        <v>672000</v>
      </c>
      <c r="E9" s="62">
        <v>672000</v>
      </c>
      <c r="G9" s="116"/>
    </row>
    <row r="10" spans="1:5" s="10" customFormat="1" ht="15.75">
      <c r="A10" s="67" t="s">
        <v>116</v>
      </c>
      <c r="B10" s="17">
        <v>2</v>
      </c>
      <c r="C10" s="62">
        <v>244053</v>
      </c>
      <c r="D10" s="62">
        <v>244053</v>
      </c>
      <c r="E10" s="62">
        <v>244053</v>
      </c>
    </row>
    <row r="11" spans="1:5" s="10" customFormat="1" ht="15.75">
      <c r="A11" s="67" t="s">
        <v>117</v>
      </c>
      <c r="B11" s="17">
        <v>2</v>
      </c>
      <c r="C11" s="62">
        <v>342770</v>
      </c>
      <c r="D11" s="62">
        <v>342770</v>
      </c>
      <c r="E11" s="62">
        <v>342770</v>
      </c>
    </row>
    <row r="12" spans="1:5" s="10" customFormat="1" ht="15.75">
      <c r="A12" s="67" t="s">
        <v>230</v>
      </c>
      <c r="B12" s="17">
        <v>2</v>
      </c>
      <c r="C12" s="62">
        <v>5000000</v>
      </c>
      <c r="D12" s="62">
        <v>5000000</v>
      </c>
      <c r="E12" s="62">
        <v>5000000</v>
      </c>
    </row>
    <row r="13" spans="1:5" s="10" customFormat="1" ht="15.75">
      <c r="A13" s="67" t="s">
        <v>496</v>
      </c>
      <c r="B13" s="17">
        <v>2</v>
      </c>
      <c r="C13" s="62"/>
      <c r="D13" s="62">
        <v>1000000</v>
      </c>
      <c r="E13" s="105">
        <v>1000000</v>
      </c>
    </row>
    <row r="14" spans="1:5" s="10" customFormat="1" ht="31.5" hidden="1">
      <c r="A14" s="67" t="s">
        <v>231</v>
      </c>
      <c r="B14" s="17">
        <v>2</v>
      </c>
      <c r="C14" s="105"/>
      <c r="D14" s="105"/>
      <c r="E14" s="105"/>
    </row>
    <row r="15" spans="1:5" s="10" customFormat="1" ht="15.75">
      <c r="A15" s="93" t="s">
        <v>431</v>
      </c>
      <c r="B15" s="17">
        <v>2</v>
      </c>
      <c r="C15" s="62">
        <v>2651365</v>
      </c>
      <c r="D15" s="62">
        <v>2651365</v>
      </c>
      <c r="E15" s="105">
        <v>2651365</v>
      </c>
    </row>
    <row r="16" spans="1:5" s="10" customFormat="1" ht="15.75" hidden="1">
      <c r="A16" s="67" t="s">
        <v>249</v>
      </c>
      <c r="B16" s="17">
        <v>2</v>
      </c>
      <c r="C16" s="105"/>
      <c r="D16" s="105"/>
      <c r="E16" s="105"/>
    </row>
    <row r="17" spans="1:5" s="10" customFormat="1" ht="31.5">
      <c r="A17" s="90" t="s">
        <v>229</v>
      </c>
      <c r="B17" s="17"/>
      <c r="C17" s="62">
        <f>SUM(C7:C16)</f>
        <v>10016268</v>
      </c>
      <c r="D17" s="62">
        <f>SUM(D7:D16)</f>
        <v>11016268</v>
      </c>
      <c r="E17" s="105">
        <f>SUM(E7:E16)</f>
        <v>11016268</v>
      </c>
    </row>
    <row r="18" spans="1:5" s="10" customFormat="1" ht="15.75" hidden="1">
      <c r="A18" s="67" t="s">
        <v>233</v>
      </c>
      <c r="B18" s="17">
        <v>2</v>
      </c>
      <c r="C18" s="105"/>
      <c r="D18" s="105"/>
      <c r="E18" s="105"/>
    </row>
    <row r="19" spans="1:5" s="10" customFormat="1" ht="15.75" hidden="1">
      <c r="A19" s="67" t="s">
        <v>234</v>
      </c>
      <c r="B19" s="17">
        <v>2</v>
      </c>
      <c r="C19" s="105"/>
      <c r="D19" s="105"/>
      <c r="E19" s="105"/>
    </row>
    <row r="20" spans="1:5" s="10" customFormat="1" ht="31.5" hidden="1">
      <c r="A20" s="90" t="s">
        <v>232</v>
      </c>
      <c r="B20" s="17"/>
      <c r="C20" s="105">
        <f>SUM(C18:C19)</f>
        <v>0</v>
      </c>
      <c r="D20" s="105">
        <f>SUM(D18:D19)</f>
        <v>0</v>
      </c>
      <c r="E20" s="105">
        <f>SUM(E18:E19)</f>
        <v>0</v>
      </c>
    </row>
    <row r="21" spans="1:5" s="10" customFormat="1" ht="15.75" hidden="1">
      <c r="A21" s="67" t="s">
        <v>235</v>
      </c>
      <c r="B21" s="17">
        <v>2</v>
      </c>
      <c r="C21" s="105"/>
      <c r="D21" s="105"/>
      <c r="E21" s="105"/>
    </row>
    <row r="22" spans="1:5" s="10" customFormat="1" ht="15.75" hidden="1">
      <c r="A22" s="67" t="s">
        <v>236</v>
      </c>
      <c r="B22" s="17">
        <v>2</v>
      </c>
      <c r="C22" s="105"/>
      <c r="D22" s="105"/>
      <c r="E22" s="105"/>
    </row>
    <row r="23" spans="1:5" s="10" customFormat="1" ht="15.75" hidden="1">
      <c r="A23" s="93" t="s">
        <v>431</v>
      </c>
      <c r="B23" s="17">
        <v>2</v>
      </c>
      <c r="C23" s="105"/>
      <c r="D23" s="105"/>
      <c r="E23" s="105"/>
    </row>
    <row r="24" spans="1:5" s="10" customFormat="1" ht="15.75">
      <c r="A24" s="67" t="s">
        <v>239</v>
      </c>
      <c r="B24" s="17">
        <v>2</v>
      </c>
      <c r="C24" s="62">
        <v>110720</v>
      </c>
      <c r="D24" s="62">
        <v>55360</v>
      </c>
      <c r="E24" s="105">
        <v>55360</v>
      </c>
    </row>
    <row r="25" spans="1:5" s="10" customFormat="1" ht="15.75" hidden="1">
      <c r="A25" s="67" t="s">
        <v>240</v>
      </c>
      <c r="B25" s="17">
        <v>2</v>
      </c>
      <c r="C25" s="105"/>
      <c r="D25" s="105"/>
      <c r="E25" s="105"/>
    </row>
    <row r="26" spans="1:5" s="10" customFormat="1" ht="31.5">
      <c r="A26" s="67" t="s">
        <v>432</v>
      </c>
      <c r="B26" s="17">
        <v>2</v>
      </c>
      <c r="C26" s="62">
        <v>371000</v>
      </c>
      <c r="D26" s="62">
        <v>371000</v>
      </c>
      <c r="E26" s="62">
        <v>371000</v>
      </c>
    </row>
    <row r="27" spans="1:5" s="10" customFormat="1" ht="15.75" hidden="1">
      <c r="A27" s="67" t="s">
        <v>237</v>
      </c>
      <c r="B27" s="17">
        <v>2</v>
      </c>
      <c r="C27" s="105"/>
      <c r="D27" s="105"/>
      <c r="E27" s="105"/>
    </row>
    <row r="28" spans="1:5" s="10" customFormat="1" ht="47.25">
      <c r="A28" s="90" t="s">
        <v>238</v>
      </c>
      <c r="B28" s="17"/>
      <c r="C28" s="62">
        <f>SUM(C21:C27)</f>
        <v>481720</v>
      </c>
      <c r="D28" s="62">
        <f>SUM(D21:D27)</f>
        <v>426360</v>
      </c>
      <c r="E28" s="105">
        <f>SUM(E21:E27)</f>
        <v>426360</v>
      </c>
    </row>
    <row r="29" spans="1:5" s="10" customFormat="1" ht="47.25">
      <c r="A29" s="67" t="s">
        <v>241</v>
      </c>
      <c r="B29" s="17">
        <v>2</v>
      </c>
      <c r="C29" s="62">
        <v>1200000</v>
      </c>
      <c r="D29" s="62">
        <v>1200000</v>
      </c>
      <c r="E29" s="62">
        <v>1200000</v>
      </c>
    </row>
    <row r="30" spans="1:5" s="10" customFormat="1" ht="31.5">
      <c r="A30" s="90" t="s">
        <v>242</v>
      </c>
      <c r="B30" s="17"/>
      <c r="C30" s="62">
        <f>SUM(C29)</f>
        <v>1200000</v>
      </c>
      <c r="D30" s="62">
        <f>SUM(D29)</f>
        <v>1200000</v>
      </c>
      <c r="E30" s="105">
        <f>SUM(E29)</f>
        <v>1200000</v>
      </c>
    </row>
    <row r="31" spans="1:5" s="10" customFormat="1" ht="31.5">
      <c r="A31" s="67" t="s">
        <v>243</v>
      </c>
      <c r="B31" s="17">
        <v>2</v>
      </c>
      <c r="C31" s="105"/>
      <c r="D31" s="105">
        <v>43300</v>
      </c>
      <c r="E31" s="62">
        <v>43300</v>
      </c>
    </row>
    <row r="32" spans="1:5" s="10" customFormat="1" ht="15.75">
      <c r="A32" s="51" t="s">
        <v>460</v>
      </c>
      <c r="B32" s="17">
        <v>2</v>
      </c>
      <c r="C32" s="105"/>
      <c r="D32" s="105">
        <v>233000</v>
      </c>
      <c r="E32" s="105">
        <v>233000</v>
      </c>
    </row>
    <row r="33" spans="1:5" s="10" customFormat="1" ht="15.75" hidden="1">
      <c r="A33" s="67" t="s">
        <v>244</v>
      </c>
      <c r="B33" s="17">
        <v>2</v>
      </c>
      <c r="C33" s="105"/>
      <c r="D33" s="105"/>
      <c r="E33" s="105"/>
    </row>
    <row r="34" spans="1:5" s="10" customFormat="1" ht="31.5" hidden="1">
      <c r="A34" s="67" t="s">
        <v>245</v>
      </c>
      <c r="B34" s="17">
        <v>2</v>
      </c>
      <c r="C34" s="105"/>
      <c r="D34" s="105"/>
      <c r="E34" s="105"/>
    </row>
    <row r="35" spans="1:5" s="10" customFormat="1" ht="15.75" hidden="1">
      <c r="A35" s="67" t="s">
        <v>246</v>
      </c>
      <c r="B35" s="17">
        <v>2</v>
      </c>
      <c r="C35" s="105"/>
      <c r="D35" s="105"/>
      <c r="E35" s="105"/>
    </row>
    <row r="36" spans="1:5" s="10" customFormat="1" ht="15.75" hidden="1">
      <c r="A36" s="67" t="s">
        <v>247</v>
      </c>
      <c r="B36" s="17">
        <v>2</v>
      </c>
      <c r="C36" s="105"/>
      <c r="D36" s="105"/>
      <c r="E36" s="105"/>
    </row>
    <row r="37" spans="1:5" s="10" customFormat="1" ht="15.75" hidden="1">
      <c r="A37" s="67" t="s">
        <v>454</v>
      </c>
      <c r="B37" s="17">
        <v>2</v>
      </c>
      <c r="C37" s="105"/>
      <c r="D37" s="105"/>
      <c r="E37" s="105"/>
    </row>
    <row r="38" spans="1:5" s="10" customFormat="1" ht="15.75" hidden="1">
      <c r="A38" s="67" t="s">
        <v>248</v>
      </c>
      <c r="B38" s="17">
        <v>2</v>
      </c>
      <c r="C38" s="105"/>
      <c r="D38" s="105"/>
      <c r="E38" s="105"/>
    </row>
    <row r="39" spans="1:5" s="10" customFormat="1" ht="15.75" hidden="1">
      <c r="A39" s="67" t="s">
        <v>384</v>
      </c>
      <c r="B39" s="17">
        <v>2</v>
      </c>
      <c r="C39" s="105"/>
      <c r="D39" s="105"/>
      <c r="E39" s="105"/>
    </row>
    <row r="40" spans="1:5" s="10" customFormat="1" ht="15.75" hidden="1">
      <c r="A40" s="67" t="s">
        <v>433</v>
      </c>
      <c r="B40" s="17">
        <v>2</v>
      </c>
      <c r="C40" s="105"/>
      <c r="D40" s="105"/>
      <c r="E40" s="105"/>
    </row>
    <row r="41" spans="1:5" s="10" customFormat="1" ht="15.75">
      <c r="A41" s="67" t="s">
        <v>434</v>
      </c>
      <c r="B41" s="17">
        <v>2</v>
      </c>
      <c r="C41" s="105"/>
      <c r="D41" s="105">
        <v>114300</v>
      </c>
      <c r="E41" s="105">
        <v>114300</v>
      </c>
    </row>
    <row r="42" spans="1:5" s="10" customFormat="1" ht="31.5">
      <c r="A42" s="67" t="s">
        <v>487</v>
      </c>
      <c r="B42" s="17">
        <v>2</v>
      </c>
      <c r="C42" s="105"/>
      <c r="D42" s="105">
        <v>882500</v>
      </c>
      <c r="E42" s="105">
        <v>882500</v>
      </c>
    </row>
    <row r="43" spans="1:5" s="10" customFormat="1" ht="15.75" hidden="1">
      <c r="A43" s="67" t="s">
        <v>249</v>
      </c>
      <c r="B43" s="17">
        <v>2</v>
      </c>
      <c r="C43" s="105"/>
      <c r="D43" s="105"/>
      <c r="E43" s="105"/>
    </row>
    <row r="44" spans="1:5" s="10" customFormat="1" ht="31.5">
      <c r="A44" s="90" t="s">
        <v>385</v>
      </c>
      <c r="B44" s="17"/>
      <c r="C44" s="105">
        <f>SUM(C31:C43)</f>
        <v>0</v>
      </c>
      <c r="D44" s="105">
        <f>SUM(D31:D43)</f>
        <v>1273100</v>
      </c>
      <c r="E44" s="105">
        <f>SUM(E31:E43)</f>
        <v>1273100</v>
      </c>
    </row>
    <row r="45" spans="1:5" s="10" customFormat="1" ht="15.75" hidden="1">
      <c r="A45" s="67"/>
      <c r="B45" s="17"/>
      <c r="C45" s="105"/>
      <c r="D45" s="105"/>
      <c r="E45" s="105"/>
    </row>
    <row r="46" spans="1:5" s="10" customFormat="1" ht="15.75" hidden="1">
      <c r="A46" s="90" t="s">
        <v>386</v>
      </c>
      <c r="B46" s="17"/>
      <c r="C46" s="105">
        <f>SUM(C45)</f>
        <v>0</v>
      </c>
      <c r="D46" s="105">
        <f>SUM(D45)</f>
        <v>0</v>
      </c>
      <c r="E46" s="105">
        <f>SUM(E45)</f>
        <v>0</v>
      </c>
    </row>
    <row r="47" spans="1:5" s="10" customFormat="1" ht="15.75" hidden="1">
      <c r="A47" s="51"/>
      <c r="B47" s="17"/>
      <c r="C47" s="105"/>
      <c r="D47" s="105"/>
      <c r="E47" s="105"/>
    </row>
    <row r="48" spans="1:5" s="10" customFormat="1" ht="15.75" hidden="1">
      <c r="A48" s="51" t="s">
        <v>251</v>
      </c>
      <c r="B48" s="17"/>
      <c r="C48" s="105"/>
      <c r="D48" s="105"/>
      <c r="E48" s="105"/>
    </row>
    <row r="49" spans="1:5" s="10" customFormat="1" ht="15.75" hidden="1">
      <c r="A49" s="51"/>
      <c r="B49" s="17"/>
      <c r="C49" s="105"/>
      <c r="D49" s="105"/>
      <c r="E49" s="105"/>
    </row>
    <row r="50" spans="1:5" s="10" customFormat="1" ht="31.5" hidden="1">
      <c r="A50" s="51" t="s">
        <v>254</v>
      </c>
      <c r="B50" s="17"/>
      <c r="C50" s="105"/>
      <c r="D50" s="105"/>
      <c r="E50" s="105"/>
    </row>
    <row r="51" spans="1:5" s="10" customFormat="1" ht="15.75" hidden="1">
      <c r="A51" s="51"/>
      <c r="B51" s="17"/>
      <c r="C51" s="105"/>
      <c r="D51" s="105"/>
      <c r="E51" s="105"/>
    </row>
    <row r="52" spans="1:5" s="10" customFormat="1" ht="31.5" hidden="1">
      <c r="A52" s="51" t="s">
        <v>253</v>
      </c>
      <c r="B52" s="17"/>
      <c r="C52" s="105"/>
      <c r="D52" s="105"/>
      <c r="E52" s="105"/>
    </row>
    <row r="53" spans="1:5" s="10" customFormat="1" ht="15.75" hidden="1">
      <c r="A53" s="51"/>
      <c r="B53" s="17"/>
      <c r="C53" s="105"/>
      <c r="D53" s="105"/>
      <c r="E53" s="105"/>
    </row>
    <row r="54" spans="1:5" s="10" customFormat="1" ht="31.5" hidden="1">
      <c r="A54" s="51" t="s">
        <v>252</v>
      </c>
      <c r="B54" s="17"/>
      <c r="C54" s="105"/>
      <c r="D54" s="105"/>
      <c r="E54" s="105"/>
    </row>
    <row r="55" spans="1:5" s="10" customFormat="1" ht="15.75" hidden="1">
      <c r="A55" s="67" t="s">
        <v>453</v>
      </c>
      <c r="B55" s="17">
        <v>2</v>
      </c>
      <c r="C55" s="105"/>
      <c r="D55" s="105"/>
      <c r="E55" s="105"/>
    </row>
    <row r="56" spans="1:5" s="10" customFormat="1" ht="15.75" hidden="1">
      <c r="A56" s="89" t="s">
        <v>425</v>
      </c>
      <c r="B56" s="80"/>
      <c r="C56" s="105">
        <f>SUM(C55)</f>
        <v>0</v>
      </c>
      <c r="D56" s="105">
        <f>SUM(D55)</f>
        <v>0</v>
      </c>
      <c r="E56" s="105">
        <f>SUM(E55)</f>
        <v>0</v>
      </c>
    </row>
    <row r="57" spans="1:5" s="10" customFormat="1" ht="15.75" hidden="1">
      <c r="A57" s="67" t="s">
        <v>118</v>
      </c>
      <c r="B57" s="80">
        <v>2</v>
      </c>
      <c r="C57" s="105"/>
      <c r="D57" s="105"/>
      <c r="E57" s="105"/>
    </row>
    <row r="58" spans="1:5" s="10" customFormat="1" ht="15.75" hidden="1">
      <c r="A58" s="67" t="s">
        <v>255</v>
      </c>
      <c r="B58" s="80">
        <v>2</v>
      </c>
      <c r="C58" s="105"/>
      <c r="D58" s="105"/>
      <c r="E58" s="105"/>
    </row>
    <row r="59" spans="1:5" s="10" customFormat="1" ht="15.75" hidden="1">
      <c r="A59" s="67" t="s">
        <v>119</v>
      </c>
      <c r="B59" s="80">
        <v>2</v>
      </c>
      <c r="C59" s="105"/>
      <c r="D59" s="105"/>
      <c r="E59" s="105"/>
    </row>
    <row r="60" spans="1:5" s="10" customFormat="1" ht="15.75" hidden="1">
      <c r="A60" s="89" t="s">
        <v>121</v>
      </c>
      <c r="B60" s="80"/>
      <c r="C60" s="105">
        <f>SUM(C57:C59)</f>
        <v>0</v>
      </c>
      <c r="D60" s="105">
        <f>SUM(D57:D59)</f>
        <v>0</v>
      </c>
      <c r="E60" s="105">
        <f>SUM(E57:E59)</f>
        <v>0</v>
      </c>
    </row>
    <row r="61" spans="1:5" s="10" customFormat="1" ht="15.75" hidden="1">
      <c r="A61" s="67" t="s">
        <v>448</v>
      </c>
      <c r="B61" s="80">
        <v>2</v>
      </c>
      <c r="C61" s="105"/>
      <c r="D61" s="105"/>
      <c r="E61" s="105"/>
    </row>
    <row r="62" spans="1:5" s="10" customFormat="1" ht="15.75" hidden="1">
      <c r="A62" s="67" t="s">
        <v>449</v>
      </c>
      <c r="B62" s="80">
        <v>2</v>
      </c>
      <c r="C62" s="105"/>
      <c r="D62" s="105"/>
      <c r="E62" s="105"/>
    </row>
    <row r="63" spans="1:5" s="10" customFormat="1" ht="15.75" hidden="1">
      <c r="A63" s="89" t="s">
        <v>122</v>
      </c>
      <c r="B63" s="80"/>
      <c r="C63" s="105">
        <f>SUM(C61:C62)</f>
        <v>0</v>
      </c>
      <c r="D63" s="105">
        <f>SUM(D61:D62)</f>
        <v>0</v>
      </c>
      <c r="E63" s="105">
        <f>SUM(E61:E62)</f>
        <v>0</v>
      </c>
    </row>
    <row r="64" spans="1:5" s="10" customFormat="1" ht="15.75" hidden="1">
      <c r="A64" s="67" t="s">
        <v>95</v>
      </c>
      <c r="B64" s="17">
        <v>2</v>
      </c>
      <c r="C64" s="105"/>
      <c r="D64" s="105"/>
      <c r="E64" s="105"/>
    </row>
    <row r="65" spans="1:5" s="10" customFormat="1" ht="15.75" hidden="1">
      <c r="A65" s="67" t="s">
        <v>402</v>
      </c>
      <c r="B65" s="82">
        <v>2</v>
      </c>
      <c r="C65" s="105"/>
      <c r="D65" s="105"/>
      <c r="E65" s="105"/>
    </row>
    <row r="66" spans="1:5" s="10" customFormat="1" ht="15.75">
      <c r="A66" s="67" t="s">
        <v>411</v>
      </c>
      <c r="B66" s="82">
        <v>2</v>
      </c>
      <c r="C66" s="62">
        <v>3381</v>
      </c>
      <c r="D66" s="62">
        <v>3381</v>
      </c>
      <c r="E66" s="62">
        <v>3381</v>
      </c>
    </row>
    <row r="67" spans="1:5" s="10" customFormat="1" ht="15.75" hidden="1">
      <c r="A67" s="67" t="s">
        <v>403</v>
      </c>
      <c r="B67" s="82">
        <v>2</v>
      </c>
      <c r="C67" s="105"/>
      <c r="D67" s="105"/>
      <c r="E67" s="105"/>
    </row>
    <row r="68" spans="1:5" s="10" customFormat="1" ht="15.75" hidden="1">
      <c r="A68" s="67" t="s">
        <v>412</v>
      </c>
      <c r="B68" s="82">
        <v>2</v>
      </c>
      <c r="C68" s="105"/>
      <c r="D68" s="105"/>
      <c r="E68" s="105"/>
    </row>
    <row r="69" spans="1:5" s="10" customFormat="1" ht="15.75" hidden="1">
      <c r="A69" s="67" t="s">
        <v>404</v>
      </c>
      <c r="B69" s="82">
        <v>2</v>
      </c>
      <c r="C69" s="105"/>
      <c r="D69" s="105"/>
      <c r="E69" s="105"/>
    </row>
    <row r="70" spans="1:5" s="10" customFormat="1" ht="15.75" hidden="1">
      <c r="A70" s="67" t="s">
        <v>464</v>
      </c>
      <c r="B70" s="82">
        <v>2</v>
      </c>
      <c r="C70" s="105"/>
      <c r="D70" s="105"/>
      <c r="E70" s="105"/>
    </row>
    <row r="71" spans="1:5" s="10" customFormat="1" ht="15.75" hidden="1">
      <c r="A71" s="67" t="s">
        <v>84</v>
      </c>
      <c r="B71" s="17"/>
      <c r="C71" s="105"/>
      <c r="D71" s="105"/>
      <c r="E71" s="105"/>
    </row>
    <row r="72" spans="1:5" s="10" customFormat="1" ht="15.75" hidden="1">
      <c r="A72" s="67" t="s">
        <v>84</v>
      </c>
      <c r="B72" s="17"/>
      <c r="C72" s="105"/>
      <c r="D72" s="105"/>
      <c r="E72" s="105"/>
    </row>
    <row r="73" spans="1:5" s="10" customFormat="1" ht="31.5">
      <c r="A73" s="89" t="s">
        <v>123</v>
      </c>
      <c r="B73" s="17"/>
      <c r="C73" s="62">
        <f>SUM(C64:C72)</f>
        <v>3381</v>
      </c>
      <c r="D73" s="62">
        <f>SUM(D64:D72)</f>
        <v>3381</v>
      </c>
      <c r="E73" s="105">
        <f>SUM(E64:E72)</f>
        <v>3381</v>
      </c>
    </row>
    <row r="74" spans="1:5" s="10" customFormat="1" ht="15.75" hidden="1">
      <c r="A74" s="67" t="s">
        <v>414</v>
      </c>
      <c r="B74" s="82">
        <v>2</v>
      </c>
      <c r="C74" s="105"/>
      <c r="D74" s="105"/>
      <c r="E74" s="105"/>
    </row>
    <row r="75" spans="1:5" s="10" customFormat="1" ht="15.75" hidden="1">
      <c r="A75" s="67" t="s">
        <v>415</v>
      </c>
      <c r="B75" s="82">
        <v>2</v>
      </c>
      <c r="C75" s="105"/>
      <c r="D75" s="105"/>
      <c r="E75" s="105"/>
    </row>
    <row r="76" spans="1:5" s="10" customFormat="1" ht="15.75" hidden="1">
      <c r="A76" s="67" t="s">
        <v>416</v>
      </c>
      <c r="B76" s="82">
        <v>2</v>
      </c>
      <c r="C76" s="105"/>
      <c r="D76" s="105"/>
      <c r="E76" s="105"/>
    </row>
    <row r="77" spans="1:5" s="10" customFormat="1" ht="15.75" hidden="1">
      <c r="A77" s="67" t="s">
        <v>417</v>
      </c>
      <c r="B77" s="82">
        <v>2</v>
      </c>
      <c r="C77" s="105"/>
      <c r="D77" s="105"/>
      <c r="E77" s="105"/>
    </row>
    <row r="78" spans="1:5" s="10" customFormat="1" ht="15.75" hidden="1">
      <c r="A78" s="67" t="s">
        <v>418</v>
      </c>
      <c r="B78" s="82">
        <v>2</v>
      </c>
      <c r="C78" s="105"/>
      <c r="D78" s="105"/>
      <c r="E78" s="105"/>
    </row>
    <row r="79" spans="1:5" s="10" customFormat="1" ht="15.75" hidden="1">
      <c r="A79" s="67" t="s">
        <v>419</v>
      </c>
      <c r="B79" s="82">
        <v>2</v>
      </c>
      <c r="C79" s="105"/>
      <c r="D79" s="105"/>
      <c r="E79" s="105"/>
    </row>
    <row r="80" spans="1:5" s="10" customFormat="1" ht="15.75" hidden="1">
      <c r="A80" s="67" t="s">
        <v>420</v>
      </c>
      <c r="B80" s="17">
        <v>2</v>
      </c>
      <c r="C80" s="105"/>
      <c r="D80" s="105"/>
      <c r="E80" s="105"/>
    </row>
    <row r="81" spans="1:5" s="10" customFormat="1" ht="15.75" hidden="1">
      <c r="A81" s="67" t="s">
        <v>421</v>
      </c>
      <c r="B81" s="17">
        <v>2</v>
      </c>
      <c r="C81" s="105"/>
      <c r="D81" s="105"/>
      <c r="E81" s="105"/>
    </row>
    <row r="82" spans="1:5" s="10" customFormat="1" ht="15.75" hidden="1">
      <c r="A82" s="67" t="s">
        <v>84</v>
      </c>
      <c r="B82" s="17"/>
      <c r="C82" s="105"/>
      <c r="D82" s="105"/>
      <c r="E82" s="105"/>
    </row>
    <row r="83" spans="1:5" s="10" customFormat="1" ht="15.75" hidden="1">
      <c r="A83" s="67" t="s">
        <v>84</v>
      </c>
      <c r="B83" s="17"/>
      <c r="C83" s="105"/>
      <c r="D83" s="105"/>
      <c r="E83" s="105"/>
    </row>
    <row r="84" spans="1:5" s="10" customFormat="1" ht="15.75" hidden="1">
      <c r="A84" s="89" t="s">
        <v>256</v>
      </c>
      <c r="B84" s="17"/>
      <c r="C84" s="105">
        <f>SUM(C74:C83)</f>
        <v>0</v>
      </c>
      <c r="D84" s="105">
        <f>SUM(D74:D83)</f>
        <v>0</v>
      </c>
      <c r="E84" s="105">
        <f>SUM(E74:E83)</f>
        <v>0</v>
      </c>
    </row>
    <row r="85" spans="1:5" s="10" customFormat="1" ht="15.75" hidden="1">
      <c r="A85" s="51"/>
      <c r="B85" s="17"/>
      <c r="C85" s="105"/>
      <c r="D85" s="105"/>
      <c r="E85" s="105"/>
    </row>
    <row r="86" spans="1:5" s="10" customFormat="1" ht="15.75" hidden="1">
      <c r="A86" s="51"/>
      <c r="B86" s="17"/>
      <c r="C86" s="105"/>
      <c r="D86" s="105"/>
      <c r="E86" s="105"/>
    </row>
    <row r="87" spans="1:5" s="10" customFormat="1" ht="31.5">
      <c r="A87" s="90" t="s">
        <v>257</v>
      </c>
      <c r="B87" s="17"/>
      <c r="C87" s="105">
        <f>C56+C60+C63+C73+C84</f>
        <v>3381</v>
      </c>
      <c r="D87" s="105">
        <f>D56+D60+D63+D73+D84</f>
        <v>3381</v>
      </c>
      <c r="E87" s="105">
        <f>E56+E60+E63+E73+E84</f>
        <v>3381</v>
      </c>
    </row>
    <row r="88" spans="1:5" s="10" customFormat="1" ht="31.5">
      <c r="A88" s="43" t="s">
        <v>228</v>
      </c>
      <c r="B88" s="82"/>
      <c r="C88" s="64">
        <f>SUM(C89:C89:C91)</f>
        <v>11701369</v>
      </c>
      <c r="D88" s="64">
        <f>SUM(D89:D89:D91)</f>
        <v>13919109</v>
      </c>
      <c r="E88" s="110">
        <f>SUM(E89:E89:E91)</f>
        <v>13919109</v>
      </c>
    </row>
    <row r="89" spans="1:5" s="10" customFormat="1" ht="15.75">
      <c r="A89" s="67" t="s">
        <v>348</v>
      </c>
      <c r="B89" s="80">
        <v>1</v>
      </c>
      <c r="C89" s="105">
        <f>SUMIF($B$6:$B$88,"1",C$6:C$88)</f>
        <v>0</v>
      </c>
      <c r="D89" s="105">
        <f>SUMIF($B$6:$B$88,"1",D$6:D$88)</f>
        <v>0</v>
      </c>
      <c r="E89" s="105">
        <f>SUMIF($B$6:$B$88,"1",E$6:E$88)</f>
        <v>0</v>
      </c>
    </row>
    <row r="90" spans="1:5" s="10" customFormat="1" ht="15.75">
      <c r="A90" s="67" t="s">
        <v>193</v>
      </c>
      <c r="B90" s="80">
        <v>2</v>
      </c>
      <c r="C90" s="62">
        <f>SUMIF($B$6:$B$88,"2",C$6:C$88)</f>
        <v>11701369</v>
      </c>
      <c r="D90" s="62">
        <f>SUMIF($B$6:$B$88,"2",D$6:D$88)</f>
        <v>13919109</v>
      </c>
      <c r="E90" s="105">
        <f>SUMIF($B$6:$B$88,"2",E$6:E$88)</f>
        <v>13919109</v>
      </c>
    </row>
    <row r="91" spans="1:5" s="10" customFormat="1" ht="15.75">
      <c r="A91" s="67" t="s">
        <v>90</v>
      </c>
      <c r="B91" s="80">
        <v>3</v>
      </c>
      <c r="C91" s="105">
        <f>SUMIF($B$6:$B$88,"3",C$6:C$88)</f>
        <v>0</v>
      </c>
      <c r="D91" s="105">
        <f>SUMIF($B$6:$B$88,"3",D$6:D$88)</f>
        <v>0</v>
      </c>
      <c r="E91" s="105">
        <f>SUMIF($B$6:$B$88,"3",E$6:E$88)</f>
        <v>0</v>
      </c>
    </row>
    <row r="92" spans="1:5" s="10" customFormat="1" ht="31.5">
      <c r="A92" s="55" t="s">
        <v>258</v>
      </c>
      <c r="B92" s="17"/>
      <c r="C92" s="110"/>
      <c r="D92" s="110"/>
      <c r="E92" s="110"/>
    </row>
    <row r="93" spans="1:5" s="10" customFormat="1" ht="15.75" hidden="1">
      <c r="A93" s="67" t="s">
        <v>120</v>
      </c>
      <c r="B93" s="17">
        <v>2</v>
      </c>
      <c r="C93" s="105"/>
      <c r="D93" s="105"/>
      <c r="E93" s="105"/>
    </row>
    <row r="94" spans="1:5" s="10" customFormat="1" ht="15.75" hidden="1">
      <c r="A94" s="67" t="s">
        <v>260</v>
      </c>
      <c r="B94" s="17">
        <v>2</v>
      </c>
      <c r="C94" s="105"/>
      <c r="D94" s="105"/>
      <c r="E94" s="105"/>
    </row>
    <row r="95" spans="1:5" s="10" customFormat="1" ht="31.5" hidden="1">
      <c r="A95" s="67" t="s">
        <v>261</v>
      </c>
      <c r="B95" s="17">
        <v>2</v>
      </c>
      <c r="C95" s="105"/>
      <c r="D95" s="105"/>
      <c r="E95" s="105"/>
    </row>
    <row r="96" spans="1:5" s="10" customFormat="1" ht="31.5" hidden="1">
      <c r="A96" s="67" t="s">
        <v>262</v>
      </c>
      <c r="B96" s="17">
        <v>2</v>
      </c>
      <c r="C96" s="105"/>
      <c r="D96" s="105"/>
      <c r="E96" s="105"/>
    </row>
    <row r="97" spans="1:5" s="10" customFormat="1" ht="31.5" hidden="1">
      <c r="A97" s="67" t="s">
        <v>263</v>
      </c>
      <c r="B97" s="17">
        <v>2</v>
      </c>
      <c r="C97" s="105"/>
      <c r="D97" s="105"/>
      <c r="E97" s="105"/>
    </row>
    <row r="98" spans="1:5" s="10" customFormat="1" ht="31.5" hidden="1">
      <c r="A98" s="67" t="s">
        <v>264</v>
      </c>
      <c r="B98" s="17">
        <v>2</v>
      </c>
      <c r="C98" s="105"/>
      <c r="D98" s="105"/>
      <c r="E98" s="105"/>
    </row>
    <row r="99" spans="1:5" s="10" customFormat="1" ht="15.75" hidden="1">
      <c r="A99" s="89" t="s">
        <v>265</v>
      </c>
      <c r="B99" s="17"/>
      <c r="C99" s="105">
        <f>SUM(C93:C98)</f>
        <v>0</v>
      </c>
      <c r="D99" s="105">
        <f>SUM(D93:D98)</f>
        <v>0</v>
      </c>
      <c r="E99" s="105">
        <f>SUM(E93:E98)</f>
        <v>0</v>
      </c>
    </row>
    <row r="100" spans="1:5" s="10" customFormat="1" ht="15.75" hidden="1">
      <c r="A100" s="67"/>
      <c r="B100" s="17"/>
      <c r="C100" s="105"/>
      <c r="D100" s="105"/>
      <c r="E100" s="105"/>
    </row>
    <row r="101" spans="1:5" s="10" customFormat="1" ht="15.75">
      <c r="A101" s="51" t="s">
        <v>497</v>
      </c>
      <c r="B101" s="17">
        <v>2</v>
      </c>
      <c r="C101" s="105"/>
      <c r="D101" s="105">
        <v>498348</v>
      </c>
      <c r="E101" s="105">
        <v>498348</v>
      </c>
    </row>
    <row r="102" spans="1:5" s="10" customFormat="1" ht="15.75" hidden="1">
      <c r="A102" s="89" t="s">
        <v>498</v>
      </c>
      <c r="B102" s="17"/>
      <c r="C102" s="105"/>
      <c r="D102" s="105"/>
      <c r="E102" s="105"/>
    </row>
    <row r="103" spans="1:5" s="10" customFormat="1" ht="31.5">
      <c r="A103" s="90" t="s">
        <v>266</v>
      </c>
      <c r="B103" s="17"/>
      <c r="C103" s="105">
        <f>SUM(C99:C102)</f>
        <v>0</v>
      </c>
      <c r="D103" s="105">
        <f>SUM(D99:D102)</f>
        <v>498348</v>
      </c>
      <c r="E103" s="105">
        <f>SUM(E99:E102)</f>
        <v>498348</v>
      </c>
    </row>
    <row r="104" spans="1:5" s="10" customFormat="1" ht="15.75" hidden="1">
      <c r="A104" s="51"/>
      <c r="B104" s="17"/>
      <c r="C104" s="105"/>
      <c r="D104" s="105"/>
      <c r="E104" s="105"/>
    </row>
    <row r="105" spans="1:5" s="10" customFormat="1" ht="31.5" hidden="1">
      <c r="A105" s="51" t="s">
        <v>267</v>
      </c>
      <c r="B105" s="17"/>
      <c r="C105" s="105"/>
      <c r="D105" s="105"/>
      <c r="E105" s="105"/>
    </row>
    <row r="106" spans="1:5" s="10" customFormat="1" ht="15.75" hidden="1">
      <c r="A106" s="51"/>
      <c r="B106" s="17"/>
      <c r="C106" s="105"/>
      <c r="D106" s="105"/>
      <c r="E106" s="105"/>
    </row>
    <row r="107" spans="1:5" s="10" customFormat="1" ht="31.5" hidden="1">
      <c r="A107" s="51" t="s">
        <v>268</v>
      </c>
      <c r="B107" s="17"/>
      <c r="C107" s="105"/>
      <c r="D107" s="105"/>
      <c r="E107" s="105"/>
    </row>
    <row r="108" spans="1:5" s="10" customFormat="1" ht="15.75" hidden="1">
      <c r="A108" s="51"/>
      <c r="B108" s="17"/>
      <c r="C108" s="105"/>
      <c r="D108" s="105"/>
      <c r="E108" s="105"/>
    </row>
    <row r="109" spans="1:5" s="10" customFormat="1" ht="31.5" hidden="1">
      <c r="A109" s="51" t="s">
        <v>269</v>
      </c>
      <c r="B109" s="17"/>
      <c r="C109" s="105"/>
      <c r="D109" s="105"/>
      <c r="E109" s="105"/>
    </row>
    <row r="110" spans="1:5" s="10" customFormat="1" ht="31.5" hidden="1">
      <c r="A110" s="67" t="s">
        <v>436</v>
      </c>
      <c r="B110" s="17">
        <v>2</v>
      </c>
      <c r="C110" s="105"/>
      <c r="D110" s="105"/>
      <c r="E110" s="105"/>
    </row>
    <row r="111" spans="1:5" s="10" customFormat="1" ht="15.75" hidden="1">
      <c r="A111" s="89" t="s">
        <v>437</v>
      </c>
      <c r="B111" s="17"/>
      <c r="C111" s="105">
        <f>SUM(C109:C110)</f>
        <v>0</v>
      </c>
      <c r="D111" s="105">
        <f>SUM(D109:D110)</f>
        <v>0</v>
      </c>
      <c r="E111" s="105">
        <f>SUM(E109:E110)</f>
        <v>0</v>
      </c>
    </row>
    <row r="112" spans="1:5" s="10" customFormat="1" ht="15.75" hidden="1">
      <c r="A112" s="67"/>
      <c r="B112" s="17"/>
      <c r="C112" s="105"/>
      <c r="D112" s="105"/>
      <c r="E112" s="105"/>
    </row>
    <row r="113" spans="1:5" s="10" customFormat="1" ht="15.75" hidden="1">
      <c r="A113" s="103"/>
      <c r="B113" s="17"/>
      <c r="C113" s="105"/>
      <c r="D113" s="105"/>
      <c r="E113" s="105"/>
    </row>
    <row r="114" spans="1:5" s="10" customFormat="1" ht="15.75" hidden="1">
      <c r="A114" s="103"/>
      <c r="B114" s="17"/>
      <c r="C114" s="105"/>
      <c r="D114" s="105"/>
      <c r="E114" s="105"/>
    </row>
    <row r="115" spans="1:5" s="10" customFormat="1" ht="15.75" hidden="1">
      <c r="A115" s="103"/>
      <c r="B115" s="17"/>
      <c r="C115" s="105"/>
      <c r="D115" s="105"/>
      <c r="E115" s="105"/>
    </row>
    <row r="116" spans="1:5" s="10" customFormat="1" ht="15.75" hidden="1">
      <c r="A116" s="89" t="s">
        <v>123</v>
      </c>
      <c r="B116" s="17"/>
      <c r="C116" s="105">
        <f>SUM(C113:C115)</f>
        <v>0</v>
      </c>
      <c r="D116" s="105">
        <f>SUM(D113:D115)</f>
        <v>0</v>
      </c>
      <c r="E116" s="105">
        <f>SUM(E113:E115)</f>
        <v>0</v>
      </c>
    </row>
    <row r="117" spans="1:5" s="10" customFormat="1" ht="31.5" hidden="1">
      <c r="A117" s="51" t="s">
        <v>270</v>
      </c>
      <c r="B117" s="17"/>
      <c r="C117" s="105">
        <f>C111+C116</f>
        <v>0</v>
      </c>
      <c r="D117" s="105">
        <f>D111+D116</f>
        <v>0</v>
      </c>
      <c r="E117" s="105">
        <f>E111+E116</f>
        <v>0</v>
      </c>
    </row>
    <row r="118" spans="1:5" s="10" customFormat="1" ht="31.5">
      <c r="A118" s="43" t="s">
        <v>258</v>
      </c>
      <c r="B118" s="82"/>
      <c r="C118" s="110">
        <f>SUM(C119:C119:C121)</f>
        <v>0</v>
      </c>
      <c r="D118" s="110">
        <f>SUM(D119:D119:D121)</f>
        <v>498348</v>
      </c>
      <c r="E118" s="110">
        <f>SUM(E119:E119:E121)</f>
        <v>498348</v>
      </c>
    </row>
    <row r="119" spans="1:5" s="10" customFormat="1" ht="15.75">
      <c r="A119" s="67" t="s">
        <v>348</v>
      </c>
      <c r="B119" s="80">
        <v>1</v>
      </c>
      <c r="C119" s="105">
        <f>SUMIF($B$92:$B$118,"1",C$92:C$118)</f>
        <v>0</v>
      </c>
      <c r="D119" s="105">
        <f>SUMIF($B$92:$B$118,"1",D$92:D$118)</f>
        <v>0</v>
      </c>
      <c r="E119" s="105">
        <f>SUMIF($B$92:$B$118,"1",E$92:E$118)</f>
        <v>0</v>
      </c>
    </row>
    <row r="120" spans="1:5" s="10" customFormat="1" ht="15.75">
      <c r="A120" s="67" t="s">
        <v>193</v>
      </c>
      <c r="B120" s="80">
        <v>2</v>
      </c>
      <c r="C120" s="105">
        <f>SUMIF($B$92:$B$118,"2",C$92:C$118)</f>
        <v>0</v>
      </c>
      <c r="D120" s="105">
        <f>SUMIF($B$92:$B$118,"2",D$92:D$118)</f>
        <v>498348</v>
      </c>
      <c r="E120" s="105">
        <f>SUMIF($B$92:$B$118,"2",E$92:E$118)</f>
        <v>498348</v>
      </c>
    </row>
    <row r="121" spans="1:5" s="10" customFormat="1" ht="15.75">
      <c r="A121" s="67" t="s">
        <v>90</v>
      </c>
      <c r="B121" s="80">
        <v>3</v>
      </c>
      <c r="C121" s="105">
        <f>SUMIF($B$92:$B$118,"3",C$92:C$118)</f>
        <v>0</v>
      </c>
      <c r="D121" s="105">
        <f>SUMIF($B$92:$B$118,"3",D$92:D$118)</f>
        <v>0</v>
      </c>
      <c r="E121" s="105">
        <f>SUMIF($B$92:$B$118,"3",E$92:E$118)</f>
        <v>0</v>
      </c>
    </row>
    <row r="122" spans="1:5" s="10" customFormat="1" ht="15.75">
      <c r="A122" s="55" t="s">
        <v>272</v>
      </c>
      <c r="B122" s="17"/>
      <c r="C122" s="110"/>
      <c r="D122" s="110"/>
      <c r="E122" s="110"/>
    </row>
    <row r="123" spans="1:5" s="10" customFormat="1" ht="31.5" hidden="1">
      <c r="A123" s="67" t="s">
        <v>274</v>
      </c>
      <c r="B123" s="17">
        <v>2</v>
      </c>
      <c r="C123" s="105"/>
      <c r="D123" s="105"/>
      <c r="E123" s="105"/>
    </row>
    <row r="124" spans="1:5" s="10" customFormat="1" ht="15.75" hidden="1">
      <c r="A124" s="90" t="s">
        <v>273</v>
      </c>
      <c r="B124" s="17"/>
      <c r="C124" s="105">
        <f>SUM(C123)</f>
        <v>0</v>
      </c>
      <c r="D124" s="105">
        <f>SUM(D123)</f>
        <v>0</v>
      </c>
      <c r="E124" s="105">
        <f>SUM(E123)</f>
        <v>0</v>
      </c>
    </row>
    <row r="125" spans="1:5" s="10" customFormat="1" ht="15.75" hidden="1">
      <c r="A125" s="67" t="s">
        <v>82</v>
      </c>
      <c r="B125" s="17">
        <v>3</v>
      </c>
      <c r="C125" s="105"/>
      <c r="D125" s="105"/>
      <c r="E125" s="105"/>
    </row>
    <row r="126" spans="1:5" s="10" customFormat="1" ht="15.75" hidden="1">
      <c r="A126" s="67" t="s">
        <v>81</v>
      </c>
      <c r="B126" s="17">
        <v>3</v>
      </c>
      <c r="C126" s="105"/>
      <c r="D126" s="105"/>
      <c r="E126" s="105"/>
    </row>
    <row r="127" spans="1:5" s="10" customFormat="1" ht="15.75" hidden="1">
      <c r="A127" s="90" t="s">
        <v>275</v>
      </c>
      <c r="B127" s="17"/>
      <c r="C127" s="105">
        <f>SUM(C125:C126)</f>
        <v>0</v>
      </c>
      <c r="D127" s="105">
        <f>SUM(D125:D126)</f>
        <v>0</v>
      </c>
      <c r="E127" s="105">
        <f>SUM(E125:E126)</f>
        <v>0</v>
      </c>
    </row>
    <row r="128" spans="1:5" s="10" customFormat="1" ht="31.5">
      <c r="A128" s="67" t="s">
        <v>276</v>
      </c>
      <c r="B128" s="17">
        <v>3</v>
      </c>
      <c r="C128" s="62">
        <v>220000</v>
      </c>
      <c r="D128" s="62">
        <v>220000</v>
      </c>
      <c r="E128" s="62">
        <v>93854</v>
      </c>
    </row>
    <row r="129" spans="1:5" s="10" customFormat="1" ht="31.5" hidden="1">
      <c r="A129" s="67" t="s">
        <v>277</v>
      </c>
      <c r="B129" s="17">
        <v>3</v>
      </c>
      <c r="C129" s="105"/>
      <c r="D129" s="105"/>
      <c r="E129" s="105"/>
    </row>
    <row r="130" spans="1:5" s="10" customFormat="1" ht="15.75">
      <c r="A130" s="90" t="s">
        <v>278</v>
      </c>
      <c r="B130" s="17"/>
      <c r="C130" s="62">
        <f>SUM(C128:C129)</f>
        <v>220000</v>
      </c>
      <c r="D130" s="62">
        <f>SUM(D128:D129)</f>
        <v>220000</v>
      </c>
      <c r="E130" s="105">
        <f>SUM(E128:E129)</f>
        <v>93854</v>
      </c>
    </row>
    <row r="131" spans="1:5" s="10" customFormat="1" ht="31.5">
      <c r="A131" s="67" t="s">
        <v>279</v>
      </c>
      <c r="B131" s="17">
        <v>2</v>
      </c>
      <c r="C131" s="62">
        <v>81000</v>
      </c>
      <c r="D131" s="62">
        <v>81000</v>
      </c>
      <c r="E131" s="62">
        <v>72068</v>
      </c>
    </row>
    <row r="132" spans="1:5" s="10" customFormat="1" ht="15.75" hidden="1">
      <c r="A132" s="67" t="s">
        <v>280</v>
      </c>
      <c r="B132" s="17">
        <v>2</v>
      </c>
      <c r="C132" s="105"/>
      <c r="D132" s="105"/>
      <c r="E132" s="105"/>
    </row>
    <row r="133" spans="1:5" s="10" customFormat="1" ht="15.75">
      <c r="A133" s="51" t="s">
        <v>281</v>
      </c>
      <c r="B133" s="17"/>
      <c r="C133" s="62">
        <f>SUM(C131:C132)</f>
        <v>81000</v>
      </c>
      <c r="D133" s="62">
        <f>SUM(D131:D132)</f>
        <v>81000</v>
      </c>
      <c r="E133" s="105">
        <f>SUM(E131:E132)</f>
        <v>72068</v>
      </c>
    </row>
    <row r="134" spans="1:5" s="10" customFormat="1" ht="15.75" hidden="1">
      <c r="A134" s="67" t="s">
        <v>282</v>
      </c>
      <c r="B134" s="17">
        <v>3</v>
      </c>
      <c r="C134" s="105"/>
      <c r="D134" s="105"/>
      <c r="E134" s="105"/>
    </row>
    <row r="135" spans="1:5" s="10" customFormat="1" ht="15.75" hidden="1">
      <c r="A135" s="67" t="s">
        <v>283</v>
      </c>
      <c r="B135" s="17">
        <v>2</v>
      </c>
      <c r="C135" s="105"/>
      <c r="D135" s="105"/>
      <c r="E135" s="105"/>
    </row>
    <row r="136" spans="1:5" s="10" customFormat="1" ht="15.75" hidden="1">
      <c r="A136" s="90" t="s">
        <v>284</v>
      </c>
      <c r="B136" s="17"/>
      <c r="C136" s="105">
        <f>SUM(C134:C135)</f>
        <v>0</v>
      </c>
      <c r="D136" s="105">
        <f>SUM(D134:D135)</f>
        <v>0</v>
      </c>
      <c r="E136" s="105">
        <f>SUM(E134:E135)</f>
        <v>0</v>
      </c>
    </row>
    <row r="137" spans="1:5" s="10" customFormat="1" ht="15.75" hidden="1">
      <c r="A137" s="67" t="s">
        <v>285</v>
      </c>
      <c r="B137" s="17">
        <v>2</v>
      </c>
      <c r="C137" s="105"/>
      <c r="D137" s="105"/>
      <c r="E137" s="105"/>
    </row>
    <row r="138" spans="1:5" s="10" customFormat="1" ht="15.75" hidden="1">
      <c r="A138" s="67" t="s">
        <v>286</v>
      </c>
      <c r="B138" s="17">
        <v>2</v>
      </c>
      <c r="C138" s="105"/>
      <c r="D138" s="105"/>
      <c r="E138" s="105"/>
    </row>
    <row r="139" spans="1:5" s="10" customFormat="1" ht="15.75" hidden="1">
      <c r="A139" s="67" t="s">
        <v>110</v>
      </c>
      <c r="B139" s="17">
        <v>2</v>
      </c>
      <c r="C139" s="105"/>
      <c r="D139" s="105"/>
      <c r="E139" s="105"/>
    </row>
    <row r="140" spans="1:5" s="10" customFormat="1" ht="15.75" hidden="1">
      <c r="A140" s="67" t="s">
        <v>111</v>
      </c>
      <c r="B140" s="17">
        <v>2</v>
      </c>
      <c r="C140" s="105"/>
      <c r="D140" s="105"/>
      <c r="E140" s="105"/>
    </row>
    <row r="141" spans="1:5" s="10" customFormat="1" ht="15.75" hidden="1">
      <c r="A141" s="67" t="s">
        <v>112</v>
      </c>
      <c r="B141" s="17">
        <v>2</v>
      </c>
      <c r="C141" s="105"/>
      <c r="D141" s="105"/>
      <c r="E141" s="105"/>
    </row>
    <row r="142" spans="1:5" s="10" customFormat="1" ht="47.25" hidden="1">
      <c r="A142" s="67" t="s">
        <v>287</v>
      </c>
      <c r="B142" s="17">
        <v>2</v>
      </c>
      <c r="C142" s="105"/>
      <c r="D142" s="105"/>
      <c r="E142" s="105"/>
    </row>
    <row r="143" spans="1:5" s="10" customFormat="1" ht="15.75" hidden="1">
      <c r="A143" s="67" t="s">
        <v>288</v>
      </c>
      <c r="B143" s="17">
        <v>2</v>
      </c>
      <c r="C143" s="105"/>
      <c r="D143" s="105"/>
      <c r="E143" s="105"/>
    </row>
    <row r="144" spans="1:5" s="10" customFormat="1" ht="15.75">
      <c r="A144" s="67" t="s">
        <v>289</v>
      </c>
      <c r="B144" s="17">
        <v>2</v>
      </c>
      <c r="C144" s="62">
        <v>11000</v>
      </c>
      <c r="D144" s="62">
        <v>11000</v>
      </c>
      <c r="E144" s="105"/>
    </row>
    <row r="145" spans="1:5" s="10" customFormat="1" ht="31.5">
      <c r="A145" s="89" t="s">
        <v>290</v>
      </c>
      <c r="B145" s="17"/>
      <c r="C145" s="62">
        <f>SUM(C144)</f>
        <v>11000</v>
      </c>
      <c r="D145" s="62">
        <f>SUM(D144)</f>
        <v>11000</v>
      </c>
      <c r="E145" s="105">
        <f>SUM(E144)</f>
        <v>0</v>
      </c>
    </row>
    <row r="146" spans="1:5" s="10" customFormat="1" ht="15.75">
      <c r="A146" s="90" t="s">
        <v>291</v>
      </c>
      <c r="B146" s="17"/>
      <c r="C146" s="62">
        <f>SUM(C137:C143)+C145</f>
        <v>11000</v>
      </c>
      <c r="D146" s="62">
        <f>SUM(D137:D143)+D145</f>
        <v>11000</v>
      </c>
      <c r="E146" s="105">
        <f>SUM(E137:E143)+E145</f>
        <v>0</v>
      </c>
    </row>
    <row r="147" spans="1:5" s="10" customFormat="1" ht="15.75">
      <c r="A147" s="43" t="s">
        <v>272</v>
      </c>
      <c r="B147" s="82"/>
      <c r="C147" s="64">
        <f>SUM(C148:C148:C150)</f>
        <v>312000</v>
      </c>
      <c r="D147" s="64">
        <f>SUM(D148:D148:D150)</f>
        <v>312000</v>
      </c>
      <c r="E147" s="110">
        <f>SUM(E148:E148:E150)</f>
        <v>165922</v>
      </c>
    </row>
    <row r="148" spans="1:5" s="10" customFormat="1" ht="15.75">
      <c r="A148" s="67" t="s">
        <v>348</v>
      </c>
      <c r="B148" s="80">
        <v>1</v>
      </c>
      <c r="C148" s="62">
        <f>SUMIF($B$122:$B$147,"1",C$122:C$147)</f>
        <v>0</v>
      </c>
      <c r="D148" s="62">
        <f>SUMIF($B$122:$B$147,"1",D$122:D$147)</f>
        <v>0</v>
      </c>
      <c r="E148" s="105">
        <f>SUMIF($B$122:$B$147,"1",E$122:E$147)</f>
        <v>0</v>
      </c>
    </row>
    <row r="149" spans="1:5" s="10" customFormat="1" ht="15.75">
      <c r="A149" s="67" t="s">
        <v>193</v>
      </c>
      <c r="B149" s="80">
        <v>2</v>
      </c>
      <c r="C149" s="62">
        <f>SUMIF($B$122:$B$147,"2",C$122:C$147)</f>
        <v>92000</v>
      </c>
      <c r="D149" s="62">
        <f>SUMIF($B$122:$B$147,"2",D$122:D$147)</f>
        <v>92000</v>
      </c>
      <c r="E149" s="105">
        <f>SUMIF($B$122:$B$147,"2",E$122:E$147)</f>
        <v>72068</v>
      </c>
    </row>
    <row r="150" spans="1:5" s="10" customFormat="1" ht="15.75">
      <c r="A150" s="67" t="s">
        <v>90</v>
      </c>
      <c r="B150" s="80">
        <v>3</v>
      </c>
      <c r="C150" s="62">
        <f>SUMIF($B$122:$B$147,"3",C$122:C$147)</f>
        <v>220000</v>
      </c>
      <c r="D150" s="62">
        <f>SUMIF($B$122:$B$147,"3",D$122:D$147)</f>
        <v>220000</v>
      </c>
      <c r="E150" s="105">
        <f>SUMIF($B$122:$B$147,"3",E$122:E$147)</f>
        <v>93854</v>
      </c>
    </row>
    <row r="151" spans="1:5" s="10" customFormat="1" ht="15.75">
      <c r="A151" s="55" t="s">
        <v>296</v>
      </c>
      <c r="B151" s="17"/>
      <c r="C151" s="110"/>
      <c r="D151" s="110"/>
      <c r="E151" s="110"/>
    </row>
    <row r="152" spans="1:5" s="10" customFormat="1" ht="15.75" hidden="1">
      <c r="A152" s="67" t="s">
        <v>83</v>
      </c>
      <c r="B152" s="17"/>
      <c r="C152" s="110"/>
      <c r="D152" s="110"/>
      <c r="E152" s="110"/>
    </row>
    <row r="153" spans="1:5" s="10" customFormat="1" ht="15.75" hidden="1">
      <c r="A153" s="67" t="s">
        <v>83</v>
      </c>
      <c r="B153" s="17"/>
      <c r="C153" s="110"/>
      <c r="D153" s="110"/>
      <c r="E153" s="110"/>
    </row>
    <row r="154" spans="1:5" s="10" customFormat="1" ht="15.75" hidden="1">
      <c r="A154" s="89" t="s">
        <v>292</v>
      </c>
      <c r="B154" s="17"/>
      <c r="C154" s="105">
        <f>SUM(C152:C153)</f>
        <v>0</v>
      </c>
      <c r="D154" s="105">
        <f>SUM(D152:D153)</f>
        <v>0</v>
      </c>
      <c r="E154" s="105">
        <f>SUM(E152:E153)</f>
        <v>0</v>
      </c>
    </row>
    <row r="155" spans="1:5" s="10" customFormat="1" ht="31.5">
      <c r="A155" s="67" t="s">
        <v>293</v>
      </c>
      <c r="B155" s="17"/>
      <c r="C155" s="62">
        <f>SUM(C156:C158)</f>
        <v>27000</v>
      </c>
      <c r="D155" s="62">
        <f>SUM(D156:D158)</f>
        <v>27000</v>
      </c>
      <c r="E155" s="105">
        <f>SUM(E156:E158)</f>
        <v>25200</v>
      </c>
    </row>
    <row r="156" spans="1:5" s="10" customFormat="1" ht="15.75">
      <c r="A156" s="102" t="s">
        <v>397</v>
      </c>
      <c r="B156" s="17">
        <v>2</v>
      </c>
      <c r="C156" s="62">
        <v>3000</v>
      </c>
      <c r="D156" s="62">
        <v>3000</v>
      </c>
      <c r="E156" s="62">
        <v>1200</v>
      </c>
    </row>
    <row r="157" spans="1:5" s="10" customFormat="1" ht="15.75" hidden="1">
      <c r="A157" s="102" t="s">
        <v>438</v>
      </c>
      <c r="B157" s="17">
        <v>2</v>
      </c>
      <c r="C157" s="105"/>
      <c r="D157" s="105"/>
      <c r="E157" s="105"/>
    </row>
    <row r="158" spans="1:5" s="10" customFormat="1" ht="15.75">
      <c r="A158" s="102" t="s">
        <v>450</v>
      </c>
      <c r="B158" s="17">
        <v>2</v>
      </c>
      <c r="C158" s="62">
        <v>24000</v>
      </c>
      <c r="D158" s="62">
        <v>24000</v>
      </c>
      <c r="E158" s="62">
        <v>24000</v>
      </c>
    </row>
    <row r="159" spans="1:5" s="10" customFormat="1" ht="31.5" hidden="1">
      <c r="A159" s="67" t="s">
        <v>294</v>
      </c>
      <c r="B159" s="17">
        <v>2</v>
      </c>
      <c r="C159" s="105"/>
      <c r="D159" s="105"/>
      <c r="E159" s="105"/>
    </row>
    <row r="160" spans="1:5" s="10" customFormat="1" ht="15.75">
      <c r="A160" s="90" t="s">
        <v>295</v>
      </c>
      <c r="B160" s="17"/>
      <c r="C160" s="62">
        <f>SUM(C156:C159)</f>
        <v>27000</v>
      </c>
      <c r="D160" s="62">
        <f>SUM(D156:D159)</f>
        <v>27000</v>
      </c>
      <c r="E160" s="105">
        <f>SUM(E156:E159)</f>
        <v>25200</v>
      </c>
    </row>
    <row r="161" spans="1:5" s="10" customFormat="1" ht="15.75" hidden="1">
      <c r="A161" s="67" t="s">
        <v>84</v>
      </c>
      <c r="B161" s="17"/>
      <c r="C161" s="105"/>
      <c r="D161" s="105"/>
      <c r="E161" s="105"/>
    </row>
    <row r="162" spans="1:5" s="10" customFormat="1" ht="15.75" hidden="1">
      <c r="A162" s="67" t="s">
        <v>84</v>
      </c>
      <c r="B162" s="17"/>
      <c r="C162" s="105"/>
      <c r="D162" s="105"/>
      <c r="E162" s="105"/>
    </row>
    <row r="163" spans="1:5" s="10" customFormat="1" ht="15.75" hidden="1">
      <c r="A163" s="89" t="s">
        <v>297</v>
      </c>
      <c r="B163" s="17"/>
      <c r="C163" s="105">
        <f>SUM(C161:C162)</f>
        <v>0</v>
      </c>
      <c r="D163" s="105">
        <f>SUM(D161:D162)</f>
        <v>0</v>
      </c>
      <c r="E163" s="105">
        <f>SUM(E161:E162)</f>
        <v>0</v>
      </c>
    </row>
    <row r="164" spans="1:5" s="10" customFormat="1" ht="15.75" hidden="1">
      <c r="A164" s="67" t="s">
        <v>84</v>
      </c>
      <c r="B164" s="17"/>
      <c r="C164" s="105"/>
      <c r="D164" s="105"/>
      <c r="E164" s="105"/>
    </row>
    <row r="165" spans="1:5" s="10" customFormat="1" ht="15.75" hidden="1">
      <c r="A165" s="67"/>
      <c r="B165" s="17"/>
      <c r="C165" s="105"/>
      <c r="D165" s="105"/>
      <c r="E165" s="105"/>
    </row>
    <row r="166" spans="1:5" s="10" customFormat="1" ht="15.75" hidden="1">
      <c r="A166" s="89" t="s">
        <v>298</v>
      </c>
      <c r="B166" s="17"/>
      <c r="C166" s="105">
        <f>SUM(C164:C165)</f>
        <v>0</v>
      </c>
      <c r="D166" s="105">
        <f>SUM(D164:D165)</f>
        <v>0</v>
      </c>
      <c r="E166" s="105">
        <f>SUM(E164:E165)</f>
        <v>0</v>
      </c>
    </row>
    <row r="167" spans="1:5" s="10" customFormat="1" ht="15.75" hidden="1">
      <c r="A167" s="51" t="s">
        <v>299</v>
      </c>
      <c r="B167" s="17"/>
      <c r="C167" s="105">
        <f>C163+C166</f>
        <v>0</v>
      </c>
      <c r="D167" s="105">
        <f>D163+D166</f>
        <v>0</v>
      </c>
      <c r="E167" s="105">
        <f>E163+E166</f>
        <v>0</v>
      </c>
    </row>
    <row r="168" spans="1:5" s="10" customFormat="1" ht="15.75" hidden="1">
      <c r="A168" s="67" t="s">
        <v>300</v>
      </c>
      <c r="B168" s="17">
        <v>2</v>
      </c>
      <c r="C168" s="105"/>
      <c r="D168" s="105"/>
      <c r="E168" s="105"/>
    </row>
    <row r="169" spans="1:5" s="10" customFormat="1" ht="31.5">
      <c r="A169" s="67" t="s">
        <v>301</v>
      </c>
      <c r="B169" s="17">
        <v>2</v>
      </c>
      <c r="C169" s="62">
        <v>48000</v>
      </c>
      <c r="D169" s="62">
        <v>48000</v>
      </c>
      <c r="E169" s="62">
        <v>33875</v>
      </c>
    </row>
    <row r="170" spans="1:5" s="10" customFormat="1" ht="31.5" hidden="1">
      <c r="A170" s="67" t="s">
        <v>302</v>
      </c>
      <c r="B170" s="17">
        <v>2</v>
      </c>
      <c r="C170" s="105"/>
      <c r="D170" s="105"/>
      <c r="E170" s="105"/>
    </row>
    <row r="171" spans="1:5" s="10" customFormat="1" ht="15.75" hidden="1">
      <c r="A171" s="67" t="s">
        <v>304</v>
      </c>
      <c r="B171" s="17">
        <v>2</v>
      </c>
      <c r="C171" s="105"/>
      <c r="D171" s="105"/>
      <c r="E171" s="105"/>
    </row>
    <row r="172" spans="1:5" s="10" customFormat="1" ht="31.5" hidden="1">
      <c r="A172" s="67" t="s">
        <v>303</v>
      </c>
      <c r="B172" s="17">
        <v>2</v>
      </c>
      <c r="C172" s="105"/>
      <c r="D172" s="105"/>
      <c r="E172" s="105"/>
    </row>
    <row r="173" spans="1:5" s="10" customFormat="1" ht="15.75" hidden="1">
      <c r="A173" s="67" t="s">
        <v>305</v>
      </c>
      <c r="B173" s="17">
        <v>2</v>
      </c>
      <c r="C173" s="105"/>
      <c r="D173" s="105"/>
      <c r="E173" s="105"/>
    </row>
    <row r="174" spans="1:5" s="10" customFormat="1" ht="15.75" hidden="1">
      <c r="A174" s="67" t="s">
        <v>84</v>
      </c>
      <c r="B174" s="17">
        <v>2</v>
      </c>
      <c r="C174" s="105"/>
      <c r="D174" s="105"/>
      <c r="E174" s="105"/>
    </row>
    <row r="175" spans="1:5" s="10" customFormat="1" ht="15.75" hidden="1">
      <c r="A175" s="67" t="s">
        <v>84</v>
      </c>
      <c r="B175" s="17">
        <v>2</v>
      </c>
      <c r="C175" s="105"/>
      <c r="D175" s="105"/>
      <c r="E175" s="105"/>
    </row>
    <row r="176" spans="1:5" s="10" customFormat="1" ht="15.75" hidden="1">
      <c r="A176" s="67" t="s">
        <v>84</v>
      </c>
      <c r="B176" s="17">
        <v>2</v>
      </c>
      <c r="C176" s="105"/>
      <c r="D176" s="105"/>
      <c r="E176" s="105"/>
    </row>
    <row r="177" spans="1:5" s="10" customFormat="1" ht="15.75" hidden="1">
      <c r="A177" s="67" t="s">
        <v>84</v>
      </c>
      <c r="B177" s="17">
        <v>2</v>
      </c>
      <c r="C177" s="105"/>
      <c r="D177" s="105"/>
      <c r="E177" s="105"/>
    </row>
    <row r="178" spans="1:5" s="10" customFormat="1" ht="15.75" hidden="1">
      <c r="A178" s="89" t="s">
        <v>306</v>
      </c>
      <c r="B178" s="17"/>
      <c r="C178" s="105">
        <f>SUM(C174:C177)</f>
        <v>0</v>
      </c>
      <c r="D178" s="105">
        <f>SUM(D174:D177)</f>
        <v>0</v>
      </c>
      <c r="E178" s="105">
        <f>SUM(E174:E177)</f>
        <v>0</v>
      </c>
    </row>
    <row r="179" spans="1:5" s="10" customFormat="1" ht="15.75">
      <c r="A179" s="51" t="s">
        <v>307</v>
      </c>
      <c r="B179" s="17"/>
      <c r="C179" s="62">
        <f>SUM(C168:C173)+C178</f>
        <v>48000</v>
      </c>
      <c r="D179" s="62">
        <f>SUM(D168:D173)+D178</f>
        <v>48000</v>
      </c>
      <c r="E179" s="105">
        <f>SUM(E168:E173)+E178</f>
        <v>33875</v>
      </c>
    </row>
    <row r="180" spans="1:5" s="10" customFormat="1" ht="15.75">
      <c r="A180" s="67" t="s">
        <v>335</v>
      </c>
      <c r="B180" s="17">
        <v>2</v>
      </c>
      <c r="C180" s="62">
        <v>205820</v>
      </c>
      <c r="D180" s="62">
        <v>205820</v>
      </c>
      <c r="E180" s="62">
        <v>78720</v>
      </c>
    </row>
    <row r="181" spans="1:5" s="10" customFormat="1" ht="15.75" hidden="1">
      <c r="A181" s="67" t="s">
        <v>308</v>
      </c>
      <c r="B181" s="17">
        <v>2</v>
      </c>
      <c r="C181" s="105"/>
      <c r="D181" s="105"/>
      <c r="E181" s="105"/>
    </row>
    <row r="182" spans="1:5" s="10" customFormat="1" ht="15.75" hidden="1">
      <c r="A182" s="67" t="s">
        <v>309</v>
      </c>
      <c r="B182" s="17">
        <v>2</v>
      </c>
      <c r="C182" s="105"/>
      <c r="D182" s="105"/>
      <c r="E182" s="105"/>
    </row>
    <row r="183" spans="1:5" s="10" customFormat="1" ht="15.75">
      <c r="A183" s="90" t="s">
        <v>310</v>
      </c>
      <c r="B183" s="17"/>
      <c r="C183" s="62">
        <f>SUM(C180:C182)</f>
        <v>205820</v>
      </c>
      <c r="D183" s="62">
        <f>SUM(D180:D182)</f>
        <v>205820</v>
      </c>
      <c r="E183" s="105">
        <f>SUM(E180:E182)</f>
        <v>78720</v>
      </c>
    </row>
    <row r="184" spans="1:5" s="10" customFormat="1" ht="15.75" hidden="1">
      <c r="A184" s="51" t="s">
        <v>311</v>
      </c>
      <c r="B184" s="17"/>
      <c r="C184" s="105"/>
      <c r="D184" s="105"/>
      <c r="E184" s="105"/>
    </row>
    <row r="185" spans="1:5" s="10" customFormat="1" ht="15.75" hidden="1">
      <c r="A185" s="51" t="s">
        <v>312</v>
      </c>
      <c r="B185" s="17"/>
      <c r="C185" s="105"/>
      <c r="D185" s="105"/>
      <c r="E185" s="105"/>
    </row>
    <row r="186" spans="1:5" s="10" customFormat="1" ht="15.75" hidden="1">
      <c r="A186" s="67" t="s">
        <v>427</v>
      </c>
      <c r="B186" s="17">
        <v>2</v>
      </c>
      <c r="C186" s="105"/>
      <c r="D186" s="105"/>
      <c r="E186" s="105"/>
    </row>
    <row r="187" spans="1:5" s="10" customFormat="1" ht="31.5">
      <c r="A187" s="67" t="s">
        <v>428</v>
      </c>
      <c r="B187" s="17">
        <v>2</v>
      </c>
      <c r="C187" s="62">
        <v>20000</v>
      </c>
      <c r="D187" s="62">
        <v>20000</v>
      </c>
      <c r="E187" s="121">
        <v>1492</v>
      </c>
    </row>
    <row r="188" spans="1:5" s="10" customFormat="1" ht="31.5">
      <c r="A188" s="51" t="s">
        <v>426</v>
      </c>
      <c r="B188" s="17"/>
      <c r="C188" s="62">
        <f>SUM(C186:C187)</f>
        <v>20000</v>
      </c>
      <c r="D188" s="62">
        <f>SUM(D186:D187)</f>
        <v>20000</v>
      </c>
      <c r="E188" s="121">
        <f>SUM(E186:E187)</f>
        <v>1492</v>
      </c>
    </row>
    <row r="189" spans="1:5" s="10" customFormat="1" ht="15.75" hidden="1">
      <c r="A189" s="67" t="s">
        <v>429</v>
      </c>
      <c r="B189" s="17">
        <v>2</v>
      </c>
      <c r="C189" s="105"/>
      <c r="D189" s="105"/>
      <c r="E189" s="105"/>
    </row>
    <row r="190" spans="1:5" s="10" customFormat="1" ht="15.75" hidden="1">
      <c r="A190" s="67" t="s">
        <v>430</v>
      </c>
      <c r="B190" s="17">
        <v>2</v>
      </c>
      <c r="C190" s="105"/>
      <c r="D190" s="105"/>
      <c r="E190" s="105"/>
    </row>
    <row r="191" spans="1:5" s="10" customFormat="1" ht="15.75" hidden="1">
      <c r="A191" s="51" t="s">
        <v>313</v>
      </c>
      <c r="B191" s="86"/>
      <c r="C191" s="105">
        <f>SUM(C189:C190)</f>
        <v>0</v>
      </c>
      <c r="D191" s="105">
        <f>SUM(D189:D190)</f>
        <v>0</v>
      </c>
      <c r="E191" s="105">
        <f>SUM(E189:E190)</f>
        <v>0</v>
      </c>
    </row>
    <row r="192" spans="1:5" s="10" customFormat="1" ht="15.75">
      <c r="A192" s="67" t="s">
        <v>387</v>
      </c>
      <c r="B192" s="86">
        <v>2</v>
      </c>
      <c r="C192" s="105"/>
      <c r="D192" s="105">
        <v>46440</v>
      </c>
      <c r="E192" s="62">
        <v>46440</v>
      </c>
    </row>
    <row r="193" spans="1:5" s="10" customFormat="1" ht="63" hidden="1">
      <c r="A193" s="67" t="s">
        <v>314</v>
      </c>
      <c r="B193" s="86"/>
      <c r="C193" s="105"/>
      <c r="D193" s="105"/>
      <c r="E193" s="105"/>
    </row>
    <row r="194" spans="1:5" s="10" customFormat="1" ht="31.5" hidden="1">
      <c r="A194" s="67" t="s">
        <v>316</v>
      </c>
      <c r="B194" s="86">
        <v>2</v>
      </c>
      <c r="C194" s="105"/>
      <c r="D194" s="105"/>
      <c r="E194" s="105"/>
    </row>
    <row r="195" spans="1:5" s="10" customFormat="1" ht="15.75">
      <c r="A195" s="67" t="s">
        <v>503</v>
      </c>
      <c r="B195" s="86">
        <v>2</v>
      </c>
      <c r="C195" s="105"/>
      <c r="D195" s="105">
        <v>13413</v>
      </c>
      <c r="E195" s="105">
        <v>13413</v>
      </c>
    </row>
    <row r="196" spans="1:5" s="10" customFormat="1" ht="15.75">
      <c r="A196" s="89" t="s">
        <v>315</v>
      </c>
      <c r="B196" s="86"/>
      <c r="C196" s="105">
        <f>SUM(C194:C195)</f>
        <v>0</v>
      </c>
      <c r="D196" s="105">
        <f>SUM(D194:D195)</f>
        <v>13413</v>
      </c>
      <c r="E196" s="105">
        <f>SUM(E194:E195)</f>
        <v>13413</v>
      </c>
    </row>
    <row r="197" spans="1:5" s="10" customFormat="1" ht="15.75" hidden="1">
      <c r="A197" s="67" t="s">
        <v>84</v>
      </c>
      <c r="B197" s="86"/>
      <c r="C197" s="105"/>
      <c r="D197" s="105"/>
      <c r="E197" s="105"/>
    </row>
    <row r="198" spans="1:5" s="10" customFormat="1" ht="15.75" hidden="1">
      <c r="A198" s="67" t="s">
        <v>486</v>
      </c>
      <c r="B198" s="86">
        <v>2</v>
      </c>
      <c r="C198" s="105"/>
      <c r="D198" s="105">
        <v>0</v>
      </c>
      <c r="E198" s="62"/>
    </row>
    <row r="199" spans="1:5" s="10" customFormat="1" ht="15.75">
      <c r="A199" s="67" t="s">
        <v>494</v>
      </c>
      <c r="B199" s="86">
        <v>2</v>
      </c>
      <c r="C199" s="105"/>
      <c r="D199" s="105">
        <v>4</v>
      </c>
      <c r="E199" s="62">
        <v>4</v>
      </c>
    </row>
    <row r="200" spans="1:5" s="10" customFormat="1" ht="24" customHeight="1" hidden="1">
      <c r="A200" s="89" t="s">
        <v>317</v>
      </c>
      <c r="B200" s="86"/>
      <c r="C200" s="105">
        <f>SUM(C197:C198)</f>
        <v>0</v>
      </c>
      <c r="D200" s="105">
        <f>SUM(D197:D198)</f>
        <v>0</v>
      </c>
      <c r="E200" s="105">
        <f>SUM(E197:E198)</f>
        <v>0</v>
      </c>
    </row>
    <row r="201" spans="1:5" s="10" customFormat="1" ht="15.75">
      <c r="A201" s="51" t="s">
        <v>388</v>
      </c>
      <c r="B201" s="86"/>
      <c r="C201" s="105">
        <f>SUM(C193)+C196+C200</f>
        <v>0</v>
      </c>
      <c r="D201" s="105">
        <f>SUM(D193)+D196+D200+D199</f>
        <v>13417</v>
      </c>
      <c r="E201" s="105">
        <f>SUM(E193)+E196+E200+E199</f>
        <v>13417</v>
      </c>
    </row>
    <row r="202" spans="1:5" s="10" customFormat="1" ht="15.75">
      <c r="A202" s="43" t="s">
        <v>296</v>
      </c>
      <c r="B202" s="82"/>
      <c r="C202" s="64">
        <f>SUM(C203:C203:C205)</f>
        <v>300820</v>
      </c>
      <c r="D202" s="64">
        <f>SUM(D203:D203:D205)</f>
        <v>360677</v>
      </c>
      <c r="E202" s="110">
        <f>SUM(E203:E203:E205)</f>
        <v>199144</v>
      </c>
    </row>
    <row r="203" spans="1:5" s="10" customFormat="1" ht="15.75">
      <c r="A203" s="67" t="s">
        <v>348</v>
      </c>
      <c r="B203" s="80">
        <v>1</v>
      </c>
      <c r="C203" s="105">
        <f>SUMIF($B$151:$B$202,"1",C$151:C$202)</f>
        <v>0</v>
      </c>
      <c r="D203" s="105">
        <f>SUMIF($B$151:$B$202,"1",D$151:D$202)</f>
        <v>0</v>
      </c>
      <c r="E203" s="105">
        <f>SUMIF($B$151:$B$202,"1",E$151:E$202)</f>
        <v>0</v>
      </c>
    </row>
    <row r="204" spans="1:5" s="10" customFormat="1" ht="15.75">
      <c r="A204" s="67" t="s">
        <v>193</v>
      </c>
      <c r="B204" s="80">
        <v>2</v>
      </c>
      <c r="C204" s="62">
        <f>SUMIF($B$151:$B$202,"2",C$151:C$202)</f>
        <v>300820</v>
      </c>
      <c r="D204" s="62">
        <f>SUMIF($B$151:$B$202,"2",D$151:D$202)</f>
        <v>360677</v>
      </c>
      <c r="E204" s="105">
        <f>SUMIF($B$151:$B$202,"2",E$151:E$202)</f>
        <v>199144</v>
      </c>
    </row>
    <row r="205" spans="1:5" s="10" customFormat="1" ht="15.75">
      <c r="A205" s="67" t="s">
        <v>90</v>
      </c>
      <c r="B205" s="80">
        <v>3</v>
      </c>
      <c r="C205" s="105">
        <f>SUMIF($B$151:$B$202,"3",C$151:C$202)</f>
        <v>0</v>
      </c>
      <c r="D205" s="105">
        <f>SUMIF($B$151:$B$202,"3",D$151:D$202)</f>
        <v>0</v>
      </c>
      <c r="E205" s="105">
        <f>SUMIF($B$151:$B$202,"3",E$151:E$202)</f>
        <v>0</v>
      </c>
    </row>
    <row r="206" spans="1:5" s="10" customFormat="1" ht="15.75" hidden="1">
      <c r="A206" s="55" t="s">
        <v>318</v>
      </c>
      <c r="B206" s="17"/>
      <c r="C206" s="110"/>
      <c r="D206" s="110"/>
      <c r="E206" s="110"/>
    </row>
    <row r="207" spans="1:5" s="10" customFormat="1" ht="15.75" hidden="1">
      <c r="A207" s="67" t="s">
        <v>83</v>
      </c>
      <c r="B207" s="86"/>
      <c r="C207" s="105"/>
      <c r="D207" s="105"/>
      <c r="E207" s="105"/>
    </row>
    <row r="208" spans="1:5" s="10" customFormat="1" ht="15.75" hidden="1">
      <c r="A208" s="90" t="s">
        <v>319</v>
      </c>
      <c r="B208" s="86"/>
      <c r="C208" s="105">
        <f>SUM(C207)</f>
        <v>0</v>
      </c>
      <c r="D208" s="105">
        <f>SUM(D207)</f>
        <v>0</v>
      </c>
      <c r="E208" s="105">
        <f>SUM(E207)</f>
        <v>0</v>
      </c>
    </row>
    <row r="209" spans="1:5" s="10" customFormat="1" ht="15.75" hidden="1">
      <c r="A209" s="67" t="s">
        <v>320</v>
      </c>
      <c r="B209" s="86">
        <v>2</v>
      </c>
      <c r="C209" s="105"/>
      <c r="D209" s="105"/>
      <c r="E209" s="105"/>
    </row>
    <row r="210" spans="1:5" s="10" customFormat="1" ht="15.75" hidden="1">
      <c r="A210" s="67" t="s">
        <v>84</v>
      </c>
      <c r="B210" s="86">
        <v>2</v>
      </c>
      <c r="C210" s="105"/>
      <c r="D210" s="105"/>
      <c r="E210" s="105"/>
    </row>
    <row r="211" spans="1:5" s="10" customFormat="1" ht="15.75" hidden="1">
      <c r="A211" s="67" t="s">
        <v>84</v>
      </c>
      <c r="B211" s="86">
        <v>2</v>
      </c>
      <c r="C211" s="105"/>
      <c r="D211" s="105"/>
      <c r="E211" s="105"/>
    </row>
    <row r="212" spans="1:5" s="10" customFormat="1" ht="31.5" hidden="1">
      <c r="A212" s="89" t="s">
        <v>322</v>
      </c>
      <c r="B212" s="86"/>
      <c r="C212" s="105">
        <f>SUM(C210:C211)</f>
        <v>0</v>
      </c>
      <c r="D212" s="105">
        <f>SUM(D210:D211)</f>
        <v>0</v>
      </c>
      <c r="E212" s="105">
        <f>SUM(E210:E211)</f>
        <v>0</v>
      </c>
    </row>
    <row r="213" spans="1:5" s="10" customFormat="1" ht="15.75" hidden="1">
      <c r="A213" s="51" t="s">
        <v>321</v>
      </c>
      <c r="B213" s="86"/>
      <c r="C213" s="105">
        <f>C209+C212</f>
        <v>0</v>
      </c>
      <c r="D213" s="105">
        <f>D209+D212</f>
        <v>0</v>
      </c>
      <c r="E213" s="105">
        <f>E209+E212</f>
        <v>0</v>
      </c>
    </row>
    <row r="214" spans="1:5" s="10" customFormat="1" ht="15.75" hidden="1">
      <c r="A214" s="67" t="s">
        <v>83</v>
      </c>
      <c r="B214" s="86">
        <v>2</v>
      </c>
      <c r="C214" s="105"/>
      <c r="D214" s="105"/>
      <c r="E214" s="105"/>
    </row>
    <row r="215" spans="1:5" s="10" customFormat="1" ht="15.75" hidden="1">
      <c r="A215" s="67" t="s">
        <v>83</v>
      </c>
      <c r="B215" s="86">
        <v>2</v>
      </c>
      <c r="C215" s="105"/>
      <c r="D215" s="105"/>
      <c r="E215" s="105"/>
    </row>
    <row r="216" spans="1:5" s="10" customFormat="1" ht="15.75" hidden="1">
      <c r="A216" s="67" t="s">
        <v>83</v>
      </c>
      <c r="B216" s="86">
        <v>2</v>
      </c>
      <c r="C216" s="105"/>
      <c r="D216" s="105"/>
      <c r="E216" s="105"/>
    </row>
    <row r="217" spans="1:5" s="10" customFormat="1" ht="15.75" hidden="1">
      <c r="A217" s="90" t="s">
        <v>323</v>
      </c>
      <c r="B217" s="86"/>
      <c r="C217" s="105">
        <f>SUM(C214:C216)</f>
        <v>0</v>
      </c>
      <c r="D217" s="105">
        <f>SUM(D214:D216)</f>
        <v>0</v>
      </c>
      <c r="E217" s="105">
        <f>SUM(E214:E216)</f>
        <v>0</v>
      </c>
    </row>
    <row r="218" spans="1:5" s="10" customFormat="1" ht="15.75" hidden="1">
      <c r="A218" s="67" t="s">
        <v>324</v>
      </c>
      <c r="B218" s="86">
        <v>2</v>
      </c>
      <c r="C218" s="105"/>
      <c r="D218" s="105"/>
      <c r="E218" s="105"/>
    </row>
    <row r="219" spans="1:5" s="10" customFormat="1" ht="15.75" hidden="1">
      <c r="A219" s="67" t="s">
        <v>325</v>
      </c>
      <c r="B219" s="86">
        <v>2</v>
      </c>
      <c r="C219" s="105"/>
      <c r="D219" s="105"/>
      <c r="E219" s="105"/>
    </row>
    <row r="220" spans="1:5" s="10" customFormat="1" ht="15.75" hidden="1">
      <c r="A220" s="51" t="s">
        <v>326</v>
      </c>
      <c r="B220" s="86"/>
      <c r="C220" s="105">
        <f>SUM(C218:C219)</f>
        <v>0</v>
      </c>
      <c r="D220" s="105">
        <f>SUM(D218:D219)</f>
        <v>0</v>
      </c>
      <c r="E220" s="105">
        <f>SUM(E218:E219)</f>
        <v>0</v>
      </c>
    </row>
    <row r="221" spans="1:5" s="10" customFormat="1" ht="15.75" hidden="1">
      <c r="A221" s="51" t="s">
        <v>327</v>
      </c>
      <c r="B221" s="86">
        <v>2</v>
      </c>
      <c r="C221" s="105"/>
      <c r="D221" s="105"/>
      <c r="E221" s="105"/>
    </row>
    <row r="222" spans="1:5" s="10" customFormat="1" ht="15.75" hidden="1">
      <c r="A222" s="43" t="s">
        <v>318</v>
      </c>
      <c r="B222" s="82"/>
      <c r="C222" s="110">
        <f>SUM(C223:C223:C225)</f>
        <v>0</v>
      </c>
      <c r="D222" s="110">
        <f>SUM(D223:D223:D225)</f>
        <v>0</v>
      </c>
      <c r="E222" s="110">
        <f>SUM(E223:E223:E225)</f>
        <v>0</v>
      </c>
    </row>
    <row r="223" spans="1:5" s="10" customFormat="1" ht="15.75" hidden="1">
      <c r="A223" s="67" t="s">
        <v>348</v>
      </c>
      <c r="B223" s="80">
        <v>1</v>
      </c>
      <c r="C223" s="105">
        <f>SUMIF($B$206:$B$222,"1",C$206:C$222)</f>
        <v>0</v>
      </c>
      <c r="D223" s="105">
        <f>SUMIF($B$206:$B$222,"1",D$206:D$222)</f>
        <v>0</v>
      </c>
      <c r="E223" s="105">
        <f>SUMIF($B$206:$B$222,"1",E$206:E$222)</f>
        <v>0</v>
      </c>
    </row>
    <row r="224" spans="1:5" s="10" customFormat="1" ht="15.75" hidden="1">
      <c r="A224" s="67" t="s">
        <v>193</v>
      </c>
      <c r="B224" s="80">
        <v>2</v>
      </c>
      <c r="C224" s="105">
        <f>SUMIF($B$206:$B$222,"2",C$206:C$222)</f>
        <v>0</v>
      </c>
      <c r="D224" s="105">
        <f>SUMIF($B$206:$B$222,"2",D$206:D$222)</f>
        <v>0</v>
      </c>
      <c r="E224" s="105">
        <f>SUMIF($B$206:$B$222,"2",E$206:E$222)</f>
        <v>0</v>
      </c>
    </row>
    <row r="225" spans="1:5" s="10" customFormat="1" ht="15.75" hidden="1">
      <c r="A225" s="67" t="s">
        <v>90</v>
      </c>
      <c r="B225" s="80">
        <v>3</v>
      </c>
      <c r="C225" s="105">
        <f>SUMIF($B$206:$B$222,"3",C$206:C$222)</f>
        <v>0</v>
      </c>
      <c r="D225" s="105">
        <f>SUMIF($B$206:$B$222,"3",D$206:D$222)</f>
        <v>0</v>
      </c>
      <c r="E225" s="105">
        <f>SUMIF($B$206:$B$222,"3",E$206:E$222)</f>
        <v>0</v>
      </c>
    </row>
    <row r="226" spans="1:5" s="10" customFormat="1" ht="15.75">
      <c r="A226" s="55" t="s">
        <v>331</v>
      </c>
      <c r="B226" s="17"/>
      <c r="C226" s="110"/>
      <c r="D226" s="110"/>
      <c r="E226" s="110"/>
    </row>
    <row r="227" spans="1:5" s="10" customFormat="1" ht="15.75" hidden="1">
      <c r="A227" s="67"/>
      <c r="B227" s="17"/>
      <c r="C227" s="110"/>
      <c r="D227" s="110"/>
      <c r="E227" s="110"/>
    </row>
    <row r="228" spans="1:5" s="10" customFormat="1" ht="31.5" hidden="1">
      <c r="A228" s="51" t="s">
        <v>330</v>
      </c>
      <c r="B228" s="17"/>
      <c r="C228" s="105"/>
      <c r="D228" s="105"/>
      <c r="E228" s="105"/>
    </row>
    <row r="229" spans="1:5" s="10" customFormat="1" ht="15.75" hidden="1">
      <c r="A229" s="67" t="s">
        <v>399</v>
      </c>
      <c r="B229" s="17">
        <v>2</v>
      </c>
      <c r="C229" s="105"/>
      <c r="D229" s="105"/>
      <c r="E229" s="105"/>
    </row>
    <row r="230" spans="1:5" s="10" customFormat="1" ht="15.75">
      <c r="A230" s="67" t="s">
        <v>451</v>
      </c>
      <c r="B230" s="17">
        <v>2</v>
      </c>
      <c r="C230" s="62">
        <v>170400</v>
      </c>
      <c r="D230" s="62">
        <v>170400</v>
      </c>
      <c r="E230" s="62">
        <v>20400</v>
      </c>
    </row>
    <row r="231" spans="1:5" s="10" customFormat="1" ht="47.25">
      <c r="A231" s="51" t="s">
        <v>389</v>
      </c>
      <c r="B231" s="17"/>
      <c r="C231" s="62">
        <f>SUM(C229:C230)</f>
        <v>170400</v>
      </c>
      <c r="D231" s="62">
        <f>SUM(D229:D230)</f>
        <v>170400</v>
      </c>
      <c r="E231" s="62">
        <f>SUM(E229:E230)</f>
        <v>20400</v>
      </c>
    </row>
    <row r="232" spans="1:5" s="10" customFormat="1" ht="15.75" hidden="1">
      <c r="A232" s="51"/>
      <c r="B232" s="17"/>
      <c r="C232" s="105"/>
      <c r="D232" s="105"/>
      <c r="E232" s="105"/>
    </row>
    <row r="233" spans="1:5" s="10" customFormat="1" ht="15.75" hidden="1">
      <c r="A233" s="51"/>
      <c r="B233" s="17"/>
      <c r="C233" s="105"/>
      <c r="D233" s="105"/>
      <c r="E233" s="105"/>
    </row>
    <row r="234" spans="1:5" s="10" customFormat="1" ht="31.5">
      <c r="A234" s="51" t="s">
        <v>477</v>
      </c>
      <c r="B234" s="17">
        <v>2</v>
      </c>
      <c r="C234" s="105">
        <v>0</v>
      </c>
      <c r="D234" s="105">
        <v>102800</v>
      </c>
      <c r="E234" s="62">
        <v>102800</v>
      </c>
    </row>
    <row r="235" spans="1:5" s="10" customFormat="1" ht="31.5">
      <c r="A235" s="51" t="s">
        <v>390</v>
      </c>
      <c r="B235" s="17"/>
      <c r="C235" s="105">
        <f>SUM(C234)</f>
        <v>0</v>
      </c>
      <c r="D235" s="105">
        <f>SUM(D234)</f>
        <v>102800</v>
      </c>
      <c r="E235" s="105">
        <f>SUM(E234)</f>
        <v>102800</v>
      </c>
    </row>
    <row r="236" spans="1:5" s="10" customFormat="1" ht="15.75">
      <c r="A236" s="43" t="s">
        <v>331</v>
      </c>
      <c r="B236" s="82"/>
      <c r="C236" s="64">
        <f>SUM(C237:C237:C239)</f>
        <v>170400</v>
      </c>
      <c r="D236" s="64">
        <f>SUM(D237:D237:D239)</f>
        <v>273200</v>
      </c>
      <c r="E236" s="110">
        <f>SUM(E237:E237:E239)</f>
        <v>123200</v>
      </c>
    </row>
    <row r="237" spans="1:5" s="10" customFormat="1" ht="15.75">
      <c r="A237" s="67" t="s">
        <v>348</v>
      </c>
      <c r="B237" s="80">
        <v>1</v>
      </c>
      <c r="C237" s="105">
        <f>SUMIF($B$226:$B$236,"1",C$226:C$236)</f>
        <v>0</v>
      </c>
      <c r="D237" s="105">
        <f>SUMIF($B$226:$B$236,"1",D$226:D$236)</f>
        <v>0</v>
      </c>
      <c r="E237" s="105">
        <f>SUMIF($B$226:$B$236,"1",E$226:E$236)</f>
        <v>0</v>
      </c>
    </row>
    <row r="238" spans="1:5" s="10" customFormat="1" ht="15.75">
      <c r="A238" s="67" t="s">
        <v>193</v>
      </c>
      <c r="B238" s="80">
        <v>2</v>
      </c>
      <c r="C238" s="62">
        <f>SUMIF($B$226:$B$236,"2",C$226:C$236)</f>
        <v>170400</v>
      </c>
      <c r="D238" s="62">
        <f>SUMIF($B$226:$B$236,"2",D$226:D$236)</f>
        <v>273200</v>
      </c>
      <c r="E238" s="105">
        <f>SUMIF($B$226:$B$236,"2",E$226:E$236)</f>
        <v>123200</v>
      </c>
    </row>
    <row r="239" spans="1:5" s="10" customFormat="1" ht="15.75">
      <c r="A239" s="67" t="s">
        <v>90</v>
      </c>
      <c r="B239" s="80">
        <v>3</v>
      </c>
      <c r="C239" s="105">
        <f>SUMIF($B$226:$B$236,"3",C$226:C$236)</f>
        <v>0</v>
      </c>
      <c r="D239" s="105">
        <f>SUMIF($B$226:$B$236,"3",D$226:D$236)</f>
        <v>0</v>
      </c>
      <c r="E239" s="105">
        <f>SUMIF($B$226:$B$236,"3",E$226:E$236)</f>
        <v>0</v>
      </c>
    </row>
    <row r="240" spans="1:5" s="10" customFormat="1" ht="15.75">
      <c r="A240" s="55" t="s">
        <v>332</v>
      </c>
      <c r="B240" s="17"/>
      <c r="C240" s="110"/>
      <c r="D240" s="110"/>
      <c r="E240" s="110"/>
    </row>
    <row r="241" spans="1:5" s="10" customFormat="1" ht="15.75" hidden="1">
      <c r="A241" s="51"/>
      <c r="B241" s="17"/>
      <c r="C241" s="105"/>
      <c r="D241" s="105"/>
      <c r="E241" s="105"/>
    </row>
    <row r="242" spans="1:5" s="10" customFormat="1" ht="31.5" hidden="1">
      <c r="A242" s="51" t="s">
        <v>333</v>
      </c>
      <c r="B242" s="17"/>
      <c r="C242" s="105"/>
      <c r="D242" s="105"/>
      <c r="E242" s="105"/>
    </row>
    <row r="243" spans="1:5" s="10" customFormat="1" ht="15.75" hidden="1">
      <c r="A243" s="51"/>
      <c r="B243" s="17"/>
      <c r="C243" s="105"/>
      <c r="D243" s="105"/>
      <c r="E243" s="105"/>
    </row>
    <row r="244" spans="1:5" s="10" customFormat="1" ht="31.5" hidden="1">
      <c r="A244" s="51" t="s">
        <v>391</v>
      </c>
      <c r="B244" s="17"/>
      <c r="C244" s="105"/>
      <c r="D244" s="105"/>
      <c r="E244" s="105"/>
    </row>
    <row r="245" spans="1:5" s="10" customFormat="1" ht="15.75" hidden="1">
      <c r="A245" s="51"/>
      <c r="B245" s="17"/>
      <c r="C245" s="105"/>
      <c r="D245" s="105"/>
      <c r="E245" s="105"/>
    </row>
    <row r="246" spans="1:5" s="10" customFormat="1" ht="15.75" hidden="1">
      <c r="A246" s="51"/>
      <c r="B246" s="17"/>
      <c r="C246" s="105"/>
      <c r="D246" s="105"/>
      <c r="E246" s="105"/>
    </row>
    <row r="247" spans="1:5" s="10" customFormat="1" ht="15.75">
      <c r="A247" s="106" t="s">
        <v>495</v>
      </c>
      <c r="B247" s="17">
        <v>2</v>
      </c>
      <c r="C247" s="105"/>
      <c r="D247" s="105">
        <v>1169200</v>
      </c>
      <c r="E247" s="105">
        <v>1169200</v>
      </c>
    </row>
    <row r="248" spans="1:5" s="10" customFormat="1" ht="31.5">
      <c r="A248" s="51" t="s">
        <v>392</v>
      </c>
      <c r="B248" s="17"/>
      <c r="C248" s="105">
        <f>SUM(C247)</f>
        <v>0</v>
      </c>
      <c r="D248" s="105">
        <f>SUM(D247)</f>
        <v>1169200</v>
      </c>
      <c r="E248" s="105">
        <f>SUM(E247)</f>
        <v>1169200</v>
      </c>
    </row>
    <row r="249" spans="1:5" s="10" customFormat="1" ht="31.5">
      <c r="A249" s="43" t="s">
        <v>332</v>
      </c>
      <c r="B249" s="82"/>
      <c r="C249" s="110">
        <f>SUM(C250:C250:C252)</f>
        <v>0</v>
      </c>
      <c r="D249" s="110">
        <f>SUM(D250:D250:D252)</f>
        <v>1169200</v>
      </c>
      <c r="E249" s="110">
        <f>SUM(E250:E250:E252)</f>
        <v>1169200</v>
      </c>
    </row>
    <row r="250" spans="1:5" s="10" customFormat="1" ht="15.75">
      <c r="A250" s="67" t="s">
        <v>348</v>
      </c>
      <c r="B250" s="80">
        <v>1</v>
      </c>
      <c r="C250" s="105">
        <f>SUMIF($B$240:$B$249,"1",C$240:C$249)</f>
        <v>0</v>
      </c>
      <c r="D250" s="105">
        <f>SUMIF($B$240:$B$249,"1",D$240:D$249)</f>
        <v>0</v>
      </c>
      <c r="E250" s="105">
        <f>SUMIF($B$240:$B$249,"1",E$240:E$249)</f>
        <v>0</v>
      </c>
    </row>
    <row r="251" spans="1:5" s="10" customFormat="1" ht="15.75">
      <c r="A251" s="67" t="s">
        <v>193</v>
      </c>
      <c r="B251" s="80">
        <v>2</v>
      </c>
      <c r="C251" s="105">
        <f>SUMIF($B$240:$B$249,"2",C$240:C$249)</f>
        <v>0</v>
      </c>
      <c r="D251" s="105">
        <f>SUMIF($B$240:$B$249,"2",D$240:D$249)</f>
        <v>1169200</v>
      </c>
      <c r="E251" s="105">
        <f>SUMIF($B$240:$B$249,"2",E$240:E$249)</f>
        <v>1169200</v>
      </c>
    </row>
    <row r="252" spans="1:5" s="10" customFormat="1" ht="15.75">
      <c r="A252" s="67" t="s">
        <v>90</v>
      </c>
      <c r="B252" s="80">
        <v>3</v>
      </c>
      <c r="C252" s="105">
        <f>SUMIF($B$240:$B$249,"3",C$240:C$249)</f>
        <v>0</v>
      </c>
      <c r="D252" s="105">
        <f>SUMIF($B$240:$B$249,"3",D$240:D$249)</f>
        <v>0</v>
      </c>
      <c r="E252" s="105">
        <f>SUMIF($B$240:$B$249,"3",E$240:E$249)</f>
        <v>0</v>
      </c>
    </row>
    <row r="253" spans="1:5" s="10" customFormat="1" ht="49.5">
      <c r="A253" s="56" t="s">
        <v>405</v>
      </c>
      <c r="B253" s="83"/>
      <c r="C253" s="111"/>
      <c r="D253" s="111"/>
      <c r="E253" s="111"/>
    </row>
    <row r="254" spans="1:5" s="10" customFormat="1" ht="16.5">
      <c r="A254" s="55" t="s">
        <v>126</v>
      </c>
      <c r="B254" s="83"/>
      <c r="C254" s="111"/>
      <c r="D254" s="111"/>
      <c r="E254" s="111"/>
    </row>
    <row r="255" spans="1:5" s="10" customFormat="1" ht="18.75" customHeight="1">
      <c r="A255" s="51" t="s">
        <v>179</v>
      </c>
      <c r="B255" s="83">
        <v>2</v>
      </c>
      <c r="C255" s="65">
        <v>4425603</v>
      </c>
      <c r="D255" s="65">
        <v>4439755</v>
      </c>
      <c r="E255" s="65">
        <v>4439755</v>
      </c>
    </row>
    <row r="256" spans="1:5" s="10" customFormat="1" ht="18.75" customHeight="1">
      <c r="A256" s="51" t="s">
        <v>179</v>
      </c>
      <c r="B256" s="83">
        <v>3</v>
      </c>
      <c r="C256" s="65">
        <v>340355</v>
      </c>
      <c r="D256" s="65">
        <v>340355</v>
      </c>
      <c r="E256" s="65">
        <v>340355</v>
      </c>
    </row>
    <row r="257" spans="1:5" s="10" customFormat="1" ht="15.75" hidden="1">
      <c r="A257" s="51" t="s">
        <v>395</v>
      </c>
      <c r="B257" s="82">
        <v>2</v>
      </c>
      <c r="C257" s="65"/>
      <c r="D257" s="65"/>
      <c r="E257" s="119"/>
    </row>
    <row r="258" spans="1:5" s="10" customFormat="1" ht="31.5">
      <c r="A258" s="43" t="s">
        <v>126</v>
      </c>
      <c r="B258" s="82"/>
      <c r="C258" s="64">
        <f>SUM(C259:C261)</f>
        <v>4765958</v>
      </c>
      <c r="D258" s="64">
        <f>SUM(D259:D261)</f>
        <v>4780110</v>
      </c>
      <c r="E258" s="64">
        <f>SUM(E259:E261)</f>
        <v>4780110</v>
      </c>
    </row>
    <row r="259" spans="1:5" s="10" customFormat="1" ht="15.75">
      <c r="A259" s="67" t="s">
        <v>348</v>
      </c>
      <c r="B259" s="80">
        <v>1</v>
      </c>
      <c r="C259" s="62">
        <f>SUMIF($B$254:$B$258,"1",C$254:C$258)</f>
        <v>0</v>
      </c>
      <c r="D259" s="62">
        <f>SUMIF($B$254:$B$258,"1",D$254:D$258)</f>
        <v>0</v>
      </c>
      <c r="E259" s="105">
        <f>SUMIF($B$254:$B$258,"1",E$254:E$258)</f>
        <v>0</v>
      </c>
    </row>
    <row r="260" spans="1:5" s="10" customFormat="1" ht="15.75">
      <c r="A260" s="67" t="s">
        <v>193</v>
      </c>
      <c r="B260" s="80">
        <v>2</v>
      </c>
      <c r="C260" s="62">
        <f>SUMIF($B$254:$B$258,"2",C$254:C$258)</f>
        <v>4425603</v>
      </c>
      <c r="D260" s="62">
        <f>SUMIF($B$254:$B$258,"2",D$254:D$258)</f>
        <v>4439755</v>
      </c>
      <c r="E260" s="105">
        <f>SUMIF($B$254:$B$258,"2",E$254:E$258)</f>
        <v>4439755</v>
      </c>
    </row>
    <row r="261" spans="1:5" s="10" customFormat="1" ht="15.75">
      <c r="A261" s="67" t="s">
        <v>90</v>
      </c>
      <c r="B261" s="80">
        <v>3</v>
      </c>
      <c r="C261" s="62">
        <f>SUMIF($B$254:$B$258,"3",C$254:C$258)</f>
        <v>340355</v>
      </c>
      <c r="D261" s="62">
        <f>SUMIF($B$254:$B$258,"3",D$254:D$258)</f>
        <v>340355</v>
      </c>
      <c r="E261" s="105">
        <f>SUMIF($B$254:$B$258,"3",E$254:E$258)</f>
        <v>340355</v>
      </c>
    </row>
    <row r="262" spans="1:5" s="10" customFormat="1" ht="15.75" hidden="1">
      <c r="A262" s="55" t="s">
        <v>127</v>
      </c>
      <c r="B262" s="80"/>
      <c r="C262" s="62"/>
      <c r="D262" s="62"/>
      <c r="E262" s="105"/>
    </row>
    <row r="263" spans="1:5" s="10" customFormat="1" ht="31.5" hidden="1">
      <c r="A263" s="51" t="s">
        <v>179</v>
      </c>
      <c r="B263" s="83">
        <v>2</v>
      </c>
      <c r="C263" s="62"/>
      <c r="D263" s="62"/>
      <c r="E263" s="105"/>
    </row>
    <row r="264" spans="1:5" s="10" customFormat="1" ht="15.75" hidden="1">
      <c r="A264" s="51" t="s">
        <v>395</v>
      </c>
      <c r="B264" s="82">
        <v>2</v>
      </c>
      <c r="C264" s="65"/>
      <c r="D264" s="65"/>
      <c r="E264" s="119"/>
    </row>
    <row r="265" spans="1:5" s="10" customFormat="1" ht="15.75" hidden="1">
      <c r="A265" s="43" t="s">
        <v>127</v>
      </c>
      <c r="B265" s="82"/>
      <c r="C265" s="64">
        <f>SUM(C266:C268)</f>
        <v>0</v>
      </c>
      <c r="D265" s="64">
        <f>SUM(D266:D268)</f>
        <v>0</v>
      </c>
      <c r="E265" s="110">
        <f>SUM(E266:E268)</f>
        <v>0</v>
      </c>
    </row>
    <row r="266" spans="1:5" s="10" customFormat="1" ht="15.75" hidden="1">
      <c r="A266" s="67" t="s">
        <v>348</v>
      </c>
      <c r="B266" s="80">
        <v>1</v>
      </c>
      <c r="C266" s="62">
        <f>SUMIF($B$262:$B$265,"1",C$262:C$265)</f>
        <v>0</v>
      </c>
      <c r="D266" s="62">
        <f>SUMIF($B$262:$B$265,"1",D$262:D$265)</f>
        <v>0</v>
      </c>
      <c r="E266" s="105">
        <f>SUMIF($B$262:$B$265,"1",E$262:E$265)</f>
        <v>0</v>
      </c>
    </row>
    <row r="267" spans="1:5" s="10" customFormat="1" ht="15.75" hidden="1">
      <c r="A267" s="67" t="s">
        <v>193</v>
      </c>
      <c r="B267" s="80">
        <v>2</v>
      </c>
      <c r="C267" s="62">
        <f>SUMIF($B$262:$B$265,"2",C$262:C$265)</f>
        <v>0</v>
      </c>
      <c r="D267" s="62">
        <f>SUMIF($B$262:$B$265,"2",D$262:D$265)</f>
        <v>0</v>
      </c>
      <c r="E267" s="105">
        <f>SUMIF($B$262:$B$265,"2",E$262:E$265)</f>
        <v>0</v>
      </c>
    </row>
    <row r="268" spans="1:5" s="10" customFormat="1" ht="15.75" hidden="1">
      <c r="A268" s="67" t="s">
        <v>90</v>
      </c>
      <c r="B268" s="80">
        <v>3</v>
      </c>
      <c r="C268" s="62">
        <f>SUMIF($B$262:$B$265,"3",C$262:C$265)</f>
        <v>0</v>
      </c>
      <c r="D268" s="62">
        <f>SUMIF($B$262:$B$265,"3",D$262:D$265)</f>
        <v>0</v>
      </c>
      <c r="E268" s="105">
        <f>SUMIF($B$262:$B$265,"3",E$262:E$265)</f>
        <v>0</v>
      </c>
    </row>
    <row r="269" spans="1:5" s="10" customFormat="1" ht="49.5">
      <c r="A269" s="56" t="s">
        <v>62</v>
      </c>
      <c r="B269" s="83"/>
      <c r="C269" s="63">
        <f>C270+C283</f>
        <v>0</v>
      </c>
      <c r="D269" s="63">
        <f>D270+D283</f>
        <v>0</v>
      </c>
      <c r="E269" s="111">
        <f>E270+E283</f>
        <v>0</v>
      </c>
    </row>
    <row r="270" spans="1:5" s="10" customFormat="1" ht="15.75">
      <c r="A270" s="55" t="s">
        <v>124</v>
      </c>
      <c r="B270" s="82"/>
      <c r="C270" s="65"/>
      <c r="D270" s="65"/>
      <c r="E270" s="119"/>
    </row>
    <row r="271" spans="1:5" s="10" customFormat="1" ht="15.75">
      <c r="A271" s="51" t="s">
        <v>178</v>
      </c>
      <c r="B271" s="82"/>
      <c r="C271" s="65"/>
      <c r="D271" s="65"/>
      <c r="E271" s="119"/>
    </row>
    <row r="272" spans="1:5" s="10" customFormat="1" ht="31.5" hidden="1">
      <c r="A272" s="67" t="s">
        <v>393</v>
      </c>
      <c r="B272" s="82"/>
      <c r="C272" s="65"/>
      <c r="D272" s="65"/>
      <c r="E272" s="119"/>
    </row>
    <row r="273" spans="1:5" s="10" customFormat="1" ht="31.5" hidden="1">
      <c r="A273" s="67" t="s">
        <v>190</v>
      </c>
      <c r="B273" s="82"/>
      <c r="C273" s="65"/>
      <c r="D273" s="65"/>
      <c r="E273" s="119"/>
    </row>
    <row r="274" spans="1:5" s="10" customFormat="1" ht="31.5" hidden="1">
      <c r="A274" s="67" t="s">
        <v>394</v>
      </c>
      <c r="B274" s="82"/>
      <c r="C274" s="65"/>
      <c r="D274" s="65"/>
      <c r="E274" s="119"/>
    </row>
    <row r="275" spans="1:5" s="10" customFormat="1" ht="31.5">
      <c r="A275" s="67" t="s">
        <v>189</v>
      </c>
      <c r="B275" s="82">
        <v>2</v>
      </c>
      <c r="C275" s="65"/>
      <c r="D275" s="65">
        <v>546987</v>
      </c>
      <c r="E275" s="119">
        <v>546987</v>
      </c>
    </row>
    <row r="276" spans="1:5" s="10" customFormat="1" ht="15.75" hidden="1">
      <c r="A276" s="67" t="s">
        <v>188</v>
      </c>
      <c r="B276" s="82"/>
      <c r="C276" s="65"/>
      <c r="D276" s="65"/>
      <c r="E276" s="119"/>
    </row>
    <row r="277" spans="1:5" s="10" customFormat="1" ht="15.75" hidden="1">
      <c r="A277" s="51" t="s">
        <v>180</v>
      </c>
      <c r="B277" s="82"/>
      <c r="C277" s="65"/>
      <c r="D277" s="65"/>
      <c r="E277" s="119"/>
    </row>
    <row r="278" spans="1:5" s="10" customFormat="1" ht="31.5" hidden="1">
      <c r="A278" s="51" t="s">
        <v>181</v>
      </c>
      <c r="B278" s="82"/>
      <c r="C278" s="65"/>
      <c r="D278" s="65"/>
      <c r="E278" s="119"/>
    </row>
    <row r="279" spans="1:5" s="10" customFormat="1" ht="31.5">
      <c r="A279" s="43" t="s">
        <v>124</v>
      </c>
      <c r="B279" s="82"/>
      <c r="C279" s="64">
        <f>SUM(C280:C282)</f>
        <v>0</v>
      </c>
      <c r="D279" s="64">
        <f>SUM(D280:D282)</f>
        <v>546987</v>
      </c>
      <c r="E279" s="110">
        <f>SUM(E280:E282)</f>
        <v>546987</v>
      </c>
    </row>
    <row r="280" spans="1:5" s="10" customFormat="1" ht="15.75">
      <c r="A280" s="67" t="s">
        <v>348</v>
      </c>
      <c r="B280" s="80">
        <v>1</v>
      </c>
      <c r="C280" s="62">
        <f>SUMIF($B$270:$B$279,"1",C$270:C$279)</f>
        <v>0</v>
      </c>
      <c r="D280" s="62">
        <f>SUMIF($B$270:$B$279,"1",D$270:D$279)</f>
        <v>0</v>
      </c>
      <c r="E280" s="105">
        <f>SUMIF($B$270:$B$279,"1",E$270:E$279)</f>
        <v>0</v>
      </c>
    </row>
    <row r="281" spans="1:5" s="10" customFormat="1" ht="15.75">
      <c r="A281" s="67" t="s">
        <v>193</v>
      </c>
      <c r="B281" s="80">
        <v>2</v>
      </c>
      <c r="C281" s="62">
        <f>SUMIF($B$270:$B$279,"2",C$270:C$279)</f>
        <v>0</v>
      </c>
      <c r="D281" s="62">
        <f>SUMIF($B$270:$B$279,"2",D$270:D$279)</f>
        <v>546987</v>
      </c>
      <c r="E281" s="105">
        <f>SUMIF($B$270:$B$279,"2",E$270:E$279)</f>
        <v>546987</v>
      </c>
    </row>
    <row r="282" spans="1:5" s="10" customFormat="1" ht="15.75">
      <c r="A282" s="67" t="s">
        <v>90</v>
      </c>
      <c r="B282" s="80">
        <v>3</v>
      </c>
      <c r="C282" s="62">
        <f>SUMIF($B$270:$B$279,"3",C$270:C$279)</f>
        <v>0</v>
      </c>
      <c r="D282" s="62">
        <f>SUMIF($B$270:$B$279,"3",D$270:D$279)</f>
        <v>0</v>
      </c>
      <c r="E282" s="105">
        <f>SUMIF($B$270:$B$279,"3",E$270:E$279)</f>
        <v>0</v>
      </c>
    </row>
    <row r="283" spans="1:5" s="10" customFormat="1" ht="15.75" hidden="1">
      <c r="A283" s="55" t="s">
        <v>125</v>
      </c>
      <c r="B283" s="82"/>
      <c r="C283" s="65"/>
      <c r="D283" s="65"/>
      <c r="E283" s="119"/>
    </row>
    <row r="284" spans="1:5" s="10" customFormat="1" ht="15.75" hidden="1">
      <c r="A284" s="51" t="s">
        <v>178</v>
      </c>
      <c r="B284" s="82"/>
      <c r="C284" s="65"/>
      <c r="D284" s="65"/>
      <c r="E284" s="119"/>
    </row>
    <row r="285" spans="1:5" s="10" customFormat="1" ht="31.5" hidden="1">
      <c r="A285" s="67" t="s">
        <v>393</v>
      </c>
      <c r="B285" s="82"/>
      <c r="C285" s="65"/>
      <c r="D285" s="65"/>
      <c r="E285" s="119"/>
    </row>
    <row r="286" spans="1:5" s="10" customFormat="1" ht="31.5" hidden="1">
      <c r="A286" s="67" t="s">
        <v>190</v>
      </c>
      <c r="B286" s="82"/>
      <c r="C286" s="65"/>
      <c r="D286" s="65"/>
      <c r="E286" s="119"/>
    </row>
    <row r="287" spans="1:5" s="10" customFormat="1" ht="31.5" hidden="1">
      <c r="A287" s="67" t="s">
        <v>394</v>
      </c>
      <c r="B287" s="82"/>
      <c r="C287" s="65"/>
      <c r="D287" s="65"/>
      <c r="E287" s="119"/>
    </row>
    <row r="288" spans="1:5" s="10" customFormat="1" ht="15.75" hidden="1">
      <c r="A288" s="67" t="s">
        <v>189</v>
      </c>
      <c r="B288" s="82"/>
      <c r="C288" s="65"/>
      <c r="D288" s="65"/>
      <c r="E288" s="119"/>
    </row>
    <row r="289" spans="1:5" s="10" customFormat="1" ht="15.75" hidden="1">
      <c r="A289" s="67" t="s">
        <v>188</v>
      </c>
      <c r="B289" s="82"/>
      <c r="C289" s="65"/>
      <c r="D289" s="65"/>
      <c r="E289" s="119"/>
    </row>
    <row r="290" spans="1:5" s="10" customFormat="1" ht="15.75" hidden="1">
      <c r="A290" s="51" t="s">
        <v>180</v>
      </c>
      <c r="B290" s="82"/>
      <c r="C290" s="65"/>
      <c r="D290" s="65"/>
      <c r="E290" s="119"/>
    </row>
    <row r="291" spans="1:5" s="10" customFormat="1" ht="31.5" hidden="1">
      <c r="A291" s="51" t="s">
        <v>181</v>
      </c>
      <c r="B291" s="82"/>
      <c r="C291" s="65"/>
      <c r="D291" s="65"/>
      <c r="E291" s="119"/>
    </row>
    <row r="292" spans="1:5" s="10" customFormat="1" ht="15.75" hidden="1">
      <c r="A292" s="43" t="s">
        <v>125</v>
      </c>
      <c r="B292" s="82"/>
      <c r="C292" s="64">
        <f>SUM(C293:C295)</f>
        <v>0</v>
      </c>
      <c r="D292" s="64">
        <f>SUM(D293:D295)</f>
        <v>0</v>
      </c>
      <c r="E292" s="110">
        <f>SUM(E293:E295)</f>
        <v>0</v>
      </c>
    </row>
    <row r="293" spans="1:5" s="10" customFormat="1" ht="15.75" hidden="1">
      <c r="A293" s="67" t="s">
        <v>348</v>
      </c>
      <c r="B293" s="80">
        <v>1</v>
      </c>
      <c r="C293" s="62">
        <f>SUMIF($B$283:$B$292,"1",C$283:C$292)</f>
        <v>0</v>
      </c>
      <c r="D293" s="62">
        <f>SUMIF($B$283:$B$292,"1",D$283:D$292)</f>
        <v>0</v>
      </c>
      <c r="E293" s="105">
        <f>SUMIF($B$283:$B$292,"1",E$283:E$292)</f>
        <v>0</v>
      </c>
    </row>
    <row r="294" spans="1:5" s="10" customFormat="1" ht="15.75" hidden="1">
      <c r="A294" s="67" t="s">
        <v>193</v>
      </c>
      <c r="B294" s="80">
        <v>2</v>
      </c>
      <c r="C294" s="62">
        <f>SUMIF($B$283:$B$292,"2",C$283:C$292)</f>
        <v>0</v>
      </c>
      <c r="D294" s="62">
        <f>SUMIF($B$283:$B$292,"2",D$283:D$292)</f>
        <v>0</v>
      </c>
      <c r="E294" s="105">
        <f>SUMIF($B$283:$B$292,"2",E$283:E$292)</f>
        <v>0</v>
      </c>
    </row>
    <row r="295" spans="1:5" s="10" customFormat="1" ht="15.75" hidden="1">
      <c r="A295" s="67" t="s">
        <v>90</v>
      </c>
      <c r="B295" s="80">
        <v>3</v>
      </c>
      <c r="C295" s="62">
        <f>SUMIF($B$283:$B$292,"3",C$283:C$292)</f>
        <v>0</v>
      </c>
      <c r="D295" s="62">
        <f>SUMIF($B$283:$B$292,"3",D$283:D$292)</f>
        <v>0</v>
      </c>
      <c r="E295" s="105">
        <f>SUMIF($B$283:$B$292,"3",E$283:E$292)</f>
        <v>0</v>
      </c>
    </row>
    <row r="296" spans="1:8" s="10" customFormat="1" ht="16.5">
      <c r="A296" s="56" t="s">
        <v>63</v>
      </c>
      <c r="B296" s="83"/>
      <c r="C296" s="87">
        <f>C88+C118+C147+C202++C222+C236+C249+C258+C265+C279+C292</f>
        <v>17250547</v>
      </c>
      <c r="D296" s="87">
        <f>D88+D118+D147+D202++D222+D236+D249+D258+D265+D279+D292</f>
        <v>21859631</v>
      </c>
      <c r="E296" s="120">
        <f>E88+E118+E147+E202++E222+E236+E249+E258+E265+E279+E292</f>
        <v>21402020</v>
      </c>
      <c r="H296" s="124"/>
    </row>
    <row r="297" spans="3:5" ht="15.75" hidden="1">
      <c r="C297" s="41"/>
      <c r="D297" s="16">
        <v>18258507</v>
      </c>
      <c r="E297" s="97">
        <v>21402020</v>
      </c>
    </row>
    <row r="298" ht="15.75" hidden="1">
      <c r="E298" s="125">
        <f>E296-E297</f>
        <v>0</v>
      </c>
    </row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75"/>
  <sheetViews>
    <sheetView zoomScalePageLayoutView="0" workbookViewId="0" topLeftCell="A127">
      <selection activeCell="F145" sqref="F145"/>
    </sheetView>
  </sheetViews>
  <sheetFormatPr defaultColWidth="9.140625" defaultRowHeight="15"/>
  <cols>
    <col min="1" max="1" width="58.7109375" style="16" customWidth="1"/>
    <col min="2" max="2" width="5.7109375" style="81" customWidth="1"/>
    <col min="3" max="3" width="11.28125" style="41" customWidth="1"/>
    <col min="4" max="4" width="13.8515625" style="16" customWidth="1"/>
    <col min="5" max="5" width="13.57421875" style="16" customWidth="1"/>
    <col min="6" max="16384" width="9.140625" style="16" customWidth="1"/>
  </cols>
  <sheetData>
    <row r="1" spans="1:5" ht="15.75">
      <c r="A1" s="344" t="s">
        <v>468</v>
      </c>
      <c r="B1" s="344"/>
      <c r="C1" s="344"/>
      <c r="D1" s="344"/>
      <c r="E1" s="344"/>
    </row>
    <row r="2" spans="1:5" ht="15.75">
      <c r="A2" s="309" t="s">
        <v>406</v>
      </c>
      <c r="B2" s="309"/>
      <c r="C2" s="309"/>
      <c r="D2" s="309"/>
      <c r="E2" s="309"/>
    </row>
    <row r="3" spans="1:3" ht="15.75">
      <c r="A3" s="45"/>
      <c r="C3" s="45"/>
    </row>
    <row r="4" spans="1:5" s="10" customFormat="1" ht="35.25" customHeight="1">
      <c r="A4" s="17" t="s">
        <v>9</v>
      </c>
      <c r="B4" s="17" t="s">
        <v>106</v>
      </c>
      <c r="C4" s="40" t="s">
        <v>4</v>
      </c>
      <c r="D4" s="40" t="s">
        <v>501</v>
      </c>
      <c r="E4" s="40" t="s">
        <v>502</v>
      </c>
    </row>
    <row r="5" spans="1:5" s="10" customFormat="1" ht="16.5">
      <c r="A5" s="56" t="s">
        <v>61</v>
      </c>
      <c r="B5" s="83"/>
      <c r="C5" s="62"/>
      <c r="D5" s="62"/>
      <c r="E5" s="62"/>
    </row>
    <row r="6" spans="1:5" s="10" customFormat="1" ht="15.75">
      <c r="A6" s="55" t="s">
        <v>54</v>
      </c>
      <c r="B6" s="82"/>
      <c r="C6" s="62"/>
      <c r="D6" s="62"/>
      <c r="E6" s="62"/>
    </row>
    <row r="7" spans="1:5" s="10" customFormat="1" ht="15.75">
      <c r="A7" s="43" t="s">
        <v>132</v>
      </c>
      <c r="B7" s="82"/>
      <c r="C7" s="64">
        <f>SUM(C8:C10)</f>
        <v>6319609</v>
      </c>
      <c r="D7" s="64">
        <f>SUM(D8:D10)</f>
        <v>6361109</v>
      </c>
      <c r="E7" s="64">
        <f>SUM(E8:E10)</f>
        <v>5868304</v>
      </c>
    </row>
    <row r="8" spans="1:5" s="10" customFormat="1" ht="15.75">
      <c r="A8" s="67" t="s">
        <v>348</v>
      </c>
      <c r="B8" s="80">
        <v>1</v>
      </c>
      <c r="C8" s="62">
        <f>COFOG!C50</f>
        <v>0</v>
      </c>
      <c r="D8" s="62">
        <f>COFOG!D50</f>
        <v>0</v>
      </c>
      <c r="E8" s="62">
        <f>COFOG!E50</f>
        <v>0</v>
      </c>
    </row>
    <row r="9" spans="1:5" s="10" customFormat="1" ht="15.75">
      <c r="A9" s="67" t="s">
        <v>193</v>
      </c>
      <c r="B9" s="80">
        <v>2</v>
      </c>
      <c r="C9" s="62">
        <f>COFOG!C51</f>
        <v>5873609</v>
      </c>
      <c r="D9" s="62">
        <f>COFOG!D51</f>
        <v>5915109</v>
      </c>
      <c r="E9" s="62">
        <f>COFOG!E51</f>
        <v>5482204</v>
      </c>
    </row>
    <row r="10" spans="1:5" s="10" customFormat="1" ht="15.75">
      <c r="A10" s="67" t="s">
        <v>90</v>
      </c>
      <c r="B10" s="80">
        <v>3</v>
      </c>
      <c r="C10" s="62">
        <f>COFOG!C52</f>
        <v>446000</v>
      </c>
      <c r="D10" s="62">
        <f>COFOG!D52</f>
        <v>446000</v>
      </c>
      <c r="E10" s="62">
        <f>COFOG!E52</f>
        <v>386100</v>
      </c>
    </row>
    <row r="11" spans="1:5" s="10" customFormat="1" ht="31.5">
      <c r="A11" s="43" t="s">
        <v>134</v>
      </c>
      <c r="B11" s="82"/>
      <c r="C11" s="64">
        <f>SUM(C12:C14)</f>
        <v>1393836</v>
      </c>
      <c r="D11" s="64">
        <f>SUM(D12:D14)</f>
        <v>1402526</v>
      </c>
      <c r="E11" s="64">
        <f>SUM(E12:E14)</f>
        <v>1168349</v>
      </c>
    </row>
    <row r="12" spans="1:5" s="10" customFormat="1" ht="15.75">
      <c r="A12" s="67" t="s">
        <v>348</v>
      </c>
      <c r="B12" s="80">
        <v>1</v>
      </c>
      <c r="C12" s="62">
        <f>COFOG!F50</f>
        <v>0</v>
      </c>
      <c r="D12" s="62">
        <f>COFOG!G50</f>
        <v>0</v>
      </c>
      <c r="E12" s="62">
        <f>COFOG!H50</f>
        <v>0</v>
      </c>
    </row>
    <row r="13" spans="1:5" s="10" customFormat="1" ht="15.75">
      <c r="A13" s="67" t="s">
        <v>193</v>
      </c>
      <c r="B13" s="80">
        <v>2</v>
      </c>
      <c r="C13" s="62">
        <f>COFOG!F51</f>
        <v>1279481</v>
      </c>
      <c r="D13" s="62">
        <f>COFOG!G51</f>
        <v>1288171</v>
      </c>
      <c r="E13" s="62">
        <f>COFOG!H51</f>
        <v>1090862</v>
      </c>
    </row>
    <row r="14" spans="1:5" s="10" customFormat="1" ht="15.75">
      <c r="A14" s="67" t="s">
        <v>90</v>
      </c>
      <c r="B14" s="80">
        <v>3</v>
      </c>
      <c r="C14" s="62">
        <f>COFOG!F52</f>
        <v>114355</v>
      </c>
      <c r="D14" s="62">
        <f>COFOG!G52</f>
        <v>114355</v>
      </c>
      <c r="E14" s="62">
        <f>COFOG!H52</f>
        <v>77487</v>
      </c>
    </row>
    <row r="15" spans="1:5" s="10" customFormat="1" ht="15.75">
      <c r="A15" s="43" t="s">
        <v>135</v>
      </c>
      <c r="B15" s="82"/>
      <c r="C15" s="64">
        <f>SUM(C16:C18)</f>
        <v>4633910</v>
      </c>
      <c r="D15" s="64">
        <f>SUM(D16:D18)</f>
        <v>3869954</v>
      </c>
      <c r="E15" s="64">
        <f>SUM(E16:E18)</f>
        <v>2028426</v>
      </c>
    </row>
    <row r="16" spans="1:5" s="10" customFormat="1" ht="15.75">
      <c r="A16" s="67" t="s">
        <v>348</v>
      </c>
      <c r="B16" s="80">
        <v>1</v>
      </c>
      <c r="C16" s="62">
        <f>COFOG!I50</f>
        <v>0</v>
      </c>
      <c r="D16" s="62">
        <f>COFOG!J50</f>
        <v>0</v>
      </c>
      <c r="E16" s="62">
        <f>COFOG!K50</f>
        <v>0</v>
      </c>
    </row>
    <row r="17" spans="1:5" s="10" customFormat="1" ht="15.75">
      <c r="A17" s="67" t="s">
        <v>193</v>
      </c>
      <c r="B17" s="80">
        <v>2</v>
      </c>
      <c r="C17" s="62">
        <f>COFOG!I51</f>
        <v>4633910</v>
      </c>
      <c r="D17" s="62">
        <f>COFOG!J51</f>
        <v>3869954</v>
      </c>
      <c r="E17" s="62">
        <f>COFOG!K51</f>
        <v>2028426</v>
      </c>
    </row>
    <row r="18" spans="1:5" s="10" customFormat="1" ht="15.75">
      <c r="A18" s="67" t="s">
        <v>90</v>
      </c>
      <c r="B18" s="80">
        <v>3</v>
      </c>
      <c r="C18" s="62">
        <f>COFOG!I52</f>
        <v>0</v>
      </c>
      <c r="D18" s="62">
        <f>COFOG!J52</f>
        <v>0</v>
      </c>
      <c r="E18" s="62">
        <f>COFOG!K52</f>
        <v>0</v>
      </c>
    </row>
    <row r="19" spans="1:5" s="10" customFormat="1" ht="15.75">
      <c r="A19" s="55" t="s">
        <v>136</v>
      </c>
      <c r="B19" s="82"/>
      <c r="C19" s="62"/>
      <c r="D19" s="62"/>
      <c r="E19" s="62"/>
    </row>
    <row r="20" spans="1:5" s="10" customFormat="1" ht="31.5" hidden="1">
      <c r="A20" s="89" t="s">
        <v>139</v>
      </c>
      <c r="B20" s="82"/>
      <c r="C20" s="62">
        <f>SUM(C21:C22)</f>
        <v>0</v>
      </c>
      <c r="D20" s="62">
        <f>SUM(D21:D22)</f>
        <v>0</v>
      </c>
      <c r="E20" s="62">
        <f>SUM(E21:E22)</f>
        <v>0</v>
      </c>
    </row>
    <row r="21" spans="1:5" s="10" customFormat="1" ht="31.5" hidden="1">
      <c r="A21" s="67" t="s">
        <v>145</v>
      </c>
      <c r="B21" s="82">
        <v>2</v>
      </c>
      <c r="C21" s="62"/>
      <c r="D21" s="62"/>
      <c r="E21" s="62"/>
    </row>
    <row r="22" spans="1:5" s="10" customFormat="1" ht="15.75" hidden="1">
      <c r="A22" s="67" t="s">
        <v>146</v>
      </c>
      <c r="B22" s="82">
        <v>2</v>
      </c>
      <c r="C22" s="62"/>
      <c r="D22" s="62"/>
      <c r="E22" s="62"/>
    </row>
    <row r="23" spans="1:5" s="10" customFormat="1" ht="15.75" hidden="1">
      <c r="A23" s="90" t="s">
        <v>137</v>
      </c>
      <c r="B23" s="82"/>
      <c r="C23" s="62">
        <f>SUM(C20:C20)</f>
        <v>0</v>
      </c>
      <c r="D23" s="62">
        <f>SUM(D20:D20)</f>
        <v>0</v>
      </c>
      <c r="E23" s="62">
        <f>SUM(E20:E20)</f>
        <v>0</v>
      </c>
    </row>
    <row r="24" spans="1:5" s="10" customFormat="1" ht="15.75" hidden="1">
      <c r="A24" s="51" t="s">
        <v>147</v>
      </c>
      <c r="B24" s="82"/>
      <c r="C24" s="62"/>
      <c r="D24" s="62"/>
      <c r="E24" s="62"/>
    </row>
    <row r="25" spans="1:5" s="10" customFormat="1" ht="47.25" hidden="1">
      <c r="A25" s="88" t="s">
        <v>144</v>
      </c>
      <c r="B25" s="82">
        <v>2</v>
      </c>
      <c r="C25" s="62"/>
      <c r="D25" s="62"/>
      <c r="E25" s="62"/>
    </row>
    <row r="26" spans="1:5" s="10" customFormat="1" ht="47.25" hidden="1">
      <c r="A26" s="88" t="s">
        <v>144</v>
      </c>
      <c r="B26" s="82">
        <v>3</v>
      </c>
      <c r="C26" s="62"/>
      <c r="D26" s="62"/>
      <c r="E26" s="62"/>
    </row>
    <row r="27" spans="1:5" s="10" customFormat="1" ht="15.75" hidden="1">
      <c r="A27" s="90" t="s">
        <v>143</v>
      </c>
      <c r="B27" s="82"/>
      <c r="C27" s="62">
        <f>SUM(C25:C26)</f>
        <v>0</v>
      </c>
      <c r="D27" s="62">
        <f>SUM(D25:D26)</f>
        <v>0</v>
      </c>
      <c r="E27" s="62">
        <f>SUM(E25:E26)</f>
        <v>0</v>
      </c>
    </row>
    <row r="28" spans="1:5" s="10" customFormat="1" ht="15.75" hidden="1">
      <c r="A28" s="89" t="s">
        <v>140</v>
      </c>
      <c r="B28" s="82"/>
      <c r="C28" s="62">
        <f>SUM(C29:C29)</f>
        <v>0</v>
      </c>
      <c r="D28" s="62">
        <f>SUM(D29:D29)</f>
        <v>0</v>
      </c>
      <c r="E28" s="62">
        <f>SUM(E29:E29)</f>
        <v>0</v>
      </c>
    </row>
    <row r="29" spans="1:5" s="10" customFormat="1" ht="15.75" hidden="1">
      <c r="A29" s="67" t="s">
        <v>379</v>
      </c>
      <c r="B29" s="82">
        <v>2</v>
      </c>
      <c r="C29" s="62"/>
      <c r="D29" s="62">
        <v>0</v>
      </c>
      <c r="E29" s="62"/>
    </row>
    <row r="30" spans="1:5" s="10" customFormat="1" ht="15.75" hidden="1">
      <c r="A30" s="67" t="s">
        <v>141</v>
      </c>
      <c r="B30" s="82">
        <v>2</v>
      </c>
      <c r="C30" s="62"/>
      <c r="D30" s="62"/>
      <c r="E30" s="62"/>
    </row>
    <row r="31" spans="1:5" s="10" customFormat="1" ht="31.5" hidden="1">
      <c r="A31" s="67" t="s">
        <v>142</v>
      </c>
      <c r="B31" s="82">
        <v>2</v>
      </c>
      <c r="C31" s="62"/>
      <c r="D31" s="62"/>
      <c r="E31" s="62"/>
    </row>
    <row r="32" spans="1:5" s="10" customFormat="1" ht="15.75">
      <c r="A32" s="67" t="s">
        <v>355</v>
      </c>
      <c r="B32" s="82"/>
      <c r="C32" s="62">
        <f>C33+C47</f>
        <v>649200</v>
      </c>
      <c r="D32" s="62">
        <f>D33+D47</f>
        <v>729200</v>
      </c>
      <c r="E32" s="62">
        <f>E33+E47</f>
        <v>688285</v>
      </c>
    </row>
    <row r="33" spans="1:5" s="10" customFormat="1" ht="15.75">
      <c r="A33" s="67" t="s">
        <v>356</v>
      </c>
      <c r="B33" s="82"/>
      <c r="C33" s="62">
        <f>SUM(C34:C46)</f>
        <v>649200</v>
      </c>
      <c r="D33" s="62">
        <f>SUM(D34:D46)</f>
        <v>709200</v>
      </c>
      <c r="E33" s="62">
        <f>SUM(E34:E46)</f>
        <v>668600</v>
      </c>
    </row>
    <row r="34" spans="1:5" s="10" customFormat="1" ht="15.75">
      <c r="A34" s="67" t="s">
        <v>358</v>
      </c>
      <c r="B34" s="82">
        <v>2</v>
      </c>
      <c r="C34" s="62">
        <v>50000</v>
      </c>
      <c r="D34" s="62">
        <v>50000</v>
      </c>
      <c r="E34" s="62">
        <v>15000</v>
      </c>
    </row>
    <row r="35" spans="1:5" s="10" customFormat="1" ht="47.25">
      <c r="A35" s="67" t="s">
        <v>366</v>
      </c>
      <c r="B35" s="82">
        <v>2</v>
      </c>
      <c r="C35" s="62">
        <v>289200</v>
      </c>
      <c r="D35" s="62">
        <v>291600</v>
      </c>
      <c r="E35" s="62">
        <v>291600</v>
      </c>
    </row>
    <row r="36" spans="1:5" s="10" customFormat="1" ht="31.5">
      <c r="A36" s="67" t="s">
        <v>359</v>
      </c>
      <c r="B36" s="82">
        <v>2</v>
      </c>
      <c r="C36" s="62">
        <v>100000</v>
      </c>
      <c r="D36" s="62"/>
      <c r="E36" s="62"/>
    </row>
    <row r="37" spans="1:5" s="10" customFormat="1" ht="31.5" hidden="1">
      <c r="A37" s="67" t="s">
        <v>367</v>
      </c>
      <c r="B37" s="82">
        <v>2</v>
      </c>
      <c r="C37" s="62"/>
      <c r="D37" s="62"/>
      <c r="E37" s="62"/>
    </row>
    <row r="38" spans="1:5" s="10" customFormat="1" ht="31.5">
      <c r="A38" s="67" t="s">
        <v>365</v>
      </c>
      <c r="B38" s="82">
        <v>2</v>
      </c>
      <c r="C38" s="62">
        <v>40000</v>
      </c>
      <c r="D38" s="62"/>
      <c r="E38" s="62"/>
    </row>
    <row r="39" spans="1:5" s="10" customFormat="1" ht="15.75" hidden="1">
      <c r="A39" s="67" t="s">
        <v>364</v>
      </c>
      <c r="B39" s="82">
        <v>2</v>
      </c>
      <c r="C39" s="62"/>
      <c r="D39" s="62"/>
      <c r="E39" s="62"/>
    </row>
    <row r="40" spans="1:5" s="10" customFormat="1" ht="15.75">
      <c r="A40" s="67" t="s">
        <v>363</v>
      </c>
      <c r="B40" s="82">
        <v>2</v>
      </c>
      <c r="C40" s="62">
        <v>100000</v>
      </c>
      <c r="D40" s="62">
        <v>180000</v>
      </c>
      <c r="E40" s="62">
        <v>180000</v>
      </c>
    </row>
    <row r="41" spans="1:5" s="10" customFormat="1" ht="31.5">
      <c r="A41" s="67" t="s">
        <v>362</v>
      </c>
      <c r="B41" s="82">
        <v>2</v>
      </c>
      <c r="C41" s="62">
        <v>50000</v>
      </c>
      <c r="D41" s="62">
        <v>5600</v>
      </c>
      <c r="E41" s="62"/>
    </row>
    <row r="42" spans="1:5" s="10" customFormat="1" ht="31.5">
      <c r="A42" s="67" t="s">
        <v>361</v>
      </c>
      <c r="B42" s="82">
        <v>2</v>
      </c>
      <c r="C42" s="62">
        <v>20000</v>
      </c>
      <c r="D42" s="62">
        <v>20000</v>
      </c>
      <c r="E42" s="62">
        <v>20000</v>
      </c>
    </row>
    <row r="43" spans="1:5" s="10" customFormat="1" ht="15.75" hidden="1">
      <c r="A43" s="67" t="s">
        <v>410</v>
      </c>
      <c r="B43" s="82">
        <v>2</v>
      </c>
      <c r="C43" s="62"/>
      <c r="D43" s="62"/>
      <c r="E43" s="62"/>
    </row>
    <row r="44" spans="1:5" s="10" customFormat="1" ht="15.75" hidden="1">
      <c r="A44" s="67" t="s">
        <v>360</v>
      </c>
      <c r="B44" s="82">
        <v>2</v>
      </c>
      <c r="C44" s="62"/>
      <c r="D44" s="62"/>
      <c r="E44" s="62"/>
    </row>
    <row r="45" spans="1:5" s="10" customFormat="1" ht="15.75">
      <c r="A45" s="67" t="s">
        <v>368</v>
      </c>
      <c r="B45" s="82">
        <v>2</v>
      </c>
      <c r="C45" s="62"/>
      <c r="D45" s="62">
        <v>162000</v>
      </c>
      <c r="E45" s="62">
        <v>162000</v>
      </c>
    </row>
    <row r="46" spans="1:5" s="10" customFormat="1" ht="15.75" hidden="1">
      <c r="A46" s="67" t="s">
        <v>369</v>
      </c>
      <c r="B46" s="82">
        <v>2</v>
      </c>
      <c r="C46" s="62"/>
      <c r="D46" s="62"/>
      <c r="E46" s="62"/>
    </row>
    <row r="47" spans="1:5" s="10" customFormat="1" ht="15.75">
      <c r="A47" s="67" t="s">
        <v>357</v>
      </c>
      <c r="B47" s="82"/>
      <c r="C47" s="62">
        <f>SUM(C48:C57)</f>
        <v>0</v>
      </c>
      <c r="D47" s="62">
        <f>SUM(D48:D57)</f>
        <v>20000</v>
      </c>
      <c r="E47" s="62">
        <f>SUM(E48:E57)</f>
        <v>19685</v>
      </c>
    </row>
    <row r="48" spans="1:5" s="10" customFormat="1" ht="15.75" hidden="1">
      <c r="A48" s="67" t="s">
        <v>370</v>
      </c>
      <c r="B48" s="82">
        <v>2</v>
      </c>
      <c r="C48" s="62"/>
      <c r="D48" s="62"/>
      <c r="E48" s="62"/>
    </row>
    <row r="49" spans="1:5" s="10" customFormat="1" ht="31.5" hidden="1">
      <c r="A49" s="67" t="s">
        <v>371</v>
      </c>
      <c r="B49" s="82">
        <v>2</v>
      </c>
      <c r="C49" s="62"/>
      <c r="D49" s="62"/>
      <c r="E49" s="62"/>
    </row>
    <row r="50" spans="1:5" s="10" customFormat="1" ht="31.5" hidden="1">
      <c r="A50" s="67" t="s">
        <v>372</v>
      </c>
      <c r="B50" s="82">
        <v>2</v>
      </c>
      <c r="C50" s="62"/>
      <c r="D50" s="62"/>
      <c r="E50" s="62"/>
    </row>
    <row r="51" spans="1:5" s="10" customFormat="1" ht="15.75">
      <c r="A51" s="67" t="s">
        <v>373</v>
      </c>
      <c r="B51" s="82">
        <v>2</v>
      </c>
      <c r="C51" s="62"/>
      <c r="D51" s="62">
        <v>20000</v>
      </c>
      <c r="E51" s="62">
        <v>19685</v>
      </c>
    </row>
    <row r="52" spans="1:5" s="10" customFormat="1" ht="15.75" hidden="1">
      <c r="A52" s="67" t="s">
        <v>374</v>
      </c>
      <c r="B52" s="82">
        <v>2</v>
      </c>
      <c r="C52" s="62"/>
      <c r="D52" s="62"/>
      <c r="E52" s="62"/>
    </row>
    <row r="53" spans="1:5" s="10" customFormat="1" ht="15.75" hidden="1">
      <c r="A53" s="67" t="s">
        <v>375</v>
      </c>
      <c r="B53" s="82">
        <v>2</v>
      </c>
      <c r="C53" s="62"/>
      <c r="D53" s="62"/>
      <c r="E53" s="62"/>
    </row>
    <row r="54" spans="1:5" s="10" customFormat="1" ht="15.75" hidden="1">
      <c r="A54" s="67" t="s">
        <v>376</v>
      </c>
      <c r="B54" s="82">
        <v>2</v>
      </c>
      <c r="C54" s="62"/>
      <c r="D54" s="62"/>
      <c r="E54" s="62"/>
    </row>
    <row r="55" spans="1:5" s="10" customFormat="1" ht="15.75" hidden="1">
      <c r="A55" s="67" t="s">
        <v>409</v>
      </c>
      <c r="B55" s="82">
        <v>2</v>
      </c>
      <c r="C55" s="62"/>
      <c r="D55" s="62"/>
      <c r="E55" s="62"/>
    </row>
    <row r="56" spans="1:5" s="10" customFormat="1" ht="15.75" hidden="1">
      <c r="A56" s="67" t="s">
        <v>377</v>
      </c>
      <c r="B56" s="82">
        <v>2</v>
      </c>
      <c r="C56" s="62"/>
      <c r="D56" s="62"/>
      <c r="E56" s="62"/>
    </row>
    <row r="57" spans="1:5" s="10" customFormat="1" ht="15.75" hidden="1">
      <c r="A57" s="67" t="s">
        <v>378</v>
      </c>
      <c r="B57" s="82">
        <v>2</v>
      </c>
      <c r="C57" s="62"/>
      <c r="D57" s="62"/>
      <c r="E57" s="62"/>
    </row>
    <row r="58" spans="1:5" s="10" customFormat="1" ht="15.75">
      <c r="A58" s="90" t="s">
        <v>138</v>
      </c>
      <c r="B58" s="82"/>
      <c r="C58" s="62">
        <f>SUM(C30:C32)+SUM(C28:C28)</f>
        <v>649200</v>
      </c>
      <c r="D58" s="62">
        <f>SUM(D30:D32)+SUM(D28:D28)</f>
        <v>729200</v>
      </c>
      <c r="E58" s="62">
        <f>SUM(E30:E32)+SUM(E28:E28)</f>
        <v>688285</v>
      </c>
    </row>
    <row r="59" spans="1:5" s="10" customFormat="1" ht="15.75">
      <c r="A59" s="43" t="s">
        <v>136</v>
      </c>
      <c r="B59" s="82"/>
      <c r="C59" s="64">
        <f>SUM(C60:C62)</f>
        <v>649200</v>
      </c>
      <c r="D59" s="64">
        <f>SUM(D60:D62)</f>
        <v>729200</v>
      </c>
      <c r="E59" s="64">
        <f>SUM(E60:E62)</f>
        <v>688285</v>
      </c>
    </row>
    <row r="60" spans="1:5" s="10" customFormat="1" ht="15.75">
      <c r="A60" s="67" t="s">
        <v>348</v>
      </c>
      <c r="B60" s="80">
        <v>1</v>
      </c>
      <c r="C60" s="62">
        <f>SUMIF($B$19:$B$59,"1",C$19:C$59)</f>
        <v>0</v>
      </c>
      <c r="D60" s="62">
        <f>SUMIF($B$19:$B$59,"1",D$19:D$59)</f>
        <v>0</v>
      </c>
      <c r="E60" s="62">
        <f>SUMIF($B$19:$B$59,"1",E$19:E$59)</f>
        <v>0</v>
      </c>
    </row>
    <row r="61" spans="1:5" s="10" customFormat="1" ht="15.75">
      <c r="A61" s="67" t="s">
        <v>193</v>
      </c>
      <c r="B61" s="80">
        <v>2</v>
      </c>
      <c r="C61" s="62">
        <f>SUMIF($B$19:$B$59,"2",C$19:C$59)</f>
        <v>649200</v>
      </c>
      <c r="D61" s="62">
        <f>SUMIF($B$19:$B$59,"2",D$19:D$59)</f>
        <v>729200</v>
      </c>
      <c r="E61" s="62">
        <f>SUMIF($B$19:$B$59,"2",E$19:E$59)</f>
        <v>688285</v>
      </c>
    </row>
    <row r="62" spans="1:5" s="10" customFormat="1" ht="15.75">
      <c r="A62" s="67" t="s">
        <v>90</v>
      </c>
      <c r="B62" s="80">
        <v>3</v>
      </c>
      <c r="C62" s="62">
        <f>SUMIF($B$19:$B$59,"3",C$19:C$59)</f>
        <v>0</v>
      </c>
      <c r="D62" s="62">
        <f>SUMIF($B$19:$B$59,"3",D$19:D$59)</f>
        <v>0</v>
      </c>
      <c r="E62" s="62">
        <f>SUMIF($B$19:$B$59,"3",E$19:E$59)</f>
        <v>0</v>
      </c>
    </row>
    <row r="63" spans="1:5" s="10" customFormat="1" ht="15.75">
      <c r="A63" s="54" t="s">
        <v>194</v>
      </c>
      <c r="B63" s="17"/>
      <c r="C63" s="62"/>
      <c r="D63" s="62"/>
      <c r="E63" s="62"/>
    </row>
    <row r="64" spans="1:5" s="10" customFormat="1" ht="15.75" hidden="1">
      <c r="A64" s="51" t="s">
        <v>148</v>
      </c>
      <c r="B64" s="17"/>
      <c r="C64" s="62"/>
      <c r="D64" s="62"/>
      <c r="E64" s="62"/>
    </row>
    <row r="65" spans="1:5" s="10" customFormat="1" ht="31.5">
      <c r="A65" s="51" t="s">
        <v>478</v>
      </c>
      <c r="B65" s="17">
        <v>2</v>
      </c>
      <c r="C65" s="62">
        <v>0</v>
      </c>
      <c r="D65" s="62">
        <v>159951</v>
      </c>
      <c r="E65" s="62">
        <v>159951</v>
      </c>
    </row>
    <row r="66" spans="1:5" s="10" customFormat="1" ht="31.5" hidden="1">
      <c r="A66" s="51" t="s">
        <v>478</v>
      </c>
      <c r="B66" s="17">
        <v>2</v>
      </c>
      <c r="C66" s="62"/>
      <c r="D66" s="62"/>
      <c r="E66" s="62"/>
    </row>
    <row r="67" spans="1:5" s="10" customFormat="1" ht="31.5" hidden="1">
      <c r="A67" s="51" t="s">
        <v>478</v>
      </c>
      <c r="B67" s="17">
        <v>2</v>
      </c>
      <c r="C67" s="62"/>
      <c r="D67" s="62"/>
      <c r="E67" s="62"/>
    </row>
    <row r="68" spans="1:5" s="10" customFormat="1" ht="31.5" hidden="1">
      <c r="A68" s="51" t="s">
        <v>478</v>
      </c>
      <c r="B68" s="17">
        <v>2</v>
      </c>
      <c r="C68" s="62"/>
      <c r="D68" s="62"/>
      <c r="E68" s="62"/>
    </row>
    <row r="69" spans="1:5" s="10" customFormat="1" ht="31.5" hidden="1">
      <c r="A69" s="51" t="s">
        <v>478</v>
      </c>
      <c r="B69" s="17">
        <v>2</v>
      </c>
      <c r="C69" s="62"/>
      <c r="D69" s="62"/>
      <c r="E69" s="62"/>
    </row>
    <row r="70" spans="1:5" s="10" customFormat="1" ht="31.5" hidden="1">
      <c r="A70" s="51" t="s">
        <v>478</v>
      </c>
      <c r="B70" s="17">
        <v>2</v>
      </c>
      <c r="C70" s="62"/>
      <c r="D70" s="62"/>
      <c r="E70" s="62"/>
    </row>
    <row r="71" spans="1:5" s="10" customFormat="1" ht="31.5" hidden="1">
      <c r="A71" s="51" t="s">
        <v>478</v>
      </c>
      <c r="B71" s="17">
        <v>2</v>
      </c>
      <c r="C71" s="62"/>
      <c r="D71" s="62"/>
      <c r="E71" s="62"/>
    </row>
    <row r="72" spans="1:5" s="10" customFormat="1" ht="31.5" hidden="1">
      <c r="A72" s="51" t="s">
        <v>478</v>
      </c>
      <c r="B72" s="17">
        <v>2</v>
      </c>
      <c r="C72" s="62"/>
      <c r="D72" s="62"/>
      <c r="E72" s="62"/>
    </row>
    <row r="73" spans="1:5" s="10" customFormat="1" ht="31.5" hidden="1">
      <c r="A73" s="51" t="s">
        <v>478</v>
      </c>
      <c r="B73" s="17">
        <v>2</v>
      </c>
      <c r="C73" s="62"/>
      <c r="D73" s="62"/>
      <c r="E73" s="62"/>
    </row>
    <row r="74" spans="1:5" s="10" customFormat="1" ht="31.5" hidden="1">
      <c r="A74" s="51" t="s">
        <v>478</v>
      </c>
      <c r="B74" s="17">
        <v>2</v>
      </c>
      <c r="C74" s="62"/>
      <c r="D74" s="62"/>
      <c r="E74" s="62"/>
    </row>
    <row r="75" spans="1:5" s="10" customFormat="1" ht="31.5" hidden="1">
      <c r="A75" s="51" t="s">
        <v>478</v>
      </c>
      <c r="B75" s="17">
        <v>2</v>
      </c>
      <c r="C75" s="62"/>
      <c r="D75" s="62"/>
      <c r="E75" s="62"/>
    </row>
    <row r="76" spans="1:5" s="10" customFormat="1" ht="31.5" hidden="1">
      <c r="A76" s="51" t="s">
        <v>478</v>
      </c>
      <c r="B76" s="17">
        <v>2</v>
      </c>
      <c r="C76" s="62">
        <f>SUM(C74:C75)</f>
        <v>0</v>
      </c>
      <c r="D76" s="62">
        <f>SUM(D74:D75)</f>
        <v>0</v>
      </c>
      <c r="E76" s="62">
        <f>SUM(E74:E75)</f>
        <v>0</v>
      </c>
    </row>
    <row r="77" spans="1:5" s="10" customFormat="1" ht="31.5">
      <c r="A77" s="51" t="s">
        <v>479</v>
      </c>
      <c r="B77" s="17">
        <v>2</v>
      </c>
      <c r="C77" s="62">
        <v>0</v>
      </c>
      <c r="D77" s="62">
        <v>72299</v>
      </c>
      <c r="E77" s="62">
        <v>72299</v>
      </c>
    </row>
    <row r="78" spans="1:5" s="10" customFormat="1" ht="15.75">
      <c r="A78" s="67" t="s">
        <v>95</v>
      </c>
      <c r="B78" s="17">
        <v>2</v>
      </c>
      <c r="C78" s="62">
        <v>634321</v>
      </c>
      <c r="D78" s="62">
        <v>634321</v>
      </c>
      <c r="E78" s="62">
        <v>634321</v>
      </c>
    </row>
    <row r="79" spans="1:5" s="10" customFormat="1" ht="15.75" hidden="1">
      <c r="A79" s="66" t="s">
        <v>402</v>
      </c>
      <c r="B79" s="82">
        <v>2</v>
      </c>
      <c r="C79" s="62"/>
      <c r="D79" s="62"/>
      <c r="E79" s="62"/>
    </row>
    <row r="80" spans="1:5" s="10" customFormat="1" ht="15.75">
      <c r="A80" s="66" t="s">
        <v>463</v>
      </c>
      <c r="B80" s="82">
        <v>2</v>
      </c>
      <c r="C80" s="62">
        <v>9410</v>
      </c>
      <c r="D80" s="62">
        <v>9410</v>
      </c>
      <c r="E80" s="62">
        <v>9410</v>
      </c>
    </row>
    <row r="81" spans="1:5" s="10" customFormat="1" ht="15.75" hidden="1">
      <c r="A81" s="66" t="s">
        <v>403</v>
      </c>
      <c r="B81" s="82">
        <v>2</v>
      </c>
      <c r="C81" s="62"/>
      <c r="D81" s="62"/>
      <c r="E81" s="62"/>
    </row>
    <row r="82" spans="1:5" s="10" customFormat="1" ht="15.75" hidden="1">
      <c r="A82" s="66" t="s">
        <v>412</v>
      </c>
      <c r="B82" s="82">
        <v>2</v>
      </c>
      <c r="C82" s="62"/>
      <c r="D82" s="62"/>
      <c r="E82" s="62"/>
    </row>
    <row r="83" spans="1:5" s="10" customFormat="1" ht="15.75" hidden="1">
      <c r="A83" s="66" t="s">
        <v>404</v>
      </c>
      <c r="B83" s="82">
        <v>2</v>
      </c>
      <c r="C83" s="62"/>
      <c r="D83" s="62"/>
      <c r="E83" s="62"/>
    </row>
    <row r="84" spans="1:5" s="10" customFormat="1" ht="15.75" hidden="1">
      <c r="A84" s="66" t="s">
        <v>413</v>
      </c>
      <c r="B84" s="82">
        <v>2</v>
      </c>
      <c r="C84" s="62"/>
      <c r="D84" s="62"/>
      <c r="E84" s="62"/>
    </row>
    <row r="85" spans="1:5" s="10" customFormat="1" ht="15.75">
      <c r="A85" s="106" t="s">
        <v>459</v>
      </c>
      <c r="B85" s="82">
        <v>2</v>
      </c>
      <c r="C85" s="62">
        <v>10000</v>
      </c>
      <c r="D85" s="62">
        <v>10000</v>
      </c>
      <c r="E85" s="62">
        <v>10000</v>
      </c>
    </row>
    <row r="86" spans="1:5" s="10" customFormat="1" ht="31.5">
      <c r="A86" s="89" t="s">
        <v>150</v>
      </c>
      <c r="B86" s="17"/>
      <c r="C86" s="62">
        <f>SUM(C78:C85)</f>
        <v>653731</v>
      </c>
      <c r="D86" s="62">
        <f>SUM(D78:D85)</f>
        <v>653731</v>
      </c>
      <c r="E86" s="62">
        <f>SUM(E78:E85)</f>
        <v>653731</v>
      </c>
    </row>
    <row r="87" spans="1:5" s="10" customFormat="1" ht="15.75" hidden="1">
      <c r="A87" s="66" t="s">
        <v>414</v>
      </c>
      <c r="B87" s="82">
        <v>2</v>
      </c>
      <c r="C87" s="62"/>
      <c r="D87" s="62"/>
      <c r="E87" s="62"/>
    </row>
    <row r="88" spans="1:5" s="10" customFormat="1" ht="15.75" hidden="1">
      <c r="A88" s="66" t="s">
        <v>415</v>
      </c>
      <c r="B88" s="82">
        <v>2</v>
      </c>
      <c r="C88" s="62"/>
      <c r="D88" s="62"/>
      <c r="E88" s="62"/>
    </row>
    <row r="89" spans="1:5" s="10" customFormat="1" ht="15.75" hidden="1">
      <c r="A89" s="66" t="s">
        <v>416</v>
      </c>
      <c r="B89" s="82">
        <v>2</v>
      </c>
      <c r="C89" s="62"/>
      <c r="D89" s="62"/>
      <c r="E89" s="62"/>
    </row>
    <row r="90" spans="1:5" s="10" customFormat="1" ht="15.75" hidden="1">
      <c r="A90" s="66" t="s">
        <v>417</v>
      </c>
      <c r="B90" s="82">
        <v>2</v>
      </c>
      <c r="C90" s="62"/>
      <c r="D90" s="62"/>
      <c r="E90" s="62"/>
    </row>
    <row r="91" spans="1:5" s="10" customFormat="1" ht="15.75" hidden="1">
      <c r="A91" s="66" t="s">
        <v>418</v>
      </c>
      <c r="B91" s="82">
        <v>2</v>
      </c>
      <c r="C91" s="62"/>
      <c r="D91" s="62"/>
      <c r="E91" s="62"/>
    </row>
    <row r="92" spans="1:5" s="10" customFormat="1" ht="15.75">
      <c r="A92" s="66" t="s">
        <v>465</v>
      </c>
      <c r="B92" s="82">
        <v>2</v>
      </c>
      <c r="C92" s="62">
        <v>159789</v>
      </c>
      <c r="D92" s="62">
        <v>159789</v>
      </c>
      <c r="E92" s="62">
        <v>159789</v>
      </c>
    </row>
    <row r="93" spans="1:5" s="10" customFormat="1" ht="15.75" hidden="1">
      <c r="A93" s="66" t="s">
        <v>420</v>
      </c>
      <c r="B93" s="17">
        <v>2</v>
      </c>
      <c r="C93" s="62"/>
      <c r="D93" s="62"/>
      <c r="E93" s="62"/>
    </row>
    <row r="94" spans="1:5" s="10" customFormat="1" ht="15.75">
      <c r="A94" s="66" t="s">
        <v>466</v>
      </c>
      <c r="B94" s="17">
        <v>2</v>
      </c>
      <c r="C94" s="62">
        <v>30000</v>
      </c>
      <c r="D94" s="62">
        <v>30000</v>
      </c>
      <c r="E94" s="62">
        <v>30000</v>
      </c>
    </row>
    <row r="95" spans="1:5" s="10" customFormat="1" ht="15.75" hidden="1">
      <c r="A95" s="66" t="s">
        <v>84</v>
      </c>
      <c r="B95" s="17"/>
      <c r="C95" s="62"/>
      <c r="D95" s="62"/>
      <c r="E95" s="62"/>
    </row>
    <row r="96" spans="1:5" s="10" customFormat="1" ht="15.75" hidden="1">
      <c r="A96" s="66" t="s">
        <v>84</v>
      </c>
      <c r="B96" s="17"/>
      <c r="C96" s="62"/>
      <c r="D96" s="62"/>
      <c r="E96" s="62"/>
    </row>
    <row r="97" spans="1:5" s="10" customFormat="1" ht="15.75">
      <c r="A97" s="89" t="s">
        <v>151</v>
      </c>
      <c r="B97" s="17"/>
      <c r="C97" s="62">
        <f>SUM(C87:C96)</f>
        <v>189789</v>
      </c>
      <c r="D97" s="62">
        <f>SUM(D87:D96)</f>
        <v>189789</v>
      </c>
      <c r="E97" s="62">
        <f>SUM(E87:E96)</f>
        <v>189789</v>
      </c>
    </row>
    <row r="98" spans="1:5" s="10" customFormat="1" ht="15.75" customHeight="1">
      <c r="A98" s="90" t="s">
        <v>149</v>
      </c>
      <c r="B98" s="17"/>
      <c r="C98" s="62">
        <f>C76+C86+C97</f>
        <v>843520</v>
      </c>
      <c r="D98" s="62">
        <f>D76+D86+D97</f>
        <v>843520</v>
      </c>
      <c r="E98" s="62">
        <f>E76+E86+E97</f>
        <v>843520</v>
      </c>
    </row>
    <row r="99" spans="1:5" s="10" customFormat="1" ht="15.75" hidden="1">
      <c r="A99" s="51"/>
      <c r="B99" s="82"/>
      <c r="C99" s="62"/>
      <c r="D99" s="62"/>
      <c r="E99" s="62"/>
    </row>
    <row r="100" spans="1:5" s="10" customFormat="1" ht="31.5" hidden="1">
      <c r="A100" s="51" t="s">
        <v>152</v>
      </c>
      <c r="B100" s="82"/>
      <c r="C100" s="62"/>
      <c r="D100" s="62"/>
      <c r="E100" s="62"/>
    </row>
    <row r="101" spans="1:5" s="10" customFormat="1" ht="15.75">
      <c r="A101" s="67" t="s">
        <v>398</v>
      </c>
      <c r="B101" s="82">
        <v>2</v>
      </c>
      <c r="C101" s="62">
        <v>150000</v>
      </c>
      <c r="D101" s="62">
        <v>150000</v>
      </c>
      <c r="E101" s="62"/>
    </row>
    <row r="102" spans="1:5" s="10" customFormat="1" ht="47.25">
      <c r="A102" s="51" t="s">
        <v>153</v>
      </c>
      <c r="B102" s="82"/>
      <c r="C102" s="62">
        <f>SUM(C101)</f>
        <v>150000</v>
      </c>
      <c r="D102" s="62">
        <f>SUM(D101)</f>
        <v>150000</v>
      </c>
      <c r="E102" s="62">
        <f>SUM(E101)</f>
        <v>0</v>
      </c>
    </row>
    <row r="103" spans="1:5" s="10" customFormat="1" ht="15.75" hidden="1">
      <c r="A103" s="51" t="s">
        <v>154</v>
      </c>
      <c r="B103" s="82"/>
      <c r="C103" s="62"/>
      <c r="D103" s="62"/>
      <c r="E103" s="62"/>
    </row>
    <row r="104" spans="1:5" s="10" customFormat="1" ht="15.75" hidden="1">
      <c r="A104" s="51" t="s">
        <v>155</v>
      </c>
      <c r="B104" s="82"/>
      <c r="C104" s="62"/>
      <c r="D104" s="62"/>
      <c r="E104" s="62"/>
    </row>
    <row r="105" spans="1:5" s="10" customFormat="1" ht="15.75" hidden="1">
      <c r="A105" s="101" t="s">
        <v>401</v>
      </c>
      <c r="B105" s="82">
        <v>2</v>
      </c>
      <c r="C105" s="62"/>
      <c r="D105" s="62"/>
      <c r="E105" s="62"/>
    </row>
    <row r="106" spans="1:5" s="10" customFormat="1" ht="15.75" hidden="1">
      <c r="A106" s="101" t="s">
        <v>422</v>
      </c>
      <c r="B106" s="82">
        <v>2</v>
      </c>
      <c r="C106" s="62"/>
      <c r="D106" s="62"/>
      <c r="E106" s="62"/>
    </row>
    <row r="107" spans="1:5" s="10" customFormat="1" ht="15.75" hidden="1">
      <c r="A107" s="101" t="s">
        <v>400</v>
      </c>
      <c r="B107" s="82">
        <v>2</v>
      </c>
      <c r="C107" s="62"/>
      <c r="D107" s="62"/>
      <c r="E107" s="62"/>
    </row>
    <row r="108" spans="1:5" s="10" customFormat="1" ht="15.75">
      <c r="A108" s="101" t="s">
        <v>423</v>
      </c>
      <c r="B108" s="82">
        <v>2</v>
      </c>
      <c r="C108" s="62">
        <v>50000</v>
      </c>
      <c r="D108" s="62">
        <v>40000</v>
      </c>
      <c r="E108" s="62"/>
    </row>
    <row r="109" spans="1:5" s="10" customFormat="1" ht="15.75">
      <c r="A109" s="91" t="s">
        <v>156</v>
      </c>
      <c r="B109" s="82"/>
      <c r="C109" s="62">
        <f>SUM(C105:C108)</f>
        <v>50000</v>
      </c>
      <c r="D109" s="62">
        <f>SUM(D105:D108)</f>
        <v>40000</v>
      </c>
      <c r="E109" s="62">
        <f>SUM(E105:E108)</f>
        <v>0</v>
      </c>
    </row>
    <row r="110" spans="1:5" s="10" customFormat="1" ht="15.75" hidden="1">
      <c r="A110" s="67" t="s">
        <v>108</v>
      </c>
      <c r="B110" s="82">
        <v>2</v>
      </c>
      <c r="C110" s="62"/>
      <c r="D110" s="62"/>
      <c r="E110" s="62"/>
    </row>
    <row r="111" spans="1:5" s="10" customFormat="1" ht="15.75" hidden="1">
      <c r="A111" s="67"/>
      <c r="B111" s="82"/>
      <c r="C111" s="62"/>
      <c r="D111" s="62"/>
      <c r="E111" s="62"/>
    </row>
    <row r="112" spans="1:5" s="10" customFormat="1" ht="15.75" hidden="1">
      <c r="A112" s="91" t="s">
        <v>107</v>
      </c>
      <c r="B112" s="82"/>
      <c r="C112" s="62">
        <f>SUM(C110:C111)</f>
        <v>0</v>
      </c>
      <c r="D112" s="62">
        <f>SUM(D110:D111)</f>
        <v>0</v>
      </c>
      <c r="E112" s="62">
        <f>SUM(E110:E111)</f>
        <v>0</v>
      </c>
    </row>
    <row r="113" spans="1:5" s="10" customFormat="1" ht="15.75" hidden="1">
      <c r="A113" s="51"/>
      <c r="B113" s="82">
        <v>2</v>
      </c>
      <c r="C113" s="62"/>
      <c r="D113" s="62"/>
      <c r="E113" s="62"/>
    </row>
    <row r="114" spans="1:5" s="10" customFormat="1" ht="15.75">
      <c r="A114" s="67" t="s">
        <v>488</v>
      </c>
      <c r="B114" s="82">
        <v>2</v>
      </c>
      <c r="C114" s="62"/>
      <c r="D114" s="62">
        <v>43300</v>
      </c>
      <c r="E114" s="62">
        <v>43300</v>
      </c>
    </row>
    <row r="115" spans="1:5" s="10" customFormat="1" ht="15.75">
      <c r="A115" s="91" t="s">
        <v>157</v>
      </c>
      <c r="B115" s="82"/>
      <c r="C115" s="62">
        <f>SUM(C113:C114)</f>
        <v>0</v>
      </c>
      <c r="D115" s="62">
        <f>SUM(D113:D114)</f>
        <v>43300</v>
      </c>
      <c r="E115" s="62">
        <f>SUM(E113:E114)</f>
        <v>43300</v>
      </c>
    </row>
    <row r="116" spans="1:5" s="10" customFormat="1" ht="15.75" hidden="1">
      <c r="A116" s="55"/>
      <c r="B116" s="82"/>
      <c r="C116" s="62"/>
      <c r="D116" s="62"/>
      <c r="E116" s="62"/>
    </row>
    <row r="117" spans="1:5" s="10" customFormat="1" ht="15.75" hidden="1">
      <c r="A117" s="51"/>
      <c r="B117" s="82"/>
      <c r="C117" s="62"/>
      <c r="D117" s="62"/>
      <c r="E117" s="62"/>
    </row>
    <row r="118" spans="1:5" s="10" customFormat="1" ht="31.5">
      <c r="A118" s="90" t="s">
        <v>380</v>
      </c>
      <c r="B118" s="82"/>
      <c r="C118" s="62">
        <f>C109+C112+C115</f>
        <v>50000</v>
      </c>
      <c r="D118" s="62">
        <f>D109+D112+D115</f>
        <v>83300</v>
      </c>
      <c r="E118" s="62">
        <f>E109+E112+E115</f>
        <v>43300</v>
      </c>
    </row>
    <row r="119" spans="1:5" s="10" customFormat="1" ht="15.75">
      <c r="A119" s="67" t="s">
        <v>176</v>
      </c>
      <c r="B119" s="82">
        <v>2</v>
      </c>
      <c r="C119" s="62">
        <v>171592</v>
      </c>
      <c r="D119" s="62">
        <v>24509</v>
      </c>
      <c r="E119" s="62"/>
    </row>
    <row r="120" spans="1:5" s="10" customFormat="1" ht="15.75" hidden="1">
      <c r="A120" s="67" t="s">
        <v>177</v>
      </c>
      <c r="B120" s="82">
        <v>2</v>
      </c>
      <c r="C120" s="62"/>
      <c r="D120" s="62"/>
      <c r="E120" s="62"/>
    </row>
    <row r="121" spans="1:5" s="10" customFormat="1" ht="15.75">
      <c r="A121" s="51" t="s">
        <v>381</v>
      </c>
      <c r="B121" s="82"/>
      <c r="C121" s="62">
        <f>SUM(C119:C120)</f>
        <v>171592</v>
      </c>
      <c r="D121" s="62">
        <f>SUM(D119:D120)</f>
        <v>24509</v>
      </c>
      <c r="E121" s="62">
        <f>SUM(E119:E120)</f>
        <v>0</v>
      </c>
    </row>
    <row r="122" spans="1:5" s="10" customFormat="1" ht="15.75">
      <c r="A122" s="53" t="s">
        <v>194</v>
      </c>
      <c r="B122" s="82"/>
      <c r="C122" s="64">
        <f>SUM(C123:C123:C125)</f>
        <v>1215112</v>
      </c>
      <c r="D122" s="64">
        <f>SUM(D123:D123:D125)</f>
        <v>1333579</v>
      </c>
      <c r="E122" s="64">
        <f>SUM(E123:E123:E125)</f>
        <v>1119070</v>
      </c>
    </row>
    <row r="123" spans="1:5" s="10" customFormat="1" ht="15.75">
      <c r="A123" s="67" t="s">
        <v>348</v>
      </c>
      <c r="B123" s="80">
        <v>1</v>
      </c>
      <c r="C123" s="62">
        <f>SUMIF($B$63:$B$122,"1",C$63:C$122)</f>
        <v>0</v>
      </c>
      <c r="D123" s="62">
        <f>SUMIF($B$63:$B$122,"1",D$63:D$122)</f>
        <v>0</v>
      </c>
      <c r="E123" s="62">
        <f>SUMIF($B$63:$B$122,"1",E$63:E$122)</f>
        <v>0</v>
      </c>
    </row>
    <row r="124" spans="1:5" s="10" customFormat="1" ht="15.75">
      <c r="A124" s="67" t="s">
        <v>193</v>
      </c>
      <c r="B124" s="80">
        <v>2</v>
      </c>
      <c r="C124" s="62">
        <f>SUMIF($B$63:$B$122,"2",C$63:C$122)</f>
        <v>1215112</v>
      </c>
      <c r="D124" s="62">
        <f>SUMIF($B$63:$B$122,"2",D$63:D$122)</f>
        <v>1333579</v>
      </c>
      <c r="E124" s="62">
        <f>SUMIF($B$63:$B$122,"2",E$63:E$122)</f>
        <v>1119070</v>
      </c>
    </row>
    <row r="125" spans="1:5" s="10" customFormat="1" ht="15.75">
      <c r="A125" s="67" t="s">
        <v>90</v>
      </c>
      <c r="B125" s="80">
        <v>3</v>
      </c>
      <c r="C125" s="62">
        <f>SUMIF($B$63:$B$122,"3",C$63:C$122)</f>
        <v>0</v>
      </c>
      <c r="D125" s="62">
        <f>SUMIF($B$63:$B$122,"3",D$63:D$122)</f>
        <v>0</v>
      </c>
      <c r="E125" s="62">
        <f>SUMIF($B$63:$B$122,"3",E$63:E$122)</f>
        <v>0</v>
      </c>
    </row>
    <row r="126" spans="1:5" ht="15.75">
      <c r="A126" s="55" t="s">
        <v>59</v>
      </c>
      <c r="B126" s="82"/>
      <c r="C126" s="62"/>
      <c r="D126" s="62"/>
      <c r="E126" s="62"/>
    </row>
    <row r="127" spans="1:5" ht="15.75">
      <c r="A127" s="43" t="s">
        <v>195</v>
      </c>
      <c r="B127" s="82"/>
      <c r="C127" s="64">
        <f>SUM(C128:C130)</f>
        <v>0</v>
      </c>
      <c r="D127" s="64">
        <f>SUM(D128:D130)</f>
        <v>1307780</v>
      </c>
      <c r="E127" s="64">
        <f>SUM(E128:E130)</f>
        <v>1266279</v>
      </c>
    </row>
    <row r="128" spans="1:5" ht="15.75">
      <c r="A128" s="67" t="s">
        <v>348</v>
      </c>
      <c r="B128" s="80">
        <v>1</v>
      </c>
      <c r="C128" s="62">
        <f>Felh!J27</f>
        <v>0</v>
      </c>
      <c r="D128" s="62">
        <f>Felh!K27</f>
        <v>0</v>
      </c>
      <c r="E128" s="62">
        <f>Felh!L27</f>
        <v>0</v>
      </c>
    </row>
    <row r="129" spans="1:5" ht="15.75">
      <c r="A129" s="67" t="s">
        <v>193</v>
      </c>
      <c r="B129" s="80">
        <v>2</v>
      </c>
      <c r="C129" s="62">
        <f>Felh!J28</f>
        <v>0</v>
      </c>
      <c r="D129" s="62">
        <f>Felh!K28</f>
        <v>1307780</v>
      </c>
      <c r="E129" s="62">
        <f>Felh!L28</f>
        <v>1266279</v>
      </c>
    </row>
    <row r="130" spans="1:5" ht="15.75">
      <c r="A130" s="67" t="s">
        <v>90</v>
      </c>
      <c r="B130" s="80">
        <v>3</v>
      </c>
      <c r="C130" s="62">
        <f>Felh!J29</f>
        <v>0</v>
      </c>
      <c r="D130" s="62">
        <f>Felh!K29</f>
        <v>0</v>
      </c>
      <c r="E130" s="62">
        <f>Felh!L29</f>
        <v>0</v>
      </c>
    </row>
    <row r="131" spans="1:5" ht="15.75">
      <c r="A131" s="43" t="s">
        <v>196</v>
      </c>
      <c r="B131" s="82"/>
      <c r="C131" s="64">
        <f>SUM(C132:C134)</f>
        <v>2541636</v>
      </c>
      <c r="D131" s="64">
        <f>SUM(D132:D134)</f>
        <v>5749092</v>
      </c>
      <c r="E131" s="64">
        <f>SUM(E132:E134)</f>
        <v>4006292</v>
      </c>
    </row>
    <row r="132" spans="1:5" ht="15.75">
      <c r="A132" s="67" t="s">
        <v>348</v>
      </c>
      <c r="B132" s="80">
        <v>1</v>
      </c>
      <c r="C132" s="62">
        <f>Felh!J44</f>
        <v>0</v>
      </c>
      <c r="D132" s="62">
        <f>Felh!K44</f>
        <v>0</v>
      </c>
      <c r="E132" s="62">
        <f>Felh!L44</f>
        <v>0</v>
      </c>
    </row>
    <row r="133" spans="1:5" ht="15.75">
      <c r="A133" s="67" t="s">
        <v>193</v>
      </c>
      <c r="B133" s="80">
        <v>2</v>
      </c>
      <c r="C133" s="62">
        <f>Felh!J45</f>
        <v>2541636</v>
      </c>
      <c r="D133" s="62">
        <f>Felh!K45</f>
        <v>5749092</v>
      </c>
      <c r="E133" s="62">
        <f>Felh!L45</f>
        <v>4006292</v>
      </c>
    </row>
    <row r="134" spans="1:5" ht="15" customHeight="1">
      <c r="A134" s="67" t="s">
        <v>90</v>
      </c>
      <c r="B134" s="80">
        <v>3</v>
      </c>
      <c r="C134" s="62">
        <f>Felh!J46</f>
        <v>0</v>
      </c>
      <c r="D134" s="62">
        <f>Felh!K46</f>
        <v>0</v>
      </c>
      <c r="E134" s="62">
        <f>Felh!L46</f>
        <v>0</v>
      </c>
    </row>
    <row r="135" spans="1:5" ht="15.75">
      <c r="A135" s="43" t="s">
        <v>197</v>
      </c>
      <c r="B135" s="82"/>
      <c r="C135" s="64">
        <f>SUM(C136:C138)</f>
        <v>29324</v>
      </c>
      <c r="D135" s="64">
        <f>SUM(D136:D138)</f>
        <v>91484</v>
      </c>
      <c r="E135" s="64">
        <f>SUM(E136:E138)</f>
        <v>91484</v>
      </c>
    </row>
    <row r="136" spans="1:5" ht="15.75">
      <c r="A136" s="67" t="s">
        <v>348</v>
      </c>
      <c r="B136" s="80">
        <v>1</v>
      </c>
      <c r="C136" s="62">
        <f>Felh!J65</f>
        <v>0</v>
      </c>
      <c r="D136" s="62">
        <f>Felh!K65</f>
        <v>0</v>
      </c>
      <c r="E136" s="62">
        <f>Felh!L65</f>
        <v>0</v>
      </c>
    </row>
    <row r="137" spans="1:5" ht="15.75">
      <c r="A137" s="67" t="s">
        <v>193</v>
      </c>
      <c r="B137" s="80">
        <v>2</v>
      </c>
      <c r="C137" s="62">
        <f>Felh!J66</f>
        <v>29324</v>
      </c>
      <c r="D137" s="62">
        <f>Felh!K66</f>
        <v>91484</v>
      </c>
      <c r="E137" s="62">
        <f>Felh!L66</f>
        <v>91484</v>
      </c>
    </row>
    <row r="138" spans="1:5" ht="15.75">
      <c r="A138" s="67" t="s">
        <v>90</v>
      </c>
      <c r="B138" s="80">
        <v>3</v>
      </c>
      <c r="C138" s="62">
        <f>Felh!J67</f>
        <v>0</v>
      </c>
      <c r="D138" s="62">
        <f>Felh!K67</f>
        <v>0</v>
      </c>
      <c r="E138" s="62">
        <f>Felh!L67</f>
        <v>0</v>
      </c>
    </row>
    <row r="139" spans="1:5" ht="16.5">
      <c r="A139" s="57" t="s">
        <v>198</v>
      </c>
      <c r="B139" s="83"/>
      <c r="C139" s="62"/>
      <c r="D139" s="62"/>
      <c r="E139" s="62"/>
    </row>
    <row r="140" spans="1:5" ht="15.75" hidden="1">
      <c r="A140" s="55" t="s">
        <v>92</v>
      </c>
      <c r="B140" s="82"/>
      <c r="C140" s="15"/>
      <c r="D140" s="15"/>
      <c r="E140" s="15"/>
    </row>
    <row r="141" spans="1:5" ht="15.75" hidden="1">
      <c r="A141" s="51" t="s">
        <v>183</v>
      </c>
      <c r="B141" s="82"/>
      <c r="C141" s="15"/>
      <c r="D141" s="15"/>
      <c r="E141" s="15"/>
    </row>
    <row r="142" spans="1:5" ht="31.5" hidden="1">
      <c r="A142" s="67" t="s">
        <v>382</v>
      </c>
      <c r="B142" s="82"/>
      <c r="C142" s="15"/>
      <c r="D142" s="15"/>
      <c r="E142" s="15"/>
    </row>
    <row r="143" spans="1:5" ht="31.5" hidden="1">
      <c r="A143" s="67" t="s">
        <v>185</v>
      </c>
      <c r="B143" s="82"/>
      <c r="C143" s="15"/>
      <c r="D143" s="15"/>
      <c r="E143" s="15"/>
    </row>
    <row r="144" spans="1:5" ht="31.5" hidden="1">
      <c r="A144" s="67" t="s">
        <v>383</v>
      </c>
      <c r="B144" s="82"/>
      <c r="C144" s="15"/>
      <c r="D144" s="15"/>
      <c r="E144" s="15"/>
    </row>
    <row r="145" spans="1:5" ht="31.5">
      <c r="A145" s="67" t="s">
        <v>186</v>
      </c>
      <c r="B145" s="82">
        <v>2</v>
      </c>
      <c r="C145" s="15">
        <v>467920</v>
      </c>
      <c r="D145" s="15">
        <v>1014907</v>
      </c>
      <c r="E145" s="15">
        <v>467920</v>
      </c>
    </row>
    <row r="146" spans="1:5" ht="15.75" hidden="1">
      <c r="A146" s="67" t="s">
        <v>187</v>
      </c>
      <c r="B146" s="82"/>
      <c r="C146" s="15"/>
      <c r="D146" s="15"/>
      <c r="E146" s="15"/>
    </row>
    <row r="147" spans="1:5" ht="31.5" hidden="1">
      <c r="A147" s="67" t="s">
        <v>396</v>
      </c>
      <c r="B147" s="82"/>
      <c r="C147" s="15"/>
      <c r="D147" s="15"/>
      <c r="E147" s="15"/>
    </row>
    <row r="148" spans="1:5" ht="15.75" hidden="1">
      <c r="A148" s="67" t="s">
        <v>191</v>
      </c>
      <c r="B148" s="82"/>
      <c r="C148" s="15"/>
      <c r="D148" s="15"/>
      <c r="E148" s="15"/>
    </row>
    <row r="149" spans="1:5" ht="15.75" hidden="1">
      <c r="A149" s="51" t="s">
        <v>192</v>
      </c>
      <c r="B149" s="82"/>
      <c r="C149" s="15"/>
      <c r="D149" s="15"/>
      <c r="E149" s="15"/>
    </row>
    <row r="150" spans="1:5" ht="15.75" hidden="1">
      <c r="A150" s="51" t="s">
        <v>184</v>
      </c>
      <c r="B150" s="82"/>
      <c r="C150" s="15"/>
      <c r="D150" s="15"/>
      <c r="E150" s="15"/>
    </row>
    <row r="151" spans="1:5" ht="15.75">
      <c r="A151" s="43" t="s">
        <v>92</v>
      </c>
      <c r="B151" s="82"/>
      <c r="C151" s="64">
        <f>SUM(C152:C154)</f>
        <v>467920</v>
      </c>
      <c r="D151" s="64">
        <f>SUM(D152:D154)</f>
        <v>1014907</v>
      </c>
      <c r="E151" s="64">
        <f>SUM(E152:E154)</f>
        <v>467920</v>
      </c>
    </row>
    <row r="152" spans="1:5" ht="15.75">
      <c r="A152" s="67" t="s">
        <v>348</v>
      </c>
      <c r="B152" s="80">
        <v>1</v>
      </c>
      <c r="C152" s="62">
        <f>SUMIF($B$140:$B$151,"1",C$140:C$151)</f>
        <v>0</v>
      </c>
      <c r="D152" s="62">
        <f>SUMIF($B$140:$B$151,"1",D$140:D$151)</f>
        <v>0</v>
      </c>
      <c r="E152" s="62">
        <f>SUMIF($B$140:$B$151,"1",E$140:E$151)</f>
        <v>0</v>
      </c>
    </row>
    <row r="153" spans="1:8" ht="15.75">
      <c r="A153" s="67" t="s">
        <v>193</v>
      </c>
      <c r="B153" s="80">
        <v>2</v>
      </c>
      <c r="C153" s="62">
        <f>SUMIF($B$140:$B$151,"2",C$140:C$151)</f>
        <v>467920</v>
      </c>
      <c r="D153" s="62">
        <f>SUMIF($B$140:$B$151,"2",D$140:D$151)</f>
        <v>1014907</v>
      </c>
      <c r="E153" s="62">
        <f>SUMIF($B$140:$B$151,"2",E$140:E$151)</f>
        <v>467920</v>
      </c>
      <c r="H153" s="10"/>
    </row>
    <row r="154" spans="1:5" ht="15.75">
      <c r="A154" s="67" t="s">
        <v>90</v>
      </c>
      <c r="B154" s="80">
        <v>3</v>
      </c>
      <c r="C154" s="62">
        <f>SUMIF($B$140:$B$151,"3",C$140:C$151)</f>
        <v>0</v>
      </c>
      <c r="D154" s="62">
        <f>SUMIF($B$140:$B$151,"3",D$140:D$151)</f>
        <v>0</v>
      </c>
      <c r="E154" s="62">
        <f>SUMIF($B$140:$B$151,"3",E$140:E$151)</f>
        <v>0</v>
      </c>
    </row>
    <row r="155" spans="1:5" ht="15.75" hidden="1">
      <c r="A155" s="55" t="s">
        <v>93</v>
      </c>
      <c r="B155" s="82"/>
      <c r="C155" s="15"/>
      <c r="D155" s="15"/>
      <c r="E155" s="15"/>
    </row>
    <row r="156" spans="1:5" ht="15.75" hidden="1">
      <c r="A156" s="51" t="s">
        <v>183</v>
      </c>
      <c r="B156" s="82"/>
      <c r="C156" s="15"/>
      <c r="D156" s="15"/>
      <c r="E156" s="15"/>
    </row>
    <row r="157" spans="1:5" ht="31.5" hidden="1">
      <c r="A157" s="67" t="s">
        <v>382</v>
      </c>
      <c r="B157" s="82"/>
      <c r="C157" s="15"/>
      <c r="D157" s="15"/>
      <c r="E157" s="15"/>
    </row>
    <row r="158" spans="1:5" ht="31.5" hidden="1">
      <c r="A158" s="67" t="s">
        <v>185</v>
      </c>
      <c r="B158" s="82"/>
      <c r="C158" s="15"/>
      <c r="D158" s="15"/>
      <c r="E158" s="15"/>
    </row>
    <row r="159" spans="1:5" ht="31.5" hidden="1">
      <c r="A159" s="67" t="s">
        <v>383</v>
      </c>
      <c r="B159" s="82"/>
      <c r="C159" s="15"/>
      <c r="D159" s="15"/>
      <c r="E159" s="15"/>
    </row>
    <row r="160" spans="1:5" ht="15.75" hidden="1">
      <c r="A160" s="67" t="s">
        <v>186</v>
      </c>
      <c r="B160" s="82"/>
      <c r="C160" s="15"/>
      <c r="D160" s="15"/>
      <c r="E160" s="15"/>
    </row>
    <row r="161" spans="1:5" ht="15.75" hidden="1">
      <c r="A161" s="67" t="s">
        <v>186</v>
      </c>
      <c r="B161" s="82"/>
      <c r="C161" s="15"/>
      <c r="D161" s="15"/>
      <c r="E161" s="15"/>
    </row>
    <row r="162" spans="1:5" ht="15.75" hidden="1">
      <c r="A162" s="67" t="s">
        <v>187</v>
      </c>
      <c r="B162" s="82"/>
      <c r="C162" s="15"/>
      <c r="D162" s="15"/>
      <c r="E162" s="15"/>
    </row>
    <row r="163" spans="1:5" ht="31.5" hidden="1">
      <c r="A163" s="67" t="s">
        <v>396</v>
      </c>
      <c r="B163" s="82"/>
      <c r="C163" s="15"/>
      <c r="D163" s="15"/>
      <c r="E163" s="15"/>
    </row>
    <row r="164" spans="1:5" ht="15.75" hidden="1">
      <c r="A164" s="67" t="s">
        <v>191</v>
      </c>
      <c r="B164" s="82"/>
      <c r="C164" s="15"/>
      <c r="D164" s="15"/>
      <c r="E164" s="15"/>
    </row>
    <row r="165" spans="1:5" ht="15.75" hidden="1">
      <c r="A165" s="51" t="s">
        <v>192</v>
      </c>
      <c r="B165" s="82"/>
      <c r="C165" s="15"/>
      <c r="D165" s="15"/>
      <c r="E165" s="15"/>
    </row>
    <row r="166" spans="1:5" ht="15.75" hidden="1">
      <c r="A166" s="51" t="s">
        <v>184</v>
      </c>
      <c r="B166" s="82"/>
      <c r="C166" s="15"/>
      <c r="D166" s="15"/>
      <c r="E166" s="15"/>
    </row>
    <row r="167" spans="1:5" ht="15.75" hidden="1">
      <c r="A167" s="43" t="s">
        <v>199</v>
      </c>
      <c r="B167" s="82"/>
      <c r="C167" s="64">
        <f>SUM(C168:C170)</f>
        <v>0</v>
      </c>
      <c r="D167" s="64">
        <f>SUM(D168:D170)</f>
        <v>0</v>
      </c>
      <c r="E167" s="64">
        <f>SUM(E168:E170)</f>
        <v>0</v>
      </c>
    </row>
    <row r="168" spans="1:5" ht="15.75" hidden="1">
      <c r="A168" s="67" t="s">
        <v>348</v>
      </c>
      <c r="B168" s="80">
        <v>1</v>
      </c>
      <c r="C168" s="62">
        <f>SUMIF($B$155:$B$167,"1",C$155:C$167)</f>
        <v>0</v>
      </c>
      <c r="D168" s="62">
        <f>SUMIF($B$155:$B$167,"1",D$155:D$167)</f>
        <v>0</v>
      </c>
      <c r="E168" s="62">
        <f>SUMIF($B$155:$B$167,"1",E$155:E$167)</f>
        <v>0</v>
      </c>
    </row>
    <row r="169" spans="1:5" ht="15.75" hidden="1">
      <c r="A169" s="67" t="s">
        <v>193</v>
      </c>
      <c r="B169" s="80">
        <v>2</v>
      </c>
      <c r="C169" s="62">
        <f>SUMIF($B$155:$B$167,"2",C$155:C$167)</f>
        <v>0</v>
      </c>
      <c r="D169" s="62">
        <f>SUMIF($B$155:$B$167,"2",D$155:D$167)</f>
        <v>0</v>
      </c>
      <c r="E169" s="62">
        <f>SUMIF($B$155:$B$167,"2",E$155:E$167)</f>
        <v>0</v>
      </c>
    </row>
    <row r="170" spans="1:5" ht="15.75" hidden="1">
      <c r="A170" s="67" t="s">
        <v>90</v>
      </c>
      <c r="B170" s="80">
        <v>3</v>
      </c>
      <c r="C170" s="62">
        <f>SUMIF($B$155:$B$167,"3",C$155:C$167)</f>
        <v>0</v>
      </c>
      <c r="D170" s="62">
        <f>SUMIF($B$155:$B$167,"3",D$155:D$167)</f>
        <v>0</v>
      </c>
      <c r="E170" s="62">
        <f>SUMIF($B$155:$B$167,"3",E$155:E$167)</f>
        <v>0</v>
      </c>
    </row>
    <row r="171" spans="1:5" ht="16.5">
      <c r="A171" s="56" t="s">
        <v>94</v>
      </c>
      <c r="B171" s="83"/>
      <c r="C171" s="18">
        <f>C7+C11+C15+C59+C122+C127+C131+C135+C151+C167</f>
        <v>17250547</v>
      </c>
      <c r="D171" s="18">
        <f>D7+D11+D15+D59+D122+D127+D131+D135+D151+D167</f>
        <v>21859631</v>
      </c>
      <c r="E171" s="18">
        <f>E7+E11+E15+E59+E122+E127+E131+E135+E151+E167</f>
        <v>16704409</v>
      </c>
    </row>
    <row r="172" ht="15.75" hidden="1">
      <c r="C172" s="41">
        <f>Bevételek!C296</f>
        <v>17250547</v>
      </c>
    </row>
    <row r="173" ht="15.75" hidden="1">
      <c r="C173" s="41">
        <f>C172-C171</f>
        <v>0</v>
      </c>
    </row>
    <row r="174" ht="15.75" hidden="1"/>
    <row r="175" ht="15.75">
      <c r="G175" s="10"/>
    </row>
    <row r="354" ht="15.75"/>
    <row r="355" ht="15.75"/>
    <row r="356" ht="15.75"/>
    <row r="357" ht="15.75"/>
    <row r="358" ht="15.75"/>
    <row r="359" ht="15.75"/>
    <row r="360" ht="15.75"/>
    <row r="367" ht="15.75"/>
    <row r="368" ht="15.75"/>
    <row r="369" ht="15.75"/>
  </sheetData>
  <sheetProtection/>
  <mergeCells count="2">
    <mergeCell ref="A1:E1"/>
    <mergeCell ref="A2:E2"/>
  </mergeCells>
  <printOptions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89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8"/>
  <sheetViews>
    <sheetView zoomScalePageLayoutView="0" workbookViewId="0" topLeftCell="A6">
      <selection activeCell="A2" sqref="A2:L2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0" width="12.7109375" style="20" customWidth="1"/>
    <col min="11" max="11" width="15.7109375" style="2" customWidth="1"/>
    <col min="12" max="12" width="13.57421875" style="2" customWidth="1"/>
    <col min="13" max="16384" width="9.140625" style="2" customWidth="1"/>
  </cols>
  <sheetData>
    <row r="1" spans="1:12" ht="15.75" customHeight="1">
      <c r="A1" s="307" t="s">
        <v>468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5.75">
      <c r="A2" s="301" t="s">
        <v>424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69</v>
      </c>
      <c r="K4" s="1" t="s">
        <v>70</v>
      </c>
      <c r="L4" s="1" t="s">
        <v>48</v>
      </c>
    </row>
    <row r="5" spans="1:12" s="3" customFormat="1" ht="15.75">
      <c r="A5" s="1">
        <v>1</v>
      </c>
      <c r="B5" s="302" t="s">
        <v>9</v>
      </c>
      <c r="C5" s="302" t="s">
        <v>106</v>
      </c>
      <c r="D5" s="304" t="s">
        <v>14</v>
      </c>
      <c r="E5" s="305"/>
      <c r="F5" s="306"/>
      <c r="G5" s="304" t="s">
        <v>15</v>
      </c>
      <c r="H5" s="305"/>
      <c r="I5" s="306"/>
      <c r="J5" s="304" t="s">
        <v>16</v>
      </c>
      <c r="K5" s="305"/>
      <c r="L5" s="306"/>
    </row>
    <row r="6" spans="1:12" s="3" customFormat="1" ht="31.5">
      <c r="A6" s="1">
        <v>2</v>
      </c>
      <c r="B6" s="303"/>
      <c r="C6" s="303"/>
      <c r="D6" s="40" t="s">
        <v>4</v>
      </c>
      <c r="E6" s="40" t="s">
        <v>501</v>
      </c>
      <c r="F6" s="40" t="s">
        <v>502</v>
      </c>
      <c r="G6" s="40" t="s">
        <v>4</v>
      </c>
      <c r="H6" s="40" t="s">
        <v>501</v>
      </c>
      <c r="I6" s="40" t="s">
        <v>502</v>
      </c>
      <c r="J6" s="40" t="s">
        <v>4</v>
      </c>
      <c r="K6" s="40" t="s">
        <v>501</v>
      </c>
      <c r="L6" s="40" t="s">
        <v>502</v>
      </c>
    </row>
    <row r="7" spans="1:12" s="3" customFormat="1" ht="15.75">
      <c r="A7" s="1">
        <v>3</v>
      </c>
      <c r="B7" s="84" t="s">
        <v>74</v>
      </c>
      <c r="C7" s="79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>
        <v>4</v>
      </c>
      <c r="B8" s="7" t="s">
        <v>492</v>
      </c>
      <c r="C8" s="79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1000000</v>
      </c>
      <c r="L8" s="5">
        <f>F8+I8</f>
        <v>1000000</v>
      </c>
    </row>
    <row r="9" spans="1:12" s="3" customFormat="1" ht="47.25">
      <c r="A9" s="1">
        <v>5</v>
      </c>
      <c r="B9" s="7" t="s">
        <v>160</v>
      </c>
      <c r="C9" s="79"/>
      <c r="D9" s="5">
        <f>SUM(D8)</f>
        <v>0</v>
      </c>
      <c r="E9" s="5">
        <f>SUM(E8)</f>
        <v>1000000</v>
      </c>
      <c r="F9" s="5">
        <f>SUM(F8)</f>
        <v>1000000</v>
      </c>
      <c r="G9" s="95"/>
      <c r="H9" s="95"/>
      <c r="I9" s="95"/>
      <c r="J9" s="95"/>
      <c r="K9" s="95"/>
      <c r="L9" s="95"/>
    </row>
    <row r="10" spans="1:12" s="3" customFormat="1" ht="15.75" hidden="1">
      <c r="A10" s="1"/>
      <c r="B10" s="7"/>
      <c r="C10" s="79"/>
      <c r="D10" s="5"/>
      <c r="E10" s="5"/>
      <c r="F10" s="5"/>
      <c r="G10" s="5"/>
      <c r="H10" s="5"/>
      <c r="I10" s="5"/>
      <c r="J10" s="5">
        <f aca="true" t="shared" si="0" ref="J10:L11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/>
      <c r="B11" s="7"/>
      <c r="C11" s="79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31.5" hidden="1">
      <c r="A12" s="1"/>
      <c r="B12" s="7" t="s">
        <v>159</v>
      </c>
      <c r="C12" s="79"/>
      <c r="D12" s="5">
        <f>SUM(D10:D11)</f>
        <v>0</v>
      </c>
      <c r="E12" s="5">
        <f>SUM(E10:E11)</f>
        <v>0</v>
      </c>
      <c r="F12" s="5">
        <f>SUM(F10:F11)</f>
        <v>0</v>
      </c>
      <c r="G12" s="95"/>
      <c r="H12" s="95"/>
      <c r="I12" s="95"/>
      <c r="J12" s="95"/>
      <c r="K12" s="95"/>
      <c r="L12" s="95"/>
    </row>
    <row r="13" spans="1:12" s="3" customFormat="1" ht="15.75">
      <c r="A13" s="1">
        <v>6</v>
      </c>
      <c r="B13" s="7" t="s">
        <v>500</v>
      </c>
      <c r="C13" s="79">
        <v>2</v>
      </c>
      <c r="D13" s="5">
        <v>0</v>
      </c>
      <c r="E13" s="5">
        <v>27558</v>
      </c>
      <c r="F13" s="5">
        <v>27558</v>
      </c>
      <c r="G13" s="5">
        <v>0</v>
      </c>
      <c r="H13" s="5">
        <v>7441</v>
      </c>
      <c r="I13" s="5">
        <v>7441</v>
      </c>
      <c r="J13" s="5">
        <f aca="true" t="shared" si="1" ref="J13:L14">D13+G13</f>
        <v>0</v>
      </c>
      <c r="K13" s="5">
        <f t="shared" si="1"/>
        <v>34999</v>
      </c>
      <c r="L13" s="5">
        <f t="shared" si="1"/>
        <v>34999</v>
      </c>
    </row>
    <row r="14" spans="1:12" s="3" customFormat="1" ht="15.75">
      <c r="A14" s="1">
        <v>7</v>
      </c>
      <c r="B14" s="7" t="s">
        <v>491</v>
      </c>
      <c r="C14" s="79">
        <v>2</v>
      </c>
      <c r="D14" s="5">
        <v>0</v>
      </c>
      <c r="E14" s="5">
        <v>36135</v>
      </c>
      <c r="F14" s="5">
        <v>36135</v>
      </c>
      <c r="G14" s="5">
        <v>0</v>
      </c>
      <c r="H14" s="5">
        <v>9756</v>
      </c>
      <c r="I14" s="5">
        <v>9756</v>
      </c>
      <c r="J14" s="5">
        <f t="shared" si="1"/>
        <v>0</v>
      </c>
      <c r="K14" s="5">
        <f t="shared" si="1"/>
        <v>45891</v>
      </c>
      <c r="L14" s="5">
        <f t="shared" si="1"/>
        <v>45891</v>
      </c>
    </row>
    <row r="15" spans="1:12" s="3" customFormat="1" ht="47.25">
      <c r="A15" s="1">
        <v>8</v>
      </c>
      <c r="B15" s="7" t="s">
        <v>158</v>
      </c>
      <c r="C15" s="79"/>
      <c r="D15" s="5">
        <f>SUM(D13:D14)</f>
        <v>0</v>
      </c>
      <c r="E15" s="5">
        <f>SUM(E13:E14)</f>
        <v>63693</v>
      </c>
      <c r="F15" s="5">
        <f>SUM(F13:F14)</f>
        <v>63693</v>
      </c>
      <c r="G15" s="95"/>
      <c r="H15" s="95"/>
      <c r="I15" s="95"/>
      <c r="J15" s="95"/>
      <c r="K15" s="95"/>
      <c r="L15" s="95"/>
    </row>
    <row r="16" spans="1:12" s="3" customFormat="1" ht="15.75">
      <c r="A16" s="1">
        <v>9</v>
      </c>
      <c r="B16" s="7" t="s">
        <v>490</v>
      </c>
      <c r="C16" s="79">
        <v>2</v>
      </c>
      <c r="D16" s="5">
        <v>0</v>
      </c>
      <c r="E16" s="5">
        <v>25977</v>
      </c>
      <c r="F16" s="118">
        <v>25977</v>
      </c>
      <c r="G16" s="5">
        <v>0</v>
      </c>
      <c r="H16" s="5">
        <v>7013</v>
      </c>
      <c r="I16" s="5">
        <v>7013</v>
      </c>
      <c r="J16" s="5">
        <f aca="true" t="shared" si="2" ref="J16:L21">D16+G16</f>
        <v>0</v>
      </c>
      <c r="K16" s="5">
        <f t="shared" si="2"/>
        <v>32990</v>
      </c>
      <c r="L16" s="5">
        <f t="shared" si="2"/>
        <v>32990</v>
      </c>
    </row>
    <row r="17" spans="1:12" s="3" customFormat="1" ht="15.75">
      <c r="A17" s="1">
        <v>10</v>
      </c>
      <c r="B17" s="7" t="s">
        <v>493</v>
      </c>
      <c r="C17" s="79">
        <v>2</v>
      </c>
      <c r="D17" s="5">
        <v>0</v>
      </c>
      <c r="E17" s="5">
        <v>50000</v>
      </c>
      <c r="F17" s="118">
        <v>9842</v>
      </c>
      <c r="G17" s="5">
        <v>0</v>
      </c>
      <c r="H17" s="5">
        <v>4000</v>
      </c>
      <c r="I17" s="5">
        <v>2657</v>
      </c>
      <c r="J17" s="5">
        <f t="shared" si="2"/>
        <v>0</v>
      </c>
      <c r="K17" s="5">
        <f t="shared" si="2"/>
        <v>54000</v>
      </c>
      <c r="L17" s="5">
        <f t="shared" si="2"/>
        <v>12499</v>
      </c>
    </row>
    <row r="18" spans="1:12" s="3" customFormat="1" ht="15.75">
      <c r="A18" s="1">
        <v>11</v>
      </c>
      <c r="B18" s="7" t="s">
        <v>506</v>
      </c>
      <c r="C18" s="79">
        <v>2</v>
      </c>
      <c r="D18" s="5">
        <v>0</v>
      </c>
      <c r="E18" s="5">
        <v>90472</v>
      </c>
      <c r="F18" s="118">
        <v>90472</v>
      </c>
      <c r="G18" s="5">
        <v>0</v>
      </c>
      <c r="H18" s="5">
        <v>24428</v>
      </c>
      <c r="I18" s="5">
        <v>24428</v>
      </c>
      <c r="J18" s="5">
        <f t="shared" si="2"/>
        <v>0</v>
      </c>
      <c r="K18" s="5">
        <f t="shared" si="2"/>
        <v>114900</v>
      </c>
      <c r="L18" s="5">
        <f t="shared" si="2"/>
        <v>114900</v>
      </c>
    </row>
    <row r="19" spans="1:12" s="3" customFormat="1" ht="15.75">
      <c r="A19" s="1">
        <v>12</v>
      </c>
      <c r="B19" s="7" t="s">
        <v>505</v>
      </c>
      <c r="C19" s="79">
        <v>2</v>
      </c>
      <c r="D19" s="5">
        <v>0</v>
      </c>
      <c r="E19" s="5">
        <v>25000</v>
      </c>
      <c r="F19" s="118">
        <v>25000</v>
      </c>
      <c r="G19" s="5">
        <v>0</v>
      </c>
      <c r="H19" s="5">
        <v>0</v>
      </c>
      <c r="I19" s="5">
        <v>0</v>
      </c>
      <c r="J19" s="5">
        <f t="shared" si="2"/>
        <v>0</v>
      </c>
      <c r="K19" s="5">
        <f t="shared" si="2"/>
        <v>25000</v>
      </c>
      <c r="L19" s="5">
        <f t="shared" si="2"/>
        <v>25000</v>
      </c>
    </row>
    <row r="20" spans="1:12" s="3" customFormat="1" ht="15.75" hidden="1">
      <c r="A20" s="1"/>
      <c r="B20" s="7"/>
      <c r="C20" s="79">
        <v>2</v>
      </c>
      <c r="D20" s="5"/>
      <c r="E20" s="5"/>
      <c r="F20" s="5"/>
      <c r="G20" s="5"/>
      <c r="H20" s="5"/>
      <c r="I20" s="5"/>
      <c r="J20" s="5">
        <f t="shared" si="2"/>
        <v>0</v>
      </c>
      <c r="K20" s="5">
        <f t="shared" si="2"/>
        <v>0</v>
      </c>
      <c r="L20" s="5">
        <f t="shared" si="2"/>
        <v>0</v>
      </c>
    </row>
    <row r="21" spans="1:12" s="3" customFormat="1" ht="15.75" hidden="1">
      <c r="A21" s="1"/>
      <c r="B21" s="7" t="s">
        <v>457</v>
      </c>
      <c r="C21" s="79">
        <v>2</v>
      </c>
      <c r="D21" s="5"/>
      <c r="E21" s="5"/>
      <c r="F21" s="5"/>
      <c r="G21" s="5"/>
      <c r="H21" s="5"/>
      <c r="I21" s="5"/>
      <c r="J21" s="5">
        <f t="shared" si="2"/>
        <v>0</v>
      </c>
      <c r="K21" s="5">
        <f t="shared" si="2"/>
        <v>0</v>
      </c>
      <c r="L21" s="5">
        <f t="shared" si="2"/>
        <v>0</v>
      </c>
    </row>
    <row r="22" spans="1:12" s="3" customFormat="1" ht="47.25">
      <c r="A22" s="1">
        <v>13</v>
      </c>
      <c r="B22" s="7" t="s">
        <v>161</v>
      </c>
      <c r="C22" s="79"/>
      <c r="D22" s="5">
        <f>SUM(D16:D21)</f>
        <v>0</v>
      </c>
      <c r="E22" s="5">
        <f>SUM(E16:E21)</f>
        <v>191449</v>
      </c>
      <c r="F22" s="5">
        <f>SUM(F16:F21)</f>
        <v>151291</v>
      </c>
      <c r="G22" s="95"/>
      <c r="H22" s="95"/>
      <c r="I22" s="95"/>
      <c r="J22" s="95"/>
      <c r="K22" s="95"/>
      <c r="L22" s="95"/>
    </row>
    <row r="23" spans="1:12" s="3" customFormat="1" ht="15.75" hidden="1">
      <c r="A23" s="1"/>
      <c r="B23" s="7" t="s">
        <v>162</v>
      </c>
      <c r="C23" s="79"/>
      <c r="D23" s="5"/>
      <c r="E23" s="5"/>
      <c r="F23" s="5"/>
      <c r="G23" s="95"/>
      <c r="H23" s="95"/>
      <c r="I23" s="95"/>
      <c r="J23" s="95"/>
      <c r="K23" s="95"/>
      <c r="L23" s="95"/>
    </row>
    <row r="24" spans="1:12" s="3" customFormat="1" ht="31.5" hidden="1">
      <c r="A24" s="1"/>
      <c r="B24" s="7" t="s">
        <v>163</v>
      </c>
      <c r="C24" s="79"/>
      <c r="D24" s="5"/>
      <c r="E24" s="5"/>
      <c r="F24" s="5"/>
      <c r="G24" s="95"/>
      <c r="H24" s="95"/>
      <c r="I24" s="95"/>
      <c r="J24" s="95"/>
      <c r="K24" s="95"/>
      <c r="L24" s="95"/>
    </row>
    <row r="25" spans="1:12" s="3" customFormat="1" ht="47.25">
      <c r="A25" s="1">
        <v>14</v>
      </c>
      <c r="B25" s="7" t="s">
        <v>182</v>
      </c>
      <c r="C25" s="79"/>
      <c r="D25" s="95"/>
      <c r="E25" s="95"/>
      <c r="F25" s="95"/>
      <c r="G25" s="5">
        <f>SUM(G7:G24)</f>
        <v>0</v>
      </c>
      <c r="H25" s="5">
        <f>SUM(H7:H24)</f>
        <v>52638</v>
      </c>
      <c r="I25" s="5">
        <f>SUM(I7:I24)</f>
        <v>51295</v>
      </c>
      <c r="J25" s="95"/>
      <c r="K25" s="95"/>
      <c r="L25" s="95"/>
    </row>
    <row r="26" spans="1:12" s="3" customFormat="1" ht="15.75">
      <c r="A26" s="1">
        <v>15</v>
      </c>
      <c r="B26" s="9" t="s">
        <v>74</v>
      </c>
      <c r="C26" s="79"/>
      <c r="D26" s="14">
        <f aca="true" t="shared" si="3" ref="D26:I26">SUM(D27:D29)</f>
        <v>0</v>
      </c>
      <c r="E26" s="14">
        <f>SUM(E27:E29)</f>
        <v>1255142</v>
      </c>
      <c r="F26" s="14">
        <f>SUM(F27:F29)</f>
        <v>1214984</v>
      </c>
      <c r="G26" s="14">
        <f t="shared" si="3"/>
        <v>0</v>
      </c>
      <c r="H26" s="14">
        <f>SUM(H27:H29)</f>
        <v>52638</v>
      </c>
      <c r="I26" s="122">
        <f t="shared" si="3"/>
        <v>51295</v>
      </c>
      <c r="J26" s="14">
        <f aca="true" t="shared" si="4" ref="J26:L29">D26+G26</f>
        <v>0</v>
      </c>
      <c r="K26" s="14">
        <f t="shared" si="4"/>
        <v>1307780</v>
      </c>
      <c r="L26" s="14">
        <f t="shared" si="4"/>
        <v>1266279</v>
      </c>
    </row>
    <row r="27" spans="1:12" s="3" customFormat="1" ht="31.5">
      <c r="A27" s="1">
        <v>16</v>
      </c>
      <c r="B27" s="67" t="s">
        <v>348</v>
      </c>
      <c r="C27" s="79">
        <v>1</v>
      </c>
      <c r="D27" s="5">
        <f aca="true" t="shared" si="5" ref="D27:I27">SUMIF($C$7:$C$26,"1",D$7:D$26)</f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118">
        <f t="shared" si="5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</row>
    <row r="28" spans="1:12" s="3" customFormat="1" ht="15.75">
      <c r="A28" s="1">
        <v>17</v>
      </c>
      <c r="B28" s="67" t="s">
        <v>193</v>
      </c>
      <c r="C28" s="79">
        <v>2</v>
      </c>
      <c r="D28" s="5">
        <f aca="true" t="shared" si="6" ref="D28:I28">SUMIF($C$7:$C$26,"2",D$7:D$26)</f>
        <v>0</v>
      </c>
      <c r="E28" s="5">
        <f t="shared" si="6"/>
        <v>1255142</v>
      </c>
      <c r="F28" s="5">
        <f t="shared" si="6"/>
        <v>1214984</v>
      </c>
      <c r="G28" s="5">
        <f t="shared" si="6"/>
        <v>0</v>
      </c>
      <c r="H28" s="5">
        <f t="shared" si="6"/>
        <v>52638</v>
      </c>
      <c r="I28" s="118">
        <f t="shared" si="6"/>
        <v>51295</v>
      </c>
      <c r="J28" s="5">
        <f t="shared" si="4"/>
        <v>0</v>
      </c>
      <c r="K28" s="5">
        <f t="shared" si="4"/>
        <v>1307780</v>
      </c>
      <c r="L28" s="5">
        <f t="shared" si="4"/>
        <v>1266279</v>
      </c>
    </row>
    <row r="29" spans="1:12" s="3" customFormat="1" ht="15.75">
      <c r="A29" s="1">
        <v>18</v>
      </c>
      <c r="B29" s="67" t="s">
        <v>90</v>
      </c>
      <c r="C29" s="79">
        <v>3</v>
      </c>
      <c r="D29" s="5">
        <f aca="true" t="shared" si="7" ref="D29:I29">SUMIF($C$7:$C$26,"3",D$7:D$26)</f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  <c r="I29" s="118">
        <f t="shared" si="7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</row>
    <row r="30" spans="1:12" s="3" customFormat="1" ht="15.75">
      <c r="A30" s="1">
        <v>19</v>
      </c>
      <c r="B30" s="84" t="s">
        <v>43</v>
      </c>
      <c r="C30" s="79"/>
      <c r="D30" s="14"/>
      <c r="E30" s="14"/>
      <c r="F30" s="122"/>
      <c r="G30" s="14"/>
      <c r="H30" s="14"/>
      <c r="I30" s="122"/>
      <c r="J30" s="14"/>
      <c r="K30" s="14"/>
      <c r="L30" s="14"/>
    </row>
    <row r="31" spans="1:12" s="3" customFormat="1" ht="15.75">
      <c r="A31" s="1">
        <v>20</v>
      </c>
      <c r="B31" s="100" t="s">
        <v>441</v>
      </c>
      <c r="C31" s="79">
        <v>2</v>
      </c>
      <c r="D31" s="5">
        <v>64313</v>
      </c>
      <c r="E31" s="5">
        <v>235911</v>
      </c>
      <c r="F31" s="5">
        <v>235911</v>
      </c>
      <c r="G31" s="5">
        <v>17365</v>
      </c>
      <c r="H31" s="5">
        <v>63696</v>
      </c>
      <c r="I31" s="5">
        <v>63696</v>
      </c>
      <c r="J31" s="5">
        <f aca="true" t="shared" si="8" ref="J31:L36">D31+G31</f>
        <v>81678</v>
      </c>
      <c r="K31" s="5">
        <f t="shared" si="8"/>
        <v>299607</v>
      </c>
      <c r="L31" s="5">
        <f t="shared" si="8"/>
        <v>299607</v>
      </c>
    </row>
    <row r="32" spans="1:12" s="3" customFormat="1" ht="15.75">
      <c r="A32" s="1">
        <v>21</v>
      </c>
      <c r="B32" s="7" t="s">
        <v>458</v>
      </c>
      <c r="C32" s="79">
        <v>2</v>
      </c>
      <c r="D32" s="5">
        <v>1336975</v>
      </c>
      <c r="E32" s="5">
        <v>100601</v>
      </c>
      <c r="F32" s="5">
        <v>0</v>
      </c>
      <c r="G32" s="5">
        <v>360983</v>
      </c>
      <c r="H32" s="5">
        <v>27164</v>
      </c>
      <c r="I32" s="5">
        <v>0</v>
      </c>
      <c r="J32" s="5">
        <f t="shared" si="8"/>
        <v>1697958</v>
      </c>
      <c r="K32" s="5">
        <f t="shared" si="8"/>
        <v>127765</v>
      </c>
      <c r="L32" s="5">
        <f t="shared" si="8"/>
        <v>0</v>
      </c>
    </row>
    <row r="33" spans="1:12" s="3" customFormat="1" ht="31.5">
      <c r="A33" s="1">
        <v>22</v>
      </c>
      <c r="B33" s="7" t="s">
        <v>480</v>
      </c>
      <c r="C33" s="79">
        <v>2</v>
      </c>
      <c r="D33" s="5">
        <v>600000</v>
      </c>
      <c r="E33" s="5">
        <v>1200000</v>
      </c>
      <c r="F33" s="5">
        <v>1290246</v>
      </c>
      <c r="G33" s="5">
        <v>162000</v>
      </c>
      <c r="H33" s="5">
        <v>162000</v>
      </c>
      <c r="I33" s="5">
        <v>124267</v>
      </c>
      <c r="J33" s="5">
        <f t="shared" si="8"/>
        <v>762000</v>
      </c>
      <c r="K33" s="5">
        <f t="shared" si="8"/>
        <v>1362000</v>
      </c>
      <c r="L33" s="5">
        <f t="shared" si="8"/>
        <v>1414513</v>
      </c>
    </row>
    <row r="34" spans="1:12" s="3" customFormat="1" ht="31.5">
      <c r="A34" s="1">
        <v>23</v>
      </c>
      <c r="B34" s="7" t="s">
        <v>507</v>
      </c>
      <c r="C34" s="79">
        <v>2</v>
      </c>
      <c r="D34" s="5">
        <v>0</v>
      </c>
      <c r="E34" s="5">
        <v>920630</v>
      </c>
      <c r="F34" s="5">
        <v>0</v>
      </c>
      <c r="G34" s="5">
        <v>0</v>
      </c>
      <c r="H34" s="5">
        <v>248570</v>
      </c>
      <c r="I34" s="5">
        <v>0</v>
      </c>
      <c r="J34" s="5">
        <f t="shared" si="8"/>
        <v>0</v>
      </c>
      <c r="K34" s="5">
        <f t="shared" si="8"/>
        <v>1169200</v>
      </c>
      <c r="L34" s="5">
        <f t="shared" si="8"/>
        <v>0</v>
      </c>
    </row>
    <row r="35" spans="1:12" s="3" customFormat="1" ht="31.5">
      <c r="A35" s="1">
        <v>24</v>
      </c>
      <c r="B35" s="7" t="s">
        <v>504</v>
      </c>
      <c r="C35" s="79">
        <v>2</v>
      </c>
      <c r="D35" s="5">
        <v>0</v>
      </c>
      <c r="E35" s="5">
        <v>392400</v>
      </c>
      <c r="F35" s="5">
        <v>0</v>
      </c>
      <c r="G35" s="5">
        <v>0</v>
      </c>
      <c r="H35" s="5">
        <v>105948</v>
      </c>
      <c r="I35" s="5">
        <v>0</v>
      </c>
      <c r="J35" s="5">
        <f t="shared" si="8"/>
        <v>0</v>
      </c>
      <c r="K35" s="5">
        <f t="shared" si="8"/>
        <v>498348</v>
      </c>
      <c r="L35" s="5">
        <f t="shared" si="8"/>
        <v>0</v>
      </c>
    </row>
    <row r="36" spans="1:12" s="3" customFormat="1" ht="15.75">
      <c r="A36" s="1">
        <v>25</v>
      </c>
      <c r="B36" s="7" t="s">
        <v>489</v>
      </c>
      <c r="C36" s="79">
        <v>2</v>
      </c>
      <c r="D36" s="5">
        <v>0</v>
      </c>
      <c r="E36" s="5">
        <v>1804860</v>
      </c>
      <c r="F36" s="118">
        <v>1804860</v>
      </c>
      <c r="G36" s="5">
        <v>0</v>
      </c>
      <c r="H36" s="5">
        <v>487312</v>
      </c>
      <c r="I36" s="118">
        <v>487312</v>
      </c>
      <c r="J36" s="5">
        <f t="shared" si="8"/>
        <v>0</v>
      </c>
      <c r="K36" s="5">
        <f t="shared" si="8"/>
        <v>2292172</v>
      </c>
      <c r="L36" s="5">
        <f t="shared" si="8"/>
        <v>2292172</v>
      </c>
    </row>
    <row r="37" spans="1:12" s="3" customFormat="1" ht="15.75">
      <c r="A37" s="1">
        <v>26</v>
      </c>
      <c r="B37" s="7" t="s">
        <v>164</v>
      </c>
      <c r="C37" s="79"/>
      <c r="D37" s="5">
        <f>SUM(D31:D36)</f>
        <v>2001288</v>
      </c>
      <c r="E37" s="5">
        <f>SUM(E31:E36)</f>
        <v>4654402</v>
      </c>
      <c r="F37" s="118">
        <f>SUM(F31:F36)</f>
        <v>3331017</v>
      </c>
      <c r="G37" s="95"/>
      <c r="H37" s="95"/>
      <c r="I37" s="123"/>
      <c r="J37" s="95"/>
      <c r="K37" s="95"/>
      <c r="L37" s="95"/>
    </row>
    <row r="38" spans="1:12" s="3" customFormat="1" ht="31.5" hidden="1">
      <c r="A38" s="1"/>
      <c r="B38" s="7" t="s">
        <v>165</v>
      </c>
      <c r="C38" s="79"/>
      <c r="D38" s="5"/>
      <c r="E38" s="5"/>
      <c r="F38" s="118"/>
      <c r="G38" s="95"/>
      <c r="H38" s="95"/>
      <c r="I38" s="123"/>
      <c r="J38" s="95"/>
      <c r="K38" s="95"/>
      <c r="L38" s="95"/>
    </row>
    <row r="39" spans="1:12" s="3" customFormat="1" ht="15.75" hidden="1">
      <c r="A39" s="1"/>
      <c r="B39" s="7"/>
      <c r="C39" s="79"/>
      <c r="D39" s="5"/>
      <c r="E39" s="5"/>
      <c r="F39" s="118"/>
      <c r="G39" s="5"/>
      <c r="H39" s="5"/>
      <c r="I39" s="118"/>
      <c r="J39" s="5">
        <f aca="true" t="shared" si="9" ref="J39:L40">D39+G39</f>
        <v>0</v>
      </c>
      <c r="K39" s="5">
        <f t="shared" si="9"/>
        <v>0</v>
      </c>
      <c r="L39" s="5">
        <f t="shared" si="9"/>
        <v>0</v>
      </c>
    </row>
    <row r="40" spans="1:12" s="3" customFormat="1" ht="15.75" hidden="1">
      <c r="A40" s="1"/>
      <c r="B40" s="7"/>
      <c r="C40" s="79"/>
      <c r="D40" s="5"/>
      <c r="E40" s="5"/>
      <c r="F40" s="118"/>
      <c r="G40" s="5"/>
      <c r="H40" s="5"/>
      <c r="I40" s="118"/>
      <c r="J40" s="5">
        <f t="shared" si="9"/>
        <v>0</v>
      </c>
      <c r="K40" s="5">
        <f t="shared" si="9"/>
        <v>0</v>
      </c>
      <c r="L40" s="5">
        <f t="shared" si="9"/>
        <v>0</v>
      </c>
    </row>
    <row r="41" spans="1:12" s="3" customFormat="1" ht="31.5" hidden="1">
      <c r="A41" s="1"/>
      <c r="B41" s="7" t="s">
        <v>166</v>
      </c>
      <c r="C41" s="79"/>
      <c r="D41" s="5">
        <f>SUM(D39:D40)</f>
        <v>0</v>
      </c>
      <c r="E41" s="5">
        <f>SUM(E39:E40)</f>
        <v>0</v>
      </c>
      <c r="F41" s="118">
        <f>SUM(F39:F40)</f>
        <v>0</v>
      </c>
      <c r="G41" s="95"/>
      <c r="H41" s="95"/>
      <c r="I41" s="123"/>
      <c r="J41" s="95"/>
      <c r="K41" s="95"/>
      <c r="L41" s="95"/>
    </row>
    <row r="42" spans="1:12" s="3" customFormat="1" ht="47.25">
      <c r="A42" s="1">
        <v>27</v>
      </c>
      <c r="B42" s="7" t="s">
        <v>167</v>
      </c>
      <c r="C42" s="79"/>
      <c r="D42" s="95"/>
      <c r="E42" s="95"/>
      <c r="F42" s="123"/>
      <c r="G42" s="5">
        <f>SUM(G30:G41)</f>
        <v>540348</v>
      </c>
      <c r="H42" s="5">
        <f>SUM(H30:H41)</f>
        <v>1094690</v>
      </c>
      <c r="I42" s="118">
        <f>SUM(I30:I41)</f>
        <v>675275</v>
      </c>
      <c r="J42" s="95"/>
      <c r="K42" s="95"/>
      <c r="L42" s="95"/>
    </row>
    <row r="43" spans="1:12" s="3" customFormat="1" ht="15.75">
      <c r="A43" s="1">
        <v>28</v>
      </c>
      <c r="B43" s="9" t="s">
        <v>43</v>
      </c>
      <c r="C43" s="79"/>
      <c r="D43" s="14">
        <f aca="true" t="shared" si="10" ref="D43:I43">SUM(D44:D46)</f>
        <v>2001288</v>
      </c>
      <c r="E43" s="14">
        <f>SUM(E44:E46)</f>
        <v>4654402</v>
      </c>
      <c r="F43" s="122">
        <f t="shared" si="10"/>
        <v>3331017</v>
      </c>
      <c r="G43" s="14">
        <f t="shared" si="10"/>
        <v>540348</v>
      </c>
      <c r="H43" s="14">
        <f>SUM(H44:H46)</f>
        <v>1094690</v>
      </c>
      <c r="I43" s="122">
        <f t="shared" si="10"/>
        <v>675275</v>
      </c>
      <c r="J43" s="14">
        <f aca="true" t="shared" si="11" ref="J43:L46">D43+G43</f>
        <v>2541636</v>
      </c>
      <c r="K43" s="14">
        <f t="shared" si="11"/>
        <v>5749092</v>
      </c>
      <c r="L43" s="14">
        <f t="shared" si="11"/>
        <v>4006292</v>
      </c>
    </row>
    <row r="44" spans="1:12" s="3" customFormat="1" ht="31.5">
      <c r="A44" s="1">
        <v>29</v>
      </c>
      <c r="B44" s="67" t="s">
        <v>348</v>
      </c>
      <c r="C44" s="79">
        <v>1</v>
      </c>
      <c r="D44" s="5">
        <f aca="true" t="shared" si="12" ref="D44:I44">SUMIF($C$30:$C$43,"1",D$30:D$43)</f>
        <v>0</v>
      </c>
      <c r="E44" s="5">
        <f t="shared" si="12"/>
        <v>0</v>
      </c>
      <c r="F44" s="118">
        <f t="shared" si="12"/>
        <v>0</v>
      </c>
      <c r="G44" s="5">
        <f t="shared" si="12"/>
        <v>0</v>
      </c>
      <c r="H44" s="5">
        <f t="shared" si="12"/>
        <v>0</v>
      </c>
      <c r="I44" s="118">
        <f t="shared" si="12"/>
        <v>0</v>
      </c>
      <c r="J44" s="5">
        <f t="shared" si="11"/>
        <v>0</v>
      </c>
      <c r="K44" s="5">
        <f t="shared" si="11"/>
        <v>0</v>
      </c>
      <c r="L44" s="5">
        <f t="shared" si="11"/>
        <v>0</v>
      </c>
    </row>
    <row r="45" spans="1:12" s="3" customFormat="1" ht="15.75">
      <c r="A45" s="1">
        <v>30</v>
      </c>
      <c r="B45" s="67" t="s">
        <v>193</v>
      </c>
      <c r="C45" s="79">
        <v>2</v>
      </c>
      <c r="D45" s="5">
        <f aca="true" t="shared" si="13" ref="D45:I45">SUMIF($C$30:$C$43,"2",D$30:D$43)</f>
        <v>2001288</v>
      </c>
      <c r="E45" s="5">
        <f t="shared" si="13"/>
        <v>4654402</v>
      </c>
      <c r="F45" s="118">
        <f t="shared" si="13"/>
        <v>3331017</v>
      </c>
      <c r="G45" s="5">
        <f t="shared" si="13"/>
        <v>540348</v>
      </c>
      <c r="H45" s="5">
        <f t="shared" si="13"/>
        <v>1094690</v>
      </c>
      <c r="I45" s="118">
        <f t="shared" si="13"/>
        <v>675275</v>
      </c>
      <c r="J45" s="5">
        <f t="shared" si="11"/>
        <v>2541636</v>
      </c>
      <c r="K45" s="5">
        <f t="shared" si="11"/>
        <v>5749092</v>
      </c>
      <c r="L45" s="5">
        <f t="shared" si="11"/>
        <v>4006292</v>
      </c>
    </row>
    <row r="46" spans="1:12" s="3" customFormat="1" ht="15.75">
      <c r="A46" s="1">
        <v>31</v>
      </c>
      <c r="B46" s="67" t="s">
        <v>90</v>
      </c>
      <c r="C46" s="79">
        <v>3</v>
      </c>
      <c r="D46" s="5">
        <f aca="true" t="shared" si="14" ref="D46:I46">SUMIF($C$30:$C$43,"3",D$30:D$43)</f>
        <v>0</v>
      </c>
      <c r="E46" s="5">
        <f t="shared" si="14"/>
        <v>0</v>
      </c>
      <c r="F46" s="118">
        <f t="shared" si="14"/>
        <v>0</v>
      </c>
      <c r="G46" s="5">
        <f t="shared" si="14"/>
        <v>0</v>
      </c>
      <c r="H46" s="5">
        <f t="shared" si="14"/>
        <v>0</v>
      </c>
      <c r="I46" s="118">
        <f t="shared" si="14"/>
        <v>0</v>
      </c>
      <c r="J46" s="5">
        <f t="shared" si="11"/>
        <v>0</v>
      </c>
      <c r="K46" s="5">
        <f t="shared" si="11"/>
        <v>0</v>
      </c>
      <c r="L46" s="5">
        <f t="shared" si="11"/>
        <v>0</v>
      </c>
    </row>
    <row r="47" spans="1:12" s="3" customFormat="1" ht="31.5">
      <c r="A47" s="1">
        <v>32</v>
      </c>
      <c r="B47" s="84" t="s">
        <v>168</v>
      </c>
      <c r="C47" s="79"/>
      <c r="D47" s="14"/>
      <c r="E47" s="14"/>
      <c r="F47" s="122"/>
      <c r="G47" s="14"/>
      <c r="H47" s="14"/>
      <c r="I47" s="14"/>
      <c r="J47" s="14"/>
      <c r="K47" s="14"/>
      <c r="L47" s="14"/>
    </row>
    <row r="48" spans="1:12" s="3" customFormat="1" ht="47.25" hidden="1">
      <c r="A48" s="1"/>
      <c r="B48" s="51" t="s">
        <v>171</v>
      </c>
      <c r="C48" s="79"/>
      <c r="D48" s="5"/>
      <c r="E48" s="5"/>
      <c r="F48" s="118"/>
      <c r="G48" s="95"/>
      <c r="H48" s="95"/>
      <c r="I48" s="95"/>
      <c r="J48" s="5">
        <f aca="true" t="shared" si="15" ref="J48:J68">D48+G48</f>
        <v>0</v>
      </c>
      <c r="K48" s="5">
        <f aca="true" t="shared" si="16" ref="K48:K68">E48+H48</f>
        <v>0</v>
      </c>
      <c r="L48" s="5">
        <f aca="true" t="shared" si="17" ref="L48:L68">F48+I48</f>
        <v>0</v>
      </c>
    </row>
    <row r="49" spans="1:12" s="3" customFormat="1" ht="15.75" hidden="1">
      <c r="A49" s="1"/>
      <c r="B49" s="51"/>
      <c r="C49" s="79"/>
      <c r="D49" s="5"/>
      <c r="E49" s="5"/>
      <c r="F49" s="118"/>
      <c r="G49" s="95"/>
      <c r="H49" s="95"/>
      <c r="I49" s="95"/>
      <c r="J49" s="5">
        <f t="shared" si="15"/>
        <v>0</v>
      </c>
      <c r="K49" s="5">
        <f t="shared" si="16"/>
        <v>0</v>
      </c>
      <c r="L49" s="5">
        <f t="shared" si="17"/>
        <v>0</v>
      </c>
    </row>
    <row r="50" spans="1:12" s="3" customFormat="1" ht="47.25" hidden="1">
      <c r="A50" s="1"/>
      <c r="B50" s="51" t="s">
        <v>170</v>
      </c>
      <c r="C50" s="79"/>
      <c r="D50" s="5"/>
      <c r="E50" s="5"/>
      <c r="F50" s="118"/>
      <c r="G50" s="95"/>
      <c r="H50" s="95"/>
      <c r="I50" s="95"/>
      <c r="J50" s="5">
        <f t="shared" si="15"/>
        <v>0</v>
      </c>
      <c r="K50" s="5">
        <f t="shared" si="16"/>
        <v>0</v>
      </c>
      <c r="L50" s="5">
        <f t="shared" si="17"/>
        <v>0</v>
      </c>
    </row>
    <row r="51" spans="1:12" s="3" customFormat="1" ht="15.75" hidden="1">
      <c r="A51" s="1"/>
      <c r="B51" s="51"/>
      <c r="C51" s="79"/>
      <c r="D51" s="5"/>
      <c r="E51" s="5"/>
      <c r="F51" s="118"/>
      <c r="G51" s="95"/>
      <c r="H51" s="95"/>
      <c r="I51" s="95"/>
      <c r="J51" s="5">
        <f t="shared" si="15"/>
        <v>0</v>
      </c>
      <c r="K51" s="5">
        <f t="shared" si="16"/>
        <v>0</v>
      </c>
      <c r="L51" s="5">
        <f t="shared" si="17"/>
        <v>0</v>
      </c>
    </row>
    <row r="52" spans="1:12" s="3" customFormat="1" ht="47.25" hidden="1">
      <c r="A52" s="1"/>
      <c r="B52" s="51" t="s">
        <v>169</v>
      </c>
      <c r="C52" s="79"/>
      <c r="D52" s="5"/>
      <c r="E52" s="5"/>
      <c r="F52" s="118"/>
      <c r="G52" s="95"/>
      <c r="H52" s="95"/>
      <c r="I52" s="95"/>
      <c r="J52" s="5">
        <f t="shared" si="15"/>
        <v>0</v>
      </c>
      <c r="K52" s="5">
        <f t="shared" si="16"/>
        <v>0</v>
      </c>
      <c r="L52" s="5">
        <f t="shared" si="17"/>
        <v>0</v>
      </c>
    </row>
    <row r="53" spans="1:12" s="3" customFormat="1" ht="63">
      <c r="A53" s="1">
        <v>33</v>
      </c>
      <c r="B53" s="67" t="s">
        <v>473</v>
      </c>
      <c r="C53" s="79">
        <v>2</v>
      </c>
      <c r="D53" s="5">
        <v>29324</v>
      </c>
      <c r="E53" s="5">
        <v>29324</v>
      </c>
      <c r="F53" s="118">
        <v>29324</v>
      </c>
      <c r="G53" s="95"/>
      <c r="H53" s="95"/>
      <c r="I53" s="95"/>
      <c r="J53" s="5">
        <f t="shared" si="15"/>
        <v>29324</v>
      </c>
      <c r="K53" s="5">
        <f t="shared" si="16"/>
        <v>29324</v>
      </c>
      <c r="L53" s="5">
        <f t="shared" si="17"/>
        <v>29324</v>
      </c>
    </row>
    <row r="54" spans="1:12" s="3" customFormat="1" ht="47.25">
      <c r="A54" s="1">
        <v>34</v>
      </c>
      <c r="B54" s="67" t="s">
        <v>508</v>
      </c>
      <c r="C54" s="79">
        <v>2</v>
      </c>
      <c r="D54" s="5"/>
      <c r="E54" s="5">
        <v>52160</v>
      </c>
      <c r="F54" s="118">
        <v>52160</v>
      </c>
      <c r="G54" s="95"/>
      <c r="H54" s="95"/>
      <c r="I54" s="95"/>
      <c r="J54" s="5">
        <f t="shared" si="15"/>
        <v>0</v>
      </c>
      <c r="K54" s="5">
        <f t="shared" si="16"/>
        <v>52160</v>
      </c>
      <c r="L54" s="5">
        <f t="shared" si="17"/>
        <v>52160</v>
      </c>
    </row>
    <row r="55" spans="1:12" s="3" customFormat="1" ht="63">
      <c r="A55" s="1">
        <v>35</v>
      </c>
      <c r="B55" s="51" t="s">
        <v>336</v>
      </c>
      <c r="C55" s="79"/>
      <c r="D55" s="5">
        <f>SUM(D53:D54)</f>
        <v>29324</v>
      </c>
      <c r="E55" s="5">
        <f>SUM(E53:E54)</f>
        <v>81484</v>
      </c>
      <c r="F55" s="5">
        <f>SUM(F53:F54)</f>
        <v>81484</v>
      </c>
      <c r="G55" s="95"/>
      <c r="H55" s="95"/>
      <c r="I55" s="95"/>
      <c r="J55" s="5">
        <f t="shared" si="15"/>
        <v>29324</v>
      </c>
      <c r="K55" s="5">
        <f t="shared" si="16"/>
        <v>81484</v>
      </c>
      <c r="L55" s="5">
        <f t="shared" si="17"/>
        <v>81484</v>
      </c>
    </row>
    <row r="56" spans="1:12" s="3" customFormat="1" ht="47.25" hidden="1">
      <c r="A56" s="1"/>
      <c r="B56" s="51" t="s">
        <v>172</v>
      </c>
      <c r="C56" s="79"/>
      <c r="D56" s="5"/>
      <c r="E56" s="5"/>
      <c r="F56" s="118"/>
      <c r="G56" s="95"/>
      <c r="H56" s="95"/>
      <c r="I56" s="95"/>
      <c r="J56" s="5">
        <f t="shared" si="15"/>
        <v>0</v>
      </c>
      <c r="K56" s="5">
        <f t="shared" si="16"/>
        <v>0</v>
      </c>
      <c r="L56" s="5">
        <f t="shared" si="17"/>
        <v>0</v>
      </c>
    </row>
    <row r="57" spans="1:12" s="3" customFormat="1" ht="15.75" hidden="1">
      <c r="A57" s="1"/>
      <c r="B57" s="51"/>
      <c r="C57" s="79"/>
      <c r="D57" s="5"/>
      <c r="E57" s="5"/>
      <c r="F57" s="118"/>
      <c r="G57" s="95"/>
      <c r="H57" s="95"/>
      <c r="I57" s="95"/>
      <c r="J57" s="5">
        <f t="shared" si="15"/>
        <v>0</v>
      </c>
      <c r="K57" s="5">
        <f t="shared" si="16"/>
        <v>0</v>
      </c>
      <c r="L57" s="5">
        <f t="shared" si="17"/>
        <v>0</v>
      </c>
    </row>
    <row r="58" spans="1:12" s="3" customFormat="1" ht="47.25" hidden="1">
      <c r="A58" s="1"/>
      <c r="B58" s="51" t="s">
        <v>173</v>
      </c>
      <c r="C58" s="79"/>
      <c r="D58" s="5"/>
      <c r="E58" s="5"/>
      <c r="F58" s="118"/>
      <c r="G58" s="95"/>
      <c r="H58" s="95"/>
      <c r="I58" s="95"/>
      <c r="J58" s="5">
        <f t="shared" si="15"/>
        <v>0</v>
      </c>
      <c r="K58" s="5">
        <f t="shared" si="16"/>
        <v>0</v>
      </c>
      <c r="L58" s="5">
        <f t="shared" si="17"/>
        <v>0</v>
      </c>
    </row>
    <row r="59" spans="1:12" s="3" customFormat="1" ht="15.75" hidden="1">
      <c r="A59" s="1"/>
      <c r="B59" s="51"/>
      <c r="C59" s="79"/>
      <c r="D59" s="5"/>
      <c r="E59" s="5"/>
      <c r="F59" s="118"/>
      <c r="G59" s="95"/>
      <c r="H59" s="95"/>
      <c r="I59" s="95"/>
      <c r="J59" s="5">
        <f t="shared" si="15"/>
        <v>0</v>
      </c>
      <c r="K59" s="5">
        <f t="shared" si="16"/>
        <v>0</v>
      </c>
      <c r="L59" s="5">
        <f t="shared" si="17"/>
        <v>0</v>
      </c>
    </row>
    <row r="60" spans="1:12" s="3" customFormat="1" ht="15.75" hidden="1">
      <c r="A60" s="1"/>
      <c r="B60" s="51" t="s">
        <v>174</v>
      </c>
      <c r="C60" s="79"/>
      <c r="D60" s="5"/>
      <c r="E60" s="5"/>
      <c r="F60" s="118"/>
      <c r="G60" s="95"/>
      <c r="H60" s="95"/>
      <c r="I60" s="95"/>
      <c r="J60" s="5">
        <f t="shared" si="15"/>
        <v>0</v>
      </c>
      <c r="K60" s="5">
        <f t="shared" si="16"/>
        <v>0</v>
      </c>
      <c r="L60" s="5">
        <f t="shared" si="17"/>
        <v>0</v>
      </c>
    </row>
    <row r="61" spans="1:12" s="3" customFormat="1" ht="15.75" hidden="1">
      <c r="A61" s="1"/>
      <c r="B61" s="51"/>
      <c r="C61" s="79"/>
      <c r="D61" s="5"/>
      <c r="E61" s="5"/>
      <c r="F61" s="118"/>
      <c r="G61" s="95"/>
      <c r="H61" s="95"/>
      <c r="I61" s="95"/>
      <c r="J61" s="5">
        <f t="shared" si="15"/>
        <v>0</v>
      </c>
      <c r="K61" s="5">
        <f t="shared" si="16"/>
        <v>0</v>
      </c>
      <c r="L61" s="5">
        <f t="shared" si="17"/>
        <v>0</v>
      </c>
    </row>
    <row r="62" spans="1:12" s="3" customFormat="1" ht="15.75">
      <c r="A62" s="1">
        <v>36</v>
      </c>
      <c r="B62" s="67" t="s">
        <v>481</v>
      </c>
      <c r="C62" s="79">
        <v>2</v>
      </c>
      <c r="D62" s="5">
        <v>0</v>
      </c>
      <c r="E62" s="5">
        <v>10000</v>
      </c>
      <c r="F62" s="5">
        <v>10000</v>
      </c>
      <c r="G62" s="95"/>
      <c r="H62" s="95"/>
      <c r="I62" s="95"/>
      <c r="J62" s="5">
        <f t="shared" si="15"/>
        <v>0</v>
      </c>
      <c r="K62" s="5">
        <f t="shared" si="16"/>
        <v>10000</v>
      </c>
      <c r="L62" s="5">
        <f t="shared" si="17"/>
        <v>10000</v>
      </c>
    </row>
    <row r="63" spans="1:12" s="3" customFormat="1" ht="63">
      <c r="A63" s="1">
        <v>37</v>
      </c>
      <c r="B63" s="51" t="s">
        <v>175</v>
      </c>
      <c r="C63" s="79"/>
      <c r="D63" s="5">
        <f>SUM(D62)</f>
        <v>0</v>
      </c>
      <c r="E63" s="5">
        <f>SUM(E62)</f>
        <v>10000</v>
      </c>
      <c r="F63" s="118">
        <f>SUM(F62)</f>
        <v>10000</v>
      </c>
      <c r="G63" s="95"/>
      <c r="H63" s="95"/>
      <c r="I63" s="95"/>
      <c r="J63" s="5">
        <f t="shared" si="15"/>
        <v>0</v>
      </c>
      <c r="K63" s="5">
        <f t="shared" si="16"/>
        <v>10000</v>
      </c>
      <c r="L63" s="5">
        <f t="shared" si="17"/>
        <v>10000</v>
      </c>
    </row>
    <row r="64" spans="1:12" s="3" customFormat="1" ht="31.5">
      <c r="A64" s="1">
        <v>38</v>
      </c>
      <c r="B64" s="9" t="s">
        <v>44</v>
      </c>
      <c r="C64" s="79"/>
      <c r="D64" s="14">
        <f aca="true" t="shared" si="18" ref="D64:I64">SUM(D65:D67)</f>
        <v>29324</v>
      </c>
      <c r="E64" s="14">
        <f>SUM(E65:E67)</f>
        <v>91484</v>
      </c>
      <c r="F64" s="122">
        <f t="shared" si="18"/>
        <v>91484</v>
      </c>
      <c r="G64" s="14">
        <f t="shared" si="18"/>
        <v>0</v>
      </c>
      <c r="H64" s="14">
        <f>SUM(H65:H67)</f>
        <v>0</v>
      </c>
      <c r="I64" s="14">
        <f t="shared" si="18"/>
        <v>0</v>
      </c>
      <c r="J64" s="14">
        <f t="shared" si="15"/>
        <v>29324</v>
      </c>
      <c r="K64" s="14">
        <f t="shared" si="16"/>
        <v>91484</v>
      </c>
      <c r="L64" s="14">
        <f t="shared" si="17"/>
        <v>91484</v>
      </c>
    </row>
    <row r="65" spans="1:12" s="3" customFormat="1" ht="31.5">
      <c r="A65" s="1">
        <v>39</v>
      </c>
      <c r="B65" s="67" t="s">
        <v>348</v>
      </c>
      <c r="C65" s="79">
        <v>1</v>
      </c>
      <c r="D65" s="5">
        <f aca="true" t="shared" si="19" ref="D65:I65">SUMIF($C$47:$C$64,"1",D$47:D$64)</f>
        <v>0</v>
      </c>
      <c r="E65" s="5">
        <f t="shared" si="19"/>
        <v>0</v>
      </c>
      <c r="F65" s="118">
        <f t="shared" si="19"/>
        <v>0</v>
      </c>
      <c r="G65" s="5">
        <f t="shared" si="19"/>
        <v>0</v>
      </c>
      <c r="H65" s="5">
        <f t="shared" si="19"/>
        <v>0</v>
      </c>
      <c r="I65" s="5">
        <f t="shared" si="19"/>
        <v>0</v>
      </c>
      <c r="J65" s="5">
        <f t="shared" si="15"/>
        <v>0</v>
      </c>
      <c r="K65" s="5">
        <f t="shared" si="16"/>
        <v>0</v>
      </c>
      <c r="L65" s="5">
        <f t="shared" si="17"/>
        <v>0</v>
      </c>
    </row>
    <row r="66" spans="1:12" s="3" customFormat="1" ht="15.75">
      <c r="A66" s="1">
        <v>40</v>
      </c>
      <c r="B66" s="67" t="s">
        <v>193</v>
      </c>
      <c r="C66" s="79">
        <v>2</v>
      </c>
      <c r="D66" s="5">
        <f aca="true" t="shared" si="20" ref="D66:I66">SUMIF($C$47:$C$64,"2",D$47:D$64)</f>
        <v>29324</v>
      </c>
      <c r="E66" s="5">
        <f t="shared" si="20"/>
        <v>91484</v>
      </c>
      <c r="F66" s="118">
        <f t="shared" si="20"/>
        <v>91484</v>
      </c>
      <c r="G66" s="5">
        <f t="shared" si="20"/>
        <v>0</v>
      </c>
      <c r="H66" s="5">
        <f t="shared" si="20"/>
        <v>0</v>
      </c>
      <c r="I66" s="5">
        <f t="shared" si="20"/>
        <v>0</v>
      </c>
      <c r="J66" s="5">
        <f t="shared" si="15"/>
        <v>29324</v>
      </c>
      <c r="K66" s="5">
        <f t="shared" si="16"/>
        <v>91484</v>
      </c>
      <c r="L66" s="5">
        <f t="shared" si="17"/>
        <v>91484</v>
      </c>
    </row>
    <row r="67" spans="1:12" s="3" customFormat="1" ht="15.75">
      <c r="A67" s="1">
        <v>41</v>
      </c>
      <c r="B67" s="67" t="s">
        <v>90</v>
      </c>
      <c r="C67" s="79">
        <v>3</v>
      </c>
      <c r="D67" s="5">
        <f aca="true" t="shared" si="21" ref="D67:I67">SUMIF($C$47:$C$64,"3",D$47:D$64)</f>
        <v>0</v>
      </c>
      <c r="E67" s="5">
        <f t="shared" si="21"/>
        <v>0</v>
      </c>
      <c r="F67" s="5">
        <f t="shared" si="21"/>
        <v>0</v>
      </c>
      <c r="G67" s="5">
        <f t="shared" si="21"/>
        <v>0</v>
      </c>
      <c r="H67" s="5">
        <f t="shared" si="21"/>
        <v>0</v>
      </c>
      <c r="I67" s="5">
        <f t="shared" si="21"/>
        <v>0</v>
      </c>
      <c r="J67" s="5">
        <f t="shared" si="15"/>
        <v>0</v>
      </c>
      <c r="K67" s="5">
        <f t="shared" si="16"/>
        <v>0</v>
      </c>
      <c r="L67" s="5">
        <f t="shared" si="17"/>
        <v>0</v>
      </c>
    </row>
    <row r="68" spans="1:12" s="3" customFormat="1" ht="31.5">
      <c r="A68" s="1">
        <v>42</v>
      </c>
      <c r="B68" s="9" t="s">
        <v>131</v>
      </c>
      <c r="C68" s="79"/>
      <c r="D68" s="14">
        <f aca="true" t="shared" si="22" ref="D68:I68">D26+D43+D64</f>
        <v>2030612</v>
      </c>
      <c r="E68" s="14">
        <f>E26+E43+E64</f>
        <v>6001028</v>
      </c>
      <c r="F68" s="14">
        <f t="shared" si="22"/>
        <v>4637485</v>
      </c>
      <c r="G68" s="14">
        <f t="shared" si="22"/>
        <v>540348</v>
      </c>
      <c r="H68" s="14">
        <f>H26+H43+H64</f>
        <v>1147328</v>
      </c>
      <c r="I68" s="14">
        <f t="shared" si="22"/>
        <v>726570</v>
      </c>
      <c r="J68" s="14">
        <f t="shared" si="15"/>
        <v>2570960</v>
      </c>
      <c r="K68" s="14">
        <f t="shared" si="16"/>
        <v>7148356</v>
      </c>
      <c r="L68" s="14">
        <f t="shared" si="17"/>
        <v>5364055</v>
      </c>
    </row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9" ht="15.75"/>
    <row r="90" ht="15.75"/>
    <row r="91" ht="15.75"/>
    <row r="92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</sheetData>
  <sheetProtection/>
  <mergeCells count="7">
    <mergeCell ref="B5:B6"/>
    <mergeCell ref="C5:C6"/>
    <mergeCell ref="D5:F5"/>
    <mergeCell ref="J5:L5"/>
    <mergeCell ref="G5:I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4" r:id="rId3"/>
  <headerFooter>
    <oddHeader>&amp;R&amp;"Arial,Normál"&amp;10 2. melléklet a 4/2018.(V.29.)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2"/>
  <sheetViews>
    <sheetView zoomScalePageLayoutView="0" workbookViewId="0" topLeftCell="A1">
      <pane xSplit="2" ySplit="5" topLeftCell="M12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S28" sqref="S28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0.421875" style="16" customWidth="1"/>
    <col min="4" max="14" width="12.7109375" style="16" customWidth="1"/>
    <col min="15" max="15" width="12.7109375" style="117" customWidth="1"/>
    <col min="16" max="16" width="14.57421875" style="16" customWidth="1"/>
    <col min="17" max="17" width="13.28125" style="16" customWidth="1"/>
    <col min="18" max="16384" width="9.140625" style="2" customWidth="1"/>
  </cols>
  <sheetData>
    <row r="1" spans="1:15" ht="15.75">
      <c r="A1" s="301" t="s">
        <v>468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5.75">
      <c r="A2" s="301" t="s">
        <v>407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4" spans="1:17" s="3" customFormat="1" ht="15.75" customHeight="1">
      <c r="A4" s="302" t="s">
        <v>227</v>
      </c>
      <c r="B4" s="345" t="s">
        <v>106</v>
      </c>
      <c r="C4" s="304" t="s">
        <v>85</v>
      </c>
      <c r="D4" s="305"/>
      <c r="E4" s="306"/>
      <c r="F4" s="304" t="s">
        <v>86</v>
      </c>
      <c r="G4" s="305"/>
      <c r="H4" s="306"/>
      <c r="I4" s="304" t="s">
        <v>17</v>
      </c>
      <c r="J4" s="305"/>
      <c r="K4" s="306"/>
      <c r="L4" s="304" t="s">
        <v>15</v>
      </c>
      <c r="M4" s="305"/>
      <c r="N4" s="306"/>
      <c r="O4" s="304" t="s">
        <v>5</v>
      </c>
      <c r="P4" s="305"/>
      <c r="Q4" s="306"/>
    </row>
    <row r="5" spans="1:17" s="3" customFormat="1" ht="15.75">
      <c r="A5" s="303"/>
      <c r="B5" s="346"/>
      <c r="C5" s="40" t="s">
        <v>133</v>
      </c>
      <c r="D5" s="40" t="s">
        <v>501</v>
      </c>
      <c r="E5" s="40" t="s">
        <v>502</v>
      </c>
      <c r="F5" s="40" t="s">
        <v>133</v>
      </c>
      <c r="G5" s="40" t="s">
        <v>501</v>
      </c>
      <c r="H5" s="40" t="s">
        <v>502</v>
      </c>
      <c r="I5" s="40" t="s">
        <v>133</v>
      </c>
      <c r="J5" s="40" t="s">
        <v>501</v>
      </c>
      <c r="K5" s="40" t="s">
        <v>502</v>
      </c>
      <c r="L5" s="40" t="s">
        <v>133</v>
      </c>
      <c r="M5" s="40" t="s">
        <v>501</v>
      </c>
      <c r="N5" s="40" t="s">
        <v>502</v>
      </c>
      <c r="O5" s="107" t="s">
        <v>133</v>
      </c>
      <c r="P5" s="40" t="s">
        <v>501</v>
      </c>
      <c r="Q5" s="40" t="s">
        <v>502</v>
      </c>
    </row>
    <row r="6" spans="1:17" s="3" customFormat="1" ht="31.5">
      <c r="A6" s="7" t="s">
        <v>200</v>
      </c>
      <c r="B6" s="79">
        <v>2</v>
      </c>
      <c r="C6" s="5">
        <v>5029100</v>
      </c>
      <c r="D6" s="5">
        <v>5029100</v>
      </c>
      <c r="E6" s="5">
        <v>4626205</v>
      </c>
      <c r="F6" s="5">
        <v>1118013</v>
      </c>
      <c r="G6" s="5">
        <v>1118013</v>
      </c>
      <c r="H6" s="5">
        <v>918276</v>
      </c>
      <c r="I6" s="5">
        <v>700000</v>
      </c>
      <c r="J6" s="5">
        <v>706000</v>
      </c>
      <c r="K6" s="5">
        <v>519792</v>
      </c>
      <c r="L6" s="5">
        <v>189000</v>
      </c>
      <c r="M6" s="5">
        <v>189000</v>
      </c>
      <c r="N6" s="5">
        <v>55394</v>
      </c>
      <c r="O6" s="5">
        <f aca="true" t="shared" si="0" ref="O6:O52">C6+F6+I6+L6</f>
        <v>7036113</v>
      </c>
      <c r="P6" s="5">
        <f aca="true" t="shared" si="1" ref="P6:P52">D6+G6+J6+M6</f>
        <v>7042113</v>
      </c>
      <c r="Q6" s="5">
        <f aca="true" t="shared" si="2" ref="Q6:Q52">E6+H6+K6+N6</f>
        <v>6119667</v>
      </c>
    </row>
    <row r="7" spans="1:17" s="3" customFormat="1" ht="31.5">
      <c r="A7" s="7" t="s">
        <v>467</v>
      </c>
      <c r="B7" s="79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118">
        <v>50991</v>
      </c>
      <c r="I7" s="5"/>
      <c r="J7" s="5"/>
      <c r="K7" s="118"/>
      <c r="L7" s="5"/>
      <c r="M7" s="5"/>
      <c r="N7" s="118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442</v>
      </c>
      <c r="B8" s="79">
        <v>3</v>
      </c>
      <c r="C8" s="5">
        <v>396000</v>
      </c>
      <c r="D8" s="5">
        <v>396000</v>
      </c>
      <c r="E8" s="118">
        <v>386100</v>
      </c>
      <c r="F8" s="5">
        <v>88770</v>
      </c>
      <c r="G8" s="5">
        <v>88770</v>
      </c>
      <c r="H8" s="118">
        <v>77487</v>
      </c>
      <c r="I8" s="5"/>
      <c r="J8" s="5"/>
      <c r="K8" s="118"/>
      <c r="L8" s="5"/>
      <c r="M8" s="5"/>
      <c r="N8" s="118"/>
      <c r="O8" s="5">
        <f t="shared" si="0"/>
        <v>484770</v>
      </c>
      <c r="P8" s="5">
        <f t="shared" si="1"/>
        <v>484770</v>
      </c>
      <c r="Q8" s="5">
        <f t="shared" si="2"/>
        <v>463587</v>
      </c>
    </row>
    <row r="9" spans="1:17" s="3" customFormat="1" ht="15.75">
      <c r="A9" s="100" t="s">
        <v>443</v>
      </c>
      <c r="B9" s="79">
        <v>3</v>
      </c>
      <c r="C9" s="5">
        <v>50000</v>
      </c>
      <c r="D9" s="5">
        <v>50000</v>
      </c>
      <c r="E9" s="118"/>
      <c r="F9" s="5">
        <v>25585</v>
      </c>
      <c r="G9" s="5">
        <v>25585</v>
      </c>
      <c r="H9" s="118"/>
      <c r="I9" s="5"/>
      <c r="J9" s="5"/>
      <c r="K9" s="118"/>
      <c r="L9" s="5"/>
      <c r="M9" s="5"/>
      <c r="N9" s="118"/>
      <c r="O9" s="5">
        <f t="shared" si="0"/>
        <v>75585</v>
      </c>
      <c r="P9" s="5">
        <f t="shared" si="1"/>
        <v>75585</v>
      </c>
      <c r="Q9" s="5">
        <f t="shared" si="2"/>
        <v>0</v>
      </c>
    </row>
    <row r="10" spans="1:17" s="3" customFormat="1" ht="15.75">
      <c r="A10" s="7" t="s">
        <v>201</v>
      </c>
      <c r="B10" s="79">
        <v>2</v>
      </c>
      <c r="C10" s="5"/>
      <c r="D10" s="5"/>
      <c r="E10" s="118"/>
      <c r="F10" s="5"/>
      <c r="G10" s="5"/>
      <c r="H10" s="118"/>
      <c r="I10" s="5">
        <v>150000</v>
      </c>
      <c r="J10" s="5">
        <v>115000</v>
      </c>
      <c r="K10" s="5">
        <v>22464</v>
      </c>
      <c r="L10" s="5">
        <v>40500</v>
      </c>
      <c r="M10" s="5">
        <v>40500</v>
      </c>
      <c r="N10" s="5">
        <v>3679</v>
      </c>
      <c r="O10" s="5">
        <f t="shared" si="0"/>
        <v>190500</v>
      </c>
      <c r="P10" s="5">
        <f t="shared" si="1"/>
        <v>155500</v>
      </c>
      <c r="Q10" s="5">
        <f t="shared" si="2"/>
        <v>26143</v>
      </c>
    </row>
    <row r="11" spans="1:17" s="3" customFormat="1" ht="31.5">
      <c r="A11" s="7" t="s">
        <v>202</v>
      </c>
      <c r="B11" s="79">
        <v>2</v>
      </c>
      <c r="C11" s="5"/>
      <c r="D11" s="5"/>
      <c r="E11" s="118"/>
      <c r="F11" s="5"/>
      <c r="G11" s="5"/>
      <c r="H11" s="118"/>
      <c r="I11" s="5">
        <v>100000</v>
      </c>
      <c r="J11" s="5">
        <v>100000</v>
      </c>
      <c r="K11" s="5">
        <v>29287</v>
      </c>
      <c r="L11" s="5">
        <v>27000</v>
      </c>
      <c r="M11" s="5">
        <v>27000</v>
      </c>
      <c r="N11" s="5">
        <v>3828</v>
      </c>
      <c r="O11" s="5">
        <f t="shared" si="0"/>
        <v>127000</v>
      </c>
      <c r="P11" s="5">
        <f t="shared" si="1"/>
        <v>127000</v>
      </c>
      <c r="Q11" s="5">
        <f t="shared" si="2"/>
        <v>33115</v>
      </c>
    </row>
    <row r="12" spans="1:17" s="3" customFormat="1" ht="15.75">
      <c r="A12" s="7" t="s">
        <v>203</v>
      </c>
      <c r="B12" s="79">
        <v>2</v>
      </c>
      <c r="C12" s="5"/>
      <c r="D12" s="5"/>
      <c r="E12" s="118"/>
      <c r="F12" s="5"/>
      <c r="G12" s="5"/>
      <c r="H12" s="118"/>
      <c r="I12" s="5">
        <v>5000</v>
      </c>
      <c r="J12" s="5">
        <v>5000</v>
      </c>
      <c r="K12" s="118"/>
      <c r="L12" s="5">
        <v>1350</v>
      </c>
      <c r="M12" s="5">
        <v>1350</v>
      </c>
      <c r="N12" s="118"/>
      <c r="O12" s="5">
        <f t="shared" si="0"/>
        <v>6350</v>
      </c>
      <c r="P12" s="5">
        <f t="shared" si="1"/>
        <v>6350</v>
      </c>
      <c r="Q12" s="5">
        <f t="shared" si="2"/>
        <v>0</v>
      </c>
    </row>
    <row r="13" spans="1:17" s="3" customFormat="1" ht="15.75" hidden="1">
      <c r="A13" s="7" t="s">
        <v>204</v>
      </c>
      <c r="B13" s="79">
        <v>2</v>
      </c>
      <c r="C13" s="5"/>
      <c r="D13" s="5"/>
      <c r="E13" s="118"/>
      <c r="F13" s="5"/>
      <c r="G13" s="5"/>
      <c r="H13" s="118"/>
      <c r="I13" s="5"/>
      <c r="J13" s="5"/>
      <c r="K13" s="118"/>
      <c r="L13" s="5"/>
      <c r="M13" s="5"/>
      <c r="N13" s="118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205</v>
      </c>
      <c r="B14" s="79">
        <v>2</v>
      </c>
      <c r="C14" s="5"/>
      <c r="D14" s="5"/>
      <c r="E14" s="118"/>
      <c r="F14" s="5"/>
      <c r="G14" s="5"/>
      <c r="H14" s="118"/>
      <c r="I14" s="5"/>
      <c r="J14" s="5"/>
      <c r="K14" s="118"/>
      <c r="L14" s="5"/>
      <c r="M14" s="5"/>
      <c r="N14" s="118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20.25" customHeight="1" hidden="1">
      <c r="A15" s="7" t="s">
        <v>462</v>
      </c>
      <c r="B15" s="79">
        <v>2</v>
      </c>
      <c r="C15" s="5"/>
      <c r="D15" s="5"/>
      <c r="E15" s="118"/>
      <c r="F15" s="5"/>
      <c r="G15" s="5"/>
      <c r="H15" s="118"/>
      <c r="I15" s="5"/>
      <c r="J15" s="5"/>
      <c r="K15" s="118"/>
      <c r="L15" s="5"/>
      <c r="M15" s="5"/>
      <c r="N15" s="118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461</v>
      </c>
      <c r="B16" s="79">
        <v>2</v>
      </c>
      <c r="C16" s="5"/>
      <c r="D16" s="5"/>
      <c r="E16" s="118"/>
      <c r="F16" s="5"/>
      <c r="G16" s="5"/>
      <c r="H16" s="118"/>
      <c r="I16" s="5"/>
      <c r="J16" s="5"/>
      <c r="K16" s="118"/>
      <c r="L16" s="5"/>
      <c r="M16" s="5"/>
      <c r="N16" s="118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206</v>
      </c>
      <c r="B17" s="79">
        <v>2</v>
      </c>
      <c r="C17" s="5"/>
      <c r="D17" s="5"/>
      <c r="E17" s="118"/>
      <c r="F17" s="5"/>
      <c r="G17" s="5"/>
      <c r="H17" s="118"/>
      <c r="I17" s="5"/>
      <c r="J17" s="5"/>
      <c r="K17" s="118"/>
      <c r="L17" s="5"/>
      <c r="M17" s="5"/>
      <c r="N17" s="118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207</v>
      </c>
      <c r="B18" s="79">
        <v>2</v>
      </c>
      <c r="C18" s="5"/>
      <c r="D18" s="5"/>
      <c r="E18" s="118"/>
      <c r="F18" s="5"/>
      <c r="G18" s="5"/>
      <c r="H18" s="118"/>
      <c r="I18" s="5"/>
      <c r="J18" s="5"/>
      <c r="K18" s="118"/>
      <c r="L18" s="5"/>
      <c r="M18" s="5"/>
      <c r="N18" s="118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208</v>
      </c>
      <c r="B19" s="79">
        <v>2</v>
      </c>
      <c r="C19" s="5"/>
      <c r="D19" s="5"/>
      <c r="E19" s="118"/>
      <c r="F19" s="5"/>
      <c r="G19" s="5"/>
      <c r="H19" s="118"/>
      <c r="I19" s="5">
        <v>300000</v>
      </c>
      <c r="J19" s="5">
        <v>180000</v>
      </c>
      <c r="K19" s="5">
        <v>63774</v>
      </c>
      <c r="L19" s="5">
        <v>81000</v>
      </c>
      <c r="M19" s="5">
        <v>81000</v>
      </c>
      <c r="N19" s="5">
        <v>1020</v>
      </c>
      <c r="O19" s="5">
        <f t="shared" si="0"/>
        <v>381000</v>
      </c>
      <c r="P19" s="5">
        <f t="shared" si="1"/>
        <v>261000</v>
      </c>
      <c r="Q19" s="5">
        <f t="shared" si="2"/>
        <v>64794</v>
      </c>
    </row>
    <row r="20" spans="1:17" ht="15.75" hidden="1">
      <c r="A20" s="7" t="s">
        <v>408</v>
      </c>
      <c r="B20" s="79">
        <v>2</v>
      </c>
      <c r="C20" s="5"/>
      <c r="D20" s="5"/>
      <c r="E20" s="118"/>
      <c r="F20" s="5"/>
      <c r="G20" s="5"/>
      <c r="H20" s="118"/>
      <c r="I20" s="5"/>
      <c r="J20" s="5"/>
      <c r="K20" s="118"/>
      <c r="L20" s="5"/>
      <c r="M20" s="5"/>
      <c r="N20" s="118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s="3" customFormat="1" ht="15.75">
      <c r="A21" s="7" t="s">
        <v>209</v>
      </c>
      <c r="B21" s="79">
        <v>2</v>
      </c>
      <c r="C21" s="5"/>
      <c r="D21" s="5"/>
      <c r="E21" s="118"/>
      <c r="F21" s="5"/>
      <c r="G21" s="5"/>
      <c r="H21" s="118"/>
      <c r="I21" s="5">
        <v>430000</v>
      </c>
      <c r="J21" s="5">
        <v>64528</v>
      </c>
      <c r="K21" s="118"/>
      <c r="L21" s="5">
        <v>116100</v>
      </c>
      <c r="M21" s="5">
        <v>87672</v>
      </c>
      <c r="N21" s="118"/>
      <c r="O21" s="5">
        <f t="shared" si="0"/>
        <v>546100</v>
      </c>
      <c r="P21" s="5">
        <f t="shared" si="1"/>
        <v>152200</v>
      </c>
      <c r="Q21" s="5">
        <f t="shared" si="2"/>
        <v>0</v>
      </c>
    </row>
    <row r="22" spans="1:17" s="3" customFormat="1" ht="31.5">
      <c r="A22" s="7" t="s">
        <v>210</v>
      </c>
      <c r="B22" s="79">
        <v>2</v>
      </c>
      <c r="C22" s="5"/>
      <c r="D22" s="5"/>
      <c r="E22" s="118"/>
      <c r="F22" s="5"/>
      <c r="G22" s="5"/>
      <c r="H22" s="118"/>
      <c r="I22" s="5">
        <v>50000</v>
      </c>
      <c r="J22" s="5">
        <v>50000</v>
      </c>
      <c r="K22" s="118">
        <v>45861</v>
      </c>
      <c r="L22" s="5">
        <v>13500</v>
      </c>
      <c r="M22" s="5">
        <v>13500</v>
      </c>
      <c r="N22" s="118">
        <v>12382</v>
      </c>
      <c r="O22" s="5">
        <f t="shared" si="0"/>
        <v>63500</v>
      </c>
      <c r="P22" s="5">
        <f t="shared" si="1"/>
        <v>63500</v>
      </c>
      <c r="Q22" s="5">
        <f t="shared" si="2"/>
        <v>58243</v>
      </c>
    </row>
    <row r="23" spans="1:17" s="3" customFormat="1" ht="15.75" hidden="1">
      <c r="A23" s="7" t="s">
        <v>211</v>
      </c>
      <c r="B23" s="79">
        <v>2</v>
      </c>
      <c r="C23" s="5"/>
      <c r="D23" s="5"/>
      <c r="E23" s="118"/>
      <c r="F23" s="5"/>
      <c r="G23" s="5"/>
      <c r="H23" s="118"/>
      <c r="I23" s="5"/>
      <c r="J23" s="5"/>
      <c r="K23" s="118"/>
      <c r="L23" s="5"/>
      <c r="M23" s="5"/>
      <c r="N23" s="118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>
      <c r="A24" s="7" t="s">
        <v>212</v>
      </c>
      <c r="B24" s="79">
        <v>2</v>
      </c>
      <c r="C24" s="5"/>
      <c r="D24" s="5"/>
      <c r="E24" s="118"/>
      <c r="F24" s="5"/>
      <c r="G24" s="5"/>
      <c r="H24" s="118"/>
      <c r="I24" s="5">
        <v>50000</v>
      </c>
      <c r="J24" s="5">
        <v>50000</v>
      </c>
      <c r="K24" s="118"/>
      <c r="L24" s="5">
        <v>13500</v>
      </c>
      <c r="M24" s="5">
        <v>13500</v>
      </c>
      <c r="N24" s="118"/>
      <c r="O24" s="5">
        <f t="shared" si="0"/>
        <v>63500</v>
      </c>
      <c r="P24" s="5">
        <f t="shared" si="1"/>
        <v>63500</v>
      </c>
      <c r="Q24" s="5">
        <f t="shared" si="2"/>
        <v>0</v>
      </c>
    </row>
    <row r="25" spans="1:17" s="3" customFormat="1" ht="15.75">
      <c r="A25" s="7" t="s">
        <v>213</v>
      </c>
      <c r="B25" s="79">
        <v>2</v>
      </c>
      <c r="C25" s="5"/>
      <c r="D25" s="5"/>
      <c r="E25" s="118"/>
      <c r="F25" s="5"/>
      <c r="G25" s="5"/>
      <c r="H25" s="118"/>
      <c r="I25" s="5">
        <v>260000</v>
      </c>
      <c r="J25" s="5">
        <v>260000</v>
      </c>
      <c r="K25" s="5">
        <v>166424</v>
      </c>
      <c r="L25" s="5">
        <v>70200</v>
      </c>
      <c r="M25" s="5">
        <v>70200</v>
      </c>
      <c r="N25" s="5">
        <v>42066</v>
      </c>
      <c r="O25" s="5">
        <f t="shared" si="0"/>
        <v>330200</v>
      </c>
      <c r="P25" s="5">
        <f t="shared" si="1"/>
        <v>330200</v>
      </c>
      <c r="Q25" s="5">
        <f t="shared" si="2"/>
        <v>208490</v>
      </c>
    </row>
    <row r="26" spans="1:17" s="3" customFormat="1" ht="15.75">
      <c r="A26" s="7" t="s">
        <v>214</v>
      </c>
      <c r="B26" s="79">
        <v>2</v>
      </c>
      <c r="C26" s="5"/>
      <c r="D26" s="5"/>
      <c r="E26" s="118"/>
      <c r="F26" s="5"/>
      <c r="G26" s="5"/>
      <c r="H26" s="118"/>
      <c r="I26" s="5">
        <v>500000</v>
      </c>
      <c r="J26" s="5">
        <v>200000</v>
      </c>
      <c r="K26" s="5">
        <v>176328</v>
      </c>
      <c r="L26" s="5">
        <v>135000</v>
      </c>
      <c r="M26" s="5">
        <v>135000</v>
      </c>
      <c r="N26" s="5">
        <v>42517</v>
      </c>
      <c r="O26" s="5">
        <f t="shared" si="0"/>
        <v>635000</v>
      </c>
      <c r="P26" s="5">
        <f t="shared" si="1"/>
        <v>335000</v>
      </c>
      <c r="Q26" s="5">
        <f t="shared" si="2"/>
        <v>218845</v>
      </c>
    </row>
    <row r="27" spans="1:17" s="3" customFormat="1" ht="15.75" hidden="1">
      <c r="A27" s="7" t="s">
        <v>444</v>
      </c>
      <c r="B27" s="79">
        <v>2</v>
      </c>
      <c r="C27" s="5"/>
      <c r="D27" s="5"/>
      <c r="E27" s="118"/>
      <c r="F27" s="5"/>
      <c r="G27" s="5"/>
      <c r="H27" s="118"/>
      <c r="I27" s="5"/>
      <c r="J27" s="5"/>
      <c r="K27" s="118"/>
      <c r="L27" s="5"/>
      <c r="M27" s="5"/>
      <c r="N27" s="118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s="3" customFormat="1" ht="15.75">
      <c r="A28" s="7" t="s">
        <v>215</v>
      </c>
      <c r="B28" s="79">
        <v>2</v>
      </c>
      <c r="C28" s="5"/>
      <c r="D28" s="5"/>
      <c r="E28" s="118"/>
      <c r="F28" s="5"/>
      <c r="G28" s="5"/>
      <c r="H28" s="118"/>
      <c r="I28" s="5">
        <v>50000</v>
      </c>
      <c r="J28" s="5">
        <v>50000</v>
      </c>
      <c r="K28" s="118"/>
      <c r="L28" s="5">
        <v>13500</v>
      </c>
      <c r="M28" s="5">
        <v>13500</v>
      </c>
      <c r="N28" s="118"/>
      <c r="O28" s="5">
        <f t="shared" si="0"/>
        <v>63500</v>
      </c>
      <c r="P28" s="5">
        <f t="shared" si="1"/>
        <v>63500</v>
      </c>
      <c r="Q28" s="5">
        <f t="shared" si="2"/>
        <v>0</v>
      </c>
    </row>
    <row r="29" spans="1:17" s="3" customFormat="1" ht="15.75" hidden="1">
      <c r="A29" s="7" t="s">
        <v>216</v>
      </c>
      <c r="B29" s="79">
        <v>2</v>
      </c>
      <c r="C29" s="5"/>
      <c r="D29" s="5"/>
      <c r="E29" s="118"/>
      <c r="F29" s="5"/>
      <c r="G29" s="5"/>
      <c r="H29" s="118"/>
      <c r="I29" s="5"/>
      <c r="J29" s="5"/>
      <c r="K29" s="118"/>
      <c r="L29" s="5"/>
      <c r="M29" s="5"/>
      <c r="N29" s="118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31.5" hidden="1">
      <c r="A30" s="7" t="s">
        <v>217</v>
      </c>
      <c r="B30" s="79">
        <v>2</v>
      </c>
      <c r="C30" s="5"/>
      <c r="D30" s="5"/>
      <c r="E30" s="118"/>
      <c r="F30" s="5"/>
      <c r="G30" s="5"/>
      <c r="H30" s="118"/>
      <c r="I30" s="5"/>
      <c r="J30" s="5"/>
      <c r="K30" s="118"/>
      <c r="L30" s="5"/>
      <c r="M30" s="5"/>
      <c r="N30" s="118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218</v>
      </c>
      <c r="B31" s="79">
        <v>2</v>
      </c>
      <c r="C31" s="5"/>
      <c r="D31" s="5"/>
      <c r="E31" s="118"/>
      <c r="F31" s="5"/>
      <c r="G31" s="5"/>
      <c r="H31" s="118"/>
      <c r="I31" s="5"/>
      <c r="J31" s="5"/>
      <c r="K31" s="118"/>
      <c r="L31" s="5"/>
      <c r="M31" s="5"/>
      <c r="N31" s="118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219</v>
      </c>
      <c r="B32" s="79">
        <v>2</v>
      </c>
      <c r="C32" s="5"/>
      <c r="D32" s="5"/>
      <c r="E32" s="118"/>
      <c r="F32" s="5"/>
      <c r="G32" s="5"/>
      <c r="H32" s="118"/>
      <c r="I32" s="5">
        <v>6000</v>
      </c>
      <c r="J32" s="5">
        <v>6000</v>
      </c>
      <c r="K32" s="5">
        <v>2760</v>
      </c>
      <c r="L32" s="5"/>
      <c r="M32" s="5"/>
      <c r="N32" s="118"/>
      <c r="O32" s="5">
        <f t="shared" si="0"/>
        <v>6000</v>
      </c>
      <c r="P32" s="5">
        <f t="shared" si="1"/>
        <v>6000</v>
      </c>
      <c r="Q32" s="5">
        <f t="shared" si="2"/>
        <v>2760</v>
      </c>
    </row>
    <row r="33" spans="1:17" s="3" customFormat="1" ht="15.75" hidden="1">
      <c r="A33" s="7" t="s">
        <v>220</v>
      </c>
      <c r="B33" s="79">
        <v>2</v>
      </c>
      <c r="C33" s="5"/>
      <c r="D33" s="5"/>
      <c r="E33" s="118"/>
      <c r="F33" s="5"/>
      <c r="G33" s="5"/>
      <c r="H33" s="118"/>
      <c r="I33" s="5"/>
      <c r="J33" s="5"/>
      <c r="K33" s="118"/>
      <c r="L33" s="5"/>
      <c r="M33" s="5"/>
      <c r="N33" s="118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221</v>
      </c>
      <c r="B34" s="79">
        <v>2</v>
      </c>
      <c r="C34" s="5"/>
      <c r="D34" s="5"/>
      <c r="E34" s="118"/>
      <c r="F34" s="5"/>
      <c r="G34" s="5"/>
      <c r="H34" s="118"/>
      <c r="I34" s="5"/>
      <c r="J34" s="5"/>
      <c r="K34" s="118"/>
      <c r="L34" s="5"/>
      <c r="M34" s="5"/>
      <c r="N34" s="118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222</v>
      </c>
      <c r="B35" s="79">
        <v>2</v>
      </c>
      <c r="C35" s="5"/>
      <c r="D35" s="5"/>
      <c r="E35" s="118"/>
      <c r="F35" s="5"/>
      <c r="G35" s="5"/>
      <c r="H35" s="118"/>
      <c r="I35" s="5"/>
      <c r="J35" s="5"/>
      <c r="K35" s="118"/>
      <c r="L35" s="5"/>
      <c r="M35" s="5"/>
      <c r="N35" s="118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445</v>
      </c>
      <c r="B36" s="79">
        <v>2</v>
      </c>
      <c r="C36" s="5"/>
      <c r="D36" s="5"/>
      <c r="E36" s="118"/>
      <c r="F36" s="5"/>
      <c r="G36" s="5"/>
      <c r="H36" s="118"/>
      <c r="I36" s="5"/>
      <c r="J36" s="5"/>
      <c r="K36" s="118"/>
      <c r="L36" s="5"/>
      <c r="M36" s="5"/>
      <c r="N36" s="118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223</v>
      </c>
      <c r="B37" s="79">
        <v>2</v>
      </c>
      <c r="C37" s="5"/>
      <c r="D37" s="5"/>
      <c r="E37" s="118"/>
      <c r="F37" s="5"/>
      <c r="G37" s="5"/>
      <c r="H37" s="118"/>
      <c r="I37" s="5"/>
      <c r="J37" s="5"/>
      <c r="K37" s="118"/>
      <c r="L37" s="5"/>
      <c r="M37" s="5"/>
      <c r="N37" s="118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224</v>
      </c>
      <c r="B38" s="79">
        <v>2</v>
      </c>
      <c r="C38" s="5">
        <v>142800</v>
      </c>
      <c r="D38" s="5">
        <v>182300</v>
      </c>
      <c r="E38" s="5">
        <v>182300</v>
      </c>
      <c r="F38" s="5">
        <v>31416</v>
      </c>
      <c r="G38" s="5">
        <v>40106</v>
      </c>
      <c r="H38" s="5">
        <v>40591</v>
      </c>
      <c r="I38" s="5">
        <v>200000</v>
      </c>
      <c r="J38" s="5">
        <v>200000</v>
      </c>
      <c r="K38" s="5">
        <v>107539</v>
      </c>
      <c r="L38" s="5">
        <v>54000</v>
      </c>
      <c r="M38" s="5">
        <v>54000</v>
      </c>
      <c r="N38" s="5">
        <v>9308</v>
      </c>
      <c r="O38" s="5">
        <f t="shared" si="0"/>
        <v>428216</v>
      </c>
      <c r="P38" s="5">
        <f t="shared" si="1"/>
        <v>476406</v>
      </c>
      <c r="Q38" s="5">
        <f t="shared" si="2"/>
        <v>339738</v>
      </c>
    </row>
    <row r="39" spans="1:17" s="3" customFormat="1" ht="31.5">
      <c r="A39" s="7" t="s">
        <v>225</v>
      </c>
      <c r="B39" s="79">
        <v>2</v>
      </c>
      <c r="C39" s="5">
        <v>352700</v>
      </c>
      <c r="D39" s="5">
        <v>354700</v>
      </c>
      <c r="E39" s="5">
        <v>360885</v>
      </c>
      <c r="F39" s="5">
        <v>79061</v>
      </c>
      <c r="G39" s="5">
        <v>79061</v>
      </c>
      <c r="H39" s="5">
        <v>81004</v>
      </c>
      <c r="I39" s="5">
        <v>600000</v>
      </c>
      <c r="J39" s="5">
        <v>600000</v>
      </c>
      <c r="K39" s="5">
        <v>412109</v>
      </c>
      <c r="L39" s="5">
        <v>162000</v>
      </c>
      <c r="M39" s="5">
        <v>162000</v>
      </c>
      <c r="N39" s="5">
        <v>54175</v>
      </c>
      <c r="O39" s="5">
        <f t="shared" si="0"/>
        <v>1193761</v>
      </c>
      <c r="P39" s="5">
        <f t="shared" si="1"/>
        <v>1195761</v>
      </c>
      <c r="Q39" s="5">
        <f t="shared" si="2"/>
        <v>908173</v>
      </c>
    </row>
    <row r="40" spans="1:17" s="3" customFormat="1" ht="15.75">
      <c r="A40" s="67" t="s">
        <v>446</v>
      </c>
      <c r="B40" s="79">
        <v>2</v>
      </c>
      <c r="C40" s="5">
        <v>200000</v>
      </c>
      <c r="D40" s="5">
        <v>200000</v>
      </c>
      <c r="E40" s="118">
        <v>163805</v>
      </c>
      <c r="F40" s="5"/>
      <c r="G40" s="5"/>
      <c r="H40" s="118"/>
      <c r="I40" s="5"/>
      <c r="J40" s="5"/>
      <c r="K40" s="118"/>
      <c r="L40" s="5"/>
      <c r="M40" s="5"/>
      <c r="N40" s="118"/>
      <c r="O40" s="5">
        <f t="shared" si="0"/>
        <v>200000</v>
      </c>
      <c r="P40" s="5">
        <f t="shared" si="1"/>
        <v>200000</v>
      </c>
      <c r="Q40" s="5">
        <f t="shared" si="2"/>
        <v>163805</v>
      </c>
    </row>
    <row r="41" spans="1:17" s="3" customFormat="1" ht="15.75" hidden="1">
      <c r="A41" s="7" t="s">
        <v>435</v>
      </c>
      <c r="B41" s="79">
        <v>2</v>
      </c>
      <c r="C41" s="5"/>
      <c r="D41" s="5"/>
      <c r="E41" s="118"/>
      <c r="F41" s="5"/>
      <c r="G41" s="5"/>
      <c r="H41" s="118"/>
      <c r="I41" s="5"/>
      <c r="J41" s="5"/>
      <c r="K41" s="118"/>
      <c r="L41" s="5"/>
      <c r="M41" s="5"/>
      <c r="N41" s="118"/>
      <c r="O41" s="5">
        <f t="shared" si="0"/>
        <v>0</v>
      </c>
      <c r="P41" s="5">
        <f t="shared" si="1"/>
        <v>0</v>
      </c>
      <c r="Q41" s="5">
        <f t="shared" si="2"/>
        <v>0</v>
      </c>
    </row>
    <row r="42" spans="1:17" s="3" customFormat="1" ht="15.75">
      <c r="A42" s="7" t="s">
        <v>499</v>
      </c>
      <c r="B42" s="79">
        <v>2</v>
      </c>
      <c r="C42" s="5"/>
      <c r="D42" s="5"/>
      <c r="E42" s="118"/>
      <c r="F42" s="5"/>
      <c r="G42" s="5"/>
      <c r="H42" s="118"/>
      <c r="I42" s="5"/>
      <c r="J42" s="5">
        <v>110004</v>
      </c>
      <c r="K42" s="118">
        <v>110000</v>
      </c>
      <c r="L42" s="5"/>
      <c r="M42" s="5">
        <v>24300</v>
      </c>
      <c r="N42" s="118">
        <v>24300</v>
      </c>
      <c r="O42" s="5">
        <f t="shared" si="0"/>
        <v>0</v>
      </c>
      <c r="P42" s="5">
        <f t="shared" si="1"/>
        <v>134304</v>
      </c>
      <c r="Q42" s="5">
        <f t="shared" si="2"/>
        <v>134300</v>
      </c>
    </row>
    <row r="43" spans="1:17" s="3" customFormat="1" ht="15.75">
      <c r="A43" s="7" t="s">
        <v>226</v>
      </c>
      <c r="B43" s="79">
        <v>2</v>
      </c>
      <c r="C43" s="5"/>
      <c r="D43" s="5"/>
      <c r="E43" s="118"/>
      <c r="F43" s="5"/>
      <c r="G43" s="5"/>
      <c r="H43" s="118"/>
      <c r="I43" s="5">
        <v>249024</v>
      </c>
      <c r="J43" s="5">
        <v>205433</v>
      </c>
      <c r="K43" s="5">
        <v>97180</v>
      </c>
      <c r="L43" s="5">
        <v>67236</v>
      </c>
      <c r="M43" s="5">
        <v>55467</v>
      </c>
      <c r="N43" s="5">
        <v>26239</v>
      </c>
      <c r="O43" s="5">
        <f t="shared" si="0"/>
        <v>316260</v>
      </c>
      <c r="P43" s="5">
        <f t="shared" si="1"/>
        <v>260900</v>
      </c>
      <c r="Q43" s="5">
        <f t="shared" si="2"/>
        <v>123419</v>
      </c>
    </row>
    <row r="44" spans="1:17" s="3" customFormat="1" ht="15.75" hidden="1">
      <c r="A44" s="7" t="s">
        <v>447</v>
      </c>
      <c r="B44" s="79">
        <v>2</v>
      </c>
      <c r="C44" s="5"/>
      <c r="D44" s="5"/>
      <c r="E44" s="5"/>
      <c r="F44" s="5"/>
      <c r="G44" s="5"/>
      <c r="H44" s="118"/>
      <c r="I44" s="5"/>
      <c r="J44" s="5"/>
      <c r="K44" s="5"/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</row>
    <row r="45" spans="1:17" s="3" customFormat="1" ht="15.75">
      <c r="A45" s="7" t="s">
        <v>109</v>
      </c>
      <c r="B45" s="79"/>
      <c r="C45" s="5"/>
      <c r="D45" s="5"/>
      <c r="E45" s="5"/>
      <c r="F45" s="5"/>
      <c r="G45" s="5"/>
      <c r="H45" s="118"/>
      <c r="I45" s="5">
        <f>SUM(I46:I48)</f>
        <v>983886</v>
      </c>
      <c r="J45" s="5">
        <f>SUM(J46:J48)</f>
        <v>967989</v>
      </c>
      <c r="K45" s="5">
        <f>SUM(K46:K48)</f>
        <v>274908</v>
      </c>
      <c r="L45" s="5"/>
      <c r="M45" s="5"/>
      <c r="N45" s="5"/>
      <c r="O45" s="5">
        <f t="shared" si="0"/>
        <v>983886</v>
      </c>
      <c r="P45" s="5">
        <f t="shared" si="1"/>
        <v>967989</v>
      </c>
      <c r="Q45" s="5">
        <f t="shared" si="2"/>
        <v>274908</v>
      </c>
    </row>
    <row r="46" spans="1:17" s="3" customFormat="1" ht="15.75">
      <c r="A46" s="67" t="s">
        <v>348</v>
      </c>
      <c r="B46" s="79">
        <v>1</v>
      </c>
      <c r="C46" s="5"/>
      <c r="D46" s="5"/>
      <c r="E46" s="5"/>
      <c r="F46" s="5"/>
      <c r="G46" s="5"/>
      <c r="H46" s="118"/>
      <c r="I46" s="62">
        <f>SUMIF($B$6:$B$45,"1",L$6:L$45)</f>
        <v>0</v>
      </c>
      <c r="J46" s="62">
        <f>SUMIF($B$6:$B$45,"1",M$6:M$45)</f>
        <v>0</v>
      </c>
      <c r="K46" s="62">
        <f>SUMIF($B$6:$B$45,"1",N$6:N$45)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</row>
    <row r="47" spans="1:17" s="3" customFormat="1" ht="15.75">
      <c r="A47" s="67" t="s">
        <v>193</v>
      </c>
      <c r="B47" s="79">
        <v>2</v>
      </c>
      <c r="C47" s="5"/>
      <c r="D47" s="5"/>
      <c r="E47" s="5"/>
      <c r="F47" s="5"/>
      <c r="G47" s="5"/>
      <c r="H47" s="5"/>
      <c r="I47" s="62">
        <f>SUMIF($B$6:$B$45,"2",L$6:L$45)</f>
        <v>983886</v>
      </c>
      <c r="J47" s="62">
        <f>SUMIF($B$6:$B$45,"2",M$6:M$45)</f>
        <v>967989</v>
      </c>
      <c r="K47" s="62">
        <f>SUMIF($B$6:$B$45,"2",N$6:N$45)</f>
        <v>274908</v>
      </c>
      <c r="L47" s="5"/>
      <c r="M47" s="5"/>
      <c r="N47" s="5"/>
      <c r="O47" s="5">
        <f t="shared" si="0"/>
        <v>983886</v>
      </c>
      <c r="P47" s="5">
        <f t="shared" si="1"/>
        <v>967989</v>
      </c>
      <c r="Q47" s="5">
        <f t="shared" si="2"/>
        <v>274908</v>
      </c>
    </row>
    <row r="48" spans="1:17" s="3" customFormat="1" ht="15.75">
      <c r="A48" s="67" t="s">
        <v>90</v>
      </c>
      <c r="B48" s="79">
        <v>3</v>
      </c>
      <c r="C48" s="5"/>
      <c r="D48" s="5"/>
      <c r="E48" s="5"/>
      <c r="F48" s="5"/>
      <c r="G48" s="5"/>
      <c r="H48" s="5"/>
      <c r="I48" s="62">
        <f>SUMIF($B$6:$B$45,"3",L$6:L$45)</f>
        <v>0</v>
      </c>
      <c r="J48" s="62">
        <f>SUMIF($B$6:$B$45,"3",M$6:M$45)</f>
        <v>0</v>
      </c>
      <c r="K48" s="62">
        <f>SUMIF($B$6:$B$45,"3",N$6:N$45)</f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</row>
    <row r="49" spans="1:17" s="3" customFormat="1" ht="15.75">
      <c r="A49" s="8" t="s">
        <v>354</v>
      </c>
      <c r="B49" s="79"/>
      <c r="C49" s="14">
        <f aca="true" t="shared" si="3" ref="C49:N49">SUM(C50:C52)</f>
        <v>6319609</v>
      </c>
      <c r="D49" s="14">
        <f t="shared" si="3"/>
        <v>6361109</v>
      </c>
      <c r="E49" s="14">
        <f t="shared" si="3"/>
        <v>5868304</v>
      </c>
      <c r="F49" s="14">
        <f t="shared" si="3"/>
        <v>1393836</v>
      </c>
      <c r="G49" s="14">
        <f t="shared" si="3"/>
        <v>1402526</v>
      </c>
      <c r="H49" s="14">
        <f t="shared" si="3"/>
        <v>1168349</v>
      </c>
      <c r="I49" s="14">
        <f t="shared" si="3"/>
        <v>4633910</v>
      </c>
      <c r="J49" s="14">
        <f t="shared" si="3"/>
        <v>3869954</v>
      </c>
      <c r="K49" s="14">
        <f t="shared" si="3"/>
        <v>2028426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4">
        <f t="shared" si="0"/>
        <v>12347355</v>
      </c>
      <c r="P49" s="14">
        <f t="shared" si="1"/>
        <v>11633589</v>
      </c>
      <c r="Q49" s="14">
        <f t="shared" si="2"/>
        <v>9065079</v>
      </c>
    </row>
    <row r="50" spans="1:17" s="3" customFormat="1" ht="15.75">
      <c r="A50" s="67" t="s">
        <v>348</v>
      </c>
      <c r="B50" s="79">
        <v>1</v>
      </c>
      <c r="C50" s="62">
        <f aca="true" t="shared" si="4" ref="C50:K50">SUMIF($B$6:$B$49,"1",C$6:C$49)</f>
        <v>0</v>
      </c>
      <c r="D50" s="62">
        <f t="shared" si="4"/>
        <v>0</v>
      </c>
      <c r="E50" s="62">
        <f t="shared" si="4"/>
        <v>0</v>
      </c>
      <c r="F50" s="62">
        <f t="shared" si="4"/>
        <v>0</v>
      </c>
      <c r="G50" s="62">
        <f t="shared" si="4"/>
        <v>0</v>
      </c>
      <c r="H50" s="62">
        <f t="shared" si="4"/>
        <v>0</v>
      </c>
      <c r="I50" s="62">
        <f t="shared" si="4"/>
        <v>0</v>
      </c>
      <c r="J50" s="62">
        <f t="shared" si="4"/>
        <v>0</v>
      </c>
      <c r="K50" s="62">
        <f t="shared" si="4"/>
        <v>0</v>
      </c>
      <c r="L50" s="5"/>
      <c r="M50" s="5"/>
      <c r="N50" s="5"/>
      <c r="O50" s="5">
        <f t="shared" si="0"/>
        <v>0</v>
      </c>
      <c r="P50" s="5">
        <f t="shared" si="1"/>
        <v>0</v>
      </c>
      <c r="Q50" s="5">
        <f t="shared" si="2"/>
        <v>0</v>
      </c>
    </row>
    <row r="51" spans="1:17" s="3" customFormat="1" ht="15.75">
      <c r="A51" s="67" t="s">
        <v>193</v>
      </c>
      <c r="B51" s="79">
        <v>2</v>
      </c>
      <c r="C51" s="62">
        <f aca="true" t="shared" si="5" ref="C51:K51">SUMIF($B$6:$B$49,"2",C$6:C$49)</f>
        <v>5873609</v>
      </c>
      <c r="D51" s="62">
        <f t="shared" si="5"/>
        <v>5915109</v>
      </c>
      <c r="E51" s="62">
        <f t="shared" si="5"/>
        <v>5482204</v>
      </c>
      <c r="F51" s="62">
        <f t="shared" si="5"/>
        <v>1279481</v>
      </c>
      <c r="G51" s="62">
        <f t="shared" si="5"/>
        <v>1288171</v>
      </c>
      <c r="H51" s="62">
        <f t="shared" si="5"/>
        <v>1090862</v>
      </c>
      <c r="I51" s="62">
        <f t="shared" si="5"/>
        <v>4633910</v>
      </c>
      <c r="J51" s="62">
        <f t="shared" si="5"/>
        <v>3869954</v>
      </c>
      <c r="K51" s="62">
        <f t="shared" si="5"/>
        <v>2028426</v>
      </c>
      <c r="L51" s="5"/>
      <c r="M51" s="5"/>
      <c r="N51" s="5"/>
      <c r="O51" s="5">
        <f t="shared" si="0"/>
        <v>11787000</v>
      </c>
      <c r="P51" s="5">
        <f t="shared" si="1"/>
        <v>11073234</v>
      </c>
      <c r="Q51" s="5">
        <f t="shared" si="2"/>
        <v>8601492</v>
      </c>
    </row>
    <row r="52" spans="1:17" s="3" customFormat="1" ht="15.75">
      <c r="A52" s="67" t="s">
        <v>90</v>
      </c>
      <c r="B52" s="79">
        <v>3</v>
      </c>
      <c r="C52" s="62">
        <f aca="true" t="shared" si="6" ref="C52:K52">SUMIF($B$6:$B$49,"3",C$6:C$49)</f>
        <v>446000</v>
      </c>
      <c r="D52" s="62">
        <f t="shared" si="6"/>
        <v>446000</v>
      </c>
      <c r="E52" s="62">
        <f t="shared" si="6"/>
        <v>386100</v>
      </c>
      <c r="F52" s="62">
        <f t="shared" si="6"/>
        <v>114355</v>
      </c>
      <c r="G52" s="62">
        <f t="shared" si="6"/>
        <v>114355</v>
      </c>
      <c r="H52" s="62">
        <f t="shared" si="6"/>
        <v>77487</v>
      </c>
      <c r="I52" s="62">
        <f t="shared" si="6"/>
        <v>0</v>
      </c>
      <c r="J52" s="62">
        <f t="shared" si="6"/>
        <v>0</v>
      </c>
      <c r="K52" s="62">
        <f t="shared" si="6"/>
        <v>0</v>
      </c>
      <c r="L52" s="5"/>
      <c r="M52" s="5"/>
      <c r="N52" s="5"/>
      <c r="O52" s="5">
        <f t="shared" si="0"/>
        <v>560355</v>
      </c>
      <c r="P52" s="5">
        <f t="shared" si="1"/>
        <v>560355</v>
      </c>
      <c r="Q52" s="5">
        <f t="shared" si="2"/>
        <v>463587</v>
      </c>
    </row>
  </sheetData>
  <sheetProtection/>
  <mergeCells count="9">
    <mergeCell ref="F4:H4"/>
    <mergeCell ref="I4:K4"/>
    <mergeCell ref="L4:N4"/>
    <mergeCell ref="O4:Q4"/>
    <mergeCell ref="A1:O1"/>
    <mergeCell ref="A2:O2"/>
    <mergeCell ref="A4:A5"/>
    <mergeCell ref="B4:B5"/>
    <mergeCell ref="C4:E4"/>
  </mergeCells>
  <printOptions horizontalCentered="1"/>
  <pageMargins left="0.31496062992125984" right="0.2755905511811024" top="0.46" bottom="0.47" header="0.31496062992125984" footer="0.31496062992125984"/>
  <pageSetup fitToHeight="1" fitToWidth="1" horizontalDpi="300" verticalDpi="300" orientation="landscape" paperSize="9" scale="55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47" t="s">
        <v>341</v>
      </c>
      <c r="B1" s="347"/>
      <c r="C1" s="347"/>
      <c r="D1" s="347"/>
      <c r="E1" s="347"/>
    </row>
    <row r="2" spans="1:5" s="25" customFormat="1" ht="14.25" customHeight="1">
      <c r="A2" s="99"/>
      <c r="B2" s="99"/>
      <c r="C2" s="99"/>
      <c r="D2" s="99"/>
      <c r="E2" s="99"/>
    </row>
    <row r="3" spans="1:5" s="25" customFormat="1" ht="27" customHeight="1">
      <c r="A3" s="347" t="s">
        <v>76</v>
      </c>
      <c r="B3" s="347"/>
      <c r="C3" s="347"/>
      <c r="D3" s="347"/>
      <c r="E3" s="347"/>
    </row>
    <row r="4" spans="1:5" s="25" customFormat="1" ht="13.5" customHeight="1">
      <c r="A4" s="99"/>
      <c r="B4" s="99"/>
      <c r="C4" s="99"/>
      <c r="D4" s="99"/>
      <c r="E4" s="99"/>
    </row>
    <row r="5" spans="1:5" s="25" customFormat="1" ht="40.5" customHeight="1">
      <c r="A5" s="347" t="s">
        <v>344</v>
      </c>
      <c r="B5" s="347"/>
      <c r="C5" s="347"/>
      <c r="D5" s="347"/>
      <c r="E5" s="347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96" t="s">
        <v>9</v>
      </c>
      <c r="B7" s="27" t="s">
        <v>35</v>
      </c>
      <c r="C7" s="27" t="s">
        <v>66</v>
      </c>
      <c r="D7" s="27" t="s">
        <v>334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76"/>
      <c r="B35" s="77"/>
      <c r="C35" s="77"/>
      <c r="D35" s="77"/>
      <c r="E35" s="77"/>
    </row>
    <row r="36" spans="1:5" s="36" customFormat="1" ht="27.75" customHeight="1">
      <c r="A36" s="348" t="s">
        <v>342</v>
      </c>
      <c r="B36" s="348"/>
      <c r="C36" s="348"/>
      <c r="D36" s="348"/>
      <c r="E36" s="348"/>
    </row>
    <row r="37" ht="18.75" customHeight="1"/>
    <row r="38" ht="15">
      <c r="A38" s="78" t="s">
        <v>343</v>
      </c>
    </row>
    <row r="39" spans="1:3" ht="15">
      <c r="A39" s="39" t="s">
        <v>77</v>
      </c>
      <c r="C39" s="52"/>
    </row>
    <row r="40" ht="15">
      <c r="C40" s="52" t="s">
        <v>78</v>
      </c>
    </row>
    <row r="41" ht="15">
      <c r="C41" s="52" t="s">
        <v>53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3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4" width="10.8515625" style="22" customWidth="1"/>
    <col min="5" max="8" width="9.140625" style="22" customWidth="1"/>
    <col min="9" max="16384" width="9.140625" style="22" customWidth="1"/>
  </cols>
  <sheetData>
    <row r="1" spans="1:8" s="16" customFormat="1" ht="15.75">
      <c r="A1" s="308" t="s">
        <v>452</v>
      </c>
      <c r="B1" s="308"/>
      <c r="C1" s="308"/>
      <c r="D1" s="308"/>
      <c r="E1" s="308"/>
      <c r="F1" s="308"/>
      <c r="G1" s="308"/>
      <c r="H1" s="308"/>
    </row>
    <row r="2" spans="1:8" s="16" customFormat="1" ht="15.75">
      <c r="A2" s="309" t="s">
        <v>470</v>
      </c>
      <c r="B2" s="309"/>
      <c r="C2" s="309"/>
      <c r="D2" s="309"/>
      <c r="E2" s="309"/>
      <c r="F2" s="309"/>
      <c r="G2" s="309"/>
      <c r="H2" s="309"/>
    </row>
    <row r="3" spans="1:8" s="16" customFormat="1" ht="15.75">
      <c r="A3" s="309" t="s">
        <v>130</v>
      </c>
      <c r="B3" s="309"/>
      <c r="C3" s="309"/>
      <c r="D3" s="309"/>
      <c r="E3" s="309"/>
      <c r="F3" s="309"/>
      <c r="G3" s="309"/>
      <c r="H3" s="309"/>
    </row>
    <row r="4" spans="1:8" ht="15.75">
      <c r="A4" s="309" t="s">
        <v>439</v>
      </c>
      <c r="B4" s="309"/>
      <c r="C4" s="309"/>
      <c r="D4" s="309"/>
      <c r="E4" s="309"/>
      <c r="F4" s="309"/>
      <c r="G4" s="309"/>
      <c r="H4" s="309"/>
    </row>
    <row r="5" spans="1:8" ht="15.75">
      <c r="A5" s="44"/>
      <c r="B5" s="44"/>
      <c r="C5" s="16"/>
      <c r="D5" s="16"/>
      <c r="E5" s="16"/>
      <c r="F5" s="16"/>
      <c r="G5" s="16"/>
      <c r="H5" s="16"/>
    </row>
    <row r="6" spans="1:8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45</v>
      </c>
      <c r="H6" s="46" t="s">
        <v>46</v>
      </c>
    </row>
    <row r="7" spans="1:8" s="3" customFormat="1" ht="15.75">
      <c r="A7" s="1">
        <v>1</v>
      </c>
      <c r="B7" s="302" t="s">
        <v>9</v>
      </c>
      <c r="C7" s="304" t="s">
        <v>334</v>
      </c>
      <c r="D7" s="305"/>
      <c r="E7" s="4" t="s">
        <v>353</v>
      </c>
      <c r="F7" s="4" t="s">
        <v>440</v>
      </c>
      <c r="G7" s="4" t="s">
        <v>471</v>
      </c>
      <c r="H7" s="4" t="s">
        <v>5</v>
      </c>
    </row>
    <row r="8" spans="1:8" s="3" customFormat="1" ht="31.5">
      <c r="A8" s="1">
        <v>2</v>
      </c>
      <c r="B8" s="303"/>
      <c r="C8" s="6" t="s">
        <v>4</v>
      </c>
      <c r="D8" s="40" t="s">
        <v>502</v>
      </c>
      <c r="E8" s="6" t="s">
        <v>4</v>
      </c>
      <c r="F8" s="6" t="s">
        <v>4</v>
      </c>
      <c r="G8" s="6" t="s">
        <v>4</v>
      </c>
      <c r="H8" s="6" t="s">
        <v>4</v>
      </c>
    </row>
    <row r="9" spans="1:8" ht="15.75">
      <c r="A9" s="1">
        <v>3</v>
      </c>
      <c r="B9" s="47" t="s">
        <v>349</v>
      </c>
      <c r="C9" s="15">
        <f>Bevételek!C125+Bevételek!C126+Bevételek!C128+Bevételek!C129+Bevételek!C134</f>
        <v>220000</v>
      </c>
      <c r="D9" s="15">
        <f>Bevételek!E125+Bevételek!E126+Bevételek!E128+Bevételek!E129+Bevételek!E134</f>
        <v>93854</v>
      </c>
      <c r="E9" s="48"/>
      <c r="F9" s="48"/>
      <c r="G9" s="48"/>
      <c r="H9" s="48"/>
    </row>
    <row r="10" spans="1:8" ht="30">
      <c r="A10" s="1">
        <v>4</v>
      </c>
      <c r="B10" s="47" t="s">
        <v>350</v>
      </c>
      <c r="C10" s="15">
        <f>Bevételek!C171+Bevételek!C172+Bevételek!C173</f>
        <v>0</v>
      </c>
      <c r="D10" s="15">
        <f>Bevételek!E171+Bevételek!E172+Bevételek!E173</f>
        <v>0</v>
      </c>
      <c r="E10" s="48"/>
      <c r="F10" s="48"/>
      <c r="G10" s="48"/>
      <c r="H10" s="48"/>
    </row>
    <row r="11" spans="1:8" ht="15.75">
      <c r="A11" s="1">
        <v>5</v>
      </c>
      <c r="B11" s="47" t="s">
        <v>20</v>
      </c>
      <c r="C11" s="15">
        <f>Bevételek!C132+Bevételek!C146+Bevételek!C159</f>
        <v>11000</v>
      </c>
      <c r="D11" s="15">
        <f>Bevételek!E132+Bevételek!E146+Bevételek!E159</f>
        <v>0</v>
      </c>
      <c r="E11" s="48"/>
      <c r="F11" s="48"/>
      <c r="G11" s="48"/>
      <c r="H11" s="48"/>
    </row>
    <row r="12" spans="1:8" ht="45">
      <c r="A12" s="1">
        <v>6</v>
      </c>
      <c r="B12" s="47" t="s">
        <v>21</v>
      </c>
      <c r="C12" s="15">
        <f>Bevételek!C155+Bevételek!C168+Bevételek!C169+Bevételek!C170+Bevételek!C208+Bevételek!C213+Bevételek!C217</f>
        <v>75000</v>
      </c>
      <c r="D12" s="15">
        <f>Bevételek!E155+Bevételek!E168+Bevételek!E169+Bevételek!E170+Bevételek!E208+Bevételek!E213+Bevételek!E217</f>
        <v>59075</v>
      </c>
      <c r="E12" s="48"/>
      <c r="F12" s="48"/>
      <c r="G12" s="48"/>
      <c r="H12" s="48"/>
    </row>
    <row r="13" spans="1:8" ht="15.75">
      <c r="A13" s="1">
        <v>7</v>
      </c>
      <c r="B13" s="47" t="s">
        <v>22</v>
      </c>
      <c r="C13" s="15">
        <f>Bevételek!C219</f>
        <v>0</v>
      </c>
      <c r="D13" s="15">
        <f>Bevételek!E219</f>
        <v>0</v>
      </c>
      <c r="E13" s="48"/>
      <c r="F13" s="48"/>
      <c r="G13" s="48"/>
      <c r="H13" s="48"/>
    </row>
    <row r="14" spans="1:8" ht="30">
      <c r="A14" s="1">
        <v>8</v>
      </c>
      <c r="B14" s="47" t="s">
        <v>23</v>
      </c>
      <c r="C14" s="15">
        <f>Bevételek!C218</f>
        <v>0</v>
      </c>
      <c r="D14" s="15">
        <f>Bevételek!E218</f>
        <v>0</v>
      </c>
      <c r="E14" s="48"/>
      <c r="F14" s="48"/>
      <c r="G14" s="48"/>
      <c r="H14" s="48"/>
    </row>
    <row r="15" spans="1:8" ht="30">
      <c r="A15" s="1">
        <v>9</v>
      </c>
      <c r="B15" s="47" t="s">
        <v>351</v>
      </c>
      <c r="C15" s="15">
        <f>Bevételek!C50+Bevételek!C105+Bevételek!C228+Bevételek!C242</f>
        <v>0</v>
      </c>
      <c r="D15" s="15">
        <f>Bevételek!E50+Bevételek!E105+Bevételek!E228+Bevételek!E242</f>
        <v>0</v>
      </c>
      <c r="E15" s="48"/>
      <c r="F15" s="48"/>
      <c r="G15" s="48"/>
      <c r="H15" s="48"/>
    </row>
    <row r="16" spans="1:8" s="24" customFormat="1" ht="15.75">
      <c r="A16" s="1">
        <v>10</v>
      </c>
      <c r="B16" s="49" t="s">
        <v>49</v>
      </c>
      <c r="C16" s="18">
        <f>SUM(C9:C15)</f>
        <v>306000</v>
      </c>
      <c r="D16" s="18">
        <f>SUM(D9:D15)</f>
        <v>152929</v>
      </c>
      <c r="E16" s="48"/>
      <c r="F16" s="48"/>
      <c r="G16" s="48"/>
      <c r="H16" s="48"/>
    </row>
    <row r="17" spans="1:8" ht="15.75">
      <c r="A17" s="1">
        <v>11</v>
      </c>
      <c r="B17" s="49" t="s">
        <v>50</v>
      </c>
      <c r="C17" s="18">
        <f>ROUNDDOWN(C16*0.5,0)</f>
        <v>153000</v>
      </c>
      <c r="D17" s="18">
        <f>ROUNDDOWN(D16*0.5,0)</f>
        <v>76464</v>
      </c>
      <c r="E17" s="48"/>
      <c r="F17" s="48"/>
      <c r="G17" s="48"/>
      <c r="H17" s="48"/>
    </row>
    <row r="18" spans="1:8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aca="true" t="shared" si="0" ref="H18:H25">C18+E18+F18+G18</f>
        <v>0</v>
      </c>
    </row>
    <row r="19" spans="1:8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1:8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8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8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1:8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1:8" ht="30">
      <c r="A24" s="1">
        <v>18</v>
      </c>
      <c r="B24" s="47" t="s">
        <v>65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1:8" s="24" customFormat="1" ht="15.75">
      <c r="A25" s="1">
        <v>19</v>
      </c>
      <c r="B25" s="49" t="s">
        <v>51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8">
        <f t="shared" si="0"/>
        <v>0</v>
      </c>
    </row>
    <row r="26" spans="1:8" s="24" customFormat="1" ht="29.25">
      <c r="A26" s="1">
        <v>20</v>
      </c>
      <c r="B26" s="49" t="s">
        <v>52</v>
      </c>
      <c r="C26" s="18">
        <f>C17-C25</f>
        <v>153000</v>
      </c>
      <c r="D26" s="18">
        <f>D17-D25</f>
        <v>76464</v>
      </c>
      <c r="E26" s="48"/>
      <c r="F26" s="48"/>
      <c r="G26" s="48"/>
      <c r="H26" s="48"/>
    </row>
    <row r="27" spans="1:8" s="24" customFormat="1" ht="42.75">
      <c r="A27" s="1">
        <v>21</v>
      </c>
      <c r="B27" s="50" t="s">
        <v>346</v>
      </c>
      <c r="C27" s="18">
        <f aca="true" t="shared" si="1" ref="C27:H27">SUM(C28:C32)</f>
        <v>0</v>
      </c>
      <c r="D27" s="18">
        <f>SUM(D28:D32)</f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</row>
    <row r="28" spans="1:8" ht="30">
      <c r="A28" s="1">
        <v>22</v>
      </c>
      <c r="B28" s="47" t="s">
        <v>352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>C28+E28+F28+G28</f>
        <v>0</v>
      </c>
    </row>
    <row r="29" spans="1:8" ht="45">
      <c r="A29" s="1">
        <v>23</v>
      </c>
      <c r="B29" s="47" t="s">
        <v>87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>C29+E29+F29+G29</f>
        <v>0</v>
      </c>
    </row>
    <row r="30" spans="1:8" ht="30">
      <c r="A30" s="1">
        <v>24</v>
      </c>
      <c r="B30" s="47" t="s">
        <v>67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>C30+E30+F30+G30</f>
        <v>0</v>
      </c>
    </row>
    <row r="31" spans="1:8" ht="15.75">
      <c r="A31" s="1">
        <v>25</v>
      </c>
      <c r="B31" s="47" t="s">
        <v>64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C31+E31+F31+G31</f>
        <v>0</v>
      </c>
    </row>
    <row r="32" spans="1:8" ht="45">
      <c r="A32" s="1">
        <v>26</v>
      </c>
      <c r="B32" s="47" t="s">
        <v>345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>C32+E32+F32+G32</f>
        <v>0</v>
      </c>
    </row>
    <row r="33" ht="15">
      <c r="H33" s="108"/>
    </row>
  </sheetData>
  <sheetProtection/>
  <mergeCells count="6">
    <mergeCell ref="A1:H1"/>
    <mergeCell ref="A3:H3"/>
    <mergeCell ref="A4:H4"/>
    <mergeCell ref="B7:B8"/>
    <mergeCell ref="A2:H2"/>
    <mergeCell ref="C7:D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4" r:id="rId1"/>
  <headerFooter>
    <oddHeader>&amp;R&amp;"Arial,Normál"&amp;10
3. melléklet a 4/2018.(V.29.)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57421875" style="292" customWidth="1"/>
    <col min="2" max="2" width="57.7109375" style="113" bestFit="1" customWidth="1"/>
    <col min="3" max="3" width="16.8515625" style="115" customWidth="1"/>
    <col min="4" max="16384" width="9.140625" style="113" customWidth="1"/>
  </cols>
  <sheetData>
    <row r="1" spans="1:3" ht="18.75">
      <c r="A1" s="308" t="s">
        <v>743</v>
      </c>
      <c r="B1" s="308"/>
      <c r="C1" s="308"/>
    </row>
    <row r="2" spans="1:3" ht="18.75">
      <c r="A2" s="309" t="s">
        <v>780</v>
      </c>
      <c r="B2" s="309"/>
      <c r="C2" s="309"/>
    </row>
    <row r="3" spans="1:3" ht="18.75">
      <c r="A3" s="153"/>
      <c r="B3" s="153"/>
      <c r="C3" s="285"/>
    </row>
    <row r="4" spans="1:3" ht="18.75">
      <c r="A4" s="1"/>
      <c r="B4" s="1" t="s">
        <v>0</v>
      </c>
      <c r="C4" s="286" t="s">
        <v>1</v>
      </c>
    </row>
    <row r="5" spans="1:3" ht="18.75">
      <c r="A5" s="1">
        <v>1</v>
      </c>
      <c r="B5" s="287" t="s">
        <v>9</v>
      </c>
      <c r="C5" s="288" t="s">
        <v>760</v>
      </c>
    </row>
    <row r="6" spans="1:3" ht="18.75">
      <c r="A6" s="1">
        <v>2</v>
      </c>
      <c r="B6" s="289" t="s">
        <v>761</v>
      </c>
      <c r="C6" s="290">
        <v>16074923</v>
      </c>
    </row>
    <row r="7" spans="1:3" ht="18.75">
      <c r="A7" s="1">
        <v>3</v>
      </c>
      <c r="B7" s="289" t="s">
        <v>762</v>
      </c>
      <c r="C7" s="290">
        <v>16236489</v>
      </c>
    </row>
    <row r="8" spans="1:3" ht="18.75">
      <c r="A8" s="1">
        <v>4</v>
      </c>
      <c r="B8" s="289" t="s">
        <v>763</v>
      </c>
      <c r="C8" s="291">
        <f>C6-C7</f>
        <v>-161566</v>
      </c>
    </row>
    <row r="9" spans="1:3" ht="18.75">
      <c r="A9" s="1">
        <v>5</v>
      </c>
      <c r="B9" s="289" t="s">
        <v>764</v>
      </c>
      <c r="C9" s="290">
        <v>5327097</v>
      </c>
    </row>
    <row r="10" spans="1:3" ht="18.75">
      <c r="A10" s="1">
        <v>6</v>
      </c>
      <c r="B10" s="289" t="s">
        <v>765</v>
      </c>
      <c r="C10" s="290">
        <v>467920</v>
      </c>
    </row>
    <row r="11" spans="1:3" ht="18.75">
      <c r="A11" s="1">
        <v>7</v>
      </c>
      <c r="B11" s="289" t="s">
        <v>766</v>
      </c>
      <c r="C11" s="291">
        <f>C9-C10</f>
        <v>4859177</v>
      </c>
    </row>
    <row r="12" spans="1:3" s="114" customFormat="1" ht="18.75">
      <c r="A12" s="1">
        <v>8</v>
      </c>
      <c r="B12" s="289" t="s">
        <v>767</v>
      </c>
      <c r="C12" s="291">
        <f>C8+C11</f>
        <v>4697611</v>
      </c>
    </row>
    <row r="13" spans="1:3" ht="18.75">
      <c r="A13" s="1">
        <v>9</v>
      </c>
      <c r="B13" s="289" t="s">
        <v>768</v>
      </c>
      <c r="C13" s="290">
        <v>0</v>
      </c>
    </row>
    <row r="14" spans="1:3" ht="18.75">
      <c r="A14" s="1">
        <v>10</v>
      </c>
      <c r="B14" s="289" t="s">
        <v>769</v>
      </c>
      <c r="C14" s="290">
        <v>0</v>
      </c>
    </row>
    <row r="15" spans="1:3" ht="18.75">
      <c r="A15" s="1">
        <v>11</v>
      </c>
      <c r="B15" s="289" t="s">
        <v>770</v>
      </c>
      <c r="C15" s="291">
        <f>C13-C14</f>
        <v>0</v>
      </c>
    </row>
    <row r="16" spans="1:3" ht="18.75">
      <c r="A16" s="1">
        <v>12</v>
      </c>
      <c r="B16" s="289" t="s">
        <v>771</v>
      </c>
      <c r="C16" s="290">
        <v>0</v>
      </c>
    </row>
    <row r="17" spans="1:3" ht="18.75">
      <c r="A17" s="1">
        <v>13</v>
      </c>
      <c r="B17" s="289" t="s">
        <v>772</v>
      </c>
      <c r="C17" s="290">
        <v>0</v>
      </c>
    </row>
    <row r="18" spans="1:3" s="114" customFormat="1" ht="18.75">
      <c r="A18" s="1">
        <v>14</v>
      </c>
      <c r="B18" s="289" t="s">
        <v>773</v>
      </c>
      <c r="C18" s="291">
        <f>C16+C17</f>
        <v>0</v>
      </c>
    </row>
    <row r="19" spans="1:3" s="114" customFormat="1" ht="18.75">
      <c r="A19" s="1">
        <v>15</v>
      </c>
      <c r="B19" s="289" t="s">
        <v>774</v>
      </c>
      <c r="C19" s="291">
        <f>C15+C18</f>
        <v>0</v>
      </c>
    </row>
    <row r="20" spans="1:3" s="114" customFormat="1" ht="18.75">
      <c r="A20" s="1">
        <v>16</v>
      </c>
      <c r="B20" s="289" t="s">
        <v>775</v>
      </c>
      <c r="C20" s="291">
        <f>C12+C19</f>
        <v>4697611</v>
      </c>
    </row>
    <row r="21" spans="1:3" s="114" customFormat="1" ht="18.75">
      <c r="A21" s="1">
        <v>17</v>
      </c>
      <c r="B21" s="289" t="s">
        <v>776</v>
      </c>
      <c r="C21" s="291">
        <v>4697611</v>
      </c>
    </row>
    <row r="22" spans="1:3" s="114" customFormat="1" ht="18.75">
      <c r="A22" s="1">
        <v>18</v>
      </c>
      <c r="B22" s="289" t="s">
        <v>777</v>
      </c>
      <c r="C22" s="291">
        <f>C12-C21</f>
        <v>0</v>
      </c>
    </row>
    <row r="23" spans="1:3" s="114" customFormat="1" ht="18.75">
      <c r="A23" s="1">
        <v>19</v>
      </c>
      <c r="B23" s="289" t="s">
        <v>778</v>
      </c>
      <c r="C23" s="291">
        <f>C19*0.1</f>
        <v>0</v>
      </c>
    </row>
    <row r="24" spans="1:3" s="114" customFormat="1" ht="18.75">
      <c r="A24" s="1">
        <v>20</v>
      </c>
      <c r="B24" s="289" t="s">
        <v>779</v>
      </c>
      <c r="C24" s="291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F16" sqref="F16"/>
    </sheetView>
  </sheetViews>
  <sheetFormatPr defaultColWidth="9.140625" defaultRowHeight="15"/>
  <cols>
    <col min="1" max="1" width="4.57421875" style="0" customWidth="1"/>
    <col min="2" max="2" width="44.8515625" style="0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7" s="2" customFormat="1" ht="15.75">
      <c r="A1" s="301" t="s">
        <v>743</v>
      </c>
      <c r="B1" s="301"/>
      <c r="C1" s="301"/>
      <c r="D1" s="301"/>
      <c r="E1" s="301"/>
      <c r="F1" s="301"/>
      <c r="G1" s="301"/>
    </row>
    <row r="2" spans="1:7" s="2" customFormat="1" ht="15.75">
      <c r="A2" s="301" t="s">
        <v>781</v>
      </c>
      <c r="B2" s="301"/>
      <c r="C2" s="301"/>
      <c r="D2" s="301"/>
      <c r="E2" s="301"/>
      <c r="F2" s="301"/>
      <c r="G2" s="301"/>
    </row>
    <row r="3" s="2" customFormat="1" ht="15.75"/>
    <row r="4" spans="1:7" ht="15.75">
      <c r="A4" s="280"/>
      <c r="B4" s="280" t="s">
        <v>0</v>
      </c>
      <c r="C4" s="280" t="s">
        <v>1</v>
      </c>
      <c r="D4" s="280" t="s">
        <v>2</v>
      </c>
      <c r="E4" s="280" t="s">
        <v>3</v>
      </c>
      <c r="F4" s="280" t="s">
        <v>6</v>
      </c>
      <c r="G4" s="280" t="s">
        <v>45</v>
      </c>
    </row>
    <row r="5" spans="1:7" ht="15.75">
      <c r="A5" s="280">
        <v>1</v>
      </c>
      <c r="B5" s="68" t="s">
        <v>746</v>
      </c>
      <c r="C5" s="281">
        <v>42735</v>
      </c>
      <c r="D5" s="281">
        <v>43100</v>
      </c>
      <c r="E5" s="68" t="s">
        <v>747</v>
      </c>
      <c r="F5" s="281">
        <v>42735</v>
      </c>
      <c r="G5" s="281">
        <v>43100</v>
      </c>
    </row>
    <row r="6" spans="1:7" ht="15.75">
      <c r="A6" s="280">
        <v>2</v>
      </c>
      <c r="B6" s="283" t="s">
        <v>748</v>
      </c>
      <c r="C6" s="154">
        <v>58548835</v>
      </c>
      <c r="D6" s="154">
        <v>60992656</v>
      </c>
      <c r="E6" s="283" t="s">
        <v>749</v>
      </c>
      <c r="F6" s="154">
        <v>59963626</v>
      </c>
      <c r="G6" s="154">
        <v>61120176</v>
      </c>
    </row>
    <row r="7" spans="1:7" ht="15.75">
      <c r="A7" s="280">
        <v>3</v>
      </c>
      <c r="B7" s="283" t="s">
        <v>750</v>
      </c>
      <c r="C7" s="154">
        <v>0</v>
      </c>
      <c r="D7" s="154">
        <v>0</v>
      </c>
      <c r="E7" s="283" t="s">
        <v>751</v>
      </c>
      <c r="F7" s="154">
        <v>486070</v>
      </c>
      <c r="G7" s="154">
        <v>570987</v>
      </c>
    </row>
    <row r="8" spans="1:7" ht="15.75">
      <c r="A8" s="280">
        <v>4</v>
      </c>
      <c r="B8" s="283" t="s">
        <v>752</v>
      </c>
      <c r="C8" s="154">
        <v>4765958</v>
      </c>
      <c r="D8" s="154">
        <v>4689309</v>
      </c>
      <c r="E8" s="310" t="s">
        <v>753</v>
      </c>
      <c r="F8" s="312">
        <v>0</v>
      </c>
      <c r="G8" s="312">
        <v>0</v>
      </c>
    </row>
    <row r="9" spans="1:7" ht="15.75">
      <c r="A9" s="280">
        <v>5</v>
      </c>
      <c r="B9" s="283" t="s">
        <v>754</v>
      </c>
      <c r="C9" s="154">
        <v>43404</v>
      </c>
      <c r="D9" s="154">
        <v>32132</v>
      </c>
      <c r="E9" s="311"/>
      <c r="F9" s="313"/>
      <c r="G9" s="313"/>
    </row>
    <row r="10" spans="1:7" ht="15.75">
      <c r="A10" s="280">
        <v>6</v>
      </c>
      <c r="B10" s="283" t="s">
        <v>755</v>
      </c>
      <c r="C10" s="154">
        <v>0</v>
      </c>
      <c r="D10" s="154">
        <v>0</v>
      </c>
      <c r="E10" s="314" t="s">
        <v>756</v>
      </c>
      <c r="F10" s="298">
        <v>2908501</v>
      </c>
      <c r="G10" s="298">
        <v>4022934</v>
      </c>
    </row>
    <row r="11" spans="1:7" ht="15.75">
      <c r="A11" s="280">
        <v>7</v>
      </c>
      <c r="B11" s="283" t="s">
        <v>757</v>
      </c>
      <c r="C11" s="154">
        <v>0</v>
      </c>
      <c r="D11" s="154">
        <v>0</v>
      </c>
      <c r="E11" s="314"/>
      <c r="F11" s="298"/>
      <c r="G11" s="298"/>
    </row>
    <row r="12" spans="1:7" ht="15.75">
      <c r="A12" s="280">
        <v>8</v>
      </c>
      <c r="B12" s="282" t="s">
        <v>758</v>
      </c>
      <c r="C12" s="284">
        <f>SUM(C6:C11)</f>
        <v>63358197</v>
      </c>
      <c r="D12" s="284">
        <f>SUM(D6:D11)</f>
        <v>65714097</v>
      </c>
      <c r="E12" s="282" t="s">
        <v>759</v>
      </c>
      <c r="F12" s="284">
        <f>SUM(F6:F11)</f>
        <v>63358197</v>
      </c>
      <c r="G12" s="284">
        <f>SUM(G6:G11)</f>
        <v>65714097</v>
      </c>
    </row>
  </sheetData>
  <sheetProtection/>
  <mergeCells count="8">
    <mergeCell ref="A1:G1"/>
    <mergeCell ref="A2:G2"/>
    <mergeCell ref="E8:E9"/>
    <mergeCell ref="F8:F9"/>
    <mergeCell ref="G8:G9"/>
    <mergeCell ref="E10:E11"/>
    <mergeCell ref="F10:F11"/>
    <mergeCell ref="G10:G11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4/2018.(V.29.)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tabSelected="1" zoomScalePageLayoutView="0" workbookViewId="0" topLeftCell="B1">
      <selection activeCell="P11" sqref="P11"/>
    </sheetView>
  </sheetViews>
  <sheetFormatPr defaultColWidth="9.140625" defaultRowHeight="15"/>
  <cols>
    <col min="1" max="1" width="36.7109375" style="0" customWidth="1"/>
    <col min="2" max="2" width="11.8515625" style="0" customWidth="1"/>
    <col min="3" max="3" width="11.7109375" style="0" customWidth="1"/>
    <col min="4" max="4" width="11.28125" style="0" customWidth="1"/>
    <col min="5" max="5" width="13.00390625" style="0" customWidth="1"/>
    <col min="6" max="6" width="11.421875" style="0" hidden="1" customWidth="1"/>
    <col min="7" max="7" width="11.57421875" style="0" customWidth="1"/>
    <col min="8" max="8" width="13.28125" style="0" hidden="1" customWidth="1"/>
    <col min="9" max="9" width="15.57421875" style="0" hidden="1" customWidth="1"/>
    <col min="10" max="10" width="36.7109375" style="0" customWidth="1"/>
    <col min="11" max="11" width="10.7109375" style="0" customWidth="1"/>
    <col min="12" max="12" width="10.8515625" style="0" customWidth="1"/>
    <col min="14" max="14" width="10.28125" style="0" customWidth="1"/>
    <col min="15" max="15" width="16.28125" style="0" hidden="1" customWidth="1"/>
    <col min="16" max="16" width="11.00390625" style="0" customWidth="1"/>
    <col min="17" max="17" width="16.28125" style="0" hidden="1" customWidth="1"/>
    <col min="18" max="18" width="15.421875" style="0" hidden="1" customWidth="1"/>
  </cols>
  <sheetData>
    <row r="1" spans="1:18" s="2" customFormat="1" ht="15.75" customHeight="1">
      <c r="A1" s="307" t="s">
        <v>475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18" s="2" customFormat="1" ht="15.75">
      <c r="A2" s="301" t="s">
        <v>455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1:18" s="11" customFormat="1" ht="31.5">
      <c r="A4" s="68" t="s">
        <v>9</v>
      </c>
      <c r="B4" s="4" t="s">
        <v>474</v>
      </c>
      <c r="C4" s="4" t="s">
        <v>517</v>
      </c>
      <c r="D4" s="4" t="s">
        <v>469</v>
      </c>
      <c r="E4" s="4" t="s">
        <v>501</v>
      </c>
      <c r="F4" s="4"/>
      <c r="G4" s="4" t="s">
        <v>502</v>
      </c>
      <c r="H4" s="4"/>
      <c r="I4" s="4" t="s">
        <v>469</v>
      </c>
      <c r="J4" s="68" t="s">
        <v>9</v>
      </c>
      <c r="K4" s="4" t="s">
        <v>474</v>
      </c>
      <c r="L4" s="4" t="s">
        <v>517</v>
      </c>
      <c r="M4" s="4" t="s">
        <v>469</v>
      </c>
      <c r="N4" s="4" t="s">
        <v>501</v>
      </c>
      <c r="O4" s="4" t="s">
        <v>518</v>
      </c>
      <c r="P4" s="4" t="s">
        <v>502</v>
      </c>
      <c r="Q4" s="4" t="s">
        <v>502</v>
      </c>
      <c r="R4" s="4" t="s">
        <v>469</v>
      </c>
    </row>
    <row r="5" spans="1:18" s="75" customFormat="1" ht="16.5">
      <c r="A5" s="296" t="s">
        <v>42</v>
      </c>
      <c r="B5" s="296"/>
      <c r="C5" s="296"/>
      <c r="D5" s="296"/>
      <c r="E5" s="296"/>
      <c r="F5" s="296"/>
      <c r="G5" s="296"/>
      <c r="H5" s="296"/>
      <c r="I5" s="296"/>
      <c r="J5" s="315" t="s">
        <v>100</v>
      </c>
      <c r="K5" s="316"/>
      <c r="L5" s="316"/>
      <c r="M5" s="316"/>
      <c r="N5" s="316"/>
      <c r="O5" s="316"/>
      <c r="P5" s="317"/>
      <c r="Q5" s="126"/>
      <c r="R5" s="104"/>
    </row>
    <row r="6" spans="1:18" s="11" customFormat="1" ht="31.5">
      <c r="A6" s="70" t="s">
        <v>250</v>
      </c>
      <c r="B6" s="5">
        <v>12993</v>
      </c>
      <c r="C6" s="5">
        <v>12172</v>
      </c>
      <c r="D6" s="5">
        <v>11702</v>
      </c>
      <c r="E6" s="5">
        <v>13919</v>
      </c>
      <c r="F6" s="5">
        <f>Összesen!M7</f>
        <v>13919109</v>
      </c>
      <c r="G6" s="5">
        <v>13919</v>
      </c>
      <c r="H6" s="5">
        <f>Összesen!N7</f>
        <v>13919109</v>
      </c>
      <c r="I6" s="5">
        <f>Összesen!L7</f>
        <v>11701369</v>
      </c>
      <c r="J6" s="72" t="s">
        <v>34</v>
      </c>
      <c r="K6" s="5">
        <v>4267</v>
      </c>
      <c r="L6" s="5">
        <v>3724</v>
      </c>
      <c r="M6" s="5">
        <v>6320</v>
      </c>
      <c r="N6" s="5">
        <v>6361</v>
      </c>
      <c r="O6" s="5">
        <f>Összesen!Z7</f>
        <v>6361109</v>
      </c>
      <c r="P6" s="5">
        <v>5868</v>
      </c>
      <c r="Q6" s="5">
        <f>Összesen!AA7</f>
        <v>5868304</v>
      </c>
      <c r="R6" s="5">
        <f>Összesen!Y7</f>
        <v>6319609</v>
      </c>
    </row>
    <row r="7" spans="1:18" s="11" customFormat="1" ht="30">
      <c r="A7" s="70" t="s">
        <v>271</v>
      </c>
      <c r="B7" s="5">
        <v>374</v>
      </c>
      <c r="C7" s="5">
        <v>292</v>
      </c>
      <c r="D7" s="5">
        <v>312</v>
      </c>
      <c r="E7" s="5">
        <v>312</v>
      </c>
      <c r="F7" s="5">
        <f>Összesen!M8</f>
        <v>312000</v>
      </c>
      <c r="G7" s="5">
        <v>166</v>
      </c>
      <c r="H7" s="5">
        <f>Összesen!N8</f>
        <v>165922</v>
      </c>
      <c r="I7" s="5">
        <f>Összesen!L8</f>
        <v>312000</v>
      </c>
      <c r="J7" s="72" t="s">
        <v>55</v>
      </c>
      <c r="K7" s="5">
        <v>857</v>
      </c>
      <c r="L7" s="5">
        <v>875</v>
      </c>
      <c r="M7" s="5">
        <v>1394</v>
      </c>
      <c r="N7" s="5">
        <v>1403</v>
      </c>
      <c r="O7" s="5">
        <f>Összesen!Z8</f>
        <v>1402526</v>
      </c>
      <c r="P7" s="5">
        <v>1168</v>
      </c>
      <c r="Q7" s="5">
        <f>Összesen!AA8</f>
        <v>1168349</v>
      </c>
      <c r="R7" s="5">
        <f>Összesen!Y8</f>
        <v>1393836</v>
      </c>
    </row>
    <row r="8" spans="1:18" s="11" customFormat="1" ht="15.75">
      <c r="A8" s="70" t="s">
        <v>42</v>
      </c>
      <c r="B8" s="5">
        <v>586</v>
      </c>
      <c r="C8" s="5">
        <v>295</v>
      </c>
      <c r="D8" s="5">
        <v>301</v>
      </c>
      <c r="E8" s="5">
        <v>361</v>
      </c>
      <c r="F8" s="5">
        <f>Összesen!M9</f>
        <v>360677</v>
      </c>
      <c r="G8" s="5">
        <v>199</v>
      </c>
      <c r="H8" s="5">
        <f>Összesen!N9</f>
        <v>199144</v>
      </c>
      <c r="I8" s="5">
        <f>Összesen!L9</f>
        <v>300820</v>
      </c>
      <c r="J8" s="72" t="s">
        <v>56</v>
      </c>
      <c r="K8" s="5">
        <v>7805</v>
      </c>
      <c r="L8" s="5">
        <v>3593</v>
      </c>
      <c r="M8" s="5">
        <v>4634</v>
      </c>
      <c r="N8" s="5">
        <v>3870</v>
      </c>
      <c r="O8" s="5">
        <f>Összesen!Z9</f>
        <v>3869954</v>
      </c>
      <c r="P8" s="5">
        <v>2029</v>
      </c>
      <c r="Q8" s="5">
        <f>Összesen!AA9</f>
        <v>2028426</v>
      </c>
      <c r="R8" s="5">
        <f>Összesen!Y9</f>
        <v>4633910</v>
      </c>
    </row>
    <row r="9" spans="1:18" s="11" customFormat="1" ht="15.75">
      <c r="A9" s="300" t="s">
        <v>328</v>
      </c>
      <c r="B9" s="298">
        <v>619</v>
      </c>
      <c r="C9" s="298">
        <v>20</v>
      </c>
      <c r="D9" s="298">
        <v>170</v>
      </c>
      <c r="E9" s="321">
        <v>273</v>
      </c>
      <c r="F9" s="312">
        <f>Összesen!M10</f>
        <v>273200</v>
      </c>
      <c r="G9" s="321">
        <v>123</v>
      </c>
      <c r="H9" s="312">
        <f>Összesen!N10</f>
        <v>123200</v>
      </c>
      <c r="I9" s="312">
        <f>Összesen!L10</f>
        <v>170400</v>
      </c>
      <c r="J9" s="72" t="s">
        <v>57</v>
      </c>
      <c r="K9" s="5">
        <v>1279</v>
      </c>
      <c r="L9" s="5">
        <v>935</v>
      </c>
      <c r="M9" s="5">
        <v>649</v>
      </c>
      <c r="N9" s="5">
        <v>729</v>
      </c>
      <c r="O9" s="5">
        <f>Összesen!Z10</f>
        <v>729200</v>
      </c>
      <c r="P9" s="5">
        <v>688</v>
      </c>
      <c r="Q9" s="5">
        <f>Összesen!AA10</f>
        <v>688285</v>
      </c>
      <c r="R9" s="5">
        <f>Összesen!Y10</f>
        <v>649200</v>
      </c>
    </row>
    <row r="10" spans="1:18" s="11" customFormat="1" ht="15.75">
      <c r="A10" s="300"/>
      <c r="B10" s="298"/>
      <c r="C10" s="298"/>
      <c r="D10" s="298"/>
      <c r="E10" s="322"/>
      <c r="F10" s="313"/>
      <c r="G10" s="322"/>
      <c r="H10" s="313"/>
      <c r="I10" s="313"/>
      <c r="J10" s="72" t="s">
        <v>58</v>
      </c>
      <c r="K10" s="5">
        <v>2627</v>
      </c>
      <c r="L10" s="5">
        <v>1746</v>
      </c>
      <c r="M10" s="5">
        <v>1215</v>
      </c>
      <c r="N10" s="5">
        <v>1333</v>
      </c>
      <c r="O10" s="5">
        <f>Összesen!Z11</f>
        <v>1333579</v>
      </c>
      <c r="P10" s="5">
        <v>1119</v>
      </c>
      <c r="Q10" s="5">
        <f>Összesen!AA11</f>
        <v>1119070</v>
      </c>
      <c r="R10" s="5">
        <f>Összesen!Y11</f>
        <v>1215112</v>
      </c>
    </row>
    <row r="11" spans="1:18" s="11" customFormat="1" ht="15.75">
      <c r="A11" s="71" t="s">
        <v>60</v>
      </c>
      <c r="B11" s="13">
        <f aca="true" t="shared" si="0" ref="B11:I11">SUM(B6:B10)</f>
        <v>14572</v>
      </c>
      <c r="C11" s="13">
        <f t="shared" si="0"/>
        <v>12779</v>
      </c>
      <c r="D11" s="13">
        <f t="shared" si="0"/>
        <v>12485</v>
      </c>
      <c r="E11" s="13">
        <f t="shared" si="0"/>
        <v>14865</v>
      </c>
      <c r="F11" s="13">
        <f t="shared" si="0"/>
        <v>14864986</v>
      </c>
      <c r="G11" s="13">
        <f t="shared" si="0"/>
        <v>14407</v>
      </c>
      <c r="H11" s="13">
        <f t="shared" si="0"/>
        <v>14407375</v>
      </c>
      <c r="I11" s="13">
        <f t="shared" si="0"/>
        <v>12484589</v>
      </c>
      <c r="J11" s="71" t="s">
        <v>61</v>
      </c>
      <c r="K11" s="13">
        <f aca="true" t="shared" si="1" ref="K11:R11">SUM(K6:K10)</f>
        <v>16835</v>
      </c>
      <c r="L11" s="13">
        <f t="shared" si="1"/>
        <v>10873</v>
      </c>
      <c r="M11" s="13">
        <f t="shared" si="1"/>
        <v>14212</v>
      </c>
      <c r="N11" s="13">
        <f t="shared" si="1"/>
        <v>13696</v>
      </c>
      <c r="O11" s="13">
        <f t="shared" si="1"/>
        <v>13696368</v>
      </c>
      <c r="P11" s="13">
        <f t="shared" si="1"/>
        <v>10872</v>
      </c>
      <c r="Q11" s="13">
        <f t="shared" si="1"/>
        <v>10872434</v>
      </c>
      <c r="R11" s="13">
        <f t="shared" si="1"/>
        <v>14211667</v>
      </c>
    </row>
    <row r="12" spans="1:18" s="11" customFormat="1" ht="15.75">
      <c r="A12" s="73" t="s">
        <v>105</v>
      </c>
      <c r="B12" s="74">
        <f>B11-K11</f>
        <v>-2263</v>
      </c>
      <c r="C12" s="74">
        <f>C11-L11</f>
        <v>1906</v>
      </c>
      <c r="D12" s="74">
        <f>D11-M11</f>
        <v>-1727</v>
      </c>
      <c r="E12" s="74">
        <f>E11-K11</f>
        <v>-1970</v>
      </c>
      <c r="F12" s="74">
        <f>F11-L11</f>
        <v>14854113</v>
      </c>
      <c r="G12" s="74">
        <f>G11-L11</f>
        <v>3534</v>
      </c>
      <c r="H12" s="74">
        <f>H11-M11</f>
        <v>14393163</v>
      </c>
      <c r="I12" s="74">
        <f>I11-R11</f>
        <v>-1727078</v>
      </c>
      <c r="J12" s="294" t="s">
        <v>98</v>
      </c>
      <c r="K12" s="295">
        <v>399</v>
      </c>
      <c r="L12" s="295"/>
      <c r="M12" s="295">
        <v>468</v>
      </c>
      <c r="N12" s="323">
        <v>1015</v>
      </c>
      <c r="O12" s="318">
        <f>Összesen!Z13</f>
        <v>1014907</v>
      </c>
      <c r="P12" s="323">
        <v>468</v>
      </c>
      <c r="Q12" s="318">
        <f>Összesen!AA13</f>
        <v>467920</v>
      </c>
      <c r="R12" s="295">
        <f>Összesen!Y13</f>
        <v>467920</v>
      </c>
    </row>
    <row r="13" spans="1:18" s="11" customFormat="1" ht="15.75">
      <c r="A13" s="73" t="s">
        <v>96</v>
      </c>
      <c r="B13" s="5">
        <v>8455</v>
      </c>
      <c r="C13" s="5">
        <v>4826</v>
      </c>
      <c r="D13" s="5">
        <v>4766</v>
      </c>
      <c r="E13" s="5">
        <v>4780</v>
      </c>
      <c r="F13" s="5">
        <f>Összesen!M14</f>
        <v>4780110</v>
      </c>
      <c r="G13" s="5">
        <v>4780</v>
      </c>
      <c r="H13" s="5">
        <f>Összesen!N14</f>
        <v>4780110</v>
      </c>
      <c r="I13" s="5">
        <f>Összesen!L14</f>
        <v>4765958</v>
      </c>
      <c r="J13" s="294"/>
      <c r="K13" s="295"/>
      <c r="L13" s="295"/>
      <c r="M13" s="295"/>
      <c r="N13" s="324"/>
      <c r="O13" s="319"/>
      <c r="P13" s="324"/>
      <c r="Q13" s="319"/>
      <c r="R13" s="295"/>
    </row>
    <row r="14" spans="1:18" s="11" customFormat="1" ht="15.75">
      <c r="A14" s="73" t="s">
        <v>97</v>
      </c>
      <c r="B14" s="5">
        <v>449</v>
      </c>
      <c r="C14" s="5"/>
      <c r="D14" s="5"/>
      <c r="E14" s="5">
        <v>547</v>
      </c>
      <c r="F14" s="5">
        <f>Összesen!M15</f>
        <v>546987</v>
      </c>
      <c r="G14" s="5">
        <v>547</v>
      </c>
      <c r="H14" s="5">
        <f>Összesen!N15</f>
        <v>546987</v>
      </c>
      <c r="I14" s="5">
        <f>Összesen!L15</f>
        <v>0</v>
      </c>
      <c r="J14" s="294"/>
      <c r="K14" s="295"/>
      <c r="L14" s="295"/>
      <c r="M14" s="295"/>
      <c r="N14" s="325"/>
      <c r="O14" s="320"/>
      <c r="P14" s="325"/>
      <c r="Q14" s="320"/>
      <c r="R14" s="295"/>
    </row>
    <row r="15" spans="1:18" s="11" customFormat="1" ht="15.75">
      <c r="A15" s="51" t="s">
        <v>128</v>
      </c>
      <c r="B15" s="5"/>
      <c r="C15" s="5"/>
      <c r="D15" s="5"/>
      <c r="E15" s="5"/>
      <c r="F15" s="5"/>
      <c r="G15" s="5"/>
      <c r="H15" s="5"/>
      <c r="I15" s="5"/>
      <c r="J15" s="51" t="s">
        <v>129</v>
      </c>
      <c r="K15" s="61"/>
      <c r="L15" s="61"/>
      <c r="M15" s="61"/>
      <c r="N15" s="61"/>
      <c r="O15" s="61"/>
      <c r="P15" s="61"/>
      <c r="Q15" s="61"/>
      <c r="R15" s="61"/>
    </row>
    <row r="16" spans="1:18" s="11" customFormat="1" ht="15.75">
      <c r="A16" s="71" t="s">
        <v>10</v>
      </c>
      <c r="B16" s="14">
        <f aca="true" t="shared" si="2" ref="B16:I16">B11+B13+B14+B15</f>
        <v>23476</v>
      </c>
      <c r="C16" s="14">
        <f t="shared" si="2"/>
        <v>17605</v>
      </c>
      <c r="D16" s="14">
        <f t="shared" si="2"/>
        <v>17251</v>
      </c>
      <c r="E16" s="14">
        <f t="shared" si="2"/>
        <v>20192</v>
      </c>
      <c r="F16" s="14">
        <f t="shared" si="2"/>
        <v>20192083</v>
      </c>
      <c r="G16" s="14">
        <f t="shared" si="2"/>
        <v>19734</v>
      </c>
      <c r="H16" s="14">
        <f t="shared" si="2"/>
        <v>19734472</v>
      </c>
      <c r="I16" s="14">
        <f t="shared" si="2"/>
        <v>17250547</v>
      </c>
      <c r="J16" s="71" t="s">
        <v>11</v>
      </c>
      <c r="K16" s="14">
        <f aca="true" t="shared" si="3" ref="K16:R16">K11+K12+K15</f>
        <v>17234</v>
      </c>
      <c r="L16" s="14">
        <f t="shared" si="3"/>
        <v>10873</v>
      </c>
      <c r="M16" s="14">
        <f t="shared" si="3"/>
        <v>14680</v>
      </c>
      <c r="N16" s="14">
        <f t="shared" si="3"/>
        <v>14711</v>
      </c>
      <c r="O16" s="14">
        <f t="shared" si="3"/>
        <v>14711275</v>
      </c>
      <c r="P16" s="14">
        <f t="shared" si="3"/>
        <v>11340</v>
      </c>
      <c r="Q16" s="14">
        <f t="shared" si="3"/>
        <v>11340354</v>
      </c>
      <c r="R16" s="14">
        <f t="shared" si="3"/>
        <v>14679587</v>
      </c>
    </row>
    <row r="17" spans="1:18" s="75" customFormat="1" ht="16.5">
      <c r="A17" s="299" t="s">
        <v>99</v>
      </c>
      <c r="B17" s="299"/>
      <c r="C17" s="299"/>
      <c r="D17" s="299"/>
      <c r="E17" s="299"/>
      <c r="F17" s="299"/>
      <c r="G17" s="299"/>
      <c r="H17" s="299"/>
      <c r="I17" s="299"/>
      <c r="J17" s="315" t="s">
        <v>79</v>
      </c>
      <c r="K17" s="316"/>
      <c r="L17" s="316"/>
      <c r="M17" s="316"/>
      <c r="N17" s="316"/>
      <c r="O17" s="316"/>
      <c r="P17" s="317"/>
      <c r="Q17" s="104"/>
      <c r="R17" s="104"/>
    </row>
    <row r="18" spans="1:18" s="11" customFormat="1" ht="31.5">
      <c r="A18" s="70" t="s">
        <v>259</v>
      </c>
      <c r="B18" s="5">
        <v>252</v>
      </c>
      <c r="C18" s="5">
        <v>1499</v>
      </c>
      <c r="D18" s="5">
        <v>0</v>
      </c>
      <c r="E18" s="5">
        <v>499</v>
      </c>
      <c r="F18" s="5">
        <f>Összesen!M18</f>
        <v>498348</v>
      </c>
      <c r="G18" s="5">
        <v>499</v>
      </c>
      <c r="H18" s="5">
        <f>Összesen!N18</f>
        <v>498348</v>
      </c>
      <c r="I18" s="5">
        <f>Összesen!L18</f>
        <v>0</v>
      </c>
      <c r="J18" s="70" t="s">
        <v>74</v>
      </c>
      <c r="K18" s="5">
        <v>1423</v>
      </c>
      <c r="L18" s="5">
        <v>1472</v>
      </c>
      <c r="M18" s="5">
        <v>0</v>
      </c>
      <c r="N18" s="5">
        <v>1308</v>
      </c>
      <c r="O18" s="5">
        <f>Összesen!Z18</f>
        <v>1307780</v>
      </c>
      <c r="P18" s="5">
        <v>1266</v>
      </c>
      <c r="Q18" s="5">
        <f>Összesen!AA18</f>
        <v>1266279</v>
      </c>
      <c r="R18" s="5">
        <f>Összesen!Y18</f>
        <v>0</v>
      </c>
    </row>
    <row r="19" spans="1:18" s="11" customFormat="1" ht="15.75">
      <c r="A19" s="70" t="s">
        <v>99</v>
      </c>
      <c r="B19" s="5">
        <v>635</v>
      </c>
      <c r="C19" s="5"/>
      <c r="D19" s="5"/>
      <c r="E19" s="5">
        <v>0</v>
      </c>
      <c r="F19" s="5">
        <f>Összesen!M19</f>
        <v>0</v>
      </c>
      <c r="G19" s="5">
        <v>0</v>
      </c>
      <c r="H19" s="5">
        <f>Összesen!N19</f>
        <v>0</v>
      </c>
      <c r="I19" s="5">
        <f>Összesen!L19</f>
        <v>0</v>
      </c>
      <c r="J19" s="70" t="s">
        <v>43</v>
      </c>
      <c r="K19" s="5">
        <v>289</v>
      </c>
      <c r="L19" s="5">
        <v>1988</v>
      </c>
      <c r="M19" s="5">
        <v>2542</v>
      </c>
      <c r="N19" s="5">
        <v>5749</v>
      </c>
      <c r="O19" s="5">
        <f>Összesen!Z19</f>
        <v>5749092</v>
      </c>
      <c r="P19" s="5">
        <v>4006</v>
      </c>
      <c r="Q19" s="5">
        <f>Összesen!AA19</f>
        <v>4006292</v>
      </c>
      <c r="R19" s="5">
        <f>Összesen!Y19</f>
        <v>2541636</v>
      </c>
    </row>
    <row r="20" spans="1:18" s="11" customFormat="1" ht="15.75">
      <c r="A20" s="70" t="s">
        <v>329</v>
      </c>
      <c r="B20" s="5"/>
      <c r="C20" s="5"/>
      <c r="D20" s="5"/>
      <c r="E20" s="5">
        <v>1169</v>
      </c>
      <c r="F20" s="5">
        <f>Összesen!M20</f>
        <v>1169200</v>
      </c>
      <c r="G20" s="5">
        <v>1169</v>
      </c>
      <c r="H20" s="5">
        <f>Összesen!N20</f>
        <v>1169200</v>
      </c>
      <c r="I20" s="5">
        <f>Összesen!L20</f>
        <v>0</v>
      </c>
      <c r="J20" s="70" t="s">
        <v>168</v>
      </c>
      <c r="K20" s="5">
        <v>591</v>
      </c>
      <c r="L20" s="5">
        <v>10</v>
      </c>
      <c r="M20" s="5">
        <v>29</v>
      </c>
      <c r="N20" s="5">
        <v>92</v>
      </c>
      <c r="O20" s="5">
        <f>Összesen!Z20</f>
        <v>91484</v>
      </c>
      <c r="P20" s="5">
        <v>92</v>
      </c>
      <c r="Q20" s="5">
        <f>Összesen!AA20</f>
        <v>91484</v>
      </c>
      <c r="R20" s="5">
        <f>Összesen!Y20</f>
        <v>29324</v>
      </c>
    </row>
    <row r="21" spans="1:18" s="11" customFormat="1" ht="15.75">
      <c r="A21" s="71" t="s">
        <v>60</v>
      </c>
      <c r="B21" s="13">
        <f aca="true" t="shared" si="4" ref="B21:I21">SUM(B18:B20)</f>
        <v>887</v>
      </c>
      <c r="C21" s="13">
        <f t="shared" si="4"/>
        <v>1499</v>
      </c>
      <c r="D21" s="13">
        <f t="shared" si="4"/>
        <v>0</v>
      </c>
      <c r="E21" s="13">
        <f t="shared" si="4"/>
        <v>1668</v>
      </c>
      <c r="F21" s="13">
        <f t="shared" si="4"/>
        <v>1667548</v>
      </c>
      <c r="G21" s="13">
        <f t="shared" si="4"/>
        <v>1668</v>
      </c>
      <c r="H21" s="13">
        <f t="shared" si="4"/>
        <v>1667548</v>
      </c>
      <c r="I21" s="13">
        <f t="shared" si="4"/>
        <v>0</v>
      </c>
      <c r="J21" s="71" t="s">
        <v>61</v>
      </c>
      <c r="K21" s="13">
        <f aca="true" t="shared" si="5" ref="K21:R21">SUM(K18:K20)</f>
        <v>2303</v>
      </c>
      <c r="L21" s="13">
        <f t="shared" si="5"/>
        <v>3470</v>
      </c>
      <c r="M21" s="13">
        <f t="shared" si="5"/>
        <v>2571</v>
      </c>
      <c r="N21" s="13">
        <f t="shared" si="5"/>
        <v>7149</v>
      </c>
      <c r="O21" s="13">
        <f t="shared" si="5"/>
        <v>7148356</v>
      </c>
      <c r="P21" s="13">
        <f t="shared" si="5"/>
        <v>5364</v>
      </c>
      <c r="Q21" s="13">
        <f t="shared" si="5"/>
        <v>5364055</v>
      </c>
      <c r="R21" s="13">
        <f t="shared" si="5"/>
        <v>2570960</v>
      </c>
    </row>
    <row r="22" spans="1:18" s="11" customFormat="1" ht="15.75">
      <c r="A22" s="73" t="s">
        <v>105</v>
      </c>
      <c r="B22" s="74">
        <f>B21-K21</f>
        <v>-1416</v>
      </c>
      <c r="C22" s="74">
        <f>C21-L21</f>
        <v>-1971</v>
      </c>
      <c r="D22" s="74">
        <f>D21-M21</f>
        <v>-2571</v>
      </c>
      <c r="E22" s="74">
        <f>E21-K21</f>
        <v>-635</v>
      </c>
      <c r="F22" s="74">
        <f>F21-L21</f>
        <v>1664078</v>
      </c>
      <c r="G22" s="74">
        <f>G21-L21</f>
        <v>-1802</v>
      </c>
      <c r="H22" s="74">
        <f>H21-M21</f>
        <v>1664977</v>
      </c>
      <c r="I22" s="74">
        <f>I21-R21</f>
        <v>-2570960</v>
      </c>
      <c r="J22" s="294" t="s">
        <v>98</v>
      </c>
      <c r="K22" s="295"/>
      <c r="L22" s="295"/>
      <c r="M22" s="295"/>
      <c r="N22" s="323">
        <v>0</v>
      </c>
      <c r="O22" s="318">
        <f>Összesen!Z22</f>
        <v>0</v>
      </c>
      <c r="P22" s="323">
        <v>0</v>
      </c>
      <c r="Q22" s="318">
        <f>Összesen!AA22</f>
        <v>0</v>
      </c>
      <c r="R22" s="295">
        <f>Összesen!Y22</f>
        <v>0</v>
      </c>
    </row>
    <row r="23" spans="1:18" s="11" customFormat="1" ht="15.75">
      <c r="A23" s="73" t="s">
        <v>96</v>
      </c>
      <c r="B23" s="5"/>
      <c r="C23" s="5"/>
      <c r="D23" s="5"/>
      <c r="E23" s="5">
        <v>0</v>
      </c>
      <c r="F23" s="5">
        <f>Összesen!M23</f>
        <v>0</v>
      </c>
      <c r="G23" s="5">
        <v>0</v>
      </c>
      <c r="H23" s="5">
        <f>Összesen!N23</f>
        <v>0</v>
      </c>
      <c r="I23" s="5">
        <f>Összesen!L23</f>
        <v>0</v>
      </c>
      <c r="J23" s="294"/>
      <c r="K23" s="295"/>
      <c r="L23" s="295"/>
      <c r="M23" s="295"/>
      <c r="N23" s="324"/>
      <c r="O23" s="319"/>
      <c r="P23" s="324"/>
      <c r="Q23" s="319"/>
      <c r="R23" s="295"/>
    </row>
    <row r="24" spans="1:18" s="11" customFormat="1" ht="15.75">
      <c r="A24" s="73" t="s">
        <v>97</v>
      </c>
      <c r="B24" s="5"/>
      <c r="C24" s="5">
        <v>468</v>
      </c>
      <c r="D24" s="5"/>
      <c r="E24" s="5">
        <v>0</v>
      </c>
      <c r="F24" s="5">
        <f>Összesen!M24</f>
        <v>0</v>
      </c>
      <c r="G24" s="5">
        <v>0</v>
      </c>
      <c r="H24" s="5">
        <f>Összesen!N24</f>
        <v>0</v>
      </c>
      <c r="I24" s="5">
        <f>Összesen!L24</f>
        <v>0</v>
      </c>
      <c r="J24" s="294"/>
      <c r="K24" s="295"/>
      <c r="L24" s="295"/>
      <c r="M24" s="295"/>
      <c r="N24" s="325"/>
      <c r="O24" s="320"/>
      <c r="P24" s="325"/>
      <c r="Q24" s="320"/>
      <c r="R24" s="295"/>
    </row>
    <row r="25" spans="1:18" s="11" customFormat="1" ht="31.5">
      <c r="A25" s="71" t="s">
        <v>12</v>
      </c>
      <c r="B25" s="14">
        <f aca="true" t="shared" si="6" ref="B25:I25">B21+B23+B24</f>
        <v>887</v>
      </c>
      <c r="C25" s="14">
        <f t="shared" si="6"/>
        <v>1967</v>
      </c>
      <c r="D25" s="14">
        <f t="shared" si="6"/>
        <v>0</v>
      </c>
      <c r="E25" s="14">
        <f t="shared" si="6"/>
        <v>1668</v>
      </c>
      <c r="F25" s="14">
        <f t="shared" si="6"/>
        <v>1667548</v>
      </c>
      <c r="G25" s="14">
        <f t="shared" si="6"/>
        <v>1668</v>
      </c>
      <c r="H25" s="14">
        <f t="shared" si="6"/>
        <v>1667548</v>
      </c>
      <c r="I25" s="14">
        <f t="shared" si="6"/>
        <v>0</v>
      </c>
      <c r="J25" s="71" t="s">
        <v>13</v>
      </c>
      <c r="K25" s="14">
        <f aca="true" t="shared" si="7" ref="K25:R25">K21+K22</f>
        <v>2303</v>
      </c>
      <c r="L25" s="14">
        <f t="shared" si="7"/>
        <v>3470</v>
      </c>
      <c r="M25" s="14">
        <f t="shared" si="7"/>
        <v>2571</v>
      </c>
      <c r="N25" s="14">
        <f t="shared" si="7"/>
        <v>7149</v>
      </c>
      <c r="O25" s="14">
        <f t="shared" si="7"/>
        <v>7148356</v>
      </c>
      <c r="P25" s="14">
        <f t="shared" si="7"/>
        <v>5364</v>
      </c>
      <c r="Q25" s="14">
        <f t="shared" si="7"/>
        <v>5364055</v>
      </c>
      <c r="R25" s="14">
        <f t="shared" si="7"/>
        <v>2570960</v>
      </c>
    </row>
    <row r="26" spans="1:18" s="75" customFormat="1" ht="16.5">
      <c r="A26" s="296" t="s">
        <v>101</v>
      </c>
      <c r="B26" s="296"/>
      <c r="C26" s="296"/>
      <c r="D26" s="296"/>
      <c r="E26" s="296"/>
      <c r="F26" s="296"/>
      <c r="G26" s="296"/>
      <c r="H26" s="296"/>
      <c r="I26" s="296"/>
      <c r="J26" s="315" t="s">
        <v>102</v>
      </c>
      <c r="K26" s="316"/>
      <c r="L26" s="316"/>
      <c r="M26" s="316"/>
      <c r="N26" s="316"/>
      <c r="O26" s="316"/>
      <c r="P26" s="317"/>
      <c r="Q26" s="104"/>
      <c r="R26" s="104"/>
    </row>
    <row r="27" spans="1:18" s="11" customFormat="1" ht="15.75">
      <c r="A27" s="70" t="s">
        <v>103</v>
      </c>
      <c r="B27" s="5">
        <f aca="true" t="shared" si="8" ref="B27:I27">B11+B21</f>
        <v>15459</v>
      </c>
      <c r="C27" s="5">
        <f t="shared" si="8"/>
        <v>14278</v>
      </c>
      <c r="D27" s="5">
        <f t="shared" si="8"/>
        <v>12485</v>
      </c>
      <c r="E27" s="5">
        <f t="shared" si="8"/>
        <v>16533</v>
      </c>
      <c r="F27" s="5">
        <f t="shared" si="8"/>
        <v>16532534</v>
      </c>
      <c r="G27" s="5">
        <f t="shared" si="8"/>
        <v>16075</v>
      </c>
      <c r="H27" s="5">
        <f t="shared" si="8"/>
        <v>16074923</v>
      </c>
      <c r="I27" s="5">
        <f t="shared" si="8"/>
        <v>12484589</v>
      </c>
      <c r="J27" s="70" t="s">
        <v>104</v>
      </c>
      <c r="K27" s="5">
        <f aca="true" t="shared" si="9" ref="K27:R27">K11+K21</f>
        <v>19138</v>
      </c>
      <c r="L27" s="5">
        <f t="shared" si="9"/>
        <v>14343</v>
      </c>
      <c r="M27" s="5">
        <f t="shared" si="9"/>
        <v>16783</v>
      </c>
      <c r="N27" s="5">
        <f t="shared" si="9"/>
        <v>20845</v>
      </c>
      <c r="O27" s="5">
        <f t="shared" si="9"/>
        <v>20844724</v>
      </c>
      <c r="P27" s="5">
        <f t="shared" si="9"/>
        <v>16236</v>
      </c>
      <c r="Q27" s="5">
        <f t="shared" si="9"/>
        <v>16236489</v>
      </c>
      <c r="R27" s="5">
        <f t="shared" si="9"/>
        <v>16782627</v>
      </c>
    </row>
    <row r="28" spans="1:18" s="11" customFormat="1" ht="15.75">
      <c r="A28" s="73" t="s">
        <v>105</v>
      </c>
      <c r="B28" s="74">
        <f>B27-K27</f>
        <v>-3679</v>
      </c>
      <c r="C28" s="74">
        <f>C27-L27</f>
        <v>-65</v>
      </c>
      <c r="D28" s="74">
        <f>D27-M27</f>
        <v>-4298</v>
      </c>
      <c r="E28" s="74">
        <f>E27-K27</f>
        <v>-2605</v>
      </c>
      <c r="F28" s="74">
        <f>F27-L27</f>
        <v>16518191</v>
      </c>
      <c r="G28" s="74">
        <f>G27-L27</f>
        <v>1732</v>
      </c>
      <c r="H28" s="74">
        <f>H27-M27</f>
        <v>16058140</v>
      </c>
      <c r="I28" s="74">
        <f>I27-R27</f>
        <v>-4298038</v>
      </c>
      <c r="J28" s="294" t="s">
        <v>98</v>
      </c>
      <c r="K28" s="295">
        <v>399</v>
      </c>
      <c r="L28" s="295">
        <v>449</v>
      </c>
      <c r="M28" s="295">
        <f aca="true" t="shared" si="10" ref="M28:R28">M12+M22</f>
        <v>468</v>
      </c>
      <c r="N28" s="318">
        <f t="shared" si="10"/>
        <v>1015</v>
      </c>
      <c r="O28" s="318">
        <f t="shared" si="10"/>
        <v>1014907</v>
      </c>
      <c r="P28" s="318">
        <f t="shared" si="10"/>
        <v>468</v>
      </c>
      <c r="Q28" s="318">
        <f t="shared" si="10"/>
        <v>467920</v>
      </c>
      <c r="R28" s="295">
        <f t="shared" si="10"/>
        <v>467920</v>
      </c>
    </row>
    <row r="29" spans="1:18" s="11" customFormat="1" ht="15.75">
      <c r="A29" s="73" t="s">
        <v>96</v>
      </c>
      <c r="B29" s="5">
        <f aca="true" t="shared" si="11" ref="B29:I30">B13+B23</f>
        <v>8455</v>
      </c>
      <c r="C29" s="5">
        <f t="shared" si="11"/>
        <v>4826</v>
      </c>
      <c r="D29" s="5">
        <f t="shared" si="11"/>
        <v>4766</v>
      </c>
      <c r="E29" s="5">
        <f t="shared" si="11"/>
        <v>4780</v>
      </c>
      <c r="F29" s="5">
        <f t="shared" si="11"/>
        <v>4780110</v>
      </c>
      <c r="G29" s="5">
        <f t="shared" si="11"/>
        <v>4780</v>
      </c>
      <c r="H29" s="5">
        <f t="shared" si="11"/>
        <v>4780110</v>
      </c>
      <c r="I29" s="5">
        <f t="shared" si="11"/>
        <v>4765958</v>
      </c>
      <c r="J29" s="294"/>
      <c r="K29" s="295"/>
      <c r="L29" s="295"/>
      <c r="M29" s="295"/>
      <c r="N29" s="319"/>
      <c r="O29" s="319"/>
      <c r="P29" s="319"/>
      <c r="Q29" s="319"/>
      <c r="R29" s="295"/>
    </row>
    <row r="30" spans="1:18" s="11" customFormat="1" ht="15.75">
      <c r="A30" s="73" t="s">
        <v>97</v>
      </c>
      <c r="B30" s="5">
        <f t="shared" si="11"/>
        <v>449</v>
      </c>
      <c r="C30" s="5">
        <f t="shared" si="11"/>
        <v>468</v>
      </c>
      <c r="D30" s="5">
        <f t="shared" si="11"/>
        <v>0</v>
      </c>
      <c r="E30" s="5">
        <f t="shared" si="11"/>
        <v>547</v>
      </c>
      <c r="F30" s="5">
        <f t="shared" si="11"/>
        <v>546987</v>
      </c>
      <c r="G30" s="5">
        <f t="shared" si="11"/>
        <v>547</v>
      </c>
      <c r="H30" s="5">
        <f t="shared" si="11"/>
        <v>546987</v>
      </c>
      <c r="I30" s="5">
        <f t="shared" si="11"/>
        <v>0</v>
      </c>
      <c r="J30" s="294"/>
      <c r="K30" s="295"/>
      <c r="L30" s="295"/>
      <c r="M30" s="295"/>
      <c r="N30" s="320"/>
      <c r="O30" s="320"/>
      <c r="P30" s="320"/>
      <c r="Q30" s="320"/>
      <c r="R30" s="295"/>
    </row>
    <row r="31" spans="1:18" s="11" customFormat="1" ht="15.75">
      <c r="A31" s="51" t="s">
        <v>128</v>
      </c>
      <c r="B31" s="5">
        <f aca="true" t="shared" si="12" ref="B31:I31">B15</f>
        <v>0</v>
      </c>
      <c r="C31" s="5">
        <f t="shared" si="12"/>
        <v>0</v>
      </c>
      <c r="D31" s="5">
        <f t="shared" si="12"/>
        <v>0</v>
      </c>
      <c r="E31" s="5">
        <f t="shared" si="12"/>
        <v>0</v>
      </c>
      <c r="F31" s="5">
        <f t="shared" si="12"/>
        <v>0</v>
      </c>
      <c r="G31" s="5">
        <f t="shared" si="12"/>
        <v>0</v>
      </c>
      <c r="H31" s="5">
        <f t="shared" si="12"/>
        <v>0</v>
      </c>
      <c r="I31" s="5">
        <f t="shared" si="12"/>
        <v>0</v>
      </c>
      <c r="J31" s="51" t="s">
        <v>129</v>
      </c>
      <c r="K31" s="61">
        <f aca="true" t="shared" si="13" ref="K31:R31">K15</f>
        <v>0</v>
      </c>
      <c r="L31" s="61">
        <f t="shared" si="13"/>
        <v>0</v>
      </c>
      <c r="M31" s="61">
        <f t="shared" si="13"/>
        <v>0</v>
      </c>
      <c r="N31" s="61">
        <f t="shared" si="13"/>
        <v>0</v>
      </c>
      <c r="O31" s="61">
        <f t="shared" si="13"/>
        <v>0</v>
      </c>
      <c r="P31" s="61">
        <f t="shared" si="13"/>
        <v>0</v>
      </c>
      <c r="Q31" s="61">
        <f t="shared" si="13"/>
        <v>0</v>
      </c>
      <c r="R31" s="61">
        <f t="shared" si="13"/>
        <v>0</v>
      </c>
    </row>
    <row r="32" spans="1:18" s="11" customFormat="1" ht="15.75">
      <c r="A32" s="69" t="s">
        <v>7</v>
      </c>
      <c r="B32" s="14">
        <f aca="true" t="shared" si="14" ref="B32:I32">B27+B29+B30+B31</f>
        <v>24363</v>
      </c>
      <c r="C32" s="14">
        <f t="shared" si="14"/>
        <v>19572</v>
      </c>
      <c r="D32" s="14">
        <f t="shared" si="14"/>
        <v>17251</v>
      </c>
      <c r="E32" s="14">
        <f t="shared" si="14"/>
        <v>21860</v>
      </c>
      <c r="F32" s="14">
        <f t="shared" si="14"/>
        <v>21859631</v>
      </c>
      <c r="G32" s="14">
        <f t="shared" si="14"/>
        <v>21402</v>
      </c>
      <c r="H32" s="14">
        <f t="shared" si="14"/>
        <v>21402020</v>
      </c>
      <c r="I32" s="14">
        <f t="shared" si="14"/>
        <v>17250547</v>
      </c>
      <c r="J32" s="69" t="s">
        <v>8</v>
      </c>
      <c r="K32" s="14">
        <f aca="true" t="shared" si="15" ref="K32:R32">SUM(K27:K31)</f>
        <v>19537</v>
      </c>
      <c r="L32" s="14">
        <f t="shared" si="15"/>
        <v>14792</v>
      </c>
      <c r="M32" s="14">
        <f t="shared" si="15"/>
        <v>17251</v>
      </c>
      <c r="N32" s="14">
        <f t="shared" si="15"/>
        <v>21860</v>
      </c>
      <c r="O32" s="14">
        <f t="shared" si="15"/>
        <v>21859631</v>
      </c>
      <c r="P32" s="14">
        <f t="shared" si="15"/>
        <v>16704</v>
      </c>
      <c r="Q32" s="14">
        <f t="shared" si="15"/>
        <v>16704409</v>
      </c>
      <c r="R32" s="14">
        <f t="shared" si="15"/>
        <v>17250547</v>
      </c>
    </row>
  </sheetData>
  <sheetProtection/>
  <mergeCells count="44">
    <mergeCell ref="Q12:Q14"/>
    <mergeCell ref="Q22:Q24"/>
    <mergeCell ref="Q28:Q30"/>
    <mergeCell ref="P12:P14"/>
    <mergeCell ref="P22:P24"/>
    <mergeCell ref="P28:P30"/>
    <mergeCell ref="O28:O30"/>
    <mergeCell ref="E9:E10"/>
    <mergeCell ref="N12:N14"/>
    <mergeCell ref="N22:N24"/>
    <mergeCell ref="N28:N30"/>
    <mergeCell ref="H9:H10"/>
    <mergeCell ref="G9:G10"/>
    <mergeCell ref="J17:P17"/>
    <mergeCell ref="R22:R24"/>
    <mergeCell ref="D9:D10"/>
    <mergeCell ref="M12:M14"/>
    <mergeCell ref="A26:I26"/>
    <mergeCell ref="J28:J30"/>
    <mergeCell ref="K28:K30"/>
    <mergeCell ref="L28:L30"/>
    <mergeCell ref="R28:R30"/>
    <mergeCell ref="M22:M24"/>
    <mergeCell ref="M28:M30"/>
    <mergeCell ref="J26:P26"/>
    <mergeCell ref="A1:R1"/>
    <mergeCell ref="A2:R2"/>
    <mergeCell ref="J12:J14"/>
    <mergeCell ref="K12:K14"/>
    <mergeCell ref="L12:L14"/>
    <mergeCell ref="R12:R14"/>
    <mergeCell ref="A9:A10"/>
    <mergeCell ref="B9:B10"/>
    <mergeCell ref="C9:C10"/>
    <mergeCell ref="J5:P5"/>
    <mergeCell ref="A5:I5"/>
    <mergeCell ref="A17:I17"/>
    <mergeCell ref="J22:J24"/>
    <mergeCell ref="K22:K24"/>
    <mergeCell ref="L22:L24"/>
    <mergeCell ref="F9:F10"/>
    <mergeCell ref="I9:I10"/>
    <mergeCell ref="O12:O14"/>
    <mergeCell ref="O22:O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D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4" sqref="C4"/>
    </sheetView>
  </sheetViews>
  <sheetFormatPr defaultColWidth="9.140625" defaultRowHeight="15"/>
  <cols>
    <col min="1" max="1" width="5.7109375" style="60" customWidth="1"/>
    <col min="2" max="2" width="36.57421875" style="60" customWidth="1"/>
    <col min="3" max="3" width="13.140625" style="60" customWidth="1"/>
    <col min="4" max="4" width="11.8515625" style="60" hidden="1" customWidth="1"/>
    <col min="5" max="16384" width="9.140625" style="60" customWidth="1"/>
  </cols>
  <sheetData>
    <row r="1" spans="1:3" s="16" customFormat="1" ht="48" customHeight="1">
      <c r="A1" s="326" t="s">
        <v>835</v>
      </c>
      <c r="B1" s="326"/>
      <c r="C1" s="326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57" t="s">
        <v>600</v>
      </c>
      <c r="C5" s="293">
        <v>4765958</v>
      </c>
    </row>
    <row r="6" spans="1:4" s="10" customFormat="1" ht="25.5">
      <c r="A6" s="1">
        <v>3</v>
      </c>
      <c r="B6" s="98" t="s">
        <v>250</v>
      </c>
      <c r="C6" s="158">
        <f>Összesen!N7</f>
        <v>13919109</v>
      </c>
      <c r="D6" s="12" t="e">
        <f>#REF!-#REF!</f>
        <v>#REF!</v>
      </c>
    </row>
    <row r="7" spans="1:4" s="10" customFormat="1" ht="25.5">
      <c r="A7" s="1">
        <v>4</v>
      </c>
      <c r="B7" s="98" t="s">
        <v>259</v>
      </c>
      <c r="C7" s="158">
        <f>Összesen!N18</f>
        <v>498348</v>
      </c>
      <c r="D7" s="12" t="e">
        <f>#REF!-#REF!</f>
        <v>#REF!</v>
      </c>
    </row>
    <row r="8" spans="1:4" s="10" customFormat="1" ht="15.75">
      <c r="A8" s="1">
        <v>5</v>
      </c>
      <c r="B8" s="98" t="s">
        <v>271</v>
      </c>
      <c r="C8" s="158">
        <f>Összesen!N8</f>
        <v>165922</v>
      </c>
      <c r="D8" s="12" t="e">
        <f>#REF!-#REF!</f>
        <v>#REF!</v>
      </c>
    </row>
    <row r="9" spans="1:4" s="10" customFormat="1" ht="15.75">
      <c r="A9" s="1">
        <v>6</v>
      </c>
      <c r="B9" s="98" t="s">
        <v>42</v>
      </c>
      <c r="C9" s="158">
        <f>Összesen!N9</f>
        <v>199144</v>
      </c>
      <c r="D9" s="12" t="e">
        <f>#REF!-#REF!</f>
        <v>#REF!</v>
      </c>
    </row>
    <row r="10" spans="1:4" s="10" customFormat="1" ht="15.75">
      <c r="A10" s="1">
        <v>7</v>
      </c>
      <c r="B10" s="98" t="s">
        <v>99</v>
      </c>
      <c r="C10" s="158">
        <f>Összesen!N19</f>
        <v>0</v>
      </c>
      <c r="D10" s="12" t="e">
        <f>#REF!-#REF!</f>
        <v>#REF!</v>
      </c>
    </row>
    <row r="11" spans="1:4" s="10" customFormat="1" ht="15.75">
      <c r="A11" s="1">
        <v>8</v>
      </c>
      <c r="B11" s="98" t="s">
        <v>328</v>
      </c>
      <c r="C11" s="158">
        <f>Összesen!N10</f>
        <v>123200</v>
      </c>
      <c r="D11" s="12" t="e">
        <f>#REF!-#REF!</f>
        <v>#REF!</v>
      </c>
    </row>
    <row r="12" spans="1:4" s="10" customFormat="1" ht="15.75">
      <c r="A12" s="1">
        <v>9</v>
      </c>
      <c r="B12" s="98" t="s">
        <v>329</v>
      </c>
      <c r="C12" s="158">
        <f>Összesen!N20</f>
        <v>1169200</v>
      </c>
      <c r="D12" s="12" t="e">
        <f>#REF!-#REF!</f>
        <v>#REF!</v>
      </c>
    </row>
    <row r="13" spans="1:4" s="10" customFormat="1" ht="15.75">
      <c r="A13" s="1">
        <v>10</v>
      </c>
      <c r="B13" s="98" t="s">
        <v>339</v>
      </c>
      <c r="C13" s="158"/>
      <c r="D13" s="12" t="e">
        <f>#REF!-#REF!</f>
        <v>#REF!</v>
      </c>
    </row>
    <row r="14" spans="1:4" s="10" customFormat="1" ht="15.75">
      <c r="A14" s="1">
        <v>11</v>
      </c>
      <c r="B14" s="98" t="s">
        <v>340</v>
      </c>
      <c r="C14" s="158">
        <f>Összesen!N23</f>
        <v>0</v>
      </c>
      <c r="D14" s="12" t="e">
        <f>#REF!-#REF!</f>
        <v>#REF!</v>
      </c>
    </row>
    <row r="15" spans="1:4" s="10" customFormat="1" ht="15.75">
      <c r="A15" s="1">
        <v>12</v>
      </c>
      <c r="B15" s="98" t="s">
        <v>337</v>
      </c>
      <c r="C15" s="158">
        <f>Összesen!N15</f>
        <v>546987</v>
      </c>
      <c r="D15" s="12" t="e">
        <f>#REF!-#REF!</f>
        <v>#REF!</v>
      </c>
    </row>
    <row r="16" spans="1:4" s="10" customFormat="1" ht="15.75">
      <c r="A16" s="1">
        <v>13</v>
      </c>
      <c r="B16" s="98" t="s">
        <v>338</v>
      </c>
      <c r="C16" s="158">
        <f>Összesen!N24</f>
        <v>0</v>
      </c>
      <c r="D16" s="12" t="e">
        <f>#REF!-#REF!</f>
        <v>#REF!</v>
      </c>
    </row>
    <row r="17" spans="1:4" s="10" customFormat="1" ht="15.75">
      <c r="A17" s="1">
        <v>14</v>
      </c>
      <c r="B17" s="58" t="s">
        <v>601</v>
      </c>
      <c r="C17" s="98">
        <v>5850</v>
      </c>
      <c r="D17" s="12"/>
    </row>
    <row r="18" spans="1:4" s="10" customFormat="1" ht="15.75">
      <c r="A18" s="1">
        <v>15</v>
      </c>
      <c r="B18" s="59" t="s">
        <v>7</v>
      </c>
      <c r="C18" s="155">
        <f>SUM(C6:C17)</f>
        <v>16627760</v>
      </c>
      <c r="D18" s="12" t="e">
        <f>#REF!-#REF!</f>
        <v>#REF!</v>
      </c>
    </row>
    <row r="19" spans="1:4" s="10" customFormat="1" ht="15.75">
      <c r="A19" s="1">
        <v>16</v>
      </c>
      <c r="B19" s="58" t="s">
        <v>34</v>
      </c>
      <c r="C19" s="159">
        <f>Összesen!AA7</f>
        <v>5868304</v>
      </c>
      <c r="D19" s="12" t="e">
        <f>#REF!-#REF!</f>
        <v>#REF!</v>
      </c>
    </row>
    <row r="20" spans="1:4" s="10" customFormat="1" ht="25.5">
      <c r="A20" s="1">
        <v>17</v>
      </c>
      <c r="B20" s="58" t="s">
        <v>55</v>
      </c>
      <c r="C20" s="159">
        <f>Összesen!AA8</f>
        <v>1168349</v>
      </c>
      <c r="D20" s="12" t="e">
        <f>#REF!-#REF!</f>
        <v>#REF!</v>
      </c>
    </row>
    <row r="21" spans="1:4" s="10" customFormat="1" ht="15.75">
      <c r="A21" s="1">
        <v>18</v>
      </c>
      <c r="B21" s="58" t="s">
        <v>56</v>
      </c>
      <c r="C21" s="159">
        <f>Összesen!AA9</f>
        <v>2028426</v>
      </c>
      <c r="D21" s="12" t="e">
        <f>#REF!-#REF!</f>
        <v>#REF!</v>
      </c>
    </row>
    <row r="22" spans="1:4" s="10" customFormat="1" ht="15.75">
      <c r="A22" s="1">
        <v>19</v>
      </c>
      <c r="B22" s="58" t="s">
        <v>57</v>
      </c>
      <c r="C22" s="159">
        <f>Összesen!AA10</f>
        <v>688285</v>
      </c>
      <c r="D22" s="12" t="e">
        <f>#REF!-#REF!</f>
        <v>#REF!</v>
      </c>
    </row>
    <row r="23" spans="1:4" s="10" customFormat="1" ht="15.75">
      <c r="A23" s="1">
        <v>20</v>
      </c>
      <c r="B23" s="58" t="s">
        <v>58</v>
      </c>
      <c r="C23" s="159">
        <f>Összesen!AA11</f>
        <v>1119070</v>
      </c>
      <c r="D23" s="12" t="e">
        <f>#REF!-#REF!</f>
        <v>#REF!</v>
      </c>
    </row>
    <row r="24" spans="1:4" s="10" customFormat="1" ht="15.75">
      <c r="A24" s="1">
        <v>21</v>
      </c>
      <c r="B24" s="58" t="s">
        <v>74</v>
      </c>
      <c r="C24" s="159">
        <f>Összesen!AA18</f>
        <v>1266279</v>
      </c>
      <c r="D24" s="12" t="e">
        <f>#REF!-#REF!</f>
        <v>#REF!</v>
      </c>
    </row>
    <row r="25" spans="1:4" s="10" customFormat="1" ht="15.75">
      <c r="A25" s="1">
        <v>22</v>
      </c>
      <c r="B25" s="58" t="s">
        <v>43</v>
      </c>
      <c r="C25" s="159">
        <f>Összesen!AA19</f>
        <v>4006292</v>
      </c>
      <c r="D25" s="12" t="e">
        <f>#REF!-#REF!</f>
        <v>#REF!</v>
      </c>
    </row>
    <row r="26" spans="1:4" s="10" customFormat="1" ht="15.75">
      <c r="A26" s="1">
        <v>23</v>
      </c>
      <c r="B26" s="58" t="s">
        <v>168</v>
      </c>
      <c r="C26" s="159">
        <f>Összesen!AA20</f>
        <v>91484</v>
      </c>
      <c r="D26" s="12" t="e">
        <f>#REF!-#REF!</f>
        <v>#REF!</v>
      </c>
    </row>
    <row r="27" spans="1:4" s="10" customFormat="1" ht="15.75">
      <c r="A27" s="1">
        <v>24</v>
      </c>
      <c r="B27" s="58" t="s">
        <v>68</v>
      </c>
      <c r="C27" s="159">
        <f>Összesen!AA13</f>
        <v>467920</v>
      </c>
      <c r="D27" s="12" t="e">
        <f>#REF!-#REF!</f>
        <v>#REF!</v>
      </c>
    </row>
    <row r="28" spans="1:4" s="10" customFormat="1" ht="15.75">
      <c r="A28" s="1">
        <v>25</v>
      </c>
      <c r="B28" s="58" t="s">
        <v>75</v>
      </c>
      <c r="C28" s="159">
        <f>Összesen!AA22</f>
        <v>0</v>
      </c>
      <c r="D28" s="12" t="e">
        <f>#REF!-#REF!</f>
        <v>#REF!</v>
      </c>
    </row>
    <row r="29" spans="1:4" s="10" customFormat="1" ht="15.75">
      <c r="A29" s="1">
        <v>26</v>
      </c>
      <c r="B29" s="58" t="s">
        <v>601</v>
      </c>
      <c r="C29" s="160"/>
      <c r="D29" s="12"/>
    </row>
    <row r="30" spans="1:4" s="10" customFormat="1" ht="15.75">
      <c r="A30" s="1">
        <v>27</v>
      </c>
      <c r="B30" s="59" t="s">
        <v>8</v>
      </c>
      <c r="C30" s="155">
        <f>SUM(C19:C29)</f>
        <v>16704409</v>
      </c>
      <c r="D30" s="12" t="e">
        <f>#REF!-#REF!</f>
        <v>#REF!</v>
      </c>
    </row>
    <row r="31" spans="1:4" ht="15.75">
      <c r="A31" s="1">
        <v>28</v>
      </c>
      <c r="B31" s="59" t="s">
        <v>80</v>
      </c>
      <c r="C31" s="156">
        <f>C5+C18-C30</f>
        <v>4689309</v>
      </c>
      <c r="D31" s="12" t="e">
        <f>#REF!-#REF!</f>
        <v>#REF!</v>
      </c>
    </row>
    <row r="33" ht="15">
      <c r="C33" s="161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D11" sqref="D11"/>
    </sheetView>
  </sheetViews>
  <sheetFormatPr defaultColWidth="12.00390625" defaultRowHeight="15"/>
  <cols>
    <col min="1" max="1" width="5.7109375" style="128" customWidth="1"/>
    <col min="2" max="2" width="41.421875" style="127" customWidth="1"/>
    <col min="3" max="4" width="21.140625" style="127" customWidth="1"/>
    <col min="5" max="16384" width="12.00390625" style="127" customWidth="1"/>
  </cols>
  <sheetData>
    <row r="1" spans="1:7" s="151" customFormat="1" ht="17.25" customHeight="1">
      <c r="A1" s="327" t="s">
        <v>599</v>
      </c>
      <c r="B1" s="327"/>
      <c r="C1" s="327"/>
      <c r="D1" s="327"/>
      <c r="E1" s="152"/>
      <c r="F1" s="152"/>
      <c r="G1" s="152"/>
    </row>
    <row r="2" ht="11.25" customHeight="1"/>
    <row r="3" spans="1:4" s="128" customFormat="1" ht="13.5" customHeight="1">
      <c r="A3" s="150"/>
      <c r="B3" s="149" t="s">
        <v>0</v>
      </c>
      <c r="C3" s="149" t="s">
        <v>1</v>
      </c>
      <c r="D3" s="149" t="s">
        <v>2</v>
      </c>
    </row>
    <row r="4" spans="1:4" ht="15.75">
      <c r="A4" s="130">
        <v>1</v>
      </c>
      <c r="B4" s="143" t="s">
        <v>9</v>
      </c>
      <c r="C4" s="148">
        <v>42735</v>
      </c>
      <c r="D4" s="148">
        <v>43100</v>
      </c>
    </row>
    <row r="5" spans="1:4" ht="15.75">
      <c r="A5" s="130">
        <v>2</v>
      </c>
      <c r="B5" s="143" t="s">
        <v>598</v>
      </c>
      <c r="C5" s="148"/>
      <c r="D5" s="148"/>
    </row>
    <row r="6" spans="1:4" ht="12.75">
      <c r="A6" s="130">
        <v>3</v>
      </c>
      <c r="B6" s="140" t="s">
        <v>597</v>
      </c>
      <c r="C6" s="140">
        <f>SUM(C7:C8)</f>
        <v>0</v>
      </c>
      <c r="D6" s="140">
        <f>SUM(D7:D8)</f>
        <v>983726</v>
      </c>
    </row>
    <row r="7" spans="1:4" ht="12.75">
      <c r="A7" s="130">
        <v>4</v>
      </c>
      <c r="B7" s="142" t="s">
        <v>596</v>
      </c>
      <c r="C7" s="140">
        <v>0</v>
      </c>
      <c r="D7" s="140">
        <v>0</v>
      </c>
    </row>
    <row r="8" spans="1:4" ht="12.75">
      <c r="A8" s="130">
        <v>5</v>
      </c>
      <c r="B8" s="142" t="s">
        <v>595</v>
      </c>
      <c r="C8" s="142">
        <v>0</v>
      </c>
      <c r="D8" s="142">
        <v>983726</v>
      </c>
    </row>
    <row r="9" spans="1:4" ht="12.75">
      <c r="A9" s="130">
        <v>6</v>
      </c>
      <c r="B9" s="140" t="s">
        <v>594</v>
      </c>
      <c r="C9" s="140">
        <f>SUM(C10:C12)</f>
        <v>58448835</v>
      </c>
      <c r="D9" s="140">
        <f>SUM(D10:D12)</f>
        <v>59908930</v>
      </c>
    </row>
    <row r="10" spans="1:4" ht="12.75">
      <c r="A10" s="130">
        <v>7</v>
      </c>
      <c r="B10" s="132" t="s">
        <v>593</v>
      </c>
      <c r="C10" s="142">
        <v>55205511</v>
      </c>
      <c r="D10" s="142">
        <v>56035249</v>
      </c>
    </row>
    <row r="11" spans="1:4" ht="12.75">
      <c r="A11" s="130">
        <v>8</v>
      </c>
      <c r="B11" s="132" t="s">
        <v>592</v>
      </c>
      <c r="C11" s="142">
        <v>1877707</v>
      </c>
      <c r="D11" s="142">
        <v>1333053</v>
      </c>
    </row>
    <row r="12" spans="1:4" ht="12.75">
      <c r="A12" s="130">
        <v>9</v>
      </c>
      <c r="B12" s="142" t="s">
        <v>591</v>
      </c>
      <c r="C12" s="142">
        <v>1365617</v>
      </c>
      <c r="D12" s="142">
        <v>2540628</v>
      </c>
    </row>
    <row r="13" spans="1:4" ht="12.75">
      <c r="A13" s="130">
        <v>10</v>
      </c>
      <c r="B13" s="140" t="s">
        <v>590</v>
      </c>
      <c r="C13" s="140">
        <f>SUM(C14:C14)</f>
        <v>100000</v>
      </c>
      <c r="D13" s="140">
        <f>SUM(D14:D14)</f>
        <v>100000</v>
      </c>
    </row>
    <row r="14" spans="1:4" ht="12.75">
      <c r="A14" s="130">
        <v>11</v>
      </c>
      <c r="B14" s="132" t="s">
        <v>589</v>
      </c>
      <c r="C14" s="142">
        <v>100000</v>
      </c>
      <c r="D14" s="142">
        <v>100000</v>
      </c>
    </row>
    <row r="15" spans="1:4" ht="12.75">
      <c r="A15" s="130">
        <v>12</v>
      </c>
      <c r="B15" s="140" t="s">
        <v>588</v>
      </c>
      <c r="C15" s="140">
        <f>SUM(C16:C16)</f>
        <v>0</v>
      </c>
      <c r="D15" s="140">
        <f>SUM(D16:D16)</f>
        <v>0</v>
      </c>
    </row>
    <row r="16" spans="1:4" ht="12.75">
      <c r="A16" s="130">
        <v>13</v>
      </c>
      <c r="B16" s="132" t="s">
        <v>587</v>
      </c>
      <c r="C16" s="142">
        <v>0</v>
      </c>
      <c r="D16" s="142">
        <v>0</v>
      </c>
    </row>
    <row r="17" spans="1:4" ht="37.5" customHeight="1">
      <c r="A17" s="130">
        <v>14</v>
      </c>
      <c r="B17" s="138" t="s">
        <v>586</v>
      </c>
      <c r="C17" s="145">
        <f>C9+C13+C15+C6</f>
        <v>58548835</v>
      </c>
      <c r="D17" s="145">
        <f>D9+D13+D15+D6</f>
        <v>60992656</v>
      </c>
    </row>
    <row r="18" spans="1:4" ht="13.5">
      <c r="A18" s="130">
        <v>15</v>
      </c>
      <c r="B18" s="147" t="s">
        <v>585</v>
      </c>
      <c r="C18" s="146">
        <f>C19</f>
        <v>0</v>
      </c>
      <c r="D18" s="146">
        <f>D19</f>
        <v>0</v>
      </c>
    </row>
    <row r="19" spans="1:4" ht="12.75">
      <c r="A19" s="130">
        <v>16</v>
      </c>
      <c r="B19" s="133" t="s">
        <v>584</v>
      </c>
      <c r="C19" s="132">
        <v>0</v>
      </c>
      <c r="D19" s="132">
        <v>0</v>
      </c>
    </row>
    <row r="20" spans="1:4" ht="12.75">
      <c r="A20" s="130">
        <v>17</v>
      </c>
      <c r="B20" s="140" t="s">
        <v>583</v>
      </c>
      <c r="C20" s="140">
        <f>C21</f>
        <v>0</v>
      </c>
      <c r="D20" s="140">
        <f>D21</f>
        <v>0</v>
      </c>
    </row>
    <row r="21" spans="1:4" ht="12.75">
      <c r="A21" s="130">
        <v>18</v>
      </c>
      <c r="B21" s="132" t="s">
        <v>582</v>
      </c>
      <c r="C21" s="142">
        <v>0</v>
      </c>
      <c r="D21" s="142">
        <v>0</v>
      </c>
    </row>
    <row r="22" spans="1:4" ht="28.5">
      <c r="A22" s="130">
        <v>19</v>
      </c>
      <c r="B22" s="138" t="s">
        <v>581</v>
      </c>
      <c r="C22" s="137">
        <f>SUM(C18,C20)</f>
        <v>0</v>
      </c>
      <c r="D22" s="137">
        <f>SUM(D18,D20)</f>
        <v>0</v>
      </c>
    </row>
    <row r="23" spans="1:4" ht="12.75">
      <c r="A23" s="130">
        <v>20</v>
      </c>
      <c r="B23" s="140" t="s">
        <v>580</v>
      </c>
      <c r="C23" s="140">
        <f>SUM(C24:C25)</f>
        <v>4765958</v>
      </c>
      <c r="D23" s="140">
        <f>SUM(D24:D25)</f>
        <v>4689309</v>
      </c>
    </row>
    <row r="24" spans="1:4" ht="12.75">
      <c r="A24" s="130">
        <v>21</v>
      </c>
      <c r="B24" s="132" t="s">
        <v>579</v>
      </c>
      <c r="C24" s="142">
        <v>0</v>
      </c>
      <c r="D24" s="142">
        <v>1210</v>
      </c>
    </row>
    <row r="25" spans="1:4" ht="12.75">
      <c r="A25" s="130">
        <v>22</v>
      </c>
      <c r="B25" s="132" t="s">
        <v>578</v>
      </c>
      <c r="C25" s="142">
        <v>4765958</v>
      </c>
      <c r="D25" s="142">
        <v>4688099</v>
      </c>
    </row>
    <row r="26" spans="1:4" ht="12.75">
      <c r="A26" s="130">
        <v>23</v>
      </c>
      <c r="B26" s="140" t="s">
        <v>577</v>
      </c>
      <c r="C26" s="140">
        <f>SUM(C27,C28,C29,C30,C32,C34)</f>
        <v>25404</v>
      </c>
      <c r="D26" s="140">
        <f>SUM(D27,D28,D29,D30,D32,D34)</f>
        <v>14132</v>
      </c>
    </row>
    <row r="27" spans="1:4" ht="12.75">
      <c r="A27" s="130">
        <v>24</v>
      </c>
      <c r="B27" s="132" t="s">
        <v>576</v>
      </c>
      <c r="C27" s="142">
        <v>5004</v>
      </c>
      <c r="D27" s="142">
        <v>2968</v>
      </c>
    </row>
    <row r="28" spans="1:4" ht="12.75">
      <c r="A28" s="130">
        <v>25</v>
      </c>
      <c r="B28" s="132" t="s">
        <v>575</v>
      </c>
      <c r="C28" s="142">
        <v>0</v>
      </c>
      <c r="D28" s="142">
        <v>11164</v>
      </c>
    </row>
    <row r="29" spans="1:4" ht="12.75">
      <c r="A29" s="130">
        <v>26</v>
      </c>
      <c r="B29" s="132" t="s">
        <v>574</v>
      </c>
      <c r="C29" s="142">
        <v>0</v>
      </c>
      <c r="D29" s="142">
        <v>0</v>
      </c>
    </row>
    <row r="30" spans="1:4" ht="12.75">
      <c r="A30" s="130">
        <v>27</v>
      </c>
      <c r="B30" s="132" t="s">
        <v>573</v>
      </c>
      <c r="C30" s="142">
        <v>20400</v>
      </c>
      <c r="D30" s="142">
        <v>0</v>
      </c>
    </row>
    <row r="31" spans="1:4" ht="12.75">
      <c r="A31" s="130">
        <v>28</v>
      </c>
      <c r="B31" s="132" t="s">
        <v>567</v>
      </c>
      <c r="C31" s="142">
        <v>0</v>
      </c>
      <c r="D31" s="142">
        <v>0</v>
      </c>
    </row>
    <row r="32" spans="1:4" ht="12.75">
      <c r="A32" s="130">
        <v>29</v>
      </c>
      <c r="B32" s="132" t="s">
        <v>572</v>
      </c>
      <c r="C32" s="142">
        <v>0</v>
      </c>
      <c r="D32" s="142">
        <v>0</v>
      </c>
    </row>
    <row r="33" spans="1:4" ht="12.75">
      <c r="A33" s="130">
        <v>30</v>
      </c>
      <c r="B33" s="132" t="s">
        <v>565</v>
      </c>
      <c r="C33" s="142">
        <v>0</v>
      </c>
      <c r="D33" s="142">
        <v>0</v>
      </c>
    </row>
    <row r="34" spans="1:4" ht="12.75">
      <c r="A34" s="130">
        <v>31</v>
      </c>
      <c r="B34" s="132" t="s">
        <v>571</v>
      </c>
      <c r="C34" s="142">
        <v>0</v>
      </c>
      <c r="D34" s="142">
        <v>0</v>
      </c>
    </row>
    <row r="35" spans="1:4" ht="12.75">
      <c r="A35" s="130">
        <v>32</v>
      </c>
      <c r="B35" s="140" t="s">
        <v>570</v>
      </c>
      <c r="C35" s="140">
        <f>SUM(C36,C37,C39,C41)</f>
        <v>0</v>
      </c>
      <c r="D35" s="140">
        <f>SUM(D36,D37,D39,D41)</f>
        <v>0</v>
      </c>
    </row>
    <row r="36" spans="1:4" ht="12.75">
      <c r="A36" s="130">
        <v>33</v>
      </c>
      <c r="B36" s="132" t="s">
        <v>569</v>
      </c>
      <c r="C36" s="142">
        <v>0</v>
      </c>
      <c r="D36" s="142">
        <v>0</v>
      </c>
    </row>
    <row r="37" spans="1:4" ht="12.75">
      <c r="A37" s="130">
        <v>34</v>
      </c>
      <c r="B37" s="132" t="s">
        <v>568</v>
      </c>
      <c r="C37" s="142">
        <v>0</v>
      </c>
      <c r="D37" s="142">
        <v>0</v>
      </c>
    </row>
    <row r="38" spans="1:4" ht="12.75">
      <c r="A38" s="130">
        <v>35</v>
      </c>
      <c r="B38" s="132" t="s">
        <v>567</v>
      </c>
      <c r="C38" s="142">
        <v>0</v>
      </c>
      <c r="D38" s="142">
        <v>0</v>
      </c>
    </row>
    <row r="39" spans="1:4" ht="12.75">
      <c r="A39" s="130">
        <v>36</v>
      </c>
      <c r="B39" s="132" t="s">
        <v>566</v>
      </c>
      <c r="C39" s="142">
        <v>0</v>
      </c>
      <c r="D39" s="142">
        <v>0</v>
      </c>
    </row>
    <row r="40" spans="1:4" ht="12.75">
      <c r="A40" s="130">
        <v>37</v>
      </c>
      <c r="B40" s="132" t="s">
        <v>565</v>
      </c>
      <c r="C40" s="142">
        <v>0</v>
      </c>
      <c r="D40" s="142">
        <v>0</v>
      </c>
    </row>
    <row r="41" spans="1:4" ht="12.75">
      <c r="A41" s="130">
        <v>38</v>
      </c>
      <c r="B41" s="132" t="s">
        <v>564</v>
      </c>
      <c r="C41" s="142">
        <v>0</v>
      </c>
      <c r="D41" s="142">
        <v>0</v>
      </c>
    </row>
    <row r="42" spans="1:4" s="139" customFormat="1" ht="12.75">
      <c r="A42" s="130">
        <v>39</v>
      </c>
      <c r="B42" s="140" t="s">
        <v>563</v>
      </c>
      <c r="C42" s="140">
        <f>SUM(C43:C46)</f>
        <v>18000</v>
      </c>
      <c r="D42" s="140">
        <f>SUM(D43:D46)</f>
        <v>18000</v>
      </c>
    </row>
    <row r="43" spans="1:4" ht="12.75">
      <c r="A43" s="130">
        <v>40</v>
      </c>
      <c r="B43" s="132" t="s">
        <v>562</v>
      </c>
      <c r="C43" s="142">
        <v>0</v>
      </c>
      <c r="D43" s="142">
        <v>0</v>
      </c>
    </row>
    <row r="44" spans="1:4" ht="12.75">
      <c r="A44" s="130">
        <v>41</v>
      </c>
      <c r="B44" s="132" t="s">
        <v>561</v>
      </c>
      <c r="C44" s="142">
        <v>0</v>
      </c>
      <c r="D44" s="142">
        <v>0</v>
      </c>
    </row>
    <row r="45" spans="1:4" ht="12.75">
      <c r="A45" s="130">
        <v>42</v>
      </c>
      <c r="B45" s="132" t="s">
        <v>560</v>
      </c>
      <c r="C45" s="142">
        <v>0</v>
      </c>
      <c r="D45" s="142">
        <v>0</v>
      </c>
    </row>
    <row r="46" spans="1:4" ht="12.75">
      <c r="A46" s="130">
        <v>43</v>
      </c>
      <c r="B46" s="132" t="s">
        <v>559</v>
      </c>
      <c r="C46" s="142">
        <v>18000</v>
      </c>
      <c r="D46" s="142">
        <v>18000</v>
      </c>
    </row>
    <row r="47" spans="1:4" ht="15">
      <c r="A47" s="130">
        <v>44</v>
      </c>
      <c r="B47" s="137" t="s">
        <v>558</v>
      </c>
      <c r="C47" s="145">
        <f>SUM(C26,C35,C42)</f>
        <v>43404</v>
      </c>
      <c r="D47" s="145">
        <f>SUM(D26,D35,D42)</f>
        <v>32132</v>
      </c>
    </row>
    <row r="48" spans="1:4" ht="29.25">
      <c r="A48" s="130">
        <v>45</v>
      </c>
      <c r="B48" s="138" t="s">
        <v>557</v>
      </c>
      <c r="C48" s="145">
        <v>0</v>
      </c>
      <c r="D48" s="145">
        <v>0</v>
      </c>
    </row>
    <row r="49" spans="1:4" ht="28.5">
      <c r="A49" s="130">
        <v>46</v>
      </c>
      <c r="B49" s="138" t="s">
        <v>556</v>
      </c>
      <c r="C49" s="137">
        <f>SUM(C50:C52)</f>
        <v>0</v>
      </c>
      <c r="D49" s="137">
        <f>SUM(D50:D52)</f>
        <v>0</v>
      </c>
    </row>
    <row r="50" spans="1:4" ht="18" customHeight="1">
      <c r="A50" s="130">
        <v>47</v>
      </c>
      <c r="B50" s="133" t="s">
        <v>555</v>
      </c>
      <c r="C50" s="144">
        <v>0</v>
      </c>
      <c r="D50" s="144">
        <v>0</v>
      </c>
    </row>
    <row r="51" spans="1:4" ht="15">
      <c r="A51" s="130">
        <v>48</v>
      </c>
      <c r="B51" s="133" t="s">
        <v>554</v>
      </c>
      <c r="C51" s="144">
        <v>0</v>
      </c>
      <c r="D51" s="144">
        <v>0</v>
      </c>
    </row>
    <row r="52" spans="1:4" ht="15">
      <c r="A52" s="130">
        <v>49</v>
      </c>
      <c r="B52" s="132" t="s">
        <v>553</v>
      </c>
      <c r="C52" s="135">
        <v>0</v>
      </c>
      <c r="D52" s="135">
        <v>0</v>
      </c>
    </row>
    <row r="53" spans="1:4" ht="14.25">
      <c r="A53" s="130">
        <v>50</v>
      </c>
      <c r="B53" s="137" t="s">
        <v>552</v>
      </c>
      <c r="C53" s="137">
        <f>SUM(C17,C22,C23,C47,C48,C49,)</f>
        <v>63358197</v>
      </c>
      <c r="D53" s="137">
        <f>SUM(D17,D22,D23,D47,D48,D49,)</f>
        <v>65714097</v>
      </c>
    </row>
    <row r="54" spans="1:4" ht="15.75">
      <c r="A54" s="130">
        <v>51</v>
      </c>
      <c r="B54" s="143" t="s">
        <v>551</v>
      </c>
      <c r="C54" s="142"/>
      <c r="D54" s="142"/>
    </row>
    <row r="55" spans="1:4" ht="14.25">
      <c r="A55" s="130">
        <v>52</v>
      </c>
      <c r="B55" s="137" t="s">
        <v>550</v>
      </c>
      <c r="C55" s="140">
        <f>SUM(C56:C60)</f>
        <v>59963626</v>
      </c>
      <c r="D55" s="140">
        <f>SUM(D56:D60)</f>
        <v>61120176</v>
      </c>
    </row>
    <row r="56" spans="1:4" ht="12.75">
      <c r="A56" s="130">
        <v>53</v>
      </c>
      <c r="B56" s="132" t="s">
        <v>549</v>
      </c>
      <c r="C56" s="142">
        <v>78482393</v>
      </c>
      <c r="D56" s="142">
        <v>78482393</v>
      </c>
    </row>
    <row r="57" spans="1:4" ht="12.75">
      <c r="A57" s="130">
        <v>54</v>
      </c>
      <c r="B57" s="132" t="s">
        <v>548</v>
      </c>
      <c r="C57" s="142">
        <v>0</v>
      </c>
      <c r="D57" s="142">
        <v>0</v>
      </c>
    </row>
    <row r="58" spans="1:4" ht="12.75">
      <c r="A58" s="130">
        <v>55</v>
      </c>
      <c r="B58" s="132" t="s">
        <v>547</v>
      </c>
      <c r="C58" s="142">
        <v>396737</v>
      </c>
      <c r="D58" s="142">
        <v>396737</v>
      </c>
    </row>
    <row r="59" spans="1:4" ht="12.75">
      <c r="A59" s="130">
        <v>56</v>
      </c>
      <c r="B59" s="132" t="s">
        <v>546</v>
      </c>
      <c r="C59" s="142">
        <v>-20453226</v>
      </c>
      <c r="D59" s="142">
        <v>-18915504</v>
      </c>
    </row>
    <row r="60" spans="1:4" ht="12.75">
      <c r="A60" s="130">
        <v>57</v>
      </c>
      <c r="B60" s="132" t="s">
        <v>545</v>
      </c>
      <c r="C60" s="142">
        <v>1537722</v>
      </c>
      <c r="D60" s="142">
        <v>1156550</v>
      </c>
    </row>
    <row r="61" spans="1:4" ht="12.75">
      <c r="A61" s="130">
        <v>58</v>
      </c>
      <c r="B61" s="140" t="s">
        <v>544</v>
      </c>
      <c r="C61" s="140">
        <f>SUM(C62:C68)</f>
        <v>0</v>
      </c>
      <c r="D61" s="140">
        <f>SUM(D62:D68)</f>
        <v>0</v>
      </c>
    </row>
    <row r="62" spans="1:4" ht="12.75">
      <c r="A62" s="130">
        <v>59</v>
      </c>
      <c r="B62" s="132" t="s">
        <v>543</v>
      </c>
      <c r="C62" s="142">
        <v>0</v>
      </c>
      <c r="D62" s="142">
        <v>0</v>
      </c>
    </row>
    <row r="63" spans="1:4" ht="12.75">
      <c r="A63" s="130">
        <v>60</v>
      </c>
      <c r="B63" s="132" t="s">
        <v>542</v>
      </c>
      <c r="C63" s="142">
        <v>0</v>
      </c>
      <c r="D63" s="142">
        <v>0</v>
      </c>
    </row>
    <row r="64" spans="1:4" ht="12.75">
      <c r="A64" s="130">
        <v>61</v>
      </c>
      <c r="B64" s="132" t="s">
        <v>541</v>
      </c>
      <c r="C64" s="142">
        <v>0</v>
      </c>
      <c r="D64" s="142">
        <v>0</v>
      </c>
    </row>
    <row r="65" spans="1:4" ht="12.75">
      <c r="A65" s="130">
        <v>62</v>
      </c>
      <c r="B65" s="132" t="s">
        <v>540</v>
      </c>
      <c r="C65" s="142">
        <v>0</v>
      </c>
      <c r="D65" s="142">
        <v>0</v>
      </c>
    </row>
    <row r="66" spans="1:4" ht="12.75">
      <c r="A66" s="130">
        <v>63</v>
      </c>
      <c r="B66" s="132" t="s">
        <v>539</v>
      </c>
      <c r="C66" s="142">
        <v>0</v>
      </c>
      <c r="D66" s="142">
        <v>0</v>
      </c>
    </row>
    <row r="67" spans="1:4" ht="12.75">
      <c r="A67" s="130">
        <v>64</v>
      </c>
      <c r="B67" s="132" t="s">
        <v>538</v>
      </c>
      <c r="C67" s="142">
        <v>0</v>
      </c>
      <c r="D67" s="142">
        <v>0</v>
      </c>
    </row>
    <row r="68" spans="1:4" ht="12.75">
      <c r="A68" s="130">
        <v>65</v>
      </c>
      <c r="B68" s="132" t="s">
        <v>537</v>
      </c>
      <c r="C68" s="142">
        <v>0</v>
      </c>
      <c r="D68" s="142">
        <v>0</v>
      </c>
    </row>
    <row r="69" spans="1:4" s="139" customFormat="1" ht="12.75">
      <c r="A69" s="130">
        <v>66</v>
      </c>
      <c r="B69" s="140" t="s">
        <v>536</v>
      </c>
      <c r="C69" s="140">
        <f>SUM(C70:C77)</f>
        <v>467920</v>
      </c>
      <c r="D69" s="140">
        <f>SUM(D70:D77)</f>
        <v>546987</v>
      </c>
    </row>
    <row r="70" spans="1:4" s="139" customFormat="1" ht="12.75">
      <c r="A70" s="130">
        <v>67</v>
      </c>
      <c r="B70" s="132" t="s">
        <v>535</v>
      </c>
      <c r="C70" s="142">
        <v>0</v>
      </c>
      <c r="D70" s="142">
        <v>0</v>
      </c>
    </row>
    <row r="71" spans="1:4" s="139" customFormat="1" ht="12.75">
      <c r="A71" s="130">
        <v>68</v>
      </c>
      <c r="B71" s="132" t="s">
        <v>534</v>
      </c>
      <c r="C71" s="142">
        <v>0</v>
      </c>
      <c r="D71" s="142">
        <v>0</v>
      </c>
    </row>
    <row r="72" spans="1:4" s="139" customFormat="1" ht="12.75">
      <c r="A72" s="130">
        <v>69</v>
      </c>
      <c r="B72" s="132" t="s">
        <v>533</v>
      </c>
      <c r="C72" s="142">
        <v>0</v>
      </c>
      <c r="D72" s="142">
        <v>0</v>
      </c>
    </row>
    <row r="73" spans="1:4" s="139" customFormat="1" ht="12.75">
      <c r="A73" s="130">
        <v>70</v>
      </c>
      <c r="B73" s="132" t="s">
        <v>532</v>
      </c>
      <c r="C73" s="142">
        <v>0</v>
      </c>
      <c r="D73" s="142">
        <v>0</v>
      </c>
    </row>
    <row r="74" spans="1:4" s="139" customFormat="1" ht="12.75">
      <c r="A74" s="130">
        <v>71</v>
      </c>
      <c r="B74" s="132" t="s">
        <v>531</v>
      </c>
      <c r="C74" s="142">
        <v>0</v>
      </c>
      <c r="D74" s="142">
        <v>0</v>
      </c>
    </row>
    <row r="75" spans="1:4" s="139" customFormat="1" ht="12.75">
      <c r="A75" s="130">
        <v>72</v>
      </c>
      <c r="B75" s="132" t="s">
        <v>530</v>
      </c>
      <c r="C75" s="142">
        <v>0</v>
      </c>
      <c r="D75" s="142">
        <v>0</v>
      </c>
    </row>
    <row r="76" spans="1:4" s="139" customFormat="1" ht="12.75">
      <c r="A76" s="130">
        <v>73</v>
      </c>
      <c r="B76" s="132" t="s">
        <v>529</v>
      </c>
      <c r="C76" s="142">
        <v>0</v>
      </c>
      <c r="D76" s="142">
        <v>0</v>
      </c>
    </row>
    <row r="77" spans="1:4" s="139" customFormat="1" ht="12.75">
      <c r="A77" s="130">
        <v>74</v>
      </c>
      <c r="B77" s="132" t="s">
        <v>528</v>
      </c>
      <c r="C77" s="142">
        <v>467920</v>
      </c>
      <c r="D77" s="142">
        <v>546987</v>
      </c>
    </row>
    <row r="78" spans="1:4" s="139" customFormat="1" ht="12.75">
      <c r="A78" s="130">
        <v>75</v>
      </c>
      <c r="B78" s="141" t="s">
        <v>527</v>
      </c>
      <c r="C78" s="140">
        <f>C79</f>
        <v>18150</v>
      </c>
      <c r="D78" s="140">
        <f>D79</f>
        <v>24000</v>
      </c>
    </row>
    <row r="79" spans="1:4" s="139" customFormat="1" ht="12.75">
      <c r="A79" s="130">
        <v>76</v>
      </c>
      <c r="B79" s="132" t="s">
        <v>526</v>
      </c>
      <c r="C79" s="140">
        <v>18150</v>
      </c>
      <c r="D79" s="140">
        <v>24000</v>
      </c>
    </row>
    <row r="80" spans="1:4" s="139" customFormat="1" ht="14.25">
      <c r="A80" s="130">
        <v>77</v>
      </c>
      <c r="B80" s="137" t="s">
        <v>525</v>
      </c>
      <c r="C80" s="140">
        <f>SUM(C61,C69,C78)</f>
        <v>486070</v>
      </c>
      <c r="D80" s="140">
        <f>SUM(D61,D69,D78)</f>
        <v>570987</v>
      </c>
    </row>
    <row r="81" spans="1:4" s="136" customFormat="1" ht="28.5">
      <c r="A81" s="130">
        <v>78</v>
      </c>
      <c r="B81" s="138" t="s">
        <v>524</v>
      </c>
      <c r="C81" s="137">
        <v>0</v>
      </c>
      <c r="D81" s="137">
        <v>0</v>
      </c>
    </row>
    <row r="82" spans="1:4" s="136" customFormat="1" ht="28.5">
      <c r="A82" s="130">
        <v>79</v>
      </c>
      <c r="B82" s="138" t="s">
        <v>523</v>
      </c>
      <c r="C82" s="137">
        <f>SUM(C83:C85)</f>
        <v>2908501</v>
      </c>
      <c r="D82" s="137">
        <f>SUM(D83:D85)</f>
        <v>4022934</v>
      </c>
    </row>
    <row r="83" spans="1:4" s="134" customFormat="1" ht="15">
      <c r="A83" s="130">
        <v>80</v>
      </c>
      <c r="B83" s="133" t="s">
        <v>522</v>
      </c>
      <c r="C83" s="135"/>
      <c r="D83" s="135"/>
    </row>
    <row r="84" spans="1:4" s="134" customFormat="1" ht="15">
      <c r="A84" s="130">
        <v>81</v>
      </c>
      <c r="B84" s="133" t="s">
        <v>521</v>
      </c>
      <c r="C84" s="135">
        <v>338682</v>
      </c>
      <c r="D84" s="135">
        <v>516103</v>
      </c>
    </row>
    <row r="85" spans="1:4" s="131" customFormat="1" ht="12.75">
      <c r="A85" s="130">
        <v>82</v>
      </c>
      <c r="B85" s="133" t="s">
        <v>520</v>
      </c>
      <c r="C85" s="132">
        <v>2569819</v>
      </c>
      <c r="D85" s="132">
        <v>3506831</v>
      </c>
    </row>
    <row r="86" spans="1:4" ht="15.75">
      <c r="A86" s="130">
        <v>83</v>
      </c>
      <c r="B86" s="129" t="s">
        <v>519</v>
      </c>
      <c r="C86" s="129">
        <f>SUM(C55,C80,C81,C82)</f>
        <v>63358197</v>
      </c>
      <c r="D86" s="129">
        <f>SUM(D55,D80,D81,D82)</f>
        <v>65714097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3">
      <selection activeCell="A5" sqref="A5:A35"/>
    </sheetView>
  </sheetViews>
  <sheetFormatPr defaultColWidth="12.00390625" defaultRowHeight="15"/>
  <cols>
    <col min="1" max="1" width="3.00390625" style="128" bestFit="1" customWidth="1"/>
    <col min="2" max="2" width="21.57421875" style="176" customWidth="1"/>
    <col min="3" max="3" width="11.28125" style="176" customWidth="1"/>
    <col min="4" max="4" width="10.8515625" style="176" bestFit="1" customWidth="1"/>
    <col min="5" max="5" width="10.8515625" style="176" customWidth="1"/>
    <col min="6" max="6" width="11.140625" style="176" customWidth="1"/>
    <col min="7" max="7" width="8.7109375" style="176" customWidth="1"/>
    <col min="8" max="9" width="11.28125" style="176" bestFit="1" customWidth="1"/>
    <col min="10" max="10" width="10.00390625" style="176" bestFit="1" customWidth="1"/>
    <col min="11" max="11" width="10.8515625" style="176" bestFit="1" customWidth="1"/>
    <col min="12" max="12" width="11.140625" style="176" customWidth="1"/>
    <col min="13" max="13" width="10.00390625" style="176" bestFit="1" customWidth="1"/>
    <col min="14" max="14" width="10.140625" style="176" customWidth="1"/>
    <col min="15" max="15" width="14.421875" style="176" customWidth="1"/>
    <col min="16" max="16384" width="12.00390625" style="176" customWidth="1"/>
  </cols>
  <sheetData>
    <row r="1" spans="1:14" s="151" customFormat="1" ht="17.25" customHeight="1">
      <c r="A1" s="327" t="s">
        <v>602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s="151" customFormat="1" ht="17.25" customHeight="1">
      <c r="A2" s="327" t="s">
        <v>782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4" spans="1:14" s="164" customFormat="1" ht="13.5" customHeight="1">
      <c r="A4" s="162"/>
      <c r="B4" s="163" t="s">
        <v>0</v>
      </c>
      <c r="C4" s="163" t="s">
        <v>1</v>
      </c>
      <c r="D4" s="163" t="s">
        <v>2</v>
      </c>
      <c r="E4" s="163" t="s">
        <v>3</v>
      </c>
      <c r="F4" s="163" t="s">
        <v>6</v>
      </c>
      <c r="G4" s="163" t="s">
        <v>45</v>
      </c>
      <c r="H4" s="163" t="s">
        <v>46</v>
      </c>
      <c r="I4" s="163" t="s">
        <v>47</v>
      </c>
      <c r="J4" s="163" t="s">
        <v>69</v>
      </c>
      <c r="K4" s="163" t="s">
        <v>70</v>
      </c>
      <c r="L4" s="163" t="s">
        <v>48</v>
      </c>
      <c r="M4" s="163" t="s">
        <v>71</v>
      </c>
      <c r="N4" s="163" t="s">
        <v>72</v>
      </c>
    </row>
    <row r="5" spans="1:14" s="165" customFormat="1" ht="29.25" customHeight="1">
      <c r="A5" s="163">
        <v>1</v>
      </c>
      <c r="B5" s="328" t="s">
        <v>9</v>
      </c>
      <c r="C5" s="330" t="s">
        <v>603</v>
      </c>
      <c r="D5" s="331"/>
      <c r="E5" s="332"/>
      <c r="F5" s="333" t="s">
        <v>604</v>
      </c>
      <c r="G5" s="334"/>
      <c r="H5" s="335"/>
      <c r="I5" s="336" t="s">
        <v>605</v>
      </c>
      <c r="J5" s="337"/>
      <c r="K5" s="338"/>
      <c r="L5" s="336" t="s">
        <v>606</v>
      </c>
      <c r="M5" s="337"/>
      <c r="N5" s="338"/>
    </row>
    <row r="6" spans="1:14" s="165" customFormat="1" ht="15" customHeight="1">
      <c r="A6" s="163">
        <v>2</v>
      </c>
      <c r="B6" s="329"/>
      <c r="C6" s="166" t="s">
        <v>607</v>
      </c>
      <c r="D6" s="166" t="s">
        <v>608</v>
      </c>
      <c r="E6" s="166" t="s">
        <v>609</v>
      </c>
      <c r="F6" s="166" t="s">
        <v>607</v>
      </c>
      <c r="G6" s="166" t="s">
        <v>608</v>
      </c>
      <c r="H6" s="166" t="s">
        <v>609</v>
      </c>
      <c r="I6" s="166" t="s">
        <v>607</v>
      </c>
      <c r="J6" s="166" t="s">
        <v>608</v>
      </c>
      <c r="K6" s="166" t="s">
        <v>609</v>
      </c>
      <c r="L6" s="166" t="s">
        <v>607</v>
      </c>
      <c r="M6" s="166" t="s">
        <v>608</v>
      </c>
      <c r="N6" s="166" t="s">
        <v>609</v>
      </c>
    </row>
    <row r="7" spans="1:14" s="165" customFormat="1" ht="15" customHeight="1">
      <c r="A7" s="163">
        <v>3</v>
      </c>
      <c r="B7" s="167" t="s">
        <v>610</v>
      </c>
      <c r="C7" s="168">
        <v>0</v>
      </c>
      <c r="D7" s="168">
        <v>0</v>
      </c>
      <c r="E7" s="168">
        <f aca="true" t="shared" si="0" ref="E7:E13">C7-D7</f>
        <v>0</v>
      </c>
      <c r="F7" s="168">
        <v>143413</v>
      </c>
      <c r="G7" s="168">
        <v>0</v>
      </c>
      <c r="H7" s="168">
        <f aca="true" t="shared" si="1" ref="H7:H13">F7-G7</f>
        <v>143413</v>
      </c>
      <c r="I7" s="168">
        <v>567956</v>
      </c>
      <c r="J7" s="168">
        <v>0</v>
      </c>
      <c r="K7" s="168">
        <f aca="true" t="shared" si="2" ref="K7:K13">I7-J7</f>
        <v>567956</v>
      </c>
      <c r="L7" s="168">
        <v>616000</v>
      </c>
      <c r="M7" s="168">
        <v>0</v>
      </c>
      <c r="N7" s="168">
        <f aca="true" t="shared" si="3" ref="N7:N13">L7-M7</f>
        <v>616000</v>
      </c>
    </row>
    <row r="8" spans="1:14" s="165" customFormat="1" ht="15" customHeight="1">
      <c r="A8" s="163">
        <v>4</v>
      </c>
      <c r="B8" s="167" t="s">
        <v>611</v>
      </c>
      <c r="C8" s="168">
        <v>0</v>
      </c>
      <c r="D8" s="168">
        <v>0</v>
      </c>
      <c r="E8" s="168">
        <f t="shared" si="0"/>
        <v>0</v>
      </c>
      <c r="F8" s="168">
        <v>0</v>
      </c>
      <c r="G8" s="168">
        <v>0</v>
      </c>
      <c r="H8" s="168">
        <f t="shared" si="1"/>
        <v>0</v>
      </c>
      <c r="I8" s="168">
        <v>154400</v>
      </c>
      <c r="J8" s="168">
        <v>0</v>
      </c>
      <c r="K8" s="168">
        <f t="shared" si="2"/>
        <v>154400</v>
      </c>
      <c r="L8" s="168">
        <v>0</v>
      </c>
      <c r="M8" s="168">
        <v>0</v>
      </c>
      <c r="N8" s="168">
        <f t="shared" si="3"/>
        <v>0</v>
      </c>
    </row>
    <row r="9" spans="1:14" s="165" customFormat="1" ht="15" customHeight="1">
      <c r="A9" s="163">
        <v>5</v>
      </c>
      <c r="B9" s="167" t="s">
        <v>612</v>
      </c>
      <c r="C9" s="168">
        <v>0</v>
      </c>
      <c r="D9" s="168">
        <v>0</v>
      </c>
      <c r="E9" s="168">
        <f t="shared" si="0"/>
        <v>0</v>
      </c>
      <c r="F9" s="168">
        <v>0</v>
      </c>
      <c r="G9" s="168">
        <v>0</v>
      </c>
      <c r="H9" s="168">
        <f t="shared" si="1"/>
        <v>0</v>
      </c>
      <c r="I9" s="168">
        <v>12050</v>
      </c>
      <c r="J9" s="168">
        <v>0</v>
      </c>
      <c r="K9" s="168">
        <f t="shared" si="2"/>
        <v>12050</v>
      </c>
      <c r="L9" s="168">
        <v>4767300</v>
      </c>
      <c r="M9" s="168">
        <v>0</v>
      </c>
      <c r="N9" s="168">
        <f t="shared" si="3"/>
        <v>4767300</v>
      </c>
    </row>
    <row r="10" spans="1:14" s="165" customFormat="1" ht="15" customHeight="1">
      <c r="A10" s="163">
        <v>6</v>
      </c>
      <c r="B10" s="167" t="s">
        <v>613</v>
      </c>
      <c r="C10" s="168">
        <v>0</v>
      </c>
      <c r="D10" s="168">
        <v>0</v>
      </c>
      <c r="E10" s="168">
        <f t="shared" si="0"/>
        <v>0</v>
      </c>
      <c r="F10" s="168">
        <v>0</v>
      </c>
      <c r="G10" s="168">
        <v>0</v>
      </c>
      <c r="H10" s="168">
        <f t="shared" si="1"/>
        <v>0</v>
      </c>
      <c r="I10" s="168">
        <v>0</v>
      </c>
      <c r="J10" s="168">
        <v>0</v>
      </c>
      <c r="K10" s="168">
        <f t="shared" si="2"/>
        <v>0</v>
      </c>
      <c r="L10" s="168">
        <v>0</v>
      </c>
      <c r="M10" s="168">
        <v>0</v>
      </c>
      <c r="N10" s="168">
        <f t="shared" si="3"/>
        <v>0</v>
      </c>
    </row>
    <row r="11" spans="1:14" s="165" customFormat="1" ht="15" customHeight="1">
      <c r="A11" s="163">
        <v>7</v>
      </c>
      <c r="B11" s="167" t="s">
        <v>614</v>
      </c>
      <c r="C11" s="168">
        <v>13016650</v>
      </c>
      <c r="D11" s="168">
        <v>0</v>
      </c>
      <c r="E11" s="168">
        <f t="shared" si="0"/>
        <v>13016650</v>
      </c>
      <c r="F11" s="168">
        <v>0</v>
      </c>
      <c r="G11" s="168">
        <v>0</v>
      </c>
      <c r="H11" s="168">
        <f t="shared" si="1"/>
        <v>0</v>
      </c>
      <c r="I11" s="168">
        <v>0</v>
      </c>
      <c r="J11" s="168">
        <v>0</v>
      </c>
      <c r="K11" s="168">
        <f t="shared" si="2"/>
        <v>0</v>
      </c>
      <c r="L11" s="168">
        <v>0</v>
      </c>
      <c r="M11" s="168">
        <v>0</v>
      </c>
      <c r="N11" s="168">
        <f t="shared" si="3"/>
        <v>0</v>
      </c>
    </row>
    <row r="12" spans="1:14" s="165" customFormat="1" ht="15" customHeight="1">
      <c r="A12" s="163">
        <v>8</v>
      </c>
      <c r="B12" s="167" t="s">
        <v>615</v>
      </c>
      <c r="C12" s="168">
        <v>0</v>
      </c>
      <c r="D12" s="168">
        <v>0</v>
      </c>
      <c r="E12" s="168">
        <f t="shared" si="0"/>
        <v>0</v>
      </c>
      <c r="F12" s="168">
        <v>819150</v>
      </c>
      <c r="G12" s="168">
        <v>0</v>
      </c>
      <c r="H12" s="168">
        <f t="shared" si="1"/>
        <v>819150</v>
      </c>
      <c r="I12" s="168">
        <v>0</v>
      </c>
      <c r="J12" s="168">
        <v>0</v>
      </c>
      <c r="K12" s="168">
        <f t="shared" si="2"/>
        <v>0</v>
      </c>
      <c r="L12" s="168">
        <v>0</v>
      </c>
      <c r="M12" s="168">
        <v>0</v>
      </c>
      <c r="N12" s="168">
        <f t="shared" si="3"/>
        <v>0</v>
      </c>
    </row>
    <row r="13" spans="1:14" s="165" customFormat="1" ht="15" customHeight="1">
      <c r="A13" s="163">
        <v>9</v>
      </c>
      <c r="B13" s="167" t="s">
        <v>616</v>
      </c>
      <c r="C13" s="168">
        <v>0</v>
      </c>
      <c r="D13" s="168">
        <v>0</v>
      </c>
      <c r="E13" s="168">
        <f t="shared" si="0"/>
        <v>0</v>
      </c>
      <c r="F13" s="168">
        <v>0</v>
      </c>
      <c r="G13" s="168">
        <v>0</v>
      </c>
      <c r="H13" s="168">
        <f t="shared" si="1"/>
        <v>0</v>
      </c>
      <c r="I13" s="168">
        <v>2192</v>
      </c>
      <c r="J13" s="168">
        <v>0</v>
      </c>
      <c r="K13" s="168">
        <f t="shared" si="2"/>
        <v>2192</v>
      </c>
      <c r="L13" s="168">
        <v>0</v>
      </c>
      <c r="M13" s="168">
        <v>0</v>
      </c>
      <c r="N13" s="168">
        <f t="shared" si="3"/>
        <v>0</v>
      </c>
    </row>
    <row r="14" spans="1:14" s="165" customFormat="1" ht="15" customHeight="1">
      <c r="A14" s="163">
        <v>10</v>
      </c>
      <c r="B14" s="166" t="s">
        <v>617</v>
      </c>
      <c r="C14" s="169">
        <f>SUM(C7:C13)</f>
        <v>13016650</v>
      </c>
      <c r="D14" s="169">
        <f>SUM(D7:D13)</f>
        <v>0</v>
      </c>
      <c r="E14" s="169">
        <f>SUM(E7:E13)</f>
        <v>13016650</v>
      </c>
      <c r="F14" s="169">
        <f aca="true" t="shared" si="4" ref="F14:N14">SUM(F7:F13)</f>
        <v>962563</v>
      </c>
      <c r="G14" s="169">
        <f t="shared" si="4"/>
        <v>0</v>
      </c>
      <c r="H14" s="169">
        <f t="shared" si="4"/>
        <v>962563</v>
      </c>
      <c r="I14" s="169">
        <f t="shared" si="4"/>
        <v>736598</v>
      </c>
      <c r="J14" s="169">
        <f t="shared" si="4"/>
        <v>0</v>
      </c>
      <c r="K14" s="169">
        <f>SUM(K7:K13)</f>
        <v>736598</v>
      </c>
      <c r="L14" s="169">
        <f t="shared" si="4"/>
        <v>5383300</v>
      </c>
      <c r="M14" s="169">
        <f t="shared" si="4"/>
        <v>0</v>
      </c>
      <c r="N14" s="169">
        <f t="shared" si="4"/>
        <v>5383300</v>
      </c>
    </row>
    <row r="15" spans="1:14" s="165" customFormat="1" ht="15" customHeight="1">
      <c r="A15" s="163">
        <v>11</v>
      </c>
      <c r="B15" s="166" t="s">
        <v>618</v>
      </c>
      <c r="C15" s="169">
        <v>0</v>
      </c>
      <c r="D15" s="169">
        <v>0</v>
      </c>
      <c r="E15" s="169">
        <f>C15-D15</f>
        <v>0</v>
      </c>
      <c r="F15" s="169">
        <v>1296704</v>
      </c>
      <c r="G15" s="169">
        <v>374284</v>
      </c>
      <c r="H15" s="169">
        <f>F15-G15</f>
        <v>922420</v>
      </c>
      <c r="I15" s="169">
        <v>16464764</v>
      </c>
      <c r="J15" s="169">
        <v>4813339</v>
      </c>
      <c r="K15" s="169">
        <f>I15-J15</f>
        <v>11651425</v>
      </c>
      <c r="L15" s="169">
        <v>67400</v>
      </c>
      <c r="M15" s="169">
        <v>62538</v>
      </c>
      <c r="N15" s="169">
        <f>L15-M15</f>
        <v>4862</v>
      </c>
    </row>
    <row r="16" spans="1:14" s="165" customFormat="1" ht="15" customHeight="1">
      <c r="A16" s="163">
        <v>12</v>
      </c>
      <c r="B16" s="166" t="s">
        <v>619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155</v>
      </c>
      <c r="J16" s="169">
        <v>155</v>
      </c>
      <c r="K16" s="169">
        <f>I16-J16</f>
        <v>0</v>
      </c>
      <c r="L16" s="169">
        <v>0</v>
      </c>
      <c r="M16" s="169">
        <v>0</v>
      </c>
      <c r="N16" s="169">
        <f>L16-M16</f>
        <v>0</v>
      </c>
    </row>
    <row r="17" spans="1:14" s="165" customFormat="1" ht="15" customHeight="1">
      <c r="A17" s="163">
        <v>13</v>
      </c>
      <c r="B17" s="166" t="s">
        <v>620</v>
      </c>
      <c r="C17" s="169">
        <v>30735970</v>
      </c>
      <c r="D17" s="169">
        <v>12401336</v>
      </c>
      <c r="E17" s="169">
        <f>C17-D17</f>
        <v>18334634</v>
      </c>
      <c r="F17" s="169">
        <v>3915018</v>
      </c>
      <c r="G17" s="169">
        <v>225622</v>
      </c>
      <c r="H17" s="169">
        <f>F17-G17</f>
        <v>3689396</v>
      </c>
      <c r="I17" s="166">
        <v>2038368</v>
      </c>
      <c r="J17" s="166">
        <v>816831</v>
      </c>
      <c r="K17" s="169">
        <f>I17-J17</f>
        <v>1221537</v>
      </c>
      <c r="L17" s="170">
        <v>115235</v>
      </c>
      <c r="M17" s="170">
        <v>3371</v>
      </c>
      <c r="N17" s="166">
        <f>L17-M17</f>
        <v>111864</v>
      </c>
    </row>
    <row r="18" spans="1:14" s="165" customFormat="1" ht="15" customHeight="1">
      <c r="A18" s="163">
        <v>14</v>
      </c>
      <c r="B18" s="171" t="s">
        <v>621</v>
      </c>
      <c r="C18" s="172">
        <f>SUM(C14:C17)</f>
        <v>43752620</v>
      </c>
      <c r="D18" s="172">
        <f>SUM(D14:D17)</f>
        <v>12401336</v>
      </c>
      <c r="E18" s="172">
        <f>SUM(E14:E17)</f>
        <v>31351284</v>
      </c>
      <c r="F18" s="172">
        <f aca="true" t="shared" si="5" ref="F18:N18">SUM(F14:F17)</f>
        <v>6174285</v>
      </c>
      <c r="G18" s="172">
        <f t="shared" si="5"/>
        <v>599906</v>
      </c>
      <c r="H18" s="172">
        <f t="shared" si="5"/>
        <v>5574379</v>
      </c>
      <c r="I18" s="172">
        <f t="shared" si="5"/>
        <v>19239885</v>
      </c>
      <c r="J18" s="172">
        <f t="shared" si="5"/>
        <v>5630325</v>
      </c>
      <c r="K18" s="172">
        <f t="shared" si="5"/>
        <v>13609560</v>
      </c>
      <c r="L18" s="172">
        <f t="shared" si="5"/>
        <v>5565935</v>
      </c>
      <c r="M18" s="172">
        <f t="shared" si="5"/>
        <v>65909</v>
      </c>
      <c r="N18" s="172">
        <f t="shared" si="5"/>
        <v>5500026</v>
      </c>
    </row>
    <row r="19" spans="1:14" s="165" customFormat="1" ht="15" customHeight="1">
      <c r="A19" s="163">
        <v>15</v>
      </c>
      <c r="B19" s="167" t="s">
        <v>622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f>L19-M19</f>
        <v>0</v>
      </c>
    </row>
    <row r="20" spans="1:14" s="165" customFormat="1" ht="15" customHeight="1">
      <c r="A20" s="163">
        <v>16</v>
      </c>
      <c r="B20" s="167" t="s">
        <v>623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279434</v>
      </c>
      <c r="M20" s="167">
        <v>279434</v>
      </c>
      <c r="N20" s="168">
        <f>L20-M20</f>
        <v>0</v>
      </c>
    </row>
    <row r="21" spans="1:14" s="165" customFormat="1" ht="15" customHeight="1">
      <c r="A21" s="163">
        <v>17</v>
      </c>
      <c r="B21" s="167" t="s">
        <v>624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f>I21-J21</f>
        <v>0</v>
      </c>
      <c r="L21" s="167">
        <v>3480104</v>
      </c>
      <c r="M21" s="168">
        <v>2202664</v>
      </c>
      <c r="N21" s="168">
        <f>L21-M21</f>
        <v>1277440</v>
      </c>
    </row>
    <row r="22" spans="1:14" s="165" customFormat="1" ht="15" customHeight="1">
      <c r="A22" s="163">
        <v>18</v>
      </c>
      <c r="B22" s="167" t="s">
        <v>625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24155</v>
      </c>
      <c r="J22" s="167">
        <v>24155</v>
      </c>
      <c r="K22" s="167">
        <v>0</v>
      </c>
      <c r="L22" s="167">
        <v>915227</v>
      </c>
      <c r="M22" s="167">
        <v>915227</v>
      </c>
      <c r="N22" s="167">
        <v>0</v>
      </c>
    </row>
    <row r="23" spans="1:14" s="165" customFormat="1" ht="15" customHeight="1">
      <c r="A23" s="163">
        <v>19</v>
      </c>
      <c r="B23" s="171" t="s">
        <v>626</v>
      </c>
      <c r="C23" s="171">
        <f>SUM(C19:C22)</f>
        <v>0</v>
      </c>
      <c r="D23" s="171">
        <f>SUM(D19:D22)</f>
        <v>0</v>
      </c>
      <c r="E23" s="171">
        <f>SUM(E19:E22)</f>
        <v>0</v>
      </c>
      <c r="F23" s="171">
        <f aca="true" t="shared" si="6" ref="F23:K23">SUM(F19:F22)</f>
        <v>0</v>
      </c>
      <c r="G23" s="171">
        <f t="shared" si="6"/>
        <v>0</v>
      </c>
      <c r="H23" s="171">
        <f t="shared" si="6"/>
        <v>0</v>
      </c>
      <c r="I23" s="171">
        <f t="shared" si="6"/>
        <v>24155</v>
      </c>
      <c r="J23" s="171">
        <f t="shared" si="6"/>
        <v>24155</v>
      </c>
      <c r="K23" s="171">
        <f t="shared" si="6"/>
        <v>0</v>
      </c>
      <c r="L23" s="171">
        <f>SUM(L19:L22)</f>
        <v>4674765</v>
      </c>
      <c r="M23" s="172">
        <f>SUM(M19:M22)</f>
        <v>3397325</v>
      </c>
      <c r="N23" s="172">
        <f>SUM(N19:N22)</f>
        <v>1277440</v>
      </c>
    </row>
    <row r="24" spans="1:14" s="165" customFormat="1" ht="15" customHeight="1">
      <c r="A24" s="163">
        <v>20</v>
      </c>
      <c r="B24" s="167" t="s">
        <v>627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200189</v>
      </c>
      <c r="M24" s="168">
        <v>144576</v>
      </c>
      <c r="N24" s="168">
        <f>L24-M24</f>
        <v>55613</v>
      </c>
    </row>
    <row r="25" spans="1:14" s="165" customFormat="1" ht="15" customHeight="1">
      <c r="A25" s="163">
        <v>21</v>
      </c>
      <c r="B25" s="167" t="s">
        <v>628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74</v>
      </c>
      <c r="J25" s="167">
        <v>74</v>
      </c>
      <c r="K25" s="167">
        <v>0</v>
      </c>
      <c r="L25" s="167">
        <v>0</v>
      </c>
      <c r="M25" s="168">
        <v>0</v>
      </c>
      <c r="N25" s="168">
        <f>L25-M25</f>
        <v>0</v>
      </c>
    </row>
    <row r="26" spans="1:14" s="165" customFormat="1" ht="15" customHeight="1">
      <c r="A26" s="163">
        <v>22</v>
      </c>
      <c r="B26" s="171" t="s">
        <v>629</v>
      </c>
      <c r="C26" s="171">
        <f aca="true" t="shared" si="7" ref="C26:H26">C24</f>
        <v>0</v>
      </c>
      <c r="D26" s="171">
        <f t="shared" si="7"/>
        <v>0</v>
      </c>
      <c r="E26" s="171">
        <f t="shared" si="7"/>
        <v>0</v>
      </c>
      <c r="F26" s="171">
        <f t="shared" si="7"/>
        <v>0</v>
      </c>
      <c r="G26" s="171">
        <f t="shared" si="7"/>
        <v>0</v>
      </c>
      <c r="H26" s="171">
        <f t="shared" si="7"/>
        <v>0</v>
      </c>
      <c r="I26" s="171">
        <f aca="true" t="shared" si="8" ref="I26:N26">SUM(I24:I25)</f>
        <v>74</v>
      </c>
      <c r="J26" s="171">
        <f t="shared" si="8"/>
        <v>74</v>
      </c>
      <c r="K26" s="171">
        <f t="shared" si="8"/>
        <v>0</v>
      </c>
      <c r="L26" s="171">
        <f t="shared" si="8"/>
        <v>200189</v>
      </c>
      <c r="M26" s="172">
        <f t="shared" si="8"/>
        <v>144576</v>
      </c>
      <c r="N26" s="172">
        <f t="shared" si="8"/>
        <v>55613</v>
      </c>
    </row>
    <row r="27" spans="1:14" s="165" customFormat="1" ht="15" customHeight="1">
      <c r="A27" s="163">
        <v>23</v>
      </c>
      <c r="B27" s="166" t="s">
        <v>630</v>
      </c>
      <c r="C27" s="166"/>
      <c r="D27" s="166"/>
      <c r="E27" s="166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s="165" customFormat="1" ht="15" customHeight="1">
      <c r="A28" s="163">
        <v>24</v>
      </c>
      <c r="B28" s="167" t="s">
        <v>631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</row>
    <row r="29" spans="1:14" s="165" customFormat="1" ht="15" customHeight="1">
      <c r="A29" s="163">
        <v>25</v>
      </c>
      <c r="B29" s="167" t="s">
        <v>632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f>I29-J29</f>
        <v>0</v>
      </c>
      <c r="L29" s="167">
        <v>0</v>
      </c>
      <c r="M29" s="167">
        <v>0</v>
      </c>
      <c r="N29" s="167">
        <f>L29-M29</f>
        <v>0</v>
      </c>
    </row>
    <row r="30" spans="1:14" s="165" customFormat="1" ht="15" customHeight="1">
      <c r="A30" s="163">
        <v>26</v>
      </c>
      <c r="B30" s="171" t="s">
        <v>633</v>
      </c>
      <c r="C30" s="171">
        <f aca="true" t="shared" si="9" ref="C30:N30">SUM(C28:C29)</f>
        <v>0</v>
      </c>
      <c r="D30" s="171">
        <f t="shared" si="9"/>
        <v>0</v>
      </c>
      <c r="E30" s="171">
        <f t="shared" si="9"/>
        <v>0</v>
      </c>
      <c r="F30" s="171">
        <f t="shared" si="9"/>
        <v>0</v>
      </c>
      <c r="G30" s="171">
        <f t="shared" si="9"/>
        <v>0</v>
      </c>
      <c r="H30" s="171">
        <f t="shared" si="9"/>
        <v>0</v>
      </c>
      <c r="I30" s="171">
        <f t="shared" si="9"/>
        <v>0</v>
      </c>
      <c r="J30" s="171">
        <f t="shared" si="9"/>
        <v>0</v>
      </c>
      <c r="K30" s="171">
        <f t="shared" si="9"/>
        <v>0</v>
      </c>
      <c r="L30" s="171">
        <f t="shared" si="9"/>
        <v>0</v>
      </c>
      <c r="M30" s="171">
        <f t="shared" si="9"/>
        <v>0</v>
      </c>
      <c r="N30" s="171">
        <f t="shared" si="9"/>
        <v>0</v>
      </c>
    </row>
    <row r="31" spans="1:15" s="165" customFormat="1" ht="15" customHeight="1">
      <c r="A31" s="163">
        <v>27</v>
      </c>
      <c r="B31" s="171" t="s">
        <v>634</v>
      </c>
      <c r="C31" s="172">
        <f aca="true" t="shared" si="10" ref="C31:N31">C18+C23+C26+C30</f>
        <v>43752620</v>
      </c>
      <c r="D31" s="172">
        <f t="shared" si="10"/>
        <v>12401336</v>
      </c>
      <c r="E31" s="172">
        <f t="shared" si="10"/>
        <v>31351284</v>
      </c>
      <c r="F31" s="172">
        <f t="shared" si="10"/>
        <v>6174285</v>
      </c>
      <c r="G31" s="172">
        <f t="shared" si="10"/>
        <v>599906</v>
      </c>
      <c r="H31" s="172">
        <f t="shared" si="10"/>
        <v>5574379</v>
      </c>
      <c r="I31" s="172">
        <f t="shared" si="10"/>
        <v>19264114</v>
      </c>
      <c r="J31" s="172">
        <f t="shared" si="10"/>
        <v>5654554</v>
      </c>
      <c r="K31" s="172">
        <f t="shared" si="10"/>
        <v>13609560</v>
      </c>
      <c r="L31" s="172">
        <f t="shared" si="10"/>
        <v>10440889</v>
      </c>
      <c r="M31" s="172">
        <f t="shared" si="10"/>
        <v>3607810</v>
      </c>
      <c r="N31" s="172">
        <f t="shared" si="10"/>
        <v>6833079</v>
      </c>
      <c r="O31" s="173"/>
    </row>
    <row r="32" spans="1:14" ht="12.75">
      <c r="A32" s="163">
        <v>28</v>
      </c>
      <c r="B32" s="174" t="s">
        <v>635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1:14" s="165" customFormat="1" ht="12">
      <c r="A33" s="163">
        <v>29</v>
      </c>
      <c r="B33" s="167" t="s">
        <v>610</v>
      </c>
      <c r="C33" s="167"/>
      <c r="D33" s="167"/>
      <c r="E33" s="167"/>
      <c r="F33" s="167">
        <v>227344</v>
      </c>
      <c r="G33" s="167">
        <v>0</v>
      </c>
      <c r="H33" s="167">
        <v>227344</v>
      </c>
      <c r="I33" s="167"/>
      <c r="J33" s="167"/>
      <c r="K33" s="167"/>
      <c r="L33" s="167"/>
      <c r="M33" s="167"/>
      <c r="N33" s="167"/>
    </row>
    <row r="34" spans="1:14" s="165" customFormat="1" ht="12">
      <c r="A34" s="163">
        <v>30</v>
      </c>
      <c r="B34" s="166" t="s">
        <v>618</v>
      </c>
      <c r="C34" s="167"/>
      <c r="D34" s="167"/>
      <c r="E34" s="167"/>
      <c r="F34" s="167">
        <v>5807381</v>
      </c>
      <c r="G34" s="167">
        <v>0</v>
      </c>
      <c r="H34" s="167">
        <v>5807381</v>
      </c>
      <c r="I34" s="167"/>
      <c r="J34" s="167"/>
      <c r="K34" s="167"/>
      <c r="L34" s="167"/>
      <c r="M34" s="167"/>
      <c r="N34" s="167"/>
    </row>
    <row r="35" spans="1:14" s="179" customFormat="1" ht="24">
      <c r="A35" s="163">
        <v>31</v>
      </c>
      <c r="B35" s="177" t="s">
        <v>636</v>
      </c>
      <c r="C35" s="178">
        <f>SUM(C33:C34)</f>
        <v>0</v>
      </c>
      <c r="D35" s="178">
        <f>SUM(D33:D34)</f>
        <v>0</v>
      </c>
      <c r="E35" s="178">
        <f>SUM(E33:E34)</f>
        <v>0</v>
      </c>
      <c r="F35" s="178">
        <f>SUM(F33:F34)</f>
        <v>6034725</v>
      </c>
      <c r="G35" s="178">
        <f aca="true" t="shared" si="11" ref="G35:N35">SUM(G33:G34)</f>
        <v>0</v>
      </c>
      <c r="H35" s="178">
        <f t="shared" si="11"/>
        <v>6034725</v>
      </c>
      <c r="I35" s="178">
        <f t="shared" si="11"/>
        <v>0</v>
      </c>
      <c r="J35" s="178">
        <f t="shared" si="11"/>
        <v>0</v>
      </c>
      <c r="K35" s="178">
        <f t="shared" si="11"/>
        <v>0</v>
      </c>
      <c r="L35" s="178">
        <f t="shared" si="11"/>
        <v>0</v>
      </c>
      <c r="M35" s="178">
        <f t="shared" si="11"/>
        <v>0</v>
      </c>
      <c r="N35" s="178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2018-05-15T12:16:16Z</cp:lastPrinted>
  <dcterms:created xsi:type="dcterms:W3CDTF">2011-02-02T09:24:37Z</dcterms:created>
  <dcterms:modified xsi:type="dcterms:W3CDTF">2018-05-15T14:29:25Z</dcterms:modified>
  <cp:category/>
  <cp:version/>
  <cp:contentType/>
  <cp:contentStatus/>
</cp:coreProperties>
</file>