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firstSheet="15" activeTab="18"/>
  </bookViews>
  <sheets>
    <sheet name="Mód.dec.31 hivatal.  (2)" sheetId="1" r:id="rId1"/>
    <sheet name="Mód. 011.... " sheetId="2" r:id="rId2"/>
    <sheet name="Mód.11. hivatal. " sheetId="3" r:id="rId3"/>
    <sheet name="Mód. 05. ......" sheetId="4" r:id="rId4"/>
    <sheet name="Mód.05. hivatal." sheetId="5" r:id="rId5"/>
    <sheet name="Mód.05. hivatal. (int.vez" sheetId="6" r:id="rId6"/>
    <sheet name="Mindösszesen" sheetId="7" r:id="rId7"/>
    <sheet name="Összes Önk." sheetId="8" r:id="rId8"/>
    <sheet name="Összes Hivatal" sheetId="9" r:id="rId9"/>
    <sheet name="Felh" sheetId="10" r:id="rId10"/>
    <sheet name="Adósságot kel.köt." sheetId="11" r:id="rId11"/>
    <sheet name="EU" sheetId="12" r:id="rId12"/>
    <sheet name="kvalap" sheetId="13" r:id="rId13"/>
    <sheet name="köztisztv. jutt." sheetId="14" r:id="rId14"/>
    <sheet name="Egyensúly 2012-2014. " sheetId="15" r:id="rId15"/>
    <sheet name="utem" sheetId="16" r:id="rId16"/>
    <sheet name="tobbeves" sheetId="17" r:id="rId17"/>
    <sheet name="közvetett támog" sheetId="18" r:id="rId18"/>
    <sheet name="Adósságot kel.köt. (2)" sheetId="19" r:id="rId19"/>
    <sheet name="Bevétel Önk." sheetId="20" r:id="rId20"/>
    <sheet name="Kiadás Önk." sheetId="21" r:id="rId21"/>
    <sheet name="COFOG Önk." sheetId="22" r:id="rId22"/>
    <sheet name="Bevétel Hivatal" sheetId="23" r:id="rId23"/>
    <sheet name="Kiadás Hivatal" sheetId="24" r:id="rId24"/>
    <sheet name="Határozat" sheetId="25" r:id="rId25"/>
    <sheet name="Határozat (2)" sheetId="26" state="hidden" r:id="rId26"/>
  </sheets>
  <definedNames>
    <definedName name="_xlnm.Print_Titles" localSheetId="18">'Adósságot kel.köt. (2)'!$1:$9</definedName>
    <definedName name="_xlnm.Print_Titles" localSheetId="22">'Bevétel Hivatal'!$1:$4</definedName>
    <definedName name="_xlnm.Print_Titles" localSheetId="19">'Bevétel Önk.'!$1:$4</definedName>
    <definedName name="_xlnm.Print_Titles" localSheetId="21">'COFOG Önk.'!$1:$5</definedName>
    <definedName name="_xlnm.Print_Titles" localSheetId="14">'Egyensúly 2012-2014. '!$1:$2</definedName>
    <definedName name="_xlnm.Print_Titles" localSheetId="9">'Felh'!$1:$6</definedName>
    <definedName name="_xlnm.Print_Titles" localSheetId="23">'Kiadás Hivatal'!$1:$4</definedName>
    <definedName name="_xlnm.Print_Titles" localSheetId="20">'Kiadás Önk.'!$1:$4</definedName>
    <definedName name="_xlnm.Print_Titles" localSheetId="17">'közvetett támog'!$1:$3</definedName>
    <definedName name="_xlnm.Print_Titles" localSheetId="6">'Mindösszesen'!$1:$4</definedName>
    <definedName name="_xlnm.Print_Titles" localSheetId="1">'Mód. 011.... '!$1:$2</definedName>
    <definedName name="_xlnm.Print_Titles" localSheetId="3">'Mód. 05. ......'!$1:$2</definedName>
    <definedName name="_xlnm.Print_Titles" localSheetId="4">'Mód.05. hivatal.'!$1:$2</definedName>
    <definedName name="_xlnm.Print_Titles" localSheetId="2">'Mód.11. hivatal. '!$1:$2</definedName>
    <definedName name="_xlnm.Print_Titles" localSheetId="0">'Mód.dec.31 hivatal.  (2)'!$1:$2</definedName>
    <definedName name="_xlnm.Print_Titles" localSheetId="8">'Összes Hivatal'!$1:$4</definedName>
    <definedName name="_xlnm.Print_Titles" localSheetId="7">'Összes Önk.'!$1:$4</definedName>
  </definedNames>
  <calcPr fullCalcOnLoad="1"/>
</workbook>
</file>

<file path=xl/comments10.xml><?xml version="1.0" encoding="utf-8"?>
<comments xmlns="http://schemas.openxmlformats.org/spreadsheetml/2006/main">
  <authors>
    <author>Livi</author>
  </authors>
  <commentList>
    <comment ref="B8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8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9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9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9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14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14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14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1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1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comments20.xml><?xml version="1.0" encoding="utf-8"?>
<comments xmlns="http://schemas.openxmlformats.org/spreadsheetml/2006/main">
  <authors>
    <author>Livi</author>
  </authors>
  <commentList>
    <comment ref="A32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3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3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3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7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8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9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21.xml><?xml version="1.0" encoding="utf-8"?>
<comments xmlns="http://schemas.openxmlformats.org/spreadsheetml/2006/main">
  <authors>
    <author>Livi</author>
  </authors>
  <commentLis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3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7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9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23.xml><?xml version="1.0" encoding="utf-8"?>
<comments xmlns="http://schemas.openxmlformats.org/spreadsheetml/2006/main">
  <authors>
    <author>Livi</author>
  </authors>
  <commentList>
    <comment ref="A1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3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  <comment ref="A3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4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4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3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3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comments24.xml><?xml version="1.0" encoding="utf-8"?>
<comments xmlns="http://schemas.openxmlformats.org/spreadsheetml/2006/main">
  <authors>
    <author>Livi</author>
  </authors>
  <commentList>
    <comment ref="A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6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6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6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<sst xmlns="http://schemas.openxmlformats.org/spreadsheetml/2006/main" count="1962" uniqueCount="960">
  <si>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</si>
  <si>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</si>
  <si>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</si>
  <si>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</si>
  <si>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</si>
  <si>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</si>
  <si>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</si>
  <si>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</si>
  <si>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</si>
  <si>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</si>
  <si>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</si>
  <si>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</si>
  <si>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</si>
  <si>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</si>
  <si>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</si>
  <si>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</si>
  <si>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</si>
  <si>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</si>
  <si>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</si>
  <si>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</si>
  <si>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</si>
  <si>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</si>
  <si>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</si>
  <si>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</si>
  <si>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</si>
  <si>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</si>
  <si>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</si>
  <si>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</si>
  <si>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</si>
  <si>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</si>
  <si>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</si>
  <si>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</si>
  <si>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</si>
  <si>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</si>
  <si>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</si>
  <si>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</si>
  <si>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</si>
  <si>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</si>
  <si>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</si>
  <si>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</si>
  <si>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</si>
  <si>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</si>
  <si>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</si>
  <si>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</si>
  <si>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</si>
  <si>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Kiadások</t>
  </si>
  <si>
    <t>Személyi juttatások</t>
  </si>
  <si>
    <t>Bevételek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</si>
  <si>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</si>
  <si>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</si>
  <si>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</si>
  <si>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</si>
  <si>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</si>
  <si>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</si>
  <si>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</si>
  <si>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</si>
  <si>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</si>
  <si>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</si>
  <si>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</si>
  <si>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</si>
  <si>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</si>
  <si>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</si>
  <si>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</si>
  <si>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</si>
  <si>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</si>
  <si>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</si>
  <si>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</si>
  <si>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</si>
  <si>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</si>
  <si>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</si>
  <si>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</si>
  <si>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</si>
  <si>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</si>
  <si>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</si>
  <si>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</si>
  <si>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</si>
  <si>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</si>
  <si>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</si>
  <si>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</si>
  <si>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</si>
  <si>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</si>
  <si>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</si>
  <si>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</si>
  <si>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</si>
  <si>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</si>
  <si>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</si>
  <si>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</si>
  <si>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</si>
  <si>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</si>
  <si>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</si>
  <si>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</si>
  <si>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</si>
  <si>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</si>
  <si>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</si>
  <si>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</si>
  <si>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</si>
  <si>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</si>
  <si>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</si>
  <si>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</si>
  <si>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</si>
  <si>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</si>
  <si>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</si>
  <si>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</si>
  <si>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</si>
  <si>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</si>
  <si>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</si>
  <si>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</si>
  <si>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</si>
  <si>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</si>
  <si>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</si>
  <si>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</si>
  <si>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</si>
  <si>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</si>
  <si>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</si>
  <si>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</si>
  <si>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</si>
  <si>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</si>
  <si>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</si>
  <si>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</si>
  <si>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</si>
  <si>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</si>
  <si>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</si>
  <si>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</si>
  <si>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</si>
  <si>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</si>
  <si>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</si>
  <si>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</si>
  <si>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</si>
  <si>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</si>
  <si>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ÖNKORMÁNYZATI KÖRNYEZETVÉDELMI ALAP</t>
  </si>
  <si>
    <t>Előző évi maradvány</t>
  </si>
  <si>
    <t>Tárgyévi maradvány</t>
  </si>
  <si>
    <t>Környezetvédelmi bírság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</si>
  <si>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</si>
  <si>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</si>
  <si>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</si>
  <si>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</si>
  <si>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</si>
  <si>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</si>
  <si>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</si>
  <si>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</si>
  <si>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</si>
  <si>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</si>
  <si>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</si>
  <si>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</si>
  <si>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</si>
  <si>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</si>
  <si>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</si>
  <si>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</si>
  <si>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</si>
  <si>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</si>
  <si>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</si>
  <si>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</si>
  <si>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</si>
  <si>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</si>
  <si>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</si>
  <si>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</si>
  <si>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</si>
  <si>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</si>
  <si>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</si>
  <si>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</si>
  <si>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</si>
  <si>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</si>
  <si>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</si>
  <si>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 xml:space="preserve">   - óvodai hozzájárulás 2013.</t>
  </si>
  <si>
    <t xml:space="preserve">   - falugondnok 2013.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</si>
  <si>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</si>
  <si>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</si>
  <si>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</si>
  <si>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</si>
  <si>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</si>
  <si>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</si>
  <si>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</si>
  <si>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</si>
  <si>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</si>
  <si>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védőnői ellátás</t>
  </si>
  <si>
    <t xml:space="preserve">   - Munkaerőpiaci Alap (közfoglalkoztatás)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</si>
  <si>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</si>
  <si>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</si>
  <si>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</si>
  <si>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</si>
  <si>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Tárgyévi talajterhelési díj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</si>
  <si>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</si>
  <si>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</si>
  <si>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</si>
  <si>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</si>
  <si>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</si>
  <si>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</si>
  <si>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</si>
  <si>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</si>
  <si>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</si>
  <si>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</si>
  <si>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</si>
  <si>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</si>
  <si>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</si>
  <si>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</si>
  <si>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K44. Betegséggel kapcsolatos (nem társadalombiztosítási) ellátások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</si>
  <si>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</si>
  <si>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</si>
  <si>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</si>
  <si>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</si>
  <si>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</si>
  <si>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</si>
  <si>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</si>
  <si>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>K46. Lakhatással kapcsolatos ellátások</t>
  </si>
  <si>
    <t>K45. Foglalkoztatással, munkanélküliséggel kapcsolatos ellátások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</si>
  <si>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</si>
  <si>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</si>
  <si>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</si>
  <si>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</si>
  <si>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</si>
  <si>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</si>
  <si>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</si>
  <si>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</si>
  <si>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</si>
  <si>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</si>
  <si>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 xml:space="preserve">   - óvodai hozzájárulás 2014.</t>
  </si>
  <si>
    <t xml:space="preserve">   - iskolai étkeztetéshez hozzájárulás 2013.</t>
  </si>
  <si>
    <t xml:space="preserve">   - iskolai étkeztetéshez hozzájárulás 2014.</t>
  </si>
  <si>
    <t xml:space="preserve">   - falugondnok 2014.</t>
  </si>
  <si>
    <t xml:space="preserve">   - településüzemeltetési feladatok ellátása 2014.</t>
  </si>
  <si>
    <t xml:space="preserve">   - településüzemeltetési feladatok ellátása 2013.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</si>
  <si>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</si>
  <si>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</si>
  <si>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</si>
  <si>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</si>
  <si>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</si>
  <si>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</si>
  <si>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</si>
  <si>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</si>
  <si>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</si>
  <si>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</si>
  <si>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</si>
  <si>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</si>
  <si>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</si>
  <si>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</si>
  <si>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</si>
  <si>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</si>
  <si>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</si>
  <si>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</si>
  <si>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</si>
  <si>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</si>
  <si>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</si>
  <si>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</si>
  <si>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</si>
  <si>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</si>
  <si>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</si>
  <si>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</si>
  <si>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</si>
  <si>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</si>
  <si>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</si>
  <si>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</si>
  <si>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</si>
  <si>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</si>
  <si>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</si>
  <si>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</si>
  <si>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</si>
  <si>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</si>
  <si>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</si>
  <si>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</si>
  <si>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</si>
  <si>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</si>
  <si>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</si>
  <si>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</si>
  <si>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</si>
  <si>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</si>
  <si>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</si>
  <si>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</si>
  <si>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</si>
  <si>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</si>
  <si>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</si>
  <si>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</si>
  <si>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</si>
  <si>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</si>
  <si>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</si>
  <si>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</si>
  <si>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</si>
  <si>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</si>
  <si>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</si>
  <si>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</si>
  <si>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</si>
  <si>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</si>
  <si>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</si>
  <si>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</si>
  <si>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</si>
  <si>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</si>
  <si>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</si>
  <si>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</si>
  <si>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</si>
  <si>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</si>
  <si>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</si>
  <si>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</si>
  <si>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</si>
  <si>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</si>
  <si>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</si>
  <si>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</si>
  <si>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</si>
  <si>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</si>
  <si>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</si>
  <si>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</si>
  <si>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</si>
  <si>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</si>
  <si>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</si>
  <si>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</si>
  <si>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</si>
  <si>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</si>
  <si>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</si>
  <si>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</si>
  <si>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Kistelepülések szociális feladatainak támogatása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</si>
  <si>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</si>
  <si>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</si>
  <si>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</si>
  <si>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</si>
  <si>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</si>
  <si>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</si>
  <si>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</si>
  <si>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</si>
  <si>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</si>
  <si>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</si>
  <si>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</si>
  <si>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</si>
  <si>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</si>
  <si>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</si>
  <si>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</si>
  <si>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</si>
  <si>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</si>
  <si>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</si>
  <si>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</si>
  <si>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</si>
  <si>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</si>
  <si>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</si>
  <si>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</si>
  <si>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</si>
  <si>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 xml:space="preserve">   -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</si>
  <si>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</si>
  <si>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</si>
  <si>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</si>
  <si>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</si>
  <si>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</si>
  <si>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</si>
  <si>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</si>
  <si>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</si>
  <si>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</si>
  <si>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</si>
  <si>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</si>
  <si>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</si>
  <si>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</si>
  <si>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</si>
  <si>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</si>
  <si>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</si>
  <si>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</si>
  <si>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</si>
  <si>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</si>
  <si>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</si>
  <si>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</si>
  <si>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</si>
  <si>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</si>
  <si>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</si>
  <si>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</si>
  <si>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</si>
  <si>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</si>
  <si>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</si>
  <si>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</si>
  <si>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</si>
  <si>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</si>
  <si>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</si>
  <si>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</si>
  <si>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</si>
  <si>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</si>
  <si>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</si>
  <si>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</si>
  <si>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</si>
  <si>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</si>
  <si>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</si>
  <si>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</si>
  <si>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</si>
  <si>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</si>
  <si>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</si>
  <si>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</si>
  <si>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</si>
  <si>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</si>
  <si>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B408. Kamatbevételek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</si>
  <si>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</si>
  <si>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</si>
  <si>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</si>
  <si>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</si>
  <si>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</si>
  <si>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</si>
  <si>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</si>
  <si>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</si>
  <si>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</si>
  <si>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</si>
  <si>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</si>
  <si>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</si>
  <si>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</si>
  <si>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</si>
  <si>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</si>
  <si>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</si>
  <si>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</si>
  <si>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</si>
  <si>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</si>
  <si>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</si>
  <si>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</si>
  <si>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</si>
  <si>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</si>
  <si>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</si>
  <si>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</si>
  <si>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</si>
  <si>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</si>
  <si>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</si>
  <si>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</si>
  <si>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</si>
  <si>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</si>
  <si>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</si>
  <si>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</si>
  <si>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</si>
  <si>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</si>
  <si>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</si>
  <si>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KULTURÁLIS, EGÉSZSÉGÜGYI JUTTATÁSAI,</t>
  </si>
  <si>
    <t>SZOCIÁLIS ÉS KEGYELETI TÁMOGATÁSAI</t>
  </si>
  <si>
    <t>Éves keretösszeg (Ft)</t>
  </si>
  <si>
    <t>Köztisztviselők juttatásai</t>
  </si>
  <si>
    <t>1. Szociális támogatás</t>
  </si>
  <si>
    <t>1.1. Rendkívüli helyzetre való tekintettel</t>
  </si>
  <si>
    <t>1.2. Temetési segély</t>
  </si>
  <si>
    <t>2. Illetményelőleg</t>
  </si>
  <si>
    <t>Juttatások összesen</t>
  </si>
  <si>
    <t>Nyugállományú köztisztviselők támogatása</t>
  </si>
  <si>
    <t>1. Szociális és kegyeleti támogatás</t>
  </si>
  <si>
    <t>Támogatások összesen</t>
  </si>
  <si>
    <t>Juttatások és támogatások összesen</t>
  </si>
  <si>
    <t>RÉDICSI KÖZÖS ÖNKORMÁNYZATI HIVATAL</t>
  </si>
  <si>
    <t>- központi költségvetési szervektől</t>
  </si>
  <si>
    <t xml:space="preserve">   - Rédics</t>
  </si>
  <si>
    <t>Felhalmozási kiadások mindösszesen</t>
  </si>
  <si>
    <t>ÖNKORMÁNYZAT KÖLTSÉGVETÉSI SZERV NÉLKÜL</t>
  </si>
  <si>
    <t>011220 Adó-, vám- és jövedéki igazgatás</t>
  </si>
  <si>
    <t>016010 Országgyűlési, önkormányzati és európai parlamenti képviselőválasztásokhoz kapcsolódó tevékenységek</t>
  </si>
  <si>
    <t>Saját bevétel 50 %-ánál figyelmen kívül hagyható, tárgyévet terhelő kötelezettség</t>
  </si>
  <si>
    <t>Kezesség- illetve garanciavállalásból fennálló kötelezettség az érvényesíthetőség végéig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</si>
  <si>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</si>
  <si>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</si>
  <si>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</si>
  <si>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</si>
  <si>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</si>
  <si>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</si>
  <si>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</si>
  <si>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</si>
  <si>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</si>
  <si>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</si>
  <si>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</si>
  <si>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   -  rendkívüli települési támogatás (pénzbeli)</t>
  </si>
  <si>
    <t xml:space="preserve">        -  lakhatáshoz kapcsolódó rendszeres kiadások viseléséhez nyújtott települési támogatás (pénzbeli)</t>
  </si>
  <si>
    <t xml:space="preserve">        -  gyógyszerkiadások viseléséhez nyújtott települési támogatás (pénzbeli)</t>
  </si>
  <si>
    <t xml:space="preserve">        -  gyermek fogadásához nyújtott települési támogatás (pénzbeli)</t>
  </si>
  <si>
    <t xml:space="preserve">        -  temetéshez nyújtott települési támogatás (pénzbeli)</t>
  </si>
  <si>
    <t xml:space="preserve">        -  fűtési támogatás (pénzbeli)</t>
  </si>
  <si>
    <t xml:space="preserve">        -  karácsonyi támogatás (pénzbeli)</t>
  </si>
  <si>
    <t xml:space="preserve">        -  gyermekek karácsonyi támogatása (pénzbeli)</t>
  </si>
  <si>
    <t xml:space="preserve">        -  tankönyv- és iskoláztatási támogatás (pénzbeli)</t>
  </si>
  <si>
    <t xml:space="preserve">        -  térítési díj támogatás (pénzbeli)</t>
  </si>
  <si>
    <t xml:space="preserve">        -  eseti gyógyszertámogatás (pénzbeli)</t>
  </si>
  <si>
    <t xml:space="preserve">        -  kórházi ápolási támogatás (pénzbeli)</t>
  </si>
  <si>
    <t xml:space="preserve">     - természetbeni települési támogatás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</si>
  <si>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</si>
  <si>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</si>
  <si>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</si>
  <si>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</si>
  <si>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</si>
  <si>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</si>
  <si>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</si>
  <si>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</si>
  <si>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</si>
  <si>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</si>
  <si>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K5021. A helyi önkormányzatok előző évi elszámolásából származó kiadások</t>
  </si>
  <si>
    <t>K5022. A helyi önkormányzatok törvényi előíráson alapuló befizetései</t>
  </si>
  <si>
    <t>K5023. Egyéb elvonások, befizetések</t>
  </si>
  <si>
    <t>K513. Tartalékok</t>
  </si>
  <si>
    <t>K512. Egyéb működési célú támogatások államháztartáson kívülre</t>
  </si>
  <si>
    <t>B115. Működési célú költségvetési támogatások és kiegészítő támogatások</t>
  </si>
  <si>
    <t>B116. Elszámolásból származó bevételek</t>
  </si>
  <si>
    <t xml:space="preserve">B411. Egyéb működési bevételek </t>
  </si>
  <si>
    <t>B410. Biztosító által fizetett kártérítés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</si>
  <si>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</si>
  <si>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</si>
  <si>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</si>
  <si>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</si>
  <si>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B817. Lekötött bankbetétek megszüntetése</t>
  </si>
  <si>
    <t>- B8111. Hosszú lejáratú hitelek, kölcsönök felvétele pénzügyi vállalkozástól</t>
  </si>
  <si>
    <t>- B8113. Rövid lejáratú hitelek, kölcsönök felvétele pénzügyi vállalkozástól</t>
  </si>
  <si>
    <t>- K9111. Hosszú lejáratú hitelek, kölcsönök törlesztése pénzügyi vállalkozásnak</t>
  </si>
  <si>
    <t>- K9113. Rövid lejáratú hitelek, kölcsönök törlesztése pénzügyi vállalkozásnak</t>
  </si>
  <si>
    <t>- K916. Szabad pénzeszközök lekötött bankbetétként elhelyezése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</si>
  <si>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</si>
  <si>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</si>
  <si>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</si>
  <si>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- fejezeti kezelésű előirányzatoktól EU-s programok és azon hazai társfinanszírozása</t>
  </si>
  <si>
    <t xml:space="preserve"> - Nemz. Rehab. És Szoc. Hivatal (TÁMOP)</t>
  </si>
  <si>
    <t>- egyéb fejezeti kezelésű előirányzat</t>
  </si>
  <si>
    <t xml:space="preserve"> - prémium évek program</t>
  </si>
  <si>
    <t>- központi kezelésű előirányzat</t>
  </si>
  <si>
    <t xml:space="preserve">   - Vis maior támogatás II.</t>
  </si>
  <si>
    <t>- Önkormányzattól:</t>
  </si>
  <si>
    <t>- sírhely</t>
  </si>
  <si>
    <t>- szállásdíj</t>
  </si>
  <si>
    <t>- brigád tevékenysége</t>
  </si>
  <si>
    <t xml:space="preserve">   - telefon</t>
  </si>
  <si>
    <t xml:space="preserve">   - közvilágítás</t>
  </si>
  <si>
    <t xml:space="preserve">  - visszetérítendő kölcsön lakosságtól</t>
  </si>
  <si>
    <t xml:space="preserve">  - lakáscélú kölcsön</t>
  </si>
  <si>
    <t xml:space="preserve"> reprezentáció</t>
  </si>
  <si>
    <t>045160 Közutak, hidak, alagutak üzemelt., fenntart. Vis maior II:</t>
  </si>
  <si>
    <t xml:space="preserve"> személyhez nem köthető reprezentáció</t>
  </si>
  <si>
    <t>082091 Közművelődés - közösségi és társadalmi részvétel fejlesztése Sátorral kapcsolatos kiad.</t>
  </si>
  <si>
    <t xml:space="preserve"> - Tájház felújítás NKA támog.</t>
  </si>
  <si>
    <t xml:space="preserve"> - Hidak helyreállítás vis maior II.</t>
  </si>
  <si>
    <t xml:space="preserve"> - Út helyreállítás: vis maior II.</t>
  </si>
  <si>
    <t xml:space="preserve"> - Patak helyreállítása vis maior II.</t>
  </si>
  <si>
    <t xml:space="preserve"> - Épületek helyreállítása vis maior II.</t>
  </si>
  <si>
    <t xml:space="preserve"> - Út helyreállítás vis maior I.</t>
  </si>
  <si>
    <t xml:space="preserve"> - Közös sátor ponyva felújítás</t>
  </si>
  <si>
    <t xml:space="preserve"> - informatikai eszköznek nem minősülő egyéb kisértékű tárgyi eszköz</t>
  </si>
  <si>
    <t xml:space="preserve">   - falugondnok 2015.</t>
  </si>
  <si>
    <t xml:space="preserve"> - lakosságnak kölcsön</t>
  </si>
  <si>
    <t xml:space="preserve">  - Polgárőrség</t>
  </si>
  <si>
    <t xml:space="preserve">  - Sportegyesület</t>
  </si>
  <si>
    <t xml:space="preserve">   - iskolaegészségügyi ellátás támog.</t>
  </si>
  <si>
    <t>- Esküvő tartása</t>
  </si>
  <si>
    <t xml:space="preserve">   - Telefondíj továbbszámlázása</t>
  </si>
  <si>
    <t>A költségvetési hiány belső finanszírozására szolgáló finanszírozási bevételek</t>
  </si>
  <si>
    <t xml:space="preserve"> - Számítógép beszerzés</t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</si>
  <si>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Soós Endréné polgármester</t>
    </r>
  </si>
  <si>
    <t>(: Soós Endréné :)</t>
  </si>
  <si>
    <t xml:space="preserve">RÉDICS KÖZSÉG ÖNKORMÁNYZATA </t>
  </si>
  <si>
    <t>RÉDICS KÖZSÉG ÖNKORMÁNYZATA ÁLTAL VAGY HOZZÁJÁRULÁSÁVAL</t>
  </si>
  <si>
    <t>2019.</t>
  </si>
  <si>
    <t xml:space="preserve">      - Bérkompenzáció</t>
  </si>
  <si>
    <t xml:space="preserve">      - Önkormányzatok hozzájárulása</t>
  </si>
  <si>
    <t xml:space="preserve">           - Rédics</t>
  </si>
  <si>
    <t xml:space="preserve">           - Baglad</t>
  </si>
  <si>
    <t xml:space="preserve">           - Belsősárd</t>
  </si>
  <si>
    <t xml:space="preserve">           - Bödeháza</t>
  </si>
  <si>
    <t xml:space="preserve">           - Gáborjánháza</t>
  </si>
  <si>
    <t xml:space="preserve">           - Gosztola</t>
  </si>
  <si>
    <t xml:space="preserve">           - Külsősárd</t>
  </si>
  <si>
    <t xml:space="preserve">           - Lendvadedes</t>
  </si>
  <si>
    <t xml:space="preserve">           - Lendvajakabfa</t>
  </si>
  <si>
    <t xml:space="preserve">           - Resznek</t>
  </si>
  <si>
    <t xml:space="preserve">           - Szijártóháza</t>
  </si>
  <si>
    <t xml:space="preserve">           - Zalaszombatfa</t>
  </si>
  <si>
    <t>011130 Önkormányzatok és önkormányzati hivatalok jogalkotó és általános igazgatási tevékenysége Képviselői t. díj</t>
  </si>
  <si>
    <t>081045 Szabadidősport-(rekreációs sport)tevékenység és támogatása</t>
  </si>
  <si>
    <t>083050 Televízió-műsor szolgáltatása és támogatása</t>
  </si>
  <si>
    <t>ÁFA befiz. műk. Célú befiz.</t>
  </si>
  <si>
    <t>Egyéb dologi kiadások: Elsz. Követő évben történt visszafizetés</t>
  </si>
  <si>
    <t>045161 Kerékpárutak üzemeltetése, fenntartása</t>
  </si>
  <si>
    <t>104037 Intézményen kívüli gyermekétkeztetés</t>
  </si>
  <si>
    <t xml:space="preserve">        -  óvodába járási támogatás (pénzbeli)</t>
  </si>
  <si>
    <t xml:space="preserve">        -  óvodába járási támogatás (természetbeni)</t>
  </si>
  <si>
    <t xml:space="preserve">        -  lakáshoz jutást segítő települési támogatás (pénzbeli)</t>
  </si>
  <si>
    <t xml:space="preserve">   - falugondnok 2016.</t>
  </si>
  <si>
    <t xml:space="preserve">   - szociális ágazati pótlék kiegészítés falugondnok</t>
  </si>
  <si>
    <t xml:space="preserve">  - Sportegyesület Íjász szakosztály</t>
  </si>
  <si>
    <t xml:space="preserve"> - Nem nevesített civil szervezetek</t>
  </si>
  <si>
    <r>
      <t>KIADÁSAI</t>
    </r>
    <r>
      <rPr>
        <i/>
        <sz val="12"/>
        <rFont val="Times New Roman"/>
        <family val="1"/>
      </rPr>
      <t xml:space="preserve"> (adatok Ft-ban)</t>
    </r>
  </si>
  <si>
    <t xml:space="preserve"> - Berfalk BM 482 rézsűkasza</t>
  </si>
  <si>
    <t xml:space="preserve"> - MS 362 Benzines motorfűrész</t>
  </si>
  <si>
    <t xml:space="preserve"> - FS 410 Motoros kasza</t>
  </si>
  <si>
    <t xml:space="preserve"> - Művelődési Ház felújítás</t>
  </si>
  <si>
    <t xml:space="preserve">      - Önkormányzatok hozzájárulása saját forrásból</t>
  </si>
  <si>
    <r>
      <t xml:space="preserve">BEVÉTELEI </t>
    </r>
    <r>
      <rPr>
        <i/>
        <sz val="12"/>
        <rFont val="Times New Roman"/>
        <family val="1"/>
      </rPr>
      <t>(adatok Ft-ban)</t>
    </r>
  </si>
  <si>
    <t>- Iparűzési adó korrekció</t>
  </si>
  <si>
    <t>- Szünidei gyermekétkeztetés</t>
  </si>
  <si>
    <t xml:space="preserve">    - Erzsébet utalvány</t>
  </si>
  <si>
    <t xml:space="preserve">    - Szociális ágazati pótlék</t>
  </si>
  <si>
    <t xml:space="preserve">    - Szociális ágazati pótlék kiegészítés</t>
  </si>
  <si>
    <t xml:space="preserve">    - Előző évi költségvetési támogatás visszatérülés</t>
  </si>
  <si>
    <t xml:space="preserve">   - Tü. szertár 2015. évi elsz.</t>
  </si>
  <si>
    <t xml:space="preserve">   - Adósságkonszolidációban részt nem vett önkormányzatok felhalmozási támogatása</t>
  </si>
  <si>
    <t>- Központi költségvetési szervtől</t>
  </si>
  <si>
    <t>- egyéb bérleti díjak</t>
  </si>
  <si>
    <t>- egyéb bérleti díjak hátralék</t>
  </si>
  <si>
    <t>- brigád tevékenysége hátralék</t>
  </si>
  <si>
    <t>- Befektetett pénzügyi eszközökből származó bevételek</t>
  </si>
  <si>
    <t>- Egyéb kapott (járó) kamatok és kamatjellegű bevételek</t>
  </si>
  <si>
    <t>B408. Kamatbevételek és más nyereségjellegű bevételek</t>
  </si>
  <si>
    <t xml:space="preserve">- Részesedésekből származó pénzügyi műveletek bevételei </t>
  </si>
  <si>
    <t>- Más egyéb pénzügyi műveletek bevételei</t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</si>
  <si>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</si>
  <si>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</si>
  <si>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 xml:space="preserve">RÉDICS KÖZSÉG ÖNKORMÁNYZATA TÖBBÉVES KIHATÁSSAL JÁRÓ FELADATAI </t>
    </r>
    <r>
      <rPr>
        <i/>
        <sz val="12"/>
        <color indexed="8"/>
        <rFont val="Times New Roman"/>
        <family val="1"/>
      </rPr>
      <t>(adatok ezer Ft-ban)</t>
    </r>
  </si>
  <si>
    <t xml:space="preserve"> - 2015. évi fel nem haszn.  szennyvízdíjtámogatás visszaut.</t>
  </si>
  <si>
    <t xml:space="preserve"> - Ár és belvízvédelem dologi kiadása</t>
  </si>
  <si>
    <t xml:space="preserve"> - Ivóvízhálózat</t>
  </si>
  <si>
    <t xml:space="preserve"> - Szennyvízhálózat</t>
  </si>
  <si>
    <t>066010 Zöldterület-kezelés - Rehab. fogl.</t>
  </si>
  <si>
    <t xml:space="preserve">  - NKA Tájház felújítása</t>
  </si>
  <si>
    <t xml:space="preserve"> - Közösségi autó beszerzés</t>
  </si>
  <si>
    <t>Likvid hitel</t>
  </si>
  <si>
    <t>-Fémhulladék</t>
  </si>
  <si>
    <t xml:space="preserve">   - gyermeknapi rendezvény támog. Megyei önk. </t>
  </si>
  <si>
    <t xml:space="preserve">   - jövedéki adó</t>
  </si>
  <si>
    <t xml:space="preserve"> - Kültéri állólámpa</t>
  </si>
  <si>
    <t xml:space="preserve">        - lakhatási kiadásokhoz kapcs.adósságot felh.tám.</t>
  </si>
  <si>
    <t xml:space="preserve"> - 2014.évi elszámolásból szárm. Bev. </t>
  </si>
  <si>
    <r>
      <t>EGYES MŰKÖDÉSI KIADÁSAI</t>
    </r>
    <r>
      <rPr>
        <i/>
        <sz val="12"/>
        <rFont val="Times New Roman"/>
        <family val="1"/>
      </rPr>
      <t xml:space="preserve"> (adatok Ft-ban)</t>
    </r>
  </si>
  <si>
    <r>
      <t>FELHALMOZÁSI KIADÁSAI</t>
    </r>
    <r>
      <rPr>
        <i/>
        <sz val="12"/>
        <rFont val="Times New Roman"/>
        <family val="1"/>
      </rPr>
      <t xml:space="preserve"> (adatok Ft-ban)</t>
    </r>
  </si>
  <si>
    <t xml:space="preserve"> - Térfigyelő kamera</t>
  </si>
  <si>
    <t>Mód. 06.30.</t>
  </si>
  <si>
    <t xml:space="preserve">- Ágazati pótlék kieg. </t>
  </si>
  <si>
    <t xml:space="preserve"> - MS 391 Motorfűrész</t>
  </si>
  <si>
    <t xml:space="preserve"> - Mentőszolgálat Alapítvány</t>
  </si>
  <si>
    <t xml:space="preserve"> - Országos Mentőszolgálat Alapítvány</t>
  </si>
  <si>
    <t>- Notebook értékesítés</t>
  </si>
  <si>
    <t xml:space="preserve"> - Medicopter Alapítvány</t>
  </si>
  <si>
    <t xml:space="preserve"> - MS 170 Motorfűrész</t>
  </si>
  <si>
    <t xml:space="preserve">   - Dr.Hetés Ferenc Szakorv. Rendelőintézet Lenti</t>
  </si>
  <si>
    <t>Tény 09.30.</t>
  </si>
  <si>
    <t xml:space="preserve">   - népszavazásra</t>
  </si>
  <si>
    <t xml:space="preserve"> - urnatartó értékesítése</t>
  </si>
  <si>
    <t xml:space="preserve">   - Munkaerőpiaci Alap (diákmunka)</t>
  </si>
  <si>
    <t xml:space="preserve"> - 2015.évi elszámolásból szárm. Bev. </t>
  </si>
  <si>
    <t xml:space="preserve">    - KÖFOP csatl. ASP rendszer kialakítás</t>
  </si>
  <si>
    <t>- Rendkívűli szociális támogatás:</t>
  </si>
  <si>
    <t xml:space="preserve">   - Lendva NKA pályzat </t>
  </si>
  <si>
    <t xml:space="preserve"> - Egyéb külföldre</t>
  </si>
  <si>
    <t>011130 Önkormányzatok és önkormányzati hivatalok jogalkotó és általános igazgatási tevékenysége ASP-vel kapcs. Kifiz.</t>
  </si>
  <si>
    <t xml:space="preserve"> - Járda felújítás</t>
  </si>
  <si>
    <t xml:space="preserve"> - Switch bszerzés</t>
  </si>
  <si>
    <t xml:space="preserve"> - Kártyaolvasó</t>
  </si>
  <si>
    <t xml:space="preserve"> - Szünetmentes</t>
  </si>
  <si>
    <t>jegyző</t>
  </si>
  <si>
    <t xml:space="preserve"> - Népszav.kapcs.Távolléti díj Schunk KFT</t>
  </si>
  <si>
    <r>
      <t xml:space="preserve">1. Program, projekt megnevezése: </t>
    </r>
    <r>
      <rPr>
        <b/>
        <sz val="12"/>
        <rFont val="Times New Roman"/>
        <family val="1"/>
      </rPr>
      <t>ASP Központhoz való csatlakozás</t>
    </r>
  </si>
  <si>
    <t xml:space="preserve"> - Munkaállomások kialakítása</t>
  </si>
  <si>
    <t xml:space="preserve"> - NOD32 licenc hosszabbítás</t>
  </si>
  <si>
    <t xml:space="preserve"> - Program használati jog vásárlás</t>
  </si>
  <si>
    <t xml:space="preserve">    - GULAG pályázati tám.</t>
  </si>
  <si>
    <t xml:space="preserve">    - Gördeszka pályázati támog.</t>
  </si>
  <si>
    <t xml:space="preserve"> - Rendkívűli önkormányzati támogatás. </t>
  </si>
  <si>
    <t xml:space="preserve">   - Nemzeti Kulturális Alaptól átvét Magyar  Nemzetiségi Int.</t>
  </si>
  <si>
    <t xml:space="preserve"> - szék ért. </t>
  </si>
  <si>
    <t xml:space="preserve">   - Gosztolai Falug. Szolgálathoz támog. Elvonás miatt</t>
  </si>
  <si>
    <t xml:space="preserve">   - Bagladi Falug. Szolgálathoz támog. Elvonás miatt</t>
  </si>
  <si>
    <t xml:space="preserve"> - Kertbarátkör</t>
  </si>
  <si>
    <t xml:space="preserve">   - falugondnok 2016. önkorm. Kieg.</t>
  </si>
  <si>
    <t xml:space="preserve">   - falugondnok 2016. rendkív.önk.tám..</t>
  </si>
  <si>
    <t xml:space="preserve"> - egyéb szolgáltatás (önként. Eü.bizt.visszautalása védőnői szolg.)</t>
  </si>
  <si>
    <t>- K914. Államháztartáson belüli megelőlegezések visszafizetése 2015-ről</t>
  </si>
  <si>
    <t>- Adósságkonszolidációban részt nem vett önkormányzatok felhalmozási támogatása</t>
  </si>
  <si>
    <t>- KÖFOP csat.ASP rendszer kialakítása</t>
  </si>
  <si>
    <t xml:space="preserve"> - Művelődési Ház tető felújítás</t>
  </si>
  <si>
    <t xml:space="preserve">   - szünidei gyermekétkeztetés </t>
  </si>
  <si>
    <t xml:space="preserve">   - közös önkormányzati hivatal felhalm.kiadáshoz átvétel</t>
  </si>
  <si>
    <t xml:space="preserve">- Vis maior támogatás </t>
  </si>
  <si>
    <t xml:space="preserve"> - Kemence építése</t>
  </si>
  <si>
    <t>011130 Önkormányzatok és önkormányzati hivatalok jogalkotó és általános igazgatási tevékenysége  cafetéria</t>
  </si>
  <si>
    <t>041233 Hosszabb időtartamú közfoglalkoztatás  2016. áthuzódó</t>
  </si>
  <si>
    <t xml:space="preserve">  -  Egyházközség Rédics</t>
  </si>
  <si>
    <t xml:space="preserve"> - Gulág emlékmű készítés és térkövezés, parkosítás</t>
  </si>
  <si>
    <t xml:space="preserve">      - ASP rendszer kialakítása</t>
  </si>
  <si>
    <t xml:space="preserve">  - Rédics és Vonzáskörzete Közalapítvány</t>
  </si>
  <si>
    <t xml:space="preserve"> - Játszótér kialakítása</t>
  </si>
  <si>
    <t xml:space="preserve">  -Pajta szinház START pályázat</t>
  </si>
  <si>
    <t xml:space="preserve"> - Nyomtató</t>
  </si>
  <si>
    <t xml:space="preserve"> - Kerékpár vásárlás védőnő</t>
  </si>
  <si>
    <t xml:space="preserve"> - Hűtő vásárlás védőnő</t>
  </si>
  <si>
    <t xml:space="preserve"> - Gördeszkapálya építés</t>
  </si>
  <si>
    <t xml:space="preserve"> - Hősugárzó</t>
  </si>
  <si>
    <t xml:space="preserve"> - Kisértékű tárgyi eszköz</t>
  </si>
  <si>
    <t>2020.</t>
  </si>
  <si>
    <t>(: Balláné Kulcsár Mária :)</t>
  </si>
  <si>
    <t>Tény</t>
  </si>
  <si>
    <t>1/aa. Rédics Község Önkormányzatánál jelentkező kiadás</t>
  </si>
  <si>
    <t>1/ab. Rédicsi Közös Önkormányzati Hivatalnál jelentkező kiadás</t>
  </si>
  <si>
    <t>- 2016. évről áthúzódó bérkompenzáció támogatása</t>
  </si>
  <si>
    <t xml:space="preserve">   - ebből: 2016. évi bérkompenzációra kapott támog. Hivatal </t>
  </si>
  <si>
    <t xml:space="preserve">      - 2017. évi központi támogatás hivatal működtetéséhez</t>
  </si>
  <si>
    <t xml:space="preserve">   - Talajterhelési díj</t>
  </si>
  <si>
    <t>2017. terv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</si>
  <si>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</si>
  <si>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2017. évi határozat</t>
  </si>
  <si>
    <t>2017. évi rendelet</t>
  </si>
  <si>
    <t>Bevétel:</t>
  </si>
  <si>
    <t>Kiadás:</t>
  </si>
  <si>
    <t>Előző évi maradvány:</t>
  </si>
  <si>
    <t>Tartalék:</t>
  </si>
  <si>
    <t>(:Soós Endréné:)</t>
  </si>
  <si>
    <t>adatok e Ft-ban</t>
  </si>
  <si>
    <t>Összesen:</t>
  </si>
  <si>
    <t>Belső átcsoportosítás:</t>
  </si>
  <si>
    <t>Terhelendő</t>
  </si>
  <si>
    <t>Jóváirandó</t>
  </si>
  <si>
    <t>Tartalék</t>
  </si>
  <si>
    <t>Összesen kiadás:</t>
  </si>
  <si>
    <t xml:space="preserve">   - óvoda </t>
  </si>
  <si>
    <t>Helyi önk.tól és  költségvetési szerveiktől</t>
  </si>
  <si>
    <t>Óvoda</t>
  </si>
  <si>
    <t>K5021. A helyi önkormányzatok előző évi elszámolásából származó kiadások  2015. év</t>
  </si>
  <si>
    <t>A helyi önk.előző évi elsz. származó kiadások</t>
  </si>
  <si>
    <t>Müködési célú pénzeszköz átvétel ÁHT-n belül</t>
  </si>
  <si>
    <t>Zala Megyei Önk.-tól gyermeknapra</t>
  </si>
  <si>
    <t>Közműv.- közösségi és társ. részvétel fejlesztése</t>
  </si>
  <si>
    <t>dologi kiadás</t>
  </si>
  <si>
    <t>dologi kiadás áfa</t>
  </si>
  <si>
    <t>Ár- és belvízvédelemmel összefüggő tevékenységek</t>
  </si>
  <si>
    <t>A helyi önk.előző évi elsz.szárm.kiad.</t>
  </si>
  <si>
    <t>A helyi önk.előző évi elsz.szárm.kiad. 2015.</t>
  </si>
  <si>
    <t>Beruházás</t>
  </si>
  <si>
    <t xml:space="preserve">Játszótér kialakítása </t>
  </si>
  <si>
    <t>Játszótér kialakítása Áfa</t>
  </si>
  <si>
    <t xml:space="preserve">B.B.Kult.Köz.Ház udvar térkövezés  </t>
  </si>
  <si>
    <t xml:space="preserve">B.B.Kult.Köz.Ház udvar térköv. Áfa </t>
  </si>
  <si>
    <t>Felújítás</t>
  </si>
  <si>
    <t>Járda felújítás</t>
  </si>
  <si>
    <t>Vis maior ravatalozó pály.önerő</t>
  </si>
  <si>
    <t>Vis maior ravatalozó pály.önerő áfa</t>
  </si>
  <si>
    <t>Köztemető-fenntart.és működtetés</t>
  </si>
  <si>
    <t>személyi jut. (bérkomp.)</t>
  </si>
  <si>
    <t>járulék</t>
  </si>
  <si>
    <t>Zöldterület kezelés</t>
  </si>
  <si>
    <t>Kemence építés</t>
  </si>
  <si>
    <t>Kemence építés áfa</t>
  </si>
  <si>
    <t>Temető parkoló</t>
  </si>
  <si>
    <t>Temető parkoló áfa</t>
  </si>
  <si>
    <t>Finanszírozás</t>
  </si>
  <si>
    <t>Önk.hivatalnak bérkompenzáció</t>
  </si>
  <si>
    <t>Ár-és belvízvéd.összefügg.kiadás</t>
  </si>
  <si>
    <t>dologi kiad.</t>
  </si>
  <si>
    <t>dologi kiad. Áfa</t>
  </si>
  <si>
    <t xml:space="preserve">Munkaerőpiaci Alap (közfoglalkoztatás) </t>
  </si>
  <si>
    <t>Hosszabb időtartamú közfoglalkoztatás</t>
  </si>
  <si>
    <t>személyi juttatás</t>
  </si>
  <si>
    <t>mukált.terhelő járulék</t>
  </si>
  <si>
    <t xml:space="preserve">Egyéb mük.célú tám.államházt.kivülre </t>
  </si>
  <si>
    <t>MEDICOPTER alapítvány</t>
  </si>
  <si>
    <t>nem nevesített cívil szervezetek</t>
  </si>
  <si>
    <t xml:space="preserve">041233 Hosszabb időtartamú közfoglalkoztatás  </t>
  </si>
  <si>
    <t xml:space="preserve">      - 2016. évi bérkompenzáció Közös Hivatal </t>
  </si>
  <si>
    <t>Rédics, 2017. május 29.</t>
  </si>
  <si>
    <t xml:space="preserve">Finanszírozás: </t>
  </si>
  <si>
    <t xml:space="preserve"> - bérkompenzáció</t>
  </si>
  <si>
    <t xml:space="preserve">Önkorm. Igazg. Tev. </t>
  </si>
  <si>
    <t>Személyi juttatás</t>
  </si>
  <si>
    <t xml:space="preserve"> (bérkomp)</t>
  </si>
  <si>
    <t xml:space="preserve">Munkáltatót terhelő elvonás: </t>
  </si>
  <si>
    <t xml:space="preserve">Adó vám és jövedéki igazg. </t>
  </si>
  <si>
    <t>Kiadás</t>
  </si>
  <si>
    <t>(:Balláné Kulcsár Mária:)</t>
  </si>
  <si>
    <t>Rédicsi Közös Önkormányzati Hivatal 2017. évi költségvetésének módosítása Intézményvezetői hatáskörben 2017. március 31-től</t>
  </si>
  <si>
    <t>személyi jutt.</t>
  </si>
  <si>
    <t>dologi kiad. (egyéb szolg)</t>
  </si>
  <si>
    <t>Rédics, 2017. március 31.</t>
  </si>
  <si>
    <t xml:space="preserve">Egyéb felh.célú tám.államházt.kivülre </t>
  </si>
  <si>
    <t xml:space="preserve"> - Bellosics Bálint közösségi ház udvar térkövezés</t>
  </si>
  <si>
    <t>8a</t>
  </si>
  <si>
    <t>Rédicsi Közös Önkormányzati Hivatal 2017. évi költségvetésének módosítása 2017. június 2-től</t>
  </si>
  <si>
    <t>Rédics Község Önkormányzata 2017. évi költségvetésének módosítása  
2017. június 2-től</t>
  </si>
  <si>
    <t xml:space="preserve"> - Vis maior ravatalozó helyreállítás</t>
  </si>
  <si>
    <t xml:space="preserve"> - Temető parkoló felújítás</t>
  </si>
  <si>
    <t xml:space="preserve">   - Zala Megyei Önk. (gyermeknapra)</t>
  </si>
  <si>
    <t>Mük.célú költségvet.tám.polgármesteri illetmény különb.</t>
  </si>
  <si>
    <t xml:space="preserve">Munkaerőpiaci Alap (Nyári diákmunka) </t>
  </si>
  <si>
    <t>Nemzeti Kulturális Alaptól átvét (Magyar Nemzetis.Müv.Int.Lendva)</t>
  </si>
  <si>
    <t>Mük.célú átad.ÁHT-n kívül Magyar Nemzetis.Müv.Int.Lendva NKA tám.</t>
  </si>
  <si>
    <t xml:space="preserve">   - Önk. Tám gyermeknapra (Ld.,Ks, Bs.)</t>
  </si>
  <si>
    <t>Müködési célú pénzeszköz átvétel ÁHT-n kívül</t>
  </si>
  <si>
    <t>Vállalkozásoktól  gyermeknapi rendezvényre</t>
  </si>
  <si>
    <t>Önk.-tól gyermeknapi rendezvényre (Ld. Ks. Bs.)</t>
  </si>
  <si>
    <t xml:space="preserve">   - Kerekítési különbözet</t>
  </si>
  <si>
    <t xml:space="preserve">   - Kár megtérítés</t>
  </si>
  <si>
    <t xml:space="preserve"> - Gyermeknapi rendezvényre civil szerv, vállalkozók</t>
  </si>
  <si>
    <t>- Bérkompenzáció támogatása</t>
  </si>
  <si>
    <t>- Polgármesteri illetmény és tiszteletdíj különbözet támog.</t>
  </si>
  <si>
    <t>031030 Közterület rendjének fenntartása</t>
  </si>
  <si>
    <t xml:space="preserve"> - MTD 51  fűnyíró</t>
  </si>
  <si>
    <t xml:space="preserve"> - Hűtőszekrény beszerzés fogorvos</t>
  </si>
  <si>
    <t xml:space="preserve">  -  NIF ZRT kisajátítás kártalanítás</t>
  </si>
  <si>
    <t xml:space="preserve">   - víz- csatornadíjtovábbszámlázás</t>
  </si>
  <si>
    <t xml:space="preserve">  - Biztosító által fizetett kártérítés</t>
  </si>
  <si>
    <t xml:space="preserve"> - játszótéri eszközök felújítása</t>
  </si>
  <si>
    <t xml:space="preserve">   - ZALAVÍZ Zrt. vizdíj támogatás 2017. évi</t>
  </si>
  <si>
    <t>Polgármesteri hatáskörben történt módosítás</t>
  </si>
  <si>
    <t>2017. augusztus 31.</t>
  </si>
  <si>
    <t xml:space="preserve">adatok Ft-ban </t>
  </si>
  <si>
    <t xml:space="preserve">Bevétel: </t>
  </si>
  <si>
    <t>Müködési célú költségvetési tám.és kieg.támog.</t>
  </si>
  <si>
    <t xml:space="preserve">Lakossági víz-és csatorna szolg. </t>
  </si>
  <si>
    <t xml:space="preserve">Kiadás: </t>
  </si>
  <si>
    <t>Működési célú pénzeszköz átadás ÁHT kívűlre :</t>
  </si>
  <si>
    <t xml:space="preserve">VÍZMŰ Zrt vízdíj támog. </t>
  </si>
  <si>
    <t>Rédics Község Önkormányzata</t>
  </si>
  <si>
    <t>Rédics, 2017. augusztus 31.</t>
  </si>
  <si>
    <t>Rédics Község Önkormányzata 2017. évi költségvetésének módosítása  
2017. november</t>
  </si>
  <si>
    <t>Rendkívűli szociális támogatás:</t>
  </si>
  <si>
    <t>Egyéb működési célú támogatások államháztartáson belülről</t>
  </si>
  <si>
    <t xml:space="preserve"> Fejezettől átvét. Erzsébet utalvány</t>
  </si>
  <si>
    <t>Könyvtári szolgáltatások</t>
  </si>
  <si>
    <t>Helyi önk.  2016. évi eü.elszámolás átadás</t>
  </si>
  <si>
    <t>Lakáshoz jutást.segítő telep.tám.</t>
  </si>
  <si>
    <t>Települési támogatás</t>
  </si>
  <si>
    <t>Fűtési támog.természetbeni</t>
  </si>
  <si>
    <t>Óvodába járási tám.pénzb.</t>
  </si>
  <si>
    <t>Gyermek fogadáshoz nyújt.tám.</t>
  </si>
  <si>
    <t>Tankönyv és isk.tám</t>
  </si>
  <si>
    <t>Rédics Vonzáskörz.Közlapítv.</t>
  </si>
  <si>
    <t>Játszótéri eszközök felúj.nettó kiad.</t>
  </si>
  <si>
    <t>Játszótér eszközök felúj. Áfa</t>
  </si>
  <si>
    <t xml:space="preserve">személyi jut. </t>
  </si>
  <si>
    <t>A helyi önkormányzatok előző évi elsz.származó kamat kiadások</t>
  </si>
  <si>
    <t>Pajtaszínház áfa kiad.</t>
  </si>
  <si>
    <t xml:space="preserve">Beruházás </t>
  </si>
  <si>
    <t>Pajtaszínház nettó kiad.</t>
  </si>
  <si>
    <t>Áfa befizetés</t>
  </si>
  <si>
    <t>Hűttő vásárlás fogászat nettó kiad</t>
  </si>
  <si>
    <t>Hűttő vásárlás fogászat áfa kiad</t>
  </si>
  <si>
    <t>Kültéri állólámpa nettó kiad.</t>
  </si>
  <si>
    <t>Kültéri állólámpa áfa kiad.</t>
  </si>
  <si>
    <t xml:space="preserve">Fűnyíró vásárlás nettó kiad. </t>
  </si>
  <si>
    <t xml:space="preserve">Fűnyíró vásárlás áfa kiad. </t>
  </si>
  <si>
    <t>Működési bevétel</t>
  </si>
  <si>
    <t>Urnatartó értékesítés</t>
  </si>
  <si>
    <t>Szállásdíj bevétel</t>
  </si>
  <si>
    <t>Továbbszámlázott szolg.</t>
  </si>
  <si>
    <t>Költségvisszatérítés</t>
  </si>
  <si>
    <t>Biztosító kártérítés</t>
  </si>
  <si>
    <t>Kisajátítás, kártalanítás</t>
  </si>
  <si>
    <t>Kár megtérítés, kerekít.kül.</t>
  </si>
  <si>
    <t>Közfogl.start mintaprogram</t>
  </si>
  <si>
    <t>dologi áfa</t>
  </si>
  <si>
    <t xml:space="preserve">Felújítás </t>
  </si>
  <si>
    <t>Sugár utca felúj.nettó kiad</t>
  </si>
  <si>
    <t>Sugár utca felúj.áfa kiad</t>
  </si>
  <si>
    <t>Közutak, hidak, alagutak üzemeltetése, fenntartása</t>
  </si>
  <si>
    <t>dologi nettó kiad.</t>
  </si>
  <si>
    <t>dologi áfa kiad.</t>
  </si>
  <si>
    <t>Közterület rendjének fenntartása</t>
  </si>
  <si>
    <t>Vis maior út felújítás nettó</t>
  </si>
  <si>
    <t xml:space="preserve">Vis maior út felújítás áfa </t>
  </si>
  <si>
    <t>Vis maior hid felújítás nettó</t>
  </si>
  <si>
    <t xml:space="preserve">Vis maior hid felújítás áfa </t>
  </si>
  <si>
    <t>Játszótér kialakítása nettó kiad</t>
  </si>
  <si>
    <t>Játszótér kialakítása áfa kid.</t>
  </si>
  <si>
    <t>Bellosics B.közös.ház udvar térköv.nettó</t>
  </si>
  <si>
    <t>Bellosics B.közös.ház udvar térköv.áfa</t>
  </si>
  <si>
    <t>- Minimálbér és garant.bérmin.kieg támogatás</t>
  </si>
  <si>
    <t>- Szociális ágazati összevont pótlék</t>
  </si>
  <si>
    <t xml:space="preserve">   - szociális ágazati összevont pótlék falugondnok</t>
  </si>
  <si>
    <t xml:space="preserve">   - minimálbér,garant.bérmin. Kompenz.Társulás (Falugondnokok)</t>
  </si>
  <si>
    <t xml:space="preserve">      - 2017. évi minimálbér és gar.bérmin.kompenz.</t>
  </si>
  <si>
    <t xml:space="preserve">      - 2017. évi bérkompenzáció Közös Hivatal </t>
  </si>
  <si>
    <t xml:space="preserve">   - 2016. évi bérkompenzáció óvoda</t>
  </si>
  <si>
    <t xml:space="preserve">   - 2017. évi bérkompenzáció óvoda</t>
  </si>
  <si>
    <t>Minimálbér és garantált bérminimum kompencáziója</t>
  </si>
  <si>
    <t>Telep.önk.szoc.gyermekj.felad.tám..</t>
  </si>
  <si>
    <t>Szoc.ágazati összevont pótlék</t>
  </si>
  <si>
    <t>Szünidei gyermekétk.</t>
  </si>
  <si>
    <t>Telep.önk.egyes köznev.köznevelési felad.tám.</t>
  </si>
  <si>
    <t>Óvodaped.és segítők bértámogatása</t>
  </si>
  <si>
    <t>Óvodaműködtetési támog.</t>
  </si>
  <si>
    <t>Család és nővédelmi egészségügyi gondozás</t>
  </si>
  <si>
    <t>Intézményen kívüli gyermekétkeztetés</t>
  </si>
  <si>
    <t>Egyéb. Mük.célú támogatás ÁHT-n belül</t>
  </si>
  <si>
    <t>Napköziotthonos Óvoda bértámogatás, működési támogatás</t>
  </si>
  <si>
    <t>Óvoda bérkompenzáció</t>
  </si>
  <si>
    <t>Falugondnokok minimálbér.gar.bérminimum kompenz.</t>
  </si>
  <si>
    <t>Falugondnokok szociális ágazati összevont pótlék</t>
  </si>
  <si>
    <t>Irányító szervi folyósítás</t>
  </si>
  <si>
    <t>Bérkompenzáció 2017 év</t>
  </si>
  <si>
    <t>Minimálbér és gar.bérmin.komp. 2017. év</t>
  </si>
  <si>
    <t>Bérkompenzáció 2017.év.</t>
  </si>
  <si>
    <t xml:space="preserve">      - 2017. Bérkompenzáció</t>
  </si>
  <si>
    <t xml:space="preserve">      - Minimálbér és gar.bérm.komp.2017.év</t>
  </si>
  <si>
    <t xml:space="preserve"> - bérkompenzáció 2017. év</t>
  </si>
  <si>
    <t xml:space="preserve"> - minimálbér és garantált bérminimum komprnz. 2017.év</t>
  </si>
  <si>
    <t xml:space="preserve"> </t>
  </si>
  <si>
    <t xml:space="preserve">16010 Országgyülési, önkormányzati és eu.parl.képvislőválasztással kapcs. tev. </t>
  </si>
  <si>
    <t xml:space="preserve">   - Országgyülési, önkormányzati és eu.parl.képvislőválasztással kapcs. tev. </t>
  </si>
  <si>
    <t xml:space="preserve"> Műk. célú tám.államháztartáson belülről</t>
  </si>
  <si>
    <t>Dologi kiadás</t>
  </si>
  <si>
    <t>Dologi kiad. Áfa</t>
  </si>
  <si>
    <t>Rédicsi Közös Önkormányzati Hivatal 2017. évi költségvetésének módosítása 2017. november</t>
  </si>
  <si>
    <t>Rédics, 2017. november</t>
  </si>
  <si>
    <t>Rédics, 2017.november</t>
  </si>
  <si>
    <t>Önk.és önk.hivatalok jogalkotó és ált.ig.tev. Köt.feladat</t>
  </si>
  <si>
    <t>Önk.és önk.hivatalok jogalkotó és ált.ig.tev. Önként váll.fel</t>
  </si>
  <si>
    <t>Önkormányzatok és önkormányzati hivatalok jogalkotó és általános igazgatási tevékenysége köt.felad.</t>
  </si>
  <si>
    <t>Önk.és önkormányzati hivatalok jogalkotó és általános igazgatási tevékenysége önként vállalt.felad</t>
  </si>
  <si>
    <t xml:space="preserve">Országgyülési, önkormányzati és eu.parl.képviselőválasztással kapcs. tev. </t>
  </si>
  <si>
    <t xml:space="preserve">   - kerekítési különb</t>
  </si>
  <si>
    <t>Szolgáltatások ellenértéke</t>
  </si>
  <si>
    <t>Egyéb bevétel (biztosító kártérítés)</t>
  </si>
  <si>
    <t>Kiadások visszatérítése</t>
  </si>
  <si>
    <t>Kötbér</t>
  </si>
  <si>
    <t>Rédicsi Közös Önkormányzati Hivatal 2017. évi költségvetésének módosítása 2017. december 31.</t>
  </si>
  <si>
    <t xml:space="preserve">Végrehajtási költség -Közigazgatási bírság </t>
  </si>
  <si>
    <t>Kamat bevétel</t>
  </si>
  <si>
    <t>Kerekítési különb.</t>
  </si>
  <si>
    <t xml:space="preserve">OGY, önk.képviselőválasztással kapcs. tev. </t>
  </si>
  <si>
    <t>Rédics, 2018. február 02.</t>
  </si>
  <si>
    <t>RÉDICS KÖZSÉG ÖNKORMÁNYZATA 2018. ÉVI KÖLTSÉGVETÉSÉNEK</t>
  </si>
  <si>
    <t>- Polgármesteri illetmény támogatása</t>
  </si>
  <si>
    <t xml:space="preserve"> - Óvodapedagógus  mínősíítés támog.</t>
  </si>
  <si>
    <t xml:space="preserve">      - 2018. évi központi támogatás hivatal működtetéséhez</t>
  </si>
  <si>
    <t xml:space="preserve">   - fogorvosi hozzájárulás 2018.</t>
  </si>
  <si>
    <t xml:space="preserve">   - háziorvosi hozzájárulás 2018.</t>
  </si>
  <si>
    <t xml:space="preserve">   - védőnői hozzájárulás 2018.</t>
  </si>
  <si>
    <t xml:space="preserve">   - óvodai hozzájárulás 2018. (önrész)</t>
  </si>
  <si>
    <t xml:space="preserve">   - óvodai hozzájárulás 2018.</t>
  </si>
  <si>
    <t xml:space="preserve">   - falugondnok 2018. kvetési támog.</t>
  </si>
  <si>
    <t xml:space="preserve">   - iskolai étkeztetéshez hozzájárulás 2018.</t>
  </si>
  <si>
    <t xml:space="preserve">   - konyha müköd.étkeztetéshez hozzájárulás 2018.</t>
  </si>
  <si>
    <t xml:space="preserve">   - fogorvosi hozzájárulás 2017. elszámolás </t>
  </si>
  <si>
    <t xml:space="preserve">   - háziorvosi hozzájárulás 2017. elszámolás</t>
  </si>
  <si>
    <t xml:space="preserve">   - védőnői hozzájárulás 2017. elszámolás</t>
  </si>
  <si>
    <t xml:space="preserve"> - Multifunkciós nyomtató védőnő</t>
  </si>
  <si>
    <t xml:space="preserve">  - vis maior támogatás (Ravatalozó)</t>
  </si>
  <si>
    <t xml:space="preserve">  - vis maior támogatás (043 út)</t>
  </si>
  <si>
    <t xml:space="preserve"> - Vis maior 043 út felújítás </t>
  </si>
  <si>
    <t>- K914. Államháztartáson belüli megelőlegezések visszafizetése 2017-ról</t>
  </si>
  <si>
    <t>041237 Közfoglalkoztatási mintaprogram Start munka 2017-ről áthuzódó</t>
  </si>
  <si>
    <t>041237 Közfoglalkoztatási mintaprogram Start munka 2018-ben induló</t>
  </si>
  <si>
    <t xml:space="preserve">    - . ASP rendszer működtetésének támogatása</t>
  </si>
  <si>
    <t xml:space="preserve">      - ASP rendszer működtetés támogatása</t>
  </si>
  <si>
    <t xml:space="preserve">      - ASP rendszer bevezetésére támogatás 2016. pály.</t>
  </si>
  <si>
    <t>041233 Hosszabb időtartamú közfoglalkoztatás  2017. áthuzódó</t>
  </si>
  <si>
    <t xml:space="preserve">   - Munkaerőpiaci Alap Start munka mintaprogram 2018-ben induló</t>
  </si>
  <si>
    <t xml:space="preserve">   - Munkaerőpiaci Alap Start munka mintaprogram 2017-ről áthúzódó</t>
  </si>
  <si>
    <t xml:space="preserve">   - Munkaerőpiaci Alap (közfoglalkoztatás) hosszabb időtart. 2017-ról áthúzódó</t>
  </si>
  <si>
    <t xml:space="preserve">   - Munkaerőpiaci Alap (közfoglalkoztatás) hosszabb időtart. 2018-ben induló</t>
  </si>
  <si>
    <t xml:space="preserve">2018. ÉVI SAJÁT BEVÉTELEI, TOVÁBBÁ ADÓSSÁGOT KELETKEZTETŐ </t>
  </si>
  <si>
    <t xml:space="preserve">   -egyéb tárgyi eszköz</t>
  </si>
  <si>
    <r>
      <t xml:space="preserve"> 2018. ÉVI KÖLTSÉGVETÉSÉNEK KIADÁSAI </t>
    </r>
    <r>
      <rPr>
        <i/>
        <sz val="12"/>
        <rFont val="Times New Roman"/>
        <family val="1"/>
      </rPr>
      <t>(adatok Ft-ban)</t>
    </r>
  </si>
  <si>
    <r>
      <t xml:space="preserve"> 2018. ÉVI KÖLTSÉGVETÉSÉNEK BEVÉTELEI </t>
    </r>
    <r>
      <rPr>
        <i/>
        <sz val="12"/>
        <rFont val="Times New Roman"/>
        <family val="1"/>
      </rPr>
      <t>(adatok Ft-ban)</t>
    </r>
  </si>
  <si>
    <r>
      <t>1. RÉDICS KÖZSÉG ÖNKORMÁNYZATA 2018.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</si>
  <si>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r>
      <t>2. RÉDICS KÖZSÉG ÖNKORMÁNYZATA 2018. ÉVI KÖLTSÉGVETÉSÉNEK BEVÉTELEI ÉS KIADÁSAI KÖLTSÉGVETÉSI SZERV NÉLKÜL</t>
    </r>
    <r>
      <rPr>
        <i/>
        <sz val="12"/>
        <color indexed="8"/>
        <rFont val="Times New Roman"/>
        <family val="1"/>
      </rPr>
      <t xml:space="preserve"> (adatok Ft-ban)</t>
    </r>
  </si>
  <si>
    <r>
      <t>3. RÉDICSI KÖZÖS ÖNKORMÁNYZATI HIVATAL 2018.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</si>
  <si>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2021.</t>
  </si>
  <si>
    <t xml:space="preserve">Tény </t>
  </si>
  <si>
    <t xml:space="preserve">  - Start pályázat kisértékű tárgyi eszközök</t>
  </si>
  <si>
    <t xml:space="preserve"> - Sugár utca felújítása (adósságkonszolidáció)</t>
  </si>
  <si>
    <t xml:space="preserve"> - Pozsonyi út csapadékelvezetés felújítása (kistelepülések alacsonyösszegű fejlesztései)</t>
  </si>
  <si>
    <t xml:space="preserve"> - Kistérségi Társulás Központi ügyelet gépkocsi vásárláshoz</t>
  </si>
  <si>
    <r>
      <t>Rédics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2018.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</si>
  <si>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2018. december 31.</t>
    </r>
  </si>
  <si>
    <r>
      <t>2018. ÉVI KÖLTSÉGVETÉSE</t>
    </r>
    <r>
      <rPr>
        <i/>
        <sz val="12"/>
        <color indexed="8"/>
        <rFont val="Times New Roman"/>
        <family val="1"/>
      </rPr>
      <t xml:space="preserve"> (adatok Ft-ban)</t>
    </r>
  </si>
  <si>
    <t>2017-ben befolyt, 2018-ban átutalt talajterhelési díj</t>
  </si>
  <si>
    <t>KÖZTISZTVISELŐK 2018. ÉVI SZOCIÁLIS, JÓLÉTI</t>
  </si>
  <si>
    <t xml:space="preserve"> - Sportegyesület</t>
  </si>
  <si>
    <t xml:space="preserve"> - Sportöltöző felújítása</t>
  </si>
  <si>
    <t>Rédics Község Önkormányzata Képviselő-testületének 20/2018.(III.7.) határozata az önkormányzat saját bevételeinek és adósságot keletkeztető ügyleteiből eredő fizetési kötelezettségeinek a költségvetési évet követő három évre várható összegének megállapításáról</t>
  </si>
  <si>
    <t>2018. évi határozat</t>
  </si>
  <si>
    <t>2018. évi rendelet</t>
  </si>
  <si>
    <t>RÉDICS KÖZSÉG ÖNKORMÁNYZATA 2016-2018. ÉVI MŰKÖDÉSI ÉS FELHALMOZÁSI</t>
  </si>
  <si>
    <t xml:space="preserve">2016. Tény </t>
  </si>
  <si>
    <t>2017. várható tény</t>
  </si>
  <si>
    <t>2018. terv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</si>
  <si>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 Ft-ban)</t>
    </r>
  </si>
  <si>
    <r>
      <t xml:space="preserve">RÉDICS KÖZSÉG ÖNKORMÁNYZATA 2018. ÉVI ELŐIRÁNYZAT-FELHASZNÁLÁSI TERVE </t>
    </r>
    <r>
      <rPr>
        <i/>
        <sz val="11"/>
        <rFont val="Times New Roman"/>
        <family val="1"/>
      </rPr>
      <t>(adatok Ft-ban)</t>
    </r>
  </si>
  <si>
    <r>
      <t xml:space="preserve">Rédics Község Önkormányzata 2018. évi közvetett támogatásai </t>
    </r>
    <r>
      <rPr>
        <i/>
        <sz val="12"/>
        <rFont val="Times New Roman"/>
        <family val="1"/>
      </rPr>
      <t>(adatok Ft-ban)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</si>
</sst>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;[Red]#,##0"/>
    <numFmt numFmtId="170" formatCode="[$-40E]yyyy\.\ mmmm\ d\."/>
    <numFmt numFmtId="171" formatCode="_-* #,##0.0\ _F_t_-;\-* #,##0.0\ _F_t_-;_-* &quot;-&quot;??\ _F_t_-;_-@_-"/>
    <numFmt numFmtId="172" formatCode="_-* #,##0\ _F_t_-;\-* #,##0\ _F_t_-;_-* &quot;-&quot;??\ _F_t_-;_-@_-"/>
    <numFmt numFmtId="173" formatCode="#,##0_ ;\-#,##0\ 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sz val="10"/>
      <name val="Calibri"/>
      <family val="2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8" borderId="7" applyNumberFormat="0" applyFont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7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0" fontId="79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3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0" applyFont="1" applyFill="1" applyBorder="1" applyAlignment="1">
      <alignment horizontal="center" vertical="center" wrapText="1"/>
      <protection/>
    </xf>
    <xf numFmtId="3" fontId="4" fillId="33" borderId="10" xfId="70" applyNumberFormat="1" applyFont="1" applyFill="1" applyBorder="1" applyAlignment="1">
      <alignment horizontal="right" vertical="center" wrapText="1"/>
      <protection/>
    </xf>
    <xf numFmtId="3" fontId="4" fillId="33" borderId="10" xfId="70" applyNumberFormat="1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horizontal="left" vertical="center" wrapText="1"/>
      <protection/>
    </xf>
    <xf numFmtId="0" fontId="3" fillId="33" borderId="10" xfId="70" applyFont="1" applyFill="1" applyBorder="1" applyAlignment="1">
      <alignment horizontal="left" vertical="center" wrapText="1"/>
      <protection/>
    </xf>
    <xf numFmtId="0" fontId="5" fillId="33" borderId="10" xfId="7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0" applyNumberFormat="1" applyFont="1" applyFill="1" applyBorder="1" applyAlignment="1">
      <alignment horizontal="right" vertical="center" wrapText="1"/>
      <protection/>
    </xf>
    <xf numFmtId="3" fontId="3" fillId="33" borderId="10" xfId="70" applyNumberFormat="1" applyFont="1" applyFill="1" applyBorder="1" applyAlignment="1">
      <alignment horizontal="right" vertical="center" wrapText="1"/>
      <protection/>
    </xf>
    <xf numFmtId="3" fontId="4" fillId="0" borderId="10" xfId="7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0" applyFont="1" applyFill="1" applyBorder="1" applyAlignment="1">
      <alignment horizontal="center"/>
      <protection/>
    </xf>
    <xf numFmtId="3" fontId="3" fillId="0" borderId="10" xfId="70" applyNumberFormat="1" applyFont="1" applyFill="1" applyBorder="1" applyAlignment="1">
      <alignment horizontal="right" wrapText="1"/>
      <protection/>
    </xf>
    <xf numFmtId="0" fontId="81" fillId="0" borderId="0" xfId="64" applyFont="1" applyAlignment="1">
      <alignment wrapText="1"/>
      <protection/>
    </xf>
    <xf numFmtId="0" fontId="82" fillId="0" borderId="0" xfId="64" applyFont="1">
      <alignment/>
      <protection/>
    </xf>
    <xf numFmtId="0" fontId="83" fillId="0" borderId="10" xfId="64" applyFont="1" applyBorder="1">
      <alignment/>
      <protection/>
    </xf>
    <xf numFmtId="0" fontId="83" fillId="0" borderId="0" xfId="64" applyFont="1">
      <alignment/>
      <protection/>
    </xf>
    <xf numFmtId="3" fontId="84" fillId="0" borderId="0" xfId="64" applyNumberFormat="1" applyFont="1" applyAlignment="1">
      <alignment vertical="center"/>
      <protection/>
    </xf>
    <xf numFmtId="3" fontId="85" fillId="0" borderId="11" xfId="64" applyNumberFormat="1" applyFont="1" applyBorder="1" applyAlignment="1">
      <alignment horizontal="left" vertical="center" wrapText="1"/>
      <protection/>
    </xf>
    <xf numFmtId="3" fontId="86" fillId="0" borderId="10" xfId="64" applyNumberFormat="1" applyFont="1" applyBorder="1" applyAlignment="1">
      <alignment horizontal="center" vertical="center" wrapText="1"/>
      <protection/>
    </xf>
    <xf numFmtId="3" fontId="81" fillId="0" borderId="0" xfId="64" applyNumberFormat="1" applyFont="1" applyAlignment="1">
      <alignment wrapText="1"/>
      <protection/>
    </xf>
    <xf numFmtId="3" fontId="81" fillId="0" borderId="0" xfId="64" applyNumberFormat="1" applyFont="1">
      <alignment/>
      <protection/>
    </xf>
    <xf numFmtId="3" fontId="81" fillId="0" borderId="10" xfId="64" applyNumberFormat="1" applyFont="1" applyBorder="1" applyAlignment="1">
      <alignment wrapText="1"/>
      <protection/>
    </xf>
    <xf numFmtId="3" fontId="82" fillId="0" borderId="10" xfId="64" applyNumberFormat="1" applyFont="1" applyBorder="1">
      <alignment/>
      <protection/>
    </xf>
    <xf numFmtId="3" fontId="82" fillId="0" borderId="0" xfId="64" applyNumberFormat="1" applyFont="1">
      <alignment/>
      <protection/>
    </xf>
    <xf numFmtId="3" fontId="81" fillId="0" borderId="10" xfId="64" applyNumberFormat="1" applyFont="1" applyBorder="1" applyAlignment="1">
      <alignment vertical="center" wrapText="1"/>
      <protection/>
    </xf>
    <xf numFmtId="3" fontId="86" fillId="0" borderId="10" xfId="64" applyNumberFormat="1" applyFont="1" applyBorder="1" applyAlignment="1">
      <alignment wrapText="1"/>
      <protection/>
    </xf>
    <xf numFmtId="3" fontId="83" fillId="0" borderId="10" xfId="64" applyNumberFormat="1" applyFont="1" applyBorder="1">
      <alignment/>
      <protection/>
    </xf>
    <xf numFmtId="3" fontId="83" fillId="0" borderId="0" xfId="64" applyNumberFormat="1" applyFont="1">
      <alignment/>
      <protection/>
    </xf>
    <xf numFmtId="3" fontId="86" fillId="0" borderId="10" xfId="64" applyNumberFormat="1" applyFont="1" applyBorder="1" applyAlignment="1">
      <alignment vertical="center" wrapText="1"/>
      <protection/>
    </xf>
    <xf numFmtId="3" fontId="86" fillId="0" borderId="10" xfId="64" applyNumberFormat="1" applyFont="1" applyBorder="1" applyAlignment="1">
      <alignment vertical="top" wrapText="1"/>
      <protection/>
    </xf>
    <xf numFmtId="3" fontId="17" fillId="0" borderId="0" xfId="64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4" fillId="33" borderId="10" xfId="70" applyNumberFormat="1" applyFont="1" applyFill="1" applyBorder="1" applyAlignment="1">
      <alignment horizontal="right" wrapText="1"/>
      <protection/>
    </xf>
    <xf numFmtId="0" fontId="5" fillId="0" borderId="10" xfId="7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0" applyFont="1" applyFill="1" applyBorder="1" applyAlignment="1">
      <alignment horizontal="center" vertical="center"/>
      <protection/>
    </xf>
    <xf numFmtId="0" fontId="82" fillId="0" borderId="10" xfId="64" applyFont="1" applyBorder="1" applyAlignment="1">
      <alignment wrapText="1"/>
      <protection/>
    </xf>
    <xf numFmtId="3" fontId="4" fillId="0" borderId="13" xfId="70" applyNumberFormat="1" applyFont="1" applyFill="1" applyBorder="1" applyAlignment="1">
      <alignment horizontal="right" wrapText="1"/>
      <protection/>
    </xf>
    <xf numFmtId="0" fontId="83" fillId="0" borderId="10" xfId="64" applyFont="1" applyBorder="1" applyAlignment="1">
      <alignment wrapText="1"/>
      <protection/>
    </xf>
    <xf numFmtId="0" fontId="83" fillId="0" borderId="10" xfId="64" applyFont="1" applyBorder="1" applyAlignment="1">
      <alignment vertical="top" wrapText="1"/>
      <protection/>
    </xf>
    <xf numFmtId="0" fontId="13" fillId="0" borderId="0" xfId="67" applyFill="1">
      <alignment/>
      <protection/>
    </xf>
    <xf numFmtId="0" fontId="3" fillId="0" borderId="0" xfId="68" applyFont="1" applyFill="1" applyAlignment="1">
      <alignment horizontal="center"/>
      <protection/>
    </xf>
    <xf numFmtId="0" fontId="4" fillId="0" borderId="0" xfId="68" applyFont="1" applyFill="1">
      <alignment/>
      <protection/>
    </xf>
    <xf numFmtId="0" fontId="4" fillId="0" borderId="11" xfId="68" applyFont="1" applyFill="1" applyBorder="1" applyAlignment="1">
      <alignment horizontal="center"/>
      <protection/>
    </xf>
    <xf numFmtId="0" fontId="13" fillId="0" borderId="0" xfId="67">
      <alignment/>
      <protection/>
    </xf>
    <xf numFmtId="0" fontId="4" fillId="0" borderId="0" xfId="68" applyFont="1">
      <alignment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8" fillId="0" borderId="0" xfId="68" applyFont="1">
      <alignment/>
      <protection/>
    </xf>
    <xf numFmtId="0" fontId="4" fillId="0" borderId="10" xfId="68" applyFont="1" applyFill="1" applyBorder="1" applyAlignment="1">
      <alignment/>
      <protection/>
    </xf>
    <xf numFmtId="3" fontId="4" fillId="0" borderId="10" xfId="68" applyNumberFormat="1" applyFont="1" applyBorder="1" applyAlignment="1">
      <alignment/>
      <protection/>
    </xf>
    <xf numFmtId="3" fontId="10" fillId="0" borderId="10" xfId="68" applyNumberFormat="1" applyFont="1" applyBorder="1" applyAlignment="1">
      <alignment/>
      <protection/>
    </xf>
    <xf numFmtId="3" fontId="8" fillId="0" borderId="10" xfId="68" applyNumberFormat="1" applyFont="1" applyBorder="1" applyAlignment="1">
      <alignment/>
      <protection/>
    </xf>
    <xf numFmtId="3" fontId="5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wrapText="1"/>
      <protection/>
    </xf>
    <xf numFmtId="3" fontId="82" fillId="0" borderId="0" xfId="64" applyNumberFormat="1" applyFont="1" applyAlignment="1">
      <alignment horizontal="center"/>
      <protection/>
    </xf>
    <xf numFmtId="0" fontId="5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wrapText="1"/>
      <protection/>
    </xf>
    <xf numFmtId="0" fontId="23" fillId="0" borderId="10" xfId="70" applyFont="1" applyFill="1" applyBorder="1" applyAlignment="1">
      <alignment wrapText="1"/>
      <protection/>
    </xf>
    <xf numFmtId="3" fontId="11" fillId="33" borderId="10" xfId="70" applyNumberFormat="1" applyFont="1" applyFill="1" applyBorder="1" applyAlignment="1">
      <alignment horizontal="center" vertical="center" wrapText="1"/>
      <protection/>
    </xf>
    <xf numFmtId="0" fontId="8" fillId="33" borderId="10" xfId="70" applyFont="1" applyFill="1" applyBorder="1" applyAlignment="1">
      <alignment horizontal="left" vertical="center" wrapText="1"/>
      <protection/>
    </xf>
    <xf numFmtId="0" fontId="7" fillId="33" borderId="10" xfId="70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3" fillId="0" borderId="10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left" wrapText="1"/>
      <protection/>
    </xf>
    <xf numFmtId="0" fontId="4" fillId="0" borderId="10" xfId="68" applyFont="1" applyFill="1" applyBorder="1" applyAlignment="1">
      <alignment horizontal="left"/>
      <protection/>
    </xf>
    <xf numFmtId="0" fontId="4" fillId="0" borderId="10" xfId="68" applyFont="1" applyBorder="1" applyAlignment="1">
      <alignment vertical="top" wrapText="1"/>
      <protection/>
    </xf>
    <xf numFmtId="0" fontId="10" fillId="0" borderId="10" xfId="68" applyFont="1" applyBorder="1" applyAlignment="1" quotePrefix="1">
      <alignment vertical="top" wrapText="1"/>
      <protection/>
    </xf>
    <xf numFmtId="0" fontId="8" fillId="0" borderId="10" xfId="68" applyFont="1" applyBorder="1" applyAlignment="1" quotePrefix="1">
      <alignment vertical="top" wrapText="1"/>
      <protection/>
    </xf>
    <xf numFmtId="0" fontId="3" fillId="0" borderId="10" xfId="68" applyFont="1" applyBorder="1" applyAlignment="1">
      <alignment vertical="top" wrapText="1"/>
      <protection/>
    </xf>
    <xf numFmtId="0" fontId="4" fillId="33" borderId="10" xfId="70" applyFont="1" applyFill="1" applyBorder="1" applyAlignment="1">
      <alignment horizontal="center"/>
      <protection/>
    </xf>
    <xf numFmtId="3" fontId="4" fillId="33" borderId="10" xfId="70" applyNumberFormat="1" applyFont="1" applyFill="1" applyBorder="1" applyAlignment="1">
      <alignment horizontal="center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3" fontId="3" fillId="33" borderId="10" xfId="70" applyNumberFormat="1" applyFont="1" applyFill="1" applyBorder="1" applyAlignment="1">
      <alignment wrapText="1"/>
      <protection/>
    </xf>
    <xf numFmtId="3" fontId="3" fillId="33" borderId="10" xfId="70" applyNumberFormat="1" applyFont="1" applyFill="1" applyBorder="1" applyAlignment="1">
      <alignment horizontal="right" wrapText="1"/>
      <protection/>
    </xf>
    <xf numFmtId="3" fontId="5" fillId="33" borderId="10" xfId="70" applyNumberFormat="1" applyFont="1" applyFill="1" applyBorder="1" applyAlignment="1">
      <alignment wrapText="1"/>
      <protection/>
    </xf>
    <xf numFmtId="3" fontId="5" fillId="33" borderId="10" xfId="70" applyNumberFormat="1" applyFont="1" applyFill="1" applyBorder="1" applyAlignment="1">
      <alignment horizontal="right"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0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vertical="center"/>
      <protection/>
    </xf>
    <xf numFmtId="3" fontId="16" fillId="33" borderId="10" xfId="70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0" fontId="21" fillId="0" borderId="14" xfId="70" applyFont="1" applyFill="1" applyBorder="1" applyAlignment="1">
      <alignment vertical="center" wrapText="1"/>
      <protection/>
    </xf>
    <xf numFmtId="3" fontId="86" fillId="0" borderId="0" xfId="64" applyNumberFormat="1" applyFont="1" applyBorder="1" applyAlignment="1">
      <alignment vertical="center" wrapText="1"/>
      <protection/>
    </xf>
    <xf numFmtId="3" fontId="83" fillId="0" borderId="0" xfId="64" applyNumberFormat="1" applyFont="1" applyBorder="1">
      <alignment/>
      <protection/>
    </xf>
    <xf numFmtId="3" fontId="20" fillId="0" borderId="0" xfId="64" applyNumberFormat="1" applyFont="1" applyAlignment="1">
      <alignment wrapText="1"/>
      <protection/>
    </xf>
    <xf numFmtId="0" fontId="4" fillId="0" borderId="10" xfId="7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wrapText="1"/>
      <protection/>
    </xf>
    <xf numFmtId="0" fontId="22" fillId="0" borderId="10" xfId="70" applyFont="1" applyFill="1" applyBorder="1" applyAlignment="1">
      <alignment horizontal="center" wrapText="1"/>
      <protection/>
    </xf>
    <xf numFmtId="0" fontId="22" fillId="0" borderId="10" xfId="70" applyFont="1" applyFill="1" applyBorder="1" applyAlignment="1">
      <alignment horizontal="center"/>
      <protection/>
    </xf>
    <xf numFmtId="0" fontId="4" fillId="0" borderId="10" xfId="70" applyFont="1" applyFill="1" applyBorder="1" applyAlignment="1" quotePrefix="1">
      <alignment horizontal="center"/>
      <protection/>
    </xf>
    <xf numFmtId="3" fontId="3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 horizontal="left" wrapText="1"/>
      <protection/>
    </xf>
    <xf numFmtId="0" fontId="87" fillId="0" borderId="10" xfId="70" applyFont="1" applyFill="1" applyBorder="1" applyAlignment="1" quotePrefix="1">
      <alignment wrapText="1"/>
      <protection/>
    </xf>
    <xf numFmtId="0" fontId="87" fillId="0" borderId="10" xfId="70" applyFont="1" applyFill="1" applyBorder="1" applyAlignment="1">
      <alignment wrapText="1"/>
      <protection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3" fontId="86" fillId="0" borderId="15" xfId="64" applyNumberFormat="1" applyFont="1" applyBorder="1" applyAlignment="1">
      <alignment horizontal="center" vertical="center" wrapText="1"/>
      <protection/>
    </xf>
    <xf numFmtId="0" fontId="88" fillId="0" borderId="0" xfId="0" applyFont="1" applyAlignment="1">
      <alignment/>
    </xf>
    <xf numFmtId="0" fontId="8" fillId="0" borderId="10" xfId="70" applyFont="1" applyFill="1" applyBorder="1" applyAlignment="1">
      <alignment vertical="center" wrapText="1"/>
      <protection/>
    </xf>
    <xf numFmtId="0" fontId="4" fillId="0" borderId="0" xfId="71" applyFont="1">
      <alignment/>
      <protection/>
    </xf>
    <xf numFmtId="0" fontId="3" fillId="0" borderId="10" xfId="71" applyFont="1" applyFill="1" applyBorder="1">
      <alignment/>
      <protection/>
    </xf>
    <xf numFmtId="0" fontId="3" fillId="0" borderId="10" xfId="70" applyFont="1" applyFill="1" applyBorder="1" applyAlignment="1">
      <alignment vertical="center"/>
      <protection/>
    </xf>
    <xf numFmtId="0" fontId="4" fillId="0" borderId="10" xfId="71" applyFont="1" applyFill="1" applyBorder="1" applyAlignment="1">
      <alignment horizontal="justify" vertical="center"/>
      <protection/>
    </xf>
    <xf numFmtId="3" fontId="4" fillId="0" borderId="10" xfId="71" applyNumberFormat="1" applyFont="1" applyFill="1" applyBorder="1" applyAlignment="1">
      <alignment vertical="center"/>
      <protection/>
    </xf>
    <xf numFmtId="3" fontId="3" fillId="0" borderId="10" xfId="71" applyNumberFormat="1" applyFont="1" applyFill="1" applyBorder="1">
      <alignment/>
      <protection/>
    </xf>
    <xf numFmtId="0" fontId="14" fillId="0" borderId="0" xfId="58">
      <alignment/>
      <protection/>
    </xf>
    <xf numFmtId="3" fontId="85" fillId="0" borderId="0" xfId="64" applyNumberFormat="1" applyFont="1" applyBorder="1" applyAlignment="1">
      <alignment horizontal="left" vertical="center" wrapText="1"/>
      <protection/>
    </xf>
    <xf numFmtId="0" fontId="21" fillId="0" borderId="10" xfId="70" applyFont="1" applyFill="1" applyBorder="1" applyAlignment="1">
      <alignment vertical="center" wrapText="1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55" fillId="0" borderId="0" xfId="0" applyFont="1" applyAlignment="1">
      <alignment/>
    </xf>
    <xf numFmtId="3" fontId="89" fillId="0" borderId="0" xfId="64" applyNumberFormat="1" applyFont="1" applyBorder="1" applyAlignment="1">
      <alignment horizontal="right" vertical="center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10" xfId="70" applyFont="1" applyFill="1" applyBorder="1" applyAlignment="1" quotePrefix="1">
      <alignment horizontal="left" wrapText="1" indent="2"/>
      <protection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10" xfId="70" applyFont="1" applyFill="1" applyBorder="1" applyAlignment="1" quotePrefix="1">
      <alignment/>
      <protection/>
    </xf>
    <xf numFmtId="0" fontId="16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>
      <alignment horizontal="left" vertical="center" wrapText="1"/>
      <protection/>
    </xf>
    <xf numFmtId="3" fontId="4" fillId="0" borderId="10" xfId="70" applyNumberFormat="1" applyFont="1" applyFill="1" applyBorder="1" applyAlignment="1">
      <alignment horizontal="right" vertical="center" wrapText="1"/>
      <protection/>
    </xf>
    <xf numFmtId="0" fontId="4" fillId="0" borderId="10" xfId="70" applyFont="1" applyFill="1" applyBorder="1" applyAlignment="1" quotePrefix="1">
      <alignment horizontal="left" vertical="center" wrapText="1"/>
      <protection/>
    </xf>
    <xf numFmtId="3" fontId="3" fillId="0" borderId="10" xfId="70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/>
    </xf>
    <xf numFmtId="0" fontId="16" fillId="0" borderId="10" xfId="70" applyFont="1" applyFill="1" applyBorder="1" applyAlignment="1">
      <alignment vertical="center" wrapText="1"/>
      <protection/>
    </xf>
    <xf numFmtId="0" fontId="16" fillId="0" borderId="10" xfId="70" applyFont="1" applyFill="1" applyBorder="1" applyAlignment="1">
      <alignment horizontal="left" vertical="center" wrapText="1"/>
      <protection/>
    </xf>
    <xf numFmtId="3" fontId="4" fillId="0" borderId="13" xfId="70" applyNumberFormat="1" applyFont="1" applyFill="1" applyBorder="1" applyAlignment="1">
      <alignment horizontal="right" vertical="center" wrapText="1"/>
      <protection/>
    </xf>
    <xf numFmtId="0" fontId="5" fillId="0" borderId="10" xfId="70" applyFont="1" applyFill="1" applyBorder="1" applyAlignment="1">
      <alignment horizontal="left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70" applyFont="1" applyFill="1" applyBorder="1" applyAlignment="1">
      <alignment/>
      <protection/>
    </xf>
    <xf numFmtId="3" fontId="16" fillId="33" borderId="10" xfId="70" applyNumberFormat="1" applyFont="1" applyFill="1" applyBorder="1" applyAlignment="1">
      <alignment vertical="center" wrapText="1"/>
      <protection/>
    </xf>
    <xf numFmtId="0" fontId="80" fillId="0" borderId="0" xfId="0" applyFont="1" applyAlignment="1">
      <alignment horizontal="center"/>
    </xf>
    <xf numFmtId="0" fontId="82" fillId="0" borderId="0" xfId="64" applyFont="1" applyAlignment="1">
      <alignment horizontal="right"/>
      <protection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3" fillId="0" borderId="10" xfId="70" applyFont="1" applyFill="1" applyBorder="1" applyAlignment="1">
      <alignment horizontal="left" vertical="center" wrapText="1"/>
      <protection/>
    </xf>
    <xf numFmtId="3" fontId="4" fillId="34" borderId="10" xfId="0" applyNumberFormat="1" applyFont="1" applyFill="1" applyBorder="1" applyAlignment="1">
      <alignment vertical="center" wrapText="1"/>
    </xf>
    <xf numFmtId="0" fontId="4" fillId="34" borderId="10" xfId="70" applyFont="1" applyFill="1" applyBorder="1" applyAlignment="1" quotePrefix="1">
      <alignment wrapText="1"/>
      <protection/>
    </xf>
    <xf numFmtId="0" fontId="3" fillId="0" borderId="12" xfId="0" applyFont="1" applyFill="1" applyBorder="1" applyAlignment="1">
      <alignment horizontal="center"/>
    </xf>
    <xf numFmtId="3" fontId="86" fillId="0" borderId="10" xfId="64" applyNumberFormat="1" applyFont="1" applyBorder="1" applyAlignment="1">
      <alignment horizontal="center" vertical="center" wrapText="1"/>
      <protection/>
    </xf>
    <xf numFmtId="3" fontId="85" fillId="0" borderId="0" xfId="64" applyNumberFormat="1" applyFont="1" applyBorder="1" applyAlignment="1">
      <alignment vertical="center" wrapText="1"/>
      <protection/>
    </xf>
    <xf numFmtId="3" fontId="85" fillId="0" borderId="0" xfId="64" applyNumberFormat="1" applyFont="1" applyBorder="1" applyAlignment="1">
      <alignment horizontal="left" vertical="center" wrapText="1"/>
      <protection/>
    </xf>
    <xf numFmtId="3" fontId="4" fillId="33" borderId="16" xfId="70" applyNumberFormat="1" applyFont="1" applyFill="1" applyBorder="1" applyAlignment="1">
      <alignment horizontal="center" vertical="center" wrapText="1"/>
      <protection/>
    </xf>
    <xf numFmtId="0" fontId="75" fillId="0" borderId="0" xfId="0" applyFont="1" applyFill="1" applyAlignment="1">
      <alignment/>
    </xf>
    <xf numFmtId="3" fontId="75" fillId="0" borderId="0" xfId="0" applyNumberFormat="1" applyFont="1" applyFill="1" applyAlignment="1">
      <alignment/>
    </xf>
    <xf numFmtId="0" fontId="80" fillId="0" borderId="0" xfId="0" applyFont="1" applyFill="1" applyAlignment="1">
      <alignment/>
    </xf>
    <xf numFmtId="0" fontId="75" fillId="0" borderId="0" xfId="0" applyFont="1" applyAlignment="1">
      <alignment/>
    </xf>
    <xf numFmtId="3" fontId="75" fillId="0" borderId="0" xfId="0" applyNumberFormat="1" applyFont="1" applyAlignment="1">
      <alignment/>
    </xf>
    <xf numFmtId="0" fontId="90" fillId="0" borderId="0" xfId="0" applyFont="1" applyAlignment="1">
      <alignment/>
    </xf>
    <xf numFmtId="3" fontId="90" fillId="0" borderId="0" xfId="0" applyNumberFormat="1" applyFont="1" applyAlignment="1">
      <alignment/>
    </xf>
    <xf numFmtId="3" fontId="75" fillId="0" borderId="0" xfId="0" applyNumberFormat="1" applyFont="1" applyBorder="1" applyAlignment="1">
      <alignment/>
    </xf>
    <xf numFmtId="0" fontId="75" fillId="0" borderId="11" xfId="0" applyFont="1" applyBorder="1" applyAlignment="1">
      <alignment/>
    </xf>
    <xf numFmtId="3" fontId="75" fillId="0" borderId="11" xfId="0" applyNumberFormat="1" applyFont="1" applyBorder="1" applyAlignment="1">
      <alignment/>
    </xf>
    <xf numFmtId="3" fontId="28" fillId="0" borderId="0" xfId="69" applyNumberFormat="1" applyFont="1" applyFill="1" applyBorder="1">
      <alignment/>
      <protection/>
    </xf>
    <xf numFmtId="0" fontId="28" fillId="0" borderId="0" xfId="69" applyFont="1">
      <alignment/>
      <protection/>
    </xf>
    <xf numFmtId="0" fontId="22" fillId="0" borderId="0" xfId="69" applyFont="1" applyBorder="1">
      <alignment/>
      <protection/>
    </xf>
    <xf numFmtId="0" fontId="28" fillId="0" borderId="0" xfId="69" applyFont="1" applyBorder="1">
      <alignment/>
      <protection/>
    </xf>
    <xf numFmtId="3" fontId="28" fillId="0" borderId="0" xfId="69" applyNumberFormat="1" applyFont="1" applyBorder="1">
      <alignment/>
      <protection/>
    </xf>
    <xf numFmtId="0" fontId="29" fillId="0" borderId="0" xfId="69" applyFont="1" applyBorder="1">
      <alignment/>
      <protection/>
    </xf>
    <xf numFmtId="3" fontId="28" fillId="0" borderId="0" xfId="69" applyNumberFormat="1" applyFont="1" applyBorder="1" applyAlignment="1">
      <alignment/>
      <protection/>
    </xf>
    <xf numFmtId="0" fontId="29" fillId="0" borderId="0" xfId="69" applyFont="1" applyBorder="1" applyAlignment="1">
      <alignment/>
      <protection/>
    </xf>
    <xf numFmtId="0" fontId="0" fillId="0" borderId="0" xfId="0" applyFont="1" applyAlignment="1">
      <alignment/>
    </xf>
    <xf numFmtId="0" fontId="80" fillId="0" borderId="0" xfId="0" applyFont="1" applyFill="1" applyAlignment="1">
      <alignment horizontal="center"/>
    </xf>
    <xf numFmtId="0" fontId="91" fillId="0" borderId="0" xfId="0" applyFont="1" applyAlignment="1">
      <alignment/>
    </xf>
    <xf numFmtId="3" fontId="91" fillId="0" borderId="0" xfId="0" applyNumberFormat="1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3" fontId="80" fillId="0" borderId="0" xfId="0" applyNumberFormat="1" applyFont="1" applyAlignment="1">
      <alignment/>
    </xf>
    <xf numFmtId="0" fontId="80" fillId="0" borderId="11" xfId="0" applyFont="1" applyBorder="1" applyAlignment="1">
      <alignment/>
    </xf>
    <xf numFmtId="3" fontId="80" fillId="0" borderId="11" xfId="0" applyNumberFormat="1" applyFont="1" applyBorder="1" applyAlignment="1">
      <alignment/>
    </xf>
    <xf numFmtId="0" fontId="80" fillId="0" borderId="0" xfId="0" applyFont="1" applyBorder="1" applyAlignment="1">
      <alignment/>
    </xf>
    <xf numFmtId="3" fontId="80" fillId="0" borderId="0" xfId="0" applyNumberFormat="1" applyFont="1" applyBorder="1" applyAlignment="1">
      <alignment/>
    </xf>
    <xf numFmtId="0" fontId="4" fillId="0" borderId="0" xfId="69" applyFont="1" applyFill="1" applyBorder="1">
      <alignment/>
      <protection/>
    </xf>
    <xf numFmtId="3" fontId="4" fillId="0" borderId="0" xfId="69" applyNumberFormat="1" applyFont="1" applyFill="1" applyBorder="1">
      <alignment/>
      <protection/>
    </xf>
    <xf numFmtId="0" fontId="4" fillId="0" borderId="0" xfId="69" applyFont="1" applyFill="1" applyBorder="1" applyAlignment="1">
      <alignment horizontal="left" wrapText="1"/>
      <protection/>
    </xf>
    <xf numFmtId="0" fontId="5" fillId="0" borderId="0" xfId="69" applyFont="1" applyFill="1" applyBorder="1">
      <alignment/>
      <protection/>
    </xf>
    <xf numFmtId="3" fontId="5" fillId="0" borderId="0" xfId="69" applyNumberFormat="1" applyFont="1" applyFill="1" applyBorder="1">
      <alignment/>
      <protection/>
    </xf>
    <xf numFmtId="0" fontId="5" fillId="0" borderId="0" xfId="69" applyFont="1" applyFill="1" applyBorder="1" applyAlignment="1">
      <alignment horizontal="left" wrapText="1"/>
      <protection/>
    </xf>
    <xf numFmtId="3" fontId="91" fillId="0" borderId="0" xfId="0" applyNumberFormat="1" applyFont="1" applyBorder="1" applyAlignment="1">
      <alignment/>
    </xf>
    <xf numFmtId="3" fontId="5" fillId="0" borderId="0" xfId="69" applyNumberFormat="1" applyFont="1" applyFill="1" applyBorder="1" applyAlignment="1">
      <alignment horizontal="left" wrapText="1"/>
      <protection/>
    </xf>
    <xf numFmtId="3" fontId="4" fillId="0" borderId="11" xfId="69" applyNumberFormat="1" applyFont="1" applyFill="1" applyBorder="1">
      <alignment/>
      <protection/>
    </xf>
    <xf numFmtId="0" fontId="4" fillId="0" borderId="11" xfId="69" applyFont="1" applyFill="1" applyBorder="1" applyAlignment="1">
      <alignment horizontal="left" wrapText="1"/>
      <protection/>
    </xf>
    <xf numFmtId="3" fontId="4" fillId="0" borderId="11" xfId="69" applyNumberFormat="1" applyFont="1" applyFill="1" applyBorder="1" applyAlignment="1">
      <alignment horizontal="right" wrapText="1"/>
      <protection/>
    </xf>
    <xf numFmtId="3" fontId="4" fillId="0" borderId="0" xfId="69" applyNumberFormat="1" applyFont="1" applyFill="1" applyBorder="1" applyAlignment="1">
      <alignment horizontal="right" wrapText="1"/>
      <protection/>
    </xf>
    <xf numFmtId="3" fontId="80" fillId="0" borderId="0" xfId="0" applyNumberFormat="1" applyFont="1" applyFill="1" applyAlignment="1">
      <alignment/>
    </xf>
    <xf numFmtId="0" fontId="84" fillId="0" borderId="0" xfId="0" applyFont="1" applyFill="1" applyAlignment="1">
      <alignment/>
    </xf>
    <xf numFmtId="0" fontId="91" fillId="0" borderId="0" xfId="0" applyFont="1" applyFill="1" applyAlignment="1">
      <alignment/>
    </xf>
    <xf numFmtId="0" fontId="91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3" fontId="4" fillId="0" borderId="11" xfId="69" applyNumberFormat="1" applyFont="1" applyFill="1" applyBorder="1" applyAlignment="1">
      <alignment wrapText="1"/>
      <protection/>
    </xf>
    <xf numFmtId="0" fontId="91" fillId="0" borderId="0" xfId="0" applyFont="1" applyBorder="1" applyAlignment="1">
      <alignment/>
    </xf>
    <xf numFmtId="0" fontId="84" fillId="0" borderId="0" xfId="0" applyFont="1" applyBorder="1" applyAlignment="1">
      <alignment horizontal="center"/>
    </xf>
    <xf numFmtId="0" fontId="80" fillId="0" borderId="17" xfId="0" applyFont="1" applyBorder="1" applyAlignment="1">
      <alignment/>
    </xf>
    <xf numFmtId="3" fontId="80" fillId="0" borderId="17" xfId="0" applyNumberFormat="1" applyFont="1" applyBorder="1" applyAlignment="1">
      <alignment/>
    </xf>
    <xf numFmtId="0" fontId="80" fillId="0" borderId="18" xfId="0" applyFont="1" applyBorder="1" applyAlignment="1">
      <alignment/>
    </xf>
    <xf numFmtId="3" fontId="80" fillId="0" borderId="18" xfId="0" applyNumberFormat="1" applyFont="1" applyBorder="1" applyAlignment="1">
      <alignment/>
    </xf>
    <xf numFmtId="3" fontId="4" fillId="0" borderId="18" xfId="69" applyNumberFormat="1" applyFont="1" applyFill="1" applyBorder="1">
      <alignment/>
      <protection/>
    </xf>
    <xf numFmtId="0" fontId="4" fillId="0" borderId="18" xfId="69" applyFont="1" applyFill="1" applyBorder="1" applyAlignment="1">
      <alignment horizontal="left" wrapText="1"/>
      <protection/>
    </xf>
    <xf numFmtId="3" fontId="4" fillId="0" borderId="18" xfId="69" applyNumberFormat="1" applyFont="1" applyFill="1" applyBorder="1" applyAlignment="1">
      <alignment horizontal="right" wrapText="1"/>
      <protection/>
    </xf>
    <xf numFmtId="3" fontId="3" fillId="0" borderId="0" xfId="69" applyNumberFormat="1" applyFont="1" applyFill="1" applyBorder="1" applyAlignment="1">
      <alignment horizontal="right" wrapText="1"/>
      <protection/>
    </xf>
    <xf numFmtId="0" fontId="90" fillId="0" borderId="0" xfId="0" applyFont="1" applyAlignment="1">
      <alignment wrapText="1"/>
    </xf>
    <xf numFmtId="3" fontId="28" fillId="0" borderId="0" xfId="69" applyNumberFormat="1" applyFont="1" applyFill="1">
      <alignment/>
      <protection/>
    </xf>
    <xf numFmtId="0" fontId="94" fillId="0" borderId="0" xfId="0" applyFont="1" applyAlignment="1">
      <alignment wrapText="1"/>
    </xf>
    <xf numFmtId="0" fontId="90" fillId="0" borderId="0" xfId="0" applyFont="1" applyFill="1" applyAlignment="1">
      <alignment/>
    </xf>
    <xf numFmtId="0" fontId="84" fillId="0" borderId="0" xfId="0" applyFont="1" applyAlignment="1">
      <alignment/>
    </xf>
    <xf numFmtId="3" fontId="84" fillId="0" borderId="0" xfId="0" applyNumberFormat="1" applyFont="1" applyAlignment="1">
      <alignment/>
    </xf>
    <xf numFmtId="0" fontId="4" fillId="0" borderId="0" xfId="69" applyFont="1">
      <alignment/>
      <protection/>
    </xf>
    <xf numFmtId="0" fontId="4" fillId="0" borderId="11" xfId="69" applyFont="1" applyBorder="1">
      <alignment/>
      <protection/>
    </xf>
    <xf numFmtId="0" fontId="4" fillId="0" borderId="11" xfId="69" applyFont="1" applyFill="1" applyBorder="1">
      <alignment/>
      <protection/>
    </xf>
    <xf numFmtId="0" fontId="4" fillId="0" borderId="11" xfId="69" applyFont="1" applyFill="1" applyBorder="1" applyAlignment="1">
      <alignment horizontal="center"/>
      <protection/>
    </xf>
    <xf numFmtId="0" fontId="4" fillId="0" borderId="18" xfId="69" applyFont="1" applyBorder="1">
      <alignment/>
      <protection/>
    </xf>
    <xf numFmtId="0" fontId="4" fillId="0" borderId="18" xfId="69" applyFont="1" applyFill="1" applyBorder="1">
      <alignment/>
      <protection/>
    </xf>
    <xf numFmtId="0" fontId="4" fillId="0" borderId="18" xfId="69" applyFont="1" applyFill="1" applyBorder="1" applyAlignment="1">
      <alignment horizontal="center"/>
      <protection/>
    </xf>
    <xf numFmtId="0" fontId="4" fillId="0" borderId="0" xfId="69" applyFont="1" applyBorder="1">
      <alignment/>
      <protection/>
    </xf>
    <xf numFmtId="0" fontId="4" fillId="0" borderId="0" xfId="69" applyFont="1" applyFill="1" applyBorder="1" applyAlignment="1">
      <alignment horizontal="center"/>
      <protection/>
    </xf>
    <xf numFmtId="3" fontId="95" fillId="0" borderId="0" xfId="0" applyNumberFormat="1" applyFont="1" applyFill="1" applyAlignment="1">
      <alignment/>
    </xf>
    <xf numFmtId="0" fontId="4" fillId="0" borderId="0" xfId="70" applyFont="1" applyFill="1" applyBorder="1" applyAlignment="1">
      <alignment wrapText="1"/>
      <protection/>
    </xf>
    <xf numFmtId="0" fontId="95" fillId="0" borderId="0" xfId="0" applyFont="1" applyFill="1" applyBorder="1" applyAlignment="1">
      <alignment/>
    </xf>
    <xf numFmtId="0" fontId="84" fillId="0" borderId="0" xfId="0" applyFont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88" fillId="0" borderId="10" xfId="0" applyNumberFormat="1" applyFont="1" applyFill="1" applyBorder="1" applyAlignment="1">
      <alignment vertical="center" wrapText="1"/>
    </xf>
    <xf numFmtId="0" fontId="29" fillId="0" borderId="0" xfId="69" applyFont="1" applyBorder="1" applyAlignment="1">
      <alignment horizontal="center"/>
      <protection/>
    </xf>
    <xf numFmtId="173" fontId="4" fillId="0" borderId="0" xfId="46" applyNumberFormat="1" applyFont="1" applyFill="1" applyAlignment="1">
      <alignment/>
    </xf>
    <xf numFmtId="173" fontId="4" fillId="0" borderId="0" xfId="46" applyNumberFormat="1" applyFont="1" applyFill="1" applyAlignment="1">
      <alignment/>
    </xf>
    <xf numFmtId="3" fontId="4" fillId="0" borderId="0" xfId="69" applyNumberFormat="1" applyFont="1" applyBorder="1">
      <alignment/>
      <protection/>
    </xf>
    <xf numFmtId="0" fontId="3" fillId="0" borderId="0" xfId="69" applyFont="1" applyBorder="1">
      <alignment/>
      <protection/>
    </xf>
    <xf numFmtId="3" fontId="4" fillId="0" borderId="0" xfId="69" applyNumberFormat="1" applyFont="1" applyBorder="1" applyAlignment="1">
      <alignment/>
      <protection/>
    </xf>
    <xf numFmtId="3" fontId="93" fillId="0" borderId="0" xfId="0" applyNumberFormat="1" applyFont="1" applyAlignment="1">
      <alignment/>
    </xf>
    <xf numFmtId="0" fontId="80" fillId="0" borderId="0" xfId="0" applyFont="1" applyFill="1" applyBorder="1" applyAlignment="1">
      <alignment horizontal="left"/>
    </xf>
    <xf numFmtId="0" fontId="80" fillId="0" borderId="11" xfId="0" applyFont="1" applyFill="1" applyBorder="1" applyAlignment="1">
      <alignment horizontal="left"/>
    </xf>
    <xf numFmtId="0" fontId="80" fillId="0" borderId="0" xfId="0" applyFont="1" applyFill="1" applyAlignment="1">
      <alignment horizontal="left"/>
    </xf>
    <xf numFmtId="0" fontId="9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80" fillId="0" borderId="18" xfId="0" applyFont="1" applyFill="1" applyBorder="1" applyAlignment="1">
      <alignment horizontal="left"/>
    </xf>
    <xf numFmtId="0" fontId="75" fillId="0" borderId="18" xfId="0" applyFont="1" applyBorder="1" applyAlignment="1">
      <alignment/>
    </xf>
    <xf numFmtId="0" fontId="96" fillId="0" borderId="18" xfId="0" applyFont="1" applyBorder="1" applyAlignment="1">
      <alignment/>
    </xf>
    <xf numFmtId="0" fontId="75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97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3" fontId="4" fillId="0" borderId="18" xfId="0" applyNumberFormat="1" applyFont="1" applyFill="1" applyBorder="1" applyAlignment="1">
      <alignment vertical="center" wrapText="1"/>
    </xf>
    <xf numFmtId="0" fontId="4" fillId="0" borderId="0" xfId="70" applyFont="1" applyFill="1" applyBorder="1" applyAlignment="1">
      <alignment horizontal="left"/>
      <protection/>
    </xf>
    <xf numFmtId="3" fontId="88" fillId="0" borderId="10" xfId="70" applyNumberFormat="1" applyFont="1" applyFill="1" applyBorder="1" applyAlignment="1">
      <alignment horizontal="right" vertical="center" wrapText="1"/>
      <protection/>
    </xf>
    <xf numFmtId="0" fontId="80" fillId="0" borderId="0" xfId="0" applyFont="1" applyAlignment="1">
      <alignment horizontal="center"/>
    </xf>
    <xf numFmtId="0" fontId="4" fillId="0" borderId="16" xfId="70" applyFont="1" applyFill="1" applyBorder="1" applyAlignment="1">
      <alignment horizontal="center" vertical="center"/>
      <protection/>
    </xf>
    <xf numFmtId="0" fontId="4" fillId="0" borderId="16" xfId="70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 horizontal="center"/>
    </xf>
    <xf numFmtId="0" fontId="90" fillId="0" borderId="0" xfId="0" applyFont="1" applyAlignment="1">
      <alignment horizontal="center" wrapText="1"/>
    </xf>
    <xf numFmtId="0" fontId="80" fillId="0" borderId="0" xfId="0" applyFont="1" applyAlignment="1">
      <alignment horizontal="center"/>
    </xf>
    <xf numFmtId="0" fontId="4" fillId="0" borderId="0" xfId="70" applyFont="1" applyFill="1" applyBorder="1" applyAlignment="1">
      <alignment horizontal="left" wrapText="1"/>
      <protection/>
    </xf>
    <xf numFmtId="0" fontId="84" fillId="0" borderId="0" xfId="0" applyFont="1" applyFill="1" applyAlignment="1">
      <alignment horizontal="center"/>
    </xf>
    <xf numFmtId="0" fontId="3" fillId="0" borderId="0" xfId="69" applyFont="1" applyBorder="1" applyAlignment="1">
      <alignment horizontal="center"/>
      <protection/>
    </xf>
    <xf numFmtId="0" fontId="29" fillId="0" borderId="0" xfId="69" applyFont="1" applyBorder="1" applyAlignment="1">
      <alignment horizontal="center"/>
      <protection/>
    </xf>
    <xf numFmtId="0" fontId="30" fillId="0" borderId="0" xfId="69" applyFont="1" applyFill="1" applyAlignment="1">
      <alignment horizontal="center" vertical="center" wrapText="1"/>
      <protection/>
    </xf>
    <xf numFmtId="0" fontId="75" fillId="0" borderId="0" xfId="0" applyFont="1" applyFill="1" applyAlignment="1">
      <alignment horizontal="center"/>
    </xf>
    <xf numFmtId="0" fontId="84" fillId="0" borderId="17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90" fillId="0" borderId="0" xfId="0" applyFont="1" applyFill="1" applyAlignment="1">
      <alignment horizontal="center"/>
    </xf>
    <xf numFmtId="0" fontId="4" fillId="0" borderId="11" xfId="69" applyFont="1" applyFill="1" applyBorder="1" applyAlignment="1">
      <alignment horizontal="left"/>
      <protection/>
    </xf>
    <xf numFmtId="0" fontId="84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vertical="center"/>
      <protection/>
    </xf>
    <xf numFmtId="0" fontId="4" fillId="0" borderId="10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vertical="center" wrapText="1"/>
      <protection/>
    </xf>
    <xf numFmtId="0" fontId="21" fillId="0" borderId="10" xfId="70" applyFont="1" applyFill="1" applyBorder="1" applyAlignment="1">
      <alignment vertical="center"/>
      <protection/>
    </xf>
    <xf numFmtId="3" fontId="4" fillId="33" borderId="10" xfId="70" applyNumberFormat="1" applyFont="1" applyFill="1" applyBorder="1" applyAlignment="1">
      <alignment wrapText="1"/>
      <protection/>
    </xf>
    <xf numFmtId="3" fontId="4" fillId="33" borderId="10" xfId="70" applyNumberFormat="1" applyFont="1" applyFill="1" applyBorder="1" applyAlignment="1">
      <alignment vertical="center" wrapText="1"/>
      <protection/>
    </xf>
    <xf numFmtId="0" fontId="21" fillId="0" borderId="10" xfId="70" applyFont="1" applyFill="1" applyBorder="1" applyAlignment="1">
      <alignment horizontal="left" vertical="center" wrapText="1"/>
      <protection/>
    </xf>
    <xf numFmtId="0" fontId="21" fillId="0" borderId="16" xfId="70" applyFont="1" applyFill="1" applyBorder="1" applyAlignment="1">
      <alignment horizontal="left" vertical="center" wrapText="1"/>
      <protection/>
    </xf>
    <xf numFmtId="0" fontId="21" fillId="0" borderId="18" xfId="70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15" xfId="70" applyFont="1" applyFill="1" applyBorder="1" applyAlignment="1">
      <alignment horizontal="center" vertical="center"/>
      <protection/>
    </xf>
    <xf numFmtId="3" fontId="4" fillId="33" borderId="12" xfId="70" applyNumberFormat="1" applyFont="1" applyFill="1" applyBorder="1" applyAlignment="1">
      <alignment horizontal="center" vertical="center" wrapText="1"/>
      <protection/>
    </xf>
    <xf numFmtId="3" fontId="4" fillId="33" borderId="15" xfId="70" applyNumberFormat="1" applyFont="1" applyFill="1" applyBorder="1" applyAlignment="1">
      <alignment horizontal="center" vertical="center" wrapText="1"/>
      <protection/>
    </xf>
    <xf numFmtId="0" fontId="3" fillId="0" borderId="0" xfId="71" applyFont="1" applyAlignment="1">
      <alignment horizontal="center"/>
      <protection/>
    </xf>
    <xf numFmtId="3" fontId="4" fillId="33" borderId="12" xfId="70" applyNumberFormat="1" applyFont="1" applyFill="1" applyBorder="1" applyAlignment="1">
      <alignment horizontal="right" vertical="center" wrapText="1"/>
      <protection/>
    </xf>
    <xf numFmtId="3" fontId="4" fillId="33" borderId="15" xfId="70" applyNumberFormat="1" applyFont="1" applyFill="1" applyBorder="1" applyAlignment="1">
      <alignment horizontal="right" vertical="center" wrapText="1"/>
      <protection/>
    </xf>
    <xf numFmtId="0" fontId="84" fillId="0" borderId="0" xfId="0" applyFont="1" applyAlignment="1">
      <alignment horizontal="center" wrapText="1"/>
    </xf>
    <xf numFmtId="3" fontId="4" fillId="33" borderId="12" xfId="70" applyNumberFormat="1" applyFont="1" applyFill="1" applyBorder="1" applyAlignment="1">
      <alignment horizontal="center" wrapText="1"/>
      <protection/>
    </xf>
    <xf numFmtId="3" fontId="4" fillId="33" borderId="19" xfId="70" applyNumberFormat="1" applyFont="1" applyFill="1" applyBorder="1" applyAlignment="1">
      <alignment horizontal="center" wrapText="1"/>
      <protection/>
    </xf>
    <xf numFmtId="3" fontId="4" fillId="33" borderId="15" xfId="70" applyNumberFormat="1" applyFont="1" applyFill="1" applyBorder="1" applyAlignment="1">
      <alignment horizontal="center" wrapText="1"/>
      <protection/>
    </xf>
    <xf numFmtId="0" fontId="21" fillId="0" borderId="16" xfId="70" applyFont="1" applyFill="1" applyBorder="1" applyAlignment="1">
      <alignment vertical="center" wrapText="1"/>
      <protection/>
    </xf>
    <xf numFmtId="0" fontId="21" fillId="0" borderId="18" xfId="70" applyFont="1" applyFill="1" applyBorder="1" applyAlignment="1">
      <alignment vertical="center" wrapText="1"/>
      <protection/>
    </xf>
    <xf numFmtId="0" fontId="21" fillId="0" borderId="14" xfId="70" applyFont="1" applyFill="1" applyBorder="1" applyAlignment="1">
      <alignment vertical="center" wrapText="1"/>
      <protection/>
    </xf>
    <xf numFmtId="3" fontId="4" fillId="33" borderId="12" xfId="70" applyNumberFormat="1" applyFont="1" applyFill="1" applyBorder="1" applyAlignment="1">
      <alignment vertical="center" wrapText="1"/>
      <protection/>
    </xf>
    <xf numFmtId="3" fontId="4" fillId="33" borderId="15" xfId="70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5" fillId="0" borderId="0" xfId="68" applyFont="1" applyFill="1" applyAlignment="1">
      <alignment horizontal="center" vertical="center" wrapText="1"/>
      <protection/>
    </xf>
    <xf numFmtId="0" fontId="4" fillId="0" borderId="18" xfId="70" applyFont="1" applyFill="1" applyBorder="1" applyAlignment="1">
      <alignment horizontal="center" vertical="center" wrapText="1"/>
      <protection/>
    </xf>
    <xf numFmtId="0" fontId="4" fillId="0" borderId="14" xfId="70" applyFont="1" applyFill="1" applyBorder="1" applyAlignment="1">
      <alignment horizontal="center" vertical="center" wrapText="1"/>
      <protection/>
    </xf>
    <xf numFmtId="0" fontId="4" fillId="0" borderId="16" xfId="70" applyFont="1" applyFill="1" applyBorder="1" applyAlignment="1">
      <alignment horizontal="center" vertical="center" wrapText="1"/>
      <protection/>
    </xf>
    <xf numFmtId="0" fontId="4" fillId="0" borderId="19" xfId="70" applyFont="1" applyFill="1" applyBorder="1" applyAlignment="1">
      <alignment horizontal="center" vertical="center"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3" fontId="85" fillId="0" borderId="0" xfId="64" applyNumberFormat="1" applyFont="1" applyBorder="1" applyAlignment="1">
      <alignment horizontal="justify" vertical="center" wrapText="1"/>
      <protection/>
    </xf>
    <xf numFmtId="3" fontId="85" fillId="0" borderId="11" xfId="64" applyNumberFormat="1" applyFont="1" applyBorder="1" applyAlignment="1">
      <alignment horizontal="justify" vertical="center" wrapText="1"/>
      <protection/>
    </xf>
    <xf numFmtId="3" fontId="96" fillId="0" borderId="0" xfId="64" applyNumberFormat="1" applyFont="1" applyBorder="1" applyAlignment="1">
      <alignment vertical="center" wrapText="1"/>
      <protection/>
    </xf>
    <xf numFmtId="3" fontId="85" fillId="0" borderId="0" xfId="64" applyNumberFormat="1" applyFont="1" applyBorder="1" applyAlignment="1">
      <alignment horizontal="left" vertical="center" wrapText="1"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5" xfId="64"/>
    <cellStyle name="Normál 5 2" xfId="65"/>
    <cellStyle name="Normál 6" xfId="66"/>
    <cellStyle name="Normál_Baglad 2007. költségvetés 2" xfId="67"/>
    <cellStyle name="Normál_ktgv2004" xfId="68"/>
    <cellStyle name="Normál_Ljakabfa 2008(1). év költségvetés mód 04.17." xfId="69"/>
    <cellStyle name="Normál_Munka1" xfId="70"/>
    <cellStyle name="Normál_összet2004Rédics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  <cellStyle name="Százalék 2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4.140625" style="169" customWidth="1"/>
    <col min="2" max="5" width="9.140625" style="169" customWidth="1"/>
    <col min="6" max="6" width="4.28125" style="169" customWidth="1"/>
    <col min="7" max="8" width="9.140625" style="169" customWidth="1"/>
    <col min="9" max="9" width="14.00390625" style="169" customWidth="1"/>
    <col min="10" max="10" width="11.00390625" style="170" customWidth="1"/>
    <col min="11" max="16384" width="9.140625" style="169" customWidth="1"/>
  </cols>
  <sheetData>
    <row r="1" spans="1:11" s="171" customFormat="1" ht="41.25" customHeight="1">
      <c r="A1" s="276" t="s">
        <v>894</v>
      </c>
      <c r="B1" s="276"/>
      <c r="C1" s="276"/>
      <c r="D1" s="276"/>
      <c r="E1" s="276"/>
      <c r="F1" s="276"/>
      <c r="G1" s="276"/>
      <c r="H1" s="276"/>
      <c r="I1" s="276"/>
      <c r="J1" s="276"/>
      <c r="K1" s="223"/>
    </row>
    <row r="2" spans="7:10" ht="18.75">
      <c r="G2" s="277" t="s">
        <v>688</v>
      </c>
      <c r="H2" s="277"/>
      <c r="I2" s="277"/>
      <c r="J2" s="277"/>
    </row>
    <row r="3" spans="1:10" s="171" customFormat="1" ht="18.75">
      <c r="A3" s="227" t="s">
        <v>683</v>
      </c>
      <c r="B3" s="227"/>
      <c r="C3" s="227"/>
      <c r="D3" s="227"/>
      <c r="E3" s="227"/>
      <c r="F3" s="227"/>
      <c r="G3" s="227"/>
      <c r="H3" s="227"/>
      <c r="I3" s="227"/>
      <c r="J3" s="228"/>
    </row>
    <row r="4" spans="2:10" ht="18.75">
      <c r="B4" s="2" t="s">
        <v>740</v>
      </c>
      <c r="C4" s="2"/>
      <c r="D4" s="2"/>
      <c r="E4" s="2"/>
      <c r="F4" s="2"/>
      <c r="G4" s="2"/>
      <c r="H4" s="2"/>
      <c r="I4" s="2"/>
      <c r="J4" s="190"/>
    </row>
    <row r="5" spans="2:10" ht="18.75">
      <c r="B5" s="191" t="s">
        <v>873</v>
      </c>
      <c r="C5" s="191"/>
      <c r="D5" s="191"/>
      <c r="E5" s="191"/>
      <c r="F5" s="191"/>
      <c r="G5" s="191"/>
      <c r="H5" s="191"/>
      <c r="I5" s="191"/>
      <c r="J5" s="192">
        <v>41602</v>
      </c>
    </row>
    <row r="6" spans="2:10" ht="18.75">
      <c r="B6" s="191" t="s">
        <v>895</v>
      </c>
      <c r="C6" s="191"/>
      <c r="D6" s="191"/>
      <c r="E6" s="191"/>
      <c r="F6" s="191"/>
      <c r="G6" s="191"/>
      <c r="H6" s="191"/>
      <c r="I6" s="191"/>
      <c r="J6" s="192">
        <v>15000</v>
      </c>
    </row>
    <row r="7" spans="2:10" ht="18.75">
      <c r="B7" s="191" t="s">
        <v>893</v>
      </c>
      <c r="C7" s="191"/>
      <c r="D7" s="191"/>
      <c r="E7" s="191"/>
      <c r="F7" s="191"/>
      <c r="G7" s="191"/>
      <c r="H7" s="191"/>
      <c r="I7" s="191"/>
      <c r="J7" s="192">
        <v>10000</v>
      </c>
    </row>
    <row r="8" spans="2:10" ht="18.75">
      <c r="B8" s="191" t="s">
        <v>892</v>
      </c>
      <c r="C8" s="217"/>
      <c r="D8" s="217"/>
      <c r="E8" s="217"/>
      <c r="F8" s="217"/>
      <c r="G8" s="217"/>
      <c r="H8" s="217"/>
      <c r="I8" s="217"/>
      <c r="J8" s="218">
        <v>50153</v>
      </c>
    </row>
    <row r="9" spans="2:10" ht="18.75">
      <c r="B9" s="217" t="s">
        <v>890</v>
      </c>
      <c r="C9" s="217"/>
      <c r="D9" s="217"/>
      <c r="E9" s="217"/>
      <c r="F9" s="217"/>
      <c r="G9" s="217"/>
      <c r="H9" s="217"/>
      <c r="I9" s="217"/>
      <c r="J9" s="218">
        <v>32500</v>
      </c>
    </row>
    <row r="10" spans="2:10" ht="18.75">
      <c r="B10" s="217" t="s">
        <v>896</v>
      </c>
      <c r="C10" s="217"/>
      <c r="D10" s="191"/>
      <c r="E10" s="191"/>
      <c r="F10" s="191"/>
      <c r="G10" s="191"/>
      <c r="H10" s="191"/>
      <c r="I10" s="191"/>
      <c r="J10" s="218">
        <v>157</v>
      </c>
    </row>
    <row r="11" spans="2:10" ht="18.75">
      <c r="B11" s="217" t="s">
        <v>897</v>
      </c>
      <c r="C11" s="217"/>
      <c r="D11" s="191"/>
      <c r="E11" s="191"/>
      <c r="F11" s="191"/>
      <c r="G11" s="191"/>
      <c r="H11" s="191"/>
      <c r="I11" s="191"/>
      <c r="J11" s="218">
        <v>1</v>
      </c>
    </row>
    <row r="12" spans="2:10" ht="18.75">
      <c r="B12" s="217" t="s">
        <v>891</v>
      </c>
      <c r="C12" s="217"/>
      <c r="D12" s="191"/>
      <c r="E12" s="191"/>
      <c r="F12" s="191"/>
      <c r="G12" s="191"/>
      <c r="H12" s="191"/>
      <c r="I12" s="191"/>
      <c r="J12" s="269">
        <v>96178</v>
      </c>
    </row>
    <row r="13" spans="1:10" ht="18.75">
      <c r="A13" s="193"/>
      <c r="B13" s="193"/>
      <c r="C13" s="193"/>
      <c r="D13" s="193"/>
      <c r="E13" s="193"/>
      <c r="F13" s="193"/>
      <c r="G13" s="193"/>
      <c r="H13" s="193"/>
      <c r="I13" s="193"/>
      <c r="J13" s="194"/>
    </row>
    <row r="14" spans="1:10" s="171" customFormat="1" ht="18.75">
      <c r="A14" s="227" t="s">
        <v>689</v>
      </c>
      <c r="B14" s="227"/>
      <c r="C14" s="227"/>
      <c r="D14" s="227"/>
      <c r="E14" s="227"/>
      <c r="F14" s="227"/>
      <c r="G14" s="227"/>
      <c r="H14" s="227"/>
      <c r="I14" s="227"/>
      <c r="J14" s="228">
        <f>SUM(J5:J12)</f>
        <v>245591</v>
      </c>
    </row>
    <row r="15" spans="1:10" ht="18.75">
      <c r="A15" s="2"/>
      <c r="B15" s="2"/>
      <c r="C15" s="2"/>
      <c r="D15" s="2"/>
      <c r="E15" s="2"/>
      <c r="F15" s="2"/>
      <c r="G15" s="2"/>
      <c r="H15" s="2"/>
      <c r="I15" s="2"/>
      <c r="J15" s="190"/>
    </row>
    <row r="16" spans="1:10" s="171" customFormat="1" ht="18.75">
      <c r="A16" s="227" t="s">
        <v>684</v>
      </c>
      <c r="B16" s="227"/>
      <c r="C16" s="227"/>
      <c r="D16" s="227"/>
      <c r="E16" s="227"/>
      <c r="F16" s="227"/>
      <c r="G16" s="227"/>
      <c r="H16" s="227"/>
      <c r="I16" s="227"/>
      <c r="J16" s="228"/>
    </row>
    <row r="17" spans="1:11" ht="18.75" customHeight="1">
      <c r="A17" s="270" t="s">
        <v>742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24"/>
    </row>
    <row r="18" spans="1:23" ht="18.75">
      <c r="A18" s="229"/>
      <c r="B18" s="230" t="s">
        <v>745</v>
      </c>
      <c r="C18" s="230"/>
      <c r="D18" s="231"/>
      <c r="E18" s="231"/>
      <c r="F18" s="231"/>
      <c r="G18" s="231"/>
      <c r="H18" s="231"/>
      <c r="I18" s="232"/>
      <c r="J18" s="203">
        <v>74102</v>
      </c>
      <c r="K18" s="176"/>
      <c r="P18" s="257"/>
      <c r="Q18" s="257"/>
      <c r="R18" s="257"/>
      <c r="S18" s="257"/>
      <c r="T18" s="257"/>
      <c r="U18" s="257"/>
      <c r="V18" s="257"/>
      <c r="W18" s="173"/>
    </row>
    <row r="19" spans="1:23" ht="18.75">
      <c r="A19" s="229"/>
      <c r="B19" s="230" t="s">
        <v>879</v>
      </c>
      <c r="C19" s="230"/>
      <c r="D19" s="231"/>
      <c r="E19" s="231"/>
      <c r="F19" s="231"/>
      <c r="G19" s="231"/>
      <c r="H19" s="231"/>
      <c r="I19" s="232"/>
      <c r="J19" s="203">
        <v>134392</v>
      </c>
      <c r="K19" s="176"/>
      <c r="P19" s="257"/>
      <c r="Q19" s="257"/>
      <c r="R19" s="257"/>
      <c r="S19" s="257"/>
      <c r="T19" s="257"/>
      <c r="U19" s="257"/>
      <c r="V19" s="257"/>
      <c r="W19" s="173"/>
    </row>
    <row r="20" spans="1:23" ht="18.75">
      <c r="A20" s="229"/>
      <c r="B20" s="230" t="s">
        <v>880</v>
      </c>
      <c r="C20" s="230"/>
      <c r="D20" s="231"/>
      <c r="E20" s="231"/>
      <c r="F20" s="231"/>
      <c r="G20" s="231"/>
      <c r="H20" s="231"/>
      <c r="I20" s="232"/>
      <c r="J20" s="203">
        <v>36286</v>
      </c>
      <c r="K20" s="176"/>
      <c r="P20" s="257"/>
      <c r="Q20" s="257"/>
      <c r="R20" s="257"/>
      <c r="S20" s="257"/>
      <c r="T20" s="257"/>
      <c r="U20" s="257"/>
      <c r="V20" s="257"/>
      <c r="W20" s="173"/>
    </row>
    <row r="21" spans="1:11" ht="18.75">
      <c r="A21" s="229" t="s">
        <v>888</v>
      </c>
      <c r="B21" s="236"/>
      <c r="C21" s="236"/>
      <c r="D21" s="195"/>
      <c r="E21" s="195"/>
      <c r="F21" s="195"/>
      <c r="G21" s="195"/>
      <c r="H21" s="195"/>
      <c r="I21" s="237"/>
      <c r="J21" s="196"/>
      <c r="K21" s="176"/>
    </row>
    <row r="22" spans="1:11" ht="18.75">
      <c r="A22" s="229"/>
      <c r="B22" s="230" t="s">
        <v>879</v>
      </c>
      <c r="C22" s="230"/>
      <c r="D22" s="231"/>
      <c r="E22" s="231"/>
      <c r="F22" s="231"/>
      <c r="G22" s="231"/>
      <c r="H22" s="231"/>
      <c r="I22" s="232"/>
      <c r="J22" s="203">
        <v>639</v>
      </c>
      <c r="K22" s="176"/>
    </row>
    <row r="23" spans="1:11" ht="18.75">
      <c r="A23" s="229"/>
      <c r="B23" s="230" t="s">
        <v>880</v>
      </c>
      <c r="C23" s="230"/>
      <c r="D23" s="231"/>
      <c r="E23" s="231"/>
      <c r="F23" s="231"/>
      <c r="G23" s="231"/>
      <c r="H23" s="231"/>
      <c r="I23" s="232"/>
      <c r="J23" s="203">
        <v>172</v>
      </c>
      <c r="K23" s="176"/>
    </row>
    <row r="24" spans="1:10" s="171" customFormat="1" ht="18.75">
      <c r="A24" s="227" t="s">
        <v>689</v>
      </c>
      <c r="B24" s="227"/>
      <c r="C24" s="227"/>
      <c r="D24" s="227"/>
      <c r="E24" s="227"/>
      <c r="F24" s="227"/>
      <c r="G24" s="227"/>
      <c r="H24" s="227"/>
      <c r="I24" s="227"/>
      <c r="J24" s="228">
        <f>SUM(J18:J23)</f>
        <v>245591</v>
      </c>
    </row>
    <row r="25" spans="1:10" s="171" customFormat="1" ht="18.75">
      <c r="A25" s="227"/>
      <c r="B25" s="227"/>
      <c r="C25" s="227"/>
      <c r="D25" s="227"/>
      <c r="E25" s="227"/>
      <c r="F25" s="227"/>
      <c r="G25" s="227"/>
      <c r="H25" s="227"/>
      <c r="I25" s="227"/>
      <c r="J25" s="228"/>
    </row>
    <row r="26" spans="1:11" ht="18.75" customHeight="1">
      <c r="A26" s="208" t="s">
        <v>690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26"/>
    </row>
    <row r="27" spans="1:10" ht="18.75" customHeight="1">
      <c r="A27" s="209" t="s">
        <v>691</v>
      </c>
      <c r="B27" s="209"/>
      <c r="C27" s="209"/>
      <c r="D27" s="209"/>
      <c r="E27" s="209"/>
      <c r="F27" s="209"/>
      <c r="G27" s="209" t="s">
        <v>692</v>
      </c>
      <c r="H27" s="209"/>
      <c r="I27" s="209"/>
      <c r="J27" s="209"/>
    </row>
    <row r="28" spans="1:10" ht="18.75" customHeight="1">
      <c r="A28" s="240" t="s">
        <v>747</v>
      </c>
      <c r="B28" s="240"/>
      <c r="C28" s="240"/>
      <c r="D28" s="240"/>
      <c r="E28" s="238"/>
      <c r="F28" s="238"/>
      <c r="G28" s="211"/>
      <c r="H28" s="211"/>
      <c r="I28" s="211"/>
      <c r="J28" s="240"/>
    </row>
    <row r="29" spans="1:10" ht="23.25" customHeight="1">
      <c r="A29" s="278" t="s">
        <v>898</v>
      </c>
      <c r="B29" s="278"/>
      <c r="C29" s="278"/>
      <c r="D29" s="278"/>
      <c r="E29" s="278"/>
      <c r="F29" s="239"/>
      <c r="G29" s="278" t="s">
        <v>898</v>
      </c>
      <c r="H29" s="278"/>
      <c r="I29" s="278"/>
      <c r="J29" s="278"/>
    </row>
    <row r="30" spans="1:10" ht="18.75">
      <c r="A30" s="193"/>
      <c r="B30" s="191" t="s">
        <v>750</v>
      </c>
      <c r="C30" s="191"/>
      <c r="D30" s="191"/>
      <c r="E30" s="192">
        <v>5857</v>
      </c>
      <c r="F30" s="194"/>
      <c r="G30" s="191" t="s">
        <v>829</v>
      </c>
      <c r="H30" s="191"/>
      <c r="I30" s="191"/>
      <c r="J30" s="192">
        <v>5857</v>
      </c>
    </row>
    <row r="31" spans="1:10" ht="18.75">
      <c r="A31" s="2"/>
      <c r="B31" s="2"/>
      <c r="C31" s="2"/>
      <c r="D31" s="2"/>
      <c r="E31" s="2"/>
      <c r="F31" s="193"/>
      <c r="G31" s="2"/>
      <c r="H31" s="2"/>
      <c r="I31" s="2"/>
      <c r="J31" s="190"/>
    </row>
    <row r="32" spans="1:10" ht="18.75">
      <c r="A32" s="2"/>
      <c r="B32" s="2"/>
      <c r="C32" s="2"/>
      <c r="D32" s="2"/>
      <c r="E32" s="2"/>
      <c r="F32" s="2"/>
      <c r="G32" s="2"/>
      <c r="H32" s="2"/>
      <c r="I32" s="2"/>
      <c r="J32" s="190"/>
    </row>
    <row r="33" spans="1:11" ht="18.75">
      <c r="A33" s="2" t="s">
        <v>899</v>
      </c>
      <c r="B33" s="2"/>
      <c r="C33" s="2"/>
      <c r="D33" s="2"/>
      <c r="E33" s="190"/>
      <c r="F33" s="190"/>
      <c r="G33" s="2"/>
      <c r="H33" s="2"/>
      <c r="I33" s="2"/>
      <c r="J33" s="2"/>
      <c r="K33" s="170"/>
    </row>
    <row r="34" spans="1:11" ht="18.75">
      <c r="A34" s="2"/>
      <c r="B34" s="2"/>
      <c r="C34" s="2"/>
      <c r="D34" s="2"/>
      <c r="E34" s="2"/>
      <c r="F34" s="2"/>
      <c r="G34" s="2"/>
      <c r="H34" s="2"/>
      <c r="I34" s="2"/>
      <c r="J34" s="2"/>
      <c r="K34" s="170"/>
    </row>
    <row r="35" spans="1:10" ht="18.75">
      <c r="A35" s="2"/>
      <c r="B35" s="2"/>
      <c r="C35" s="2"/>
      <c r="D35" s="2"/>
      <c r="E35" s="2"/>
      <c r="F35" s="2"/>
      <c r="G35" s="2"/>
      <c r="H35" s="275" t="s">
        <v>748</v>
      </c>
      <c r="I35" s="275"/>
      <c r="J35" s="275"/>
    </row>
    <row r="36" spans="1:10" ht="18.75">
      <c r="A36" s="2"/>
      <c r="B36" s="2"/>
      <c r="C36" s="2"/>
      <c r="D36" s="2"/>
      <c r="E36" s="2"/>
      <c r="F36" s="2"/>
      <c r="G36" s="2"/>
      <c r="H36" s="275" t="s">
        <v>631</v>
      </c>
      <c r="I36" s="275"/>
      <c r="J36" s="275"/>
    </row>
  </sheetData>
  <sheetProtection/>
  <mergeCells count="6">
    <mergeCell ref="H36:J36"/>
    <mergeCell ref="A1:J1"/>
    <mergeCell ref="G2:J2"/>
    <mergeCell ref="G29:J29"/>
    <mergeCell ref="H35:J35"/>
    <mergeCell ref="A29:E29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F161"/>
  <sheetViews>
    <sheetView zoomScalePageLayoutView="0" workbookViewId="0" topLeftCell="A1">
      <pane xSplit="3" ySplit="6" topLeftCell="D11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99" sqref="B99"/>
    </sheetView>
  </sheetViews>
  <sheetFormatPr defaultColWidth="9.140625" defaultRowHeight="15"/>
  <cols>
    <col min="1" max="1" width="5.7109375" style="3" customWidth="1"/>
    <col min="2" max="2" width="45.7109375" style="3" customWidth="1"/>
    <col min="3" max="3" width="5.7109375" style="3" customWidth="1"/>
    <col min="4" max="4" width="15.7109375" style="3" customWidth="1"/>
    <col min="5" max="5" width="15.00390625" style="3" customWidth="1"/>
    <col min="6" max="6" width="16.00390625" style="3" customWidth="1"/>
    <col min="7" max="16384" width="9.140625" style="3" customWidth="1"/>
  </cols>
  <sheetData>
    <row r="1" spans="1:6" ht="15.75">
      <c r="A1" s="300" t="s">
        <v>900</v>
      </c>
      <c r="B1" s="300"/>
      <c r="C1" s="300"/>
      <c r="D1" s="300"/>
      <c r="E1" s="300"/>
      <c r="F1" s="300"/>
    </row>
    <row r="2" spans="1:6" ht="15.75">
      <c r="A2" s="301" t="s">
        <v>606</v>
      </c>
      <c r="B2" s="301"/>
      <c r="C2" s="301"/>
      <c r="D2" s="301"/>
      <c r="E2" s="301"/>
      <c r="F2" s="301"/>
    </row>
    <row r="3" ht="15.75"/>
    <row r="4" spans="1:6" s="145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ht="15.75">
      <c r="A5" s="1">
        <v>1</v>
      </c>
      <c r="B5" s="290" t="s">
        <v>9</v>
      </c>
      <c r="C5" s="290" t="s">
        <v>159</v>
      </c>
      <c r="D5" s="4" t="s">
        <v>14</v>
      </c>
      <c r="E5" s="4" t="s">
        <v>15</v>
      </c>
      <c r="F5" s="4" t="s">
        <v>16</v>
      </c>
    </row>
    <row r="6" spans="1:6" ht="16.5" customHeight="1">
      <c r="A6" s="1">
        <v>2</v>
      </c>
      <c r="B6" s="290"/>
      <c r="C6" s="290"/>
      <c r="D6" s="38" t="s">
        <v>4</v>
      </c>
      <c r="E6" s="38" t="s">
        <v>4</v>
      </c>
      <c r="F6" s="38" t="s">
        <v>4</v>
      </c>
    </row>
    <row r="7" spans="1:6" ht="33.75" customHeight="1">
      <c r="A7" s="1">
        <v>3</v>
      </c>
      <c r="B7" s="146" t="s">
        <v>435</v>
      </c>
      <c r="C7" s="93"/>
      <c r="D7" s="38"/>
      <c r="E7" s="38"/>
      <c r="F7" s="38"/>
    </row>
    <row r="8" spans="1:6" ht="15.75">
      <c r="A8" s="1">
        <v>4</v>
      </c>
      <c r="B8" s="147" t="s">
        <v>122</v>
      </c>
      <c r="C8" s="4"/>
      <c r="D8" s="144"/>
      <c r="E8" s="144"/>
      <c r="F8" s="144"/>
    </row>
    <row r="9" spans="1:6" ht="15.75" hidden="1">
      <c r="A9" s="1"/>
      <c r="B9" s="143"/>
      <c r="C9" s="4"/>
      <c r="D9" s="142"/>
      <c r="E9" s="142"/>
      <c r="F9" s="142"/>
    </row>
    <row r="10" spans="1:6" ht="15.75" hidden="1">
      <c r="A10" s="1"/>
      <c r="B10" s="141" t="s">
        <v>230</v>
      </c>
      <c r="C10" s="4"/>
      <c r="D10" s="142">
        <f>SUM(D9)</f>
        <v>0</v>
      </c>
      <c r="E10" s="148"/>
      <c r="F10" s="148"/>
    </row>
    <row r="11" spans="1:6" ht="15.75" hidden="1">
      <c r="A11" s="1">
        <v>5</v>
      </c>
      <c r="B11" s="141" t="s">
        <v>662</v>
      </c>
      <c r="C11" s="4">
        <v>2</v>
      </c>
      <c r="D11" s="142"/>
      <c r="E11" s="142"/>
      <c r="F11" s="142">
        <f aca="true" t="shared" si="0" ref="F11:F17">D11+E11</f>
        <v>0</v>
      </c>
    </row>
    <row r="12" spans="1:6" ht="15.75" hidden="1">
      <c r="A12" s="1">
        <v>6</v>
      </c>
      <c r="B12" s="141" t="s">
        <v>663</v>
      </c>
      <c r="C12" s="4">
        <v>2</v>
      </c>
      <c r="D12" s="142"/>
      <c r="E12" s="142"/>
      <c r="F12" s="142">
        <f t="shared" si="0"/>
        <v>0</v>
      </c>
    </row>
    <row r="13" spans="1:6" ht="15.75" hidden="1">
      <c r="A13" s="1">
        <v>7</v>
      </c>
      <c r="B13" s="141" t="s">
        <v>667</v>
      </c>
      <c r="C13" s="4">
        <v>2</v>
      </c>
      <c r="D13" s="142"/>
      <c r="E13" s="142"/>
      <c r="F13" s="142">
        <f t="shared" si="0"/>
        <v>0</v>
      </c>
    </row>
    <row r="14" spans="1:6" ht="31.5" hidden="1">
      <c r="A14" s="1">
        <v>8</v>
      </c>
      <c r="B14" s="141" t="s">
        <v>659</v>
      </c>
      <c r="C14" s="4">
        <v>2</v>
      </c>
      <c r="D14" s="142"/>
      <c r="E14" s="142"/>
      <c r="F14" s="142">
        <f t="shared" si="0"/>
        <v>0</v>
      </c>
    </row>
    <row r="15" spans="1:6" ht="31.5" customHeight="1" hidden="1">
      <c r="A15" s="1" t="s">
        <v>755</v>
      </c>
      <c r="B15" s="141" t="s">
        <v>754</v>
      </c>
      <c r="C15" s="4">
        <v>2</v>
      </c>
      <c r="D15" s="142"/>
      <c r="E15" s="142"/>
      <c r="F15" s="142">
        <f t="shared" si="0"/>
        <v>0</v>
      </c>
    </row>
    <row r="16" spans="1:6" ht="15.75" hidden="1">
      <c r="A16" s="1">
        <v>9</v>
      </c>
      <c r="B16" s="143" t="s">
        <v>655</v>
      </c>
      <c r="C16" s="4">
        <v>2</v>
      </c>
      <c r="D16" s="142"/>
      <c r="E16" s="142"/>
      <c r="F16" s="142">
        <f t="shared" si="0"/>
        <v>0</v>
      </c>
    </row>
    <row r="17" spans="1:6" ht="15.75" hidden="1">
      <c r="A17" s="1"/>
      <c r="B17" s="143"/>
      <c r="C17" s="4"/>
      <c r="D17" s="142"/>
      <c r="E17" s="142"/>
      <c r="F17" s="142">
        <f t="shared" si="0"/>
        <v>0</v>
      </c>
    </row>
    <row r="18" spans="1:6" ht="19.5" customHeight="1" hidden="1">
      <c r="A18" s="1">
        <v>10</v>
      </c>
      <c r="B18" s="141" t="s">
        <v>229</v>
      </c>
      <c r="C18" s="4"/>
      <c r="D18" s="142">
        <f>SUM(D11:D17)</f>
        <v>0</v>
      </c>
      <c r="E18" s="148"/>
      <c r="F18" s="148"/>
    </row>
    <row r="19" spans="1:6" ht="15.75" hidden="1">
      <c r="A19" s="1"/>
      <c r="B19" s="141"/>
      <c r="C19" s="4">
        <v>2</v>
      </c>
      <c r="D19" s="142">
        <v>0</v>
      </c>
      <c r="E19" s="142">
        <v>0</v>
      </c>
      <c r="F19" s="142">
        <f aca="true" t="shared" si="1" ref="F19:F25">D19+E19</f>
        <v>0</v>
      </c>
    </row>
    <row r="20" spans="1:6" ht="15.75">
      <c r="A20" s="1">
        <v>5</v>
      </c>
      <c r="B20" s="141" t="s">
        <v>915</v>
      </c>
      <c r="C20" s="4">
        <v>2</v>
      </c>
      <c r="D20" s="142">
        <v>60000</v>
      </c>
      <c r="E20" s="142">
        <v>16200</v>
      </c>
      <c r="F20" s="142">
        <f t="shared" si="1"/>
        <v>76200</v>
      </c>
    </row>
    <row r="21" spans="1:6" ht="15.75" hidden="1">
      <c r="A21" s="1">
        <v>12</v>
      </c>
      <c r="B21" s="141" t="s">
        <v>628</v>
      </c>
      <c r="C21" s="4">
        <v>2</v>
      </c>
      <c r="D21" s="142"/>
      <c r="E21" s="142"/>
      <c r="F21" s="142">
        <f t="shared" si="1"/>
        <v>0</v>
      </c>
    </row>
    <row r="22" spans="1:6" ht="15.75" hidden="1">
      <c r="A22" s="1">
        <v>13</v>
      </c>
      <c r="B22" s="141" t="s">
        <v>634</v>
      </c>
      <c r="C22" s="4">
        <v>2</v>
      </c>
      <c r="D22" s="142"/>
      <c r="E22" s="142"/>
      <c r="F22" s="142">
        <f t="shared" si="1"/>
        <v>0</v>
      </c>
    </row>
    <row r="23" spans="1:6" ht="15.75" hidden="1">
      <c r="A23" s="1"/>
      <c r="B23" s="141" t="s">
        <v>629</v>
      </c>
      <c r="C23" s="4">
        <v>2</v>
      </c>
      <c r="D23" s="142">
        <v>0</v>
      </c>
      <c r="E23" s="142">
        <v>0</v>
      </c>
      <c r="F23" s="142">
        <f t="shared" si="1"/>
        <v>0</v>
      </c>
    </row>
    <row r="24" spans="1:6" ht="15.75" hidden="1">
      <c r="A24" s="1">
        <v>14</v>
      </c>
      <c r="B24" s="141" t="s">
        <v>664</v>
      </c>
      <c r="C24" s="4">
        <v>2</v>
      </c>
      <c r="D24" s="142"/>
      <c r="E24" s="142"/>
      <c r="F24" s="142">
        <f t="shared" si="1"/>
        <v>0</v>
      </c>
    </row>
    <row r="25" spans="1:6" ht="15.75" hidden="1">
      <c r="A25" s="1">
        <v>15</v>
      </c>
      <c r="B25" s="141" t="s">
        <v>630</v>
      </c>
      <c r="C25" s="4">
        <v>2</v>
      </c>
      <c r="D25" s="142"/>
      <c r="E25" s="142"/>
      <c r="F25" s="142">
        <f t="shared" si="1"/>
        <v>0</v>
      </c>
    </row>
    <row r="26" spans="1:6" ht="31.5">
      <c r="A26" s="1">
        <v>6</v>
      </c>
      <c r="B26" s="141" t="s">
        <v>228</v>
      </c>
      <c r="C26" s="4"/>
      <c r="D26" s="142">
        <f>SUM(D19:D25)</f>
        <v>60000</v>
      </c>
      <c r="E26" s="148"/>
      <c r="F26" s="148"/>
    </row>
    <row r="27" spans="1:6" ht="15.75" hidden="1">
      <c r="A27" s="1"/>
      <c r="B27" s="143" t="s">
        <v>565</v>
      </c>
      <c r="C27" s="4">
        <v>2</v>
      </c>
      <c r="D27" s="142"/>
      <c r="E27" s="142"/>
      <c r="F27" s="142">
        <f aca="true" t="shared" si="2" ref="F27:F43">D27+E27</f>
        <v>0</v>
      </c>
    </row>
    <row r="28" spans="1:6" ht="15.75" hidden="1">
      <c r="A28" s="1"/>
      <c r="B28" s="143" t="s">
        <v>566</v>
      </c>
      <c r="C28" s="4">
        <v>2</v>
      </c>
      <c r="D28" s="142"/>
      <c r="E28" s="142"/>
      <c r="F28" s="142">
        <f t="shared" si="2"/>
        <v>0</v>
      </c>
    </row>
    <row r="29" spans="1:6" ht="15.75" hidden="1">
      <c r="A29" s="1"/>
      <c r="B29" s="143" t="s">
        <v>567</v>
      </c>
      <c r="C29" s="4">
        <v>2</v>
      </c>
      <c r="D29" s="142"/>
      <c r="E29" s="142"/>
      <c r="F29" s="142">
        <f t="shared" si="2"/>
        <v>0</v>
      </c>
    </row>
    <row r="30" spans="1:6" ht="15.75" hidden="1">
      <c r="A30" s="1"/>
      <c r="B30" s="143"/>
      <c r="C30" s="4">
        <v>2</v>
      </c>
      <c r="D30" s="142"/>
      <c r="E30" s="142"/>
      <c r="F30" s="142">
        <f t="shared" si="2"/>
        <v>0</v>
      </c>
    </row>
    <row r="31" spans="1:6" ht="15.75" hidden="1">
      <c r="A31" s="1"/>
      <c r="B31" s="141"/>
      <c r="C31" s="4">
        <v>2</v>
      </c>
      <c r="D31" s="142"/>
      <c r="E31" s="142"/>
      <c r="F31" s="142">
        <f t="shared" si="2"/>
        <v>0</v>
      </c>
    </row>
    <row r="32" spans="1:6" ht="15.75" hidden="1">
      <c r="A32" s="1">
        <v>17</v>
      </c>
      <c r="B32" s="141" t="s">
        <v>665</v>
      </c>
      <c r="C32" s="4">
        <v>2</v>
      </c>
      <c r="D32" s="142"/>
      <c r="E32" s="142"/>
      <c r="F32" s="142">
        <f t="shared" si="2"/>
        <v>0</v>
      </c>
    </row>
    <row r="33" spans="1:6" ht="15.75" hidden="1">
      <c r="A33" s="1">
        <v>18</v>
      </c>
      <c r="B33" s="141" t="s">
        <v>666</v>
      </c>
      <c r="C33" s="4">
        <v>2</v>
      </c>
      <c r="D33" s="142"/>
      <c r="E33" s="142"/>
      <c r="F33" s="142">
        <f t="shared" si="2"/>
        <v>0</v>
      </c>
    </row>
    <row r="34" spans="1:6" ht="15.75" customHeight="1" hidden="1">
      <c r="A34" s="1"/>
      <c r="B34" s="141" t="s">
        <v>776</v>
      </c>
      <c r="C34" s="4">
        <v>2</v>
      </c>
      <c r="D34" s="142"/>
      <c r="E34" s="142"/>
      <c r="F34" s="142">
        <f t="shared" si="2"/>
        <v>0</v>
      </c>
    </row>
    <row r="35" spans="1:6" ht="15.75" customHeight="1" hidden="1">
      <c r="A35" s="1"/>
      <c r="B35" s="141" t="s">
        <v>607</v>
      </c>
      <c r="C35" s="4">
        <v>2</v>
      </c>
      <c r="D35" s="142"/>
      <c r="E35" s="142"/>
      <c r="F35" s="142">
        <f t="shared" si="2"/>
        <v>0</v>
      </c>
    </row>
    <row r="36" spans="1:6" ht="15.75" customHeight="1" hidden="1">
      <c r="A36" s="1"/>
      <c r="B36" s="141" t="s">
        <v>602</v>
      </c>
      <c r="C36" s="4">
        <v>2</v>
      </c>
      <c r="D36" s="142"/>
      <c r="E36" s="142"/>
      <c r="F36" s="142">
        <f t="shared" si="2"/>
        <v>0</v>
      </c>
    </row>
    <row r="37" spans="1:6" ht="15.75" hidden="1">
      <c r="A37" s="1"/>
      <c r="B37" s="141" t="s">
        <v>610</v>
      </c>
      <c r="C37" s="4">
        <v>2</v>
      </c>
      <c r="D37" s="142"/>
      <c r="E37" s="142"/>
      <c r="F37" s="142">
        <f t="shared" si="2"/>
        <v>0</v>
      </c>
    </row>
    <row r="38" spans="1:6" ht="15.75" hidden="1">
      <c r="A38" s="1"/>
      <c r="B38" s="141" t="s">
        <v>615</v>
      </c>
      <c r="C38" s="4">
        <v>2</v>
      </c>
      <c r="D38" s="142"/>
      <c r="E38" s="142"/>
      <c r="F38" s="142">
        <f t="shared" si="2"/>
        <v>0</v>
      </c>
    </row>
    <row r="39" spans="1:6" ht="15.75" hidden="1">
      <c r="A39" s="1"/>
      <c r="B39" s="141" t="s">
        <v>775</v>
      </c>
      <c r="C39" s="4">
        <v>2</v>
      </c>
      <c r="D39" s="142"/>
      <c r="E39" s="142"/>
      <c r="F39" s="142">
        <f t="shared" si="2"/>
        <v>0</v>
      </c>
    </row>
    <row r="40" spans="1:6" ht="31.5">
      <c r="A40" s="1">
        <v>7</v>
      </c>
      <c r="B40" s="141" t="s">
        <v>939</v>
      </c>
      <c r="C40" s="4">
        <v>2</v>
      </c>
      <c r="D40" s="142">
        <v>1746827</v>
      </c>
      <c r="E40" s="142">
        <v>471643</v>
      </c>
      <c r="F40" s="142">
        <f t="shared" si="2"/>
        <v>2218470</v>
      </c>
    </row>
    <row r="41" spans="1:6" ht="15.75" hidden="1">
      <c r="A41" s="1"/>
      <c r="B41" s="141"/>
      <c r="C41" s="4"/>
      <c r="D41" s="142"/>
      <c r="E41" s="142"/>
      <c r="F41" s="142">
        <f t="shared" si="2"/>
        <v>0</v>
      </c>
    </row>
    <row r="42" spans="1:6" ht="15.75" hidden="1">
      <c r="A42" s="1"/>
      <c r="B42" s="141" t="s">
        <v>668</v>
      </c>
      <c r="C42" s="4">
        <v>2</v>
      </c>
      <c r="D42" s="142"/>
      <c r="E42" s="142"/>
      <c r="F42" s="142">
        <f t="shared" si="2"/>
        <v>0</v>
      </c>
    </row>
    <row r="43" spans="1:6" ht="15.75" hidden="1">
      <c r="A43" s="1"/>
      <c r="B43" s="141" t="s">
        <v>597</v>
      </c>
      <c r="C43" s="4">
        <v>2</v>
      </c>
      <c r="D43" s="142"/>
      <c r="E43" s="142"/>
      <c r="F43" s="142">
        <f t="shared" si="2"/>
        <v>0</v>
      </c>
    </row>
    <row r="44" spans="1:6" ht="31.5">
      <c r="A44" s="1">
        <v>8</v>
      </c>
      <c r="B44" s="141" t="s">
        <v>231</v>
      </c>
      <c r="C44" s="4"/>
      <c r="D44" s="142">
        <f>SUM(D27:D43)</f>
        <v>1746827</v>
      </c>
      <c r="E44" s="148"/>
      <c r="F44" s="148"/>
    </row>
    <row r="45" spans="1:6" ht="15.75" hidden="1">
      <c r="A45" s="1"/>
      <c r="B45" s="141" t="s">
        <v>232</v>
      </c>
      <c r="C45" s="4"/>
      <c r="D45" s="142"/>
      <c r="E45" s="148"/>
      <c r="F45" s="148"/>
    </row>
    <row r="46" spans="1:6" ht="33" customHeight="1" hidden="1">
      <c r="A46" s="1"/>
      <c r="B46" s="141" t="s">
        <v>233</v>
      </c>
      <c r="C46" s="4"/>
      <c r="D46" s="142"/>
      <c r="E46" s="148"/>
      <c r="F46" s="148"/>
    </row>
    <row r="47" spans="1:6" ht="47.25">
      <c r="A47" s="1">
        <v>9</v>
      </c>
      <c r="B47" s="141" t="s">
        <v>252</v>
      </c>
      <c r="C47" s="4"/>
      <c r="D47" s="148"/>
      <c r="E47" s="142">
        <f>SUM(E8:E46)</f>
        <v>487843</v>
      </c>
      <c r="F47" s="148"/>
    </row>
    <row r="48" spans="1:6" ht="15.75">
      <c r="A48" s="1">
        <v>10</v>
      </c>
      <c r="B48" s="149" t="s">
        <v>122</v>
      </c>
      <c r="C48" s="4"/>
      <c r="D48" s="144">
        <f>SUM(D49:D51)</f>
        <v>1806827</v>
      </c>
      <c r="E48" s="144">
        <f>SUM(E49:E51)</f>
        <v>487843</v>
      </c>
      <c r="F48" s="144">
        <f>D48+E48</f>
        <v>2294670</v>
      </c>
    </row>
    <row r="49" spans="1:6" ht="15.75">
      <c r="A49" s="1">
        <v>11</v>
      </c>
      <c r="B49" s="92" t="s">
        <v>441</v>
      </c>
      <c r="C49" s="4">
        <v>1</v>
      </c>
      <c r="D49" s="142">
        <f>SUMIF($C$8:$C$48,"1",D$8:D$48)</f>
        <v>0</v>
      </c>
      <c r="E49" s="142">
        <f>SUMIF($C$8:$C$48,"1",E$8:E$48)</f>
        <v>0</v>
      </c>
      <c r="F49" s="142">
        <f>D49+E49</f>
        <v>0</v>
      </c>
    </row>
    <row r="50" spans="1:6" ht="15.75">
      <c r="A50" s="1">
        <v>12</v>
      </c>
      <c r="B50" s="92" t="s">
        <v>263</v>
      </c>
      <c r="C50" s="4">
        <v>2</v>
      </c>
      <c r="D50" s="142">
        <f>SUMIF($C$8:$C$48,"2",D$8:D$48)</f>
        <v>1806827</v>
      </c>
      <c r="E50" s="142">
        <f>SUMIF($C$8:$C$48,"2",E$8:E$48)</f>
        <v>487843</v>
      </c>
      <c r="F50" s="142">
        <f>D50+E50</f>
        <v>2294670</v>
      </c>
    </row>
    <row r="51" spans="1:6" ht="15.75">
      <c r="A51" s="1">
        <v>13</v>
      </c>
      <c r="B51" s="92" t="s">
        <v>143</v>
      </c>
      <c r="C51" s="4">
        <v>3</v>
      </c>
      <c r="D51" s="142">
        <f>SUMIF($C$8:$C$48,"3",D$8:D$48)</f>
        <v>0</v>
      </c>
      <c r="E51" s="142">
        <f>SUMIF($C$8:$C$48,"3",E$8:E$48)</f>
        <v>0</v>
      </c>
      <c r="F51" s="142">
        <f>D51+E51</f>
        <v>0</v>
      </c>
    </row>
    <row r="52" spans="1:6" ht="15.75">
      <c r="A52" s="1">
        <v>14</v>
      </c>
      <c r="B52" s="147" t="s">
        <v>56</v>
      </c>
      <c r="C52" s="4"/>
      <c r="D52" s="144"/>
      <c r="E52" s="144"/>
      <c r="F52" s="144"/>
    </row>
    <row r="53" spans="1:6" ht="15.75">
      <c r="A53" s="1">
        <v>15</v>
      </c>
      <c r="B53" s="143" t="s">
        <v>593</v>
      </c>
      <c r="C53" s="4">
        <v>2</v>
      </c>
      <c r="D53" s="142">
        <v>3416122</v>
      </c>
      <c r="E53" s="142">
        <v>922353</v>
      </c>
      <c r="F53" s="142">
        <f aca="true" t="shared" si="3" ref="F53:F72">D53+E53</f>
        <v>4338475</v>
      </c>
    </row>
    <row r="54" spans="1:6" ht="15.75">
      <c r="A54" s="1">
        <v>16</v>
      </c>
      <c r="B54" s="143" t="s">
        <v>594</v>
      </c>
      <c r="C54" s="4">
        <v>2</v>
      </c>
      <c r="D54" s="142">
        <v>3096850</v>
      </c>
      <c r="E54" s="142">
        <v>836150</v>
      </c>
      <c r="F54" s="142">
        <f t="shared" si="3"/>
        <v>3933000</v>
      </c>
    </row>
    <row r="55" spans="1:6" ht="15.75" hidden="1">
      <c r="A55" s="1"/>
      <c r="B55" s="143"/>
      <c r="C55" s="4"/>
      <c r="D55" s="142"/>
      <c r="E55" s="142"/>
      <c r="F55" s="142">
        <f t="shared" si="3"/>
        <v>0</v>
      </c>
    </row>
    <row r="56" spans="1:6" ht="15.75" hidden="1">
      <c r="A56" s="1"/>
      <c r="B56" s="143" t="s">
        <v>519</v>
      </c>
      <c r="C56" s="4">
        <v>2</v>
      </c>
      <c r="D56" s="142"/>
      <c r="E56" s="142"/>
      <c r="F56" s="142">
        <f t="shared" si="3"/>
        <v>0</v>
      </c>
    </row>
    <row r="57" spans="1:6" ht="15.75" hidden="1">
      <c r="A57" s="1"/>
      <c r="B57" s="143" t="s">
        <v>518</v>
      </c>
      <c r="C57" s="4">
        <v>2</v>
      </c>
      <c r="D57" s="142"/>
      <c r="E57" s="142"/>
      <c r="F57" s="142">
        <f t="shared" si="3"/>
        <v>0</v>
      </c>
    </row>
    <row r="58" spans="1:6" ht="15.75" hidden="1">
      <c r="A58" s="1"/>
      <c r="B58" s="143" t="s">
        <v>517</v>
      </c>
      <c r="C58" s="4">
        <v>2</v>
      </c>
      <c r="D58" s="142"/>
      <c r="E58" s="142"/>
      <c r="F58" s="142">
        <f t="shared" si="3"/>
        <v>0</v>
      </c>
    </row>
    <row r="59" spans="1:6" ht="15.75" hidden="1">
      <c r="A59" s="1"/>
      <c r="B59" s="143" t="s">
        <v>516</v>
      </c>
      <c r="C59" s="4">
        <v>2</v>
      </c>
      <c r="D59" s="142"/>
      <c r="E59" s="142"/>
      <c r="F59" s="142">
        <f t="shared" si="3"/>
        <v>0</v>
      </c>
    </row>
    <row r="60" spans="1:6" ht="15.75" hidden="1">
      <c r="A60" s="1"/>
      <c r="B60" s="143" t="s">
        <v>515</v>
      </c>
      <c r="C60" s="4">
        <v>2</v>
      </c>
      <c r="D60" s="142"/>
      <c r="E60" s="142"/>
      <c r="F60" s="142">
        <f t="shared" si="3"/>
        <v>0</v>
      </c>
    </row>
    <row r="61" spans="1:6" ht="15.75" hidden="1">
      <c r="A61" s="1"/>
      <c r="B61" s="143" t="s">
        <v>514</v>
      </c>
      <c r="C61" s="4">
        <v>2</v>
      </c>
      <c r="D61" s="142"/>
      <c r="E61" s="142"/>
      <c r="F61" s="142">
        <f t="shared" si="3"/>
        <v>0</v>
      </c>
    </row>
    <row r="62" spans="1:6" ht="15.75" hidden="1">
      <c r="A62" s="1"/>
      <c r="B62" s="143" t="s">
        <v>568</v>
      </c>
      <c r="C62" s="4">
        <v>2</v>
      </c>
      <c r="D62" s="142"/>
      <c r="E62" s="142"/>
      <c r="F62" s="142">
        <f t="shared" si="3"/>
        <v>0</v>
      </c>
    </row>
    <row r="63" spans="1:6" ht="15.75" hidden="1">
      <c r="A63" s="1"/>
      <c r="B63" s="143" t="s">
        <v>568</v>
      </c>
      <c r="C63" s="4">
        <v>2</v>
      </c>
      <c r="D63" s="142"/>
      <c r="E63" s="142"/>
      <c r="F63" s="142">
        <f t="shared" si="3"/>
        <v>0</v>
      </c>
    </row>
    <row r="64" spans="1:6" ht="15.75" hidden="1">
      <c r="A64" s="1">
        <v>28</v>
      </c>
      <c r="B64" s="143" t="s">
        <v>651</v>
      </c>
      <c r="C64" s="4">
        <v>2</v>
      </c>
      <c r="D64" s="142"/>
      <c r="E64" s="142"/>
      <c r="F64" s="142">
        <f t="shared" si="3"/>
        <v>0</v>
      </c>
    </row>
    <row r="65" spans="1:6" ht="31.5">
      <c r="A65" s="1">
        <v>17</v>
      </c>
      <c r="B65" s="141" t="s">
        <v>940</v>
      </c>
      <c r="C65" s="4">
        <v>2</v>
      </c>
      <c r="D65" s="142">
        <v>2988400</v>
      </c>
      <c r="E65" s="142">
        <v>806868</v>
      </c>
      <c r="F65" s="142">
        <f t="shared" si="3"/>
        <v>3795268</v>
      </c>
    </row>
    <row r="66" spans="1:6" ht="47.25">
      <c r="A66" s="1">
        <v>18</v>
      </c>
      <c r="B66" s="141" t="s">
        <v>941</v>
      </c>
      <c r="C66" s="4">
        <v>2</v>
      </c>
      <c r="D66" s="142">
        <v>1147340</v>
      </c>
      <c r="E66" s="142">
        <v>297632</v>
      </c>
      <c r="F66" s="142">
        <f t="shared" si="3"/>
        <v>1444972</v>
      </c>
    </row>
    <row r="67" spans="1:6" ht="15.75">
      <c r="A67" s="1">
        <v>19</v>
      </c>
      <c r="B67" s="141" t="s">
        <v>918</v>
      </c>
      <c r="C67" s="4">
        <v>2</v>
      </c>
      <c r="D67" s="142">
        <v>9150000</v>
      </c>
      <c r="E67" s="142">
        <v>2408400</v>
      </c>
      <c r="F67" s="142">
        <f t="shared" si="3"/>
        <v>11558400</v>
      </c>
    </row>
    <row r="68" spans="1:6" ht="15.75">
      <c r="A68" s="1">
        <v>20</v>
      </c>
      <c r="B68" s="141" t="s">
        <v>758</v>
      </c>
      <c r="C68" s="4">
        <v>2</v>
      </c>
      <c r="D68" s="142">
        <v>660286</v>
      </c>
      <c r="E68" s="142">
        <v>178277</v>
      </c>
      <c r="F68" s="142">
        <f t="shared" si="3"/>
        <v>838563</v>
      </c>
    </row>
    <row r="69" spans="1:6" ht="15.75">
      <c r="A69" s="1">
        <v>21</v>
      </c>
      <c r="B69" s="141" t="s">
        <v>627</v>
      </c>
      <c r="C69" s="4">
        <v>2</v>
      </c>
      <c r="D69" s="142">
        <v>741126</v>
      </c>
      <c r="E69" s="142">
        <v>200104</v>
      </c>
      <c r="F69" s="142">
        <f t="shared" si="3"/>
        <v>941230</v>
      </c>
    </row>
    <row r="70" spans="1:6" ht="15.75" hidden="1">
      <c r="A70" s="1"/>
      <c r="B70" s="141" t="s">
        <v>780</v>
      </c>
      <c r="C70" s="4">
        <v>2</v>
      </c>
      <c r="D70" s="142"/>
      <c r="E70" s="142"/>
      <c r="F70" s="142">
        <f t="shared" si="3"/>
        <v>0</v>
      </c>
    </row>
    <row r="71" spans="1:6" ht="15.75">
      <c r="A71" s="1">
        <v>22</v>
      </c>
      <c r="B71" s="141" t="s">
        <v>949</v>
      </c>
      <c r="C71" s="4">
        <v>2</v>
      </c>
      <c r="D71" s="142">
        <v>694766</v>
      </c>
      <c r="E71" s="142">
        <v>187587</v>
      </c>
      <c r="F71" s="142">
        <f t="shared" si="3"/>
        <v>882353</v>
      </c>
    </row>
    <row r="72" spans="1:6" ht="15.75" hidden="1">
      <c r="A72" s="1">
        <v>33</v>
      </c>
      <c r="B72" s="143" t="s">
        <v>759</v>
      </c>
      <c r="C72" s="4">
        <v>2</v>
      </c>
      <c r="D72" s="142"/>
      <c r="E72" s="142"/>
      <c r="F72" s="142">
        <f t="shared" si="3"/>
        <v>0</v>
      </c>
    </row>
    <row r="73" spans="1:6" ht="15.75">
      <c r="A73" s="1">
        <v>23</v>
      </c>
      <c r="B73" s="141" t="s">
        <v>234</v>
      </c>
      <c r="C73" s="4"/>
      <c r="D73" s="142">
        <f>SUM(D53:D72)</f>
        <v>21894890</v>
      </c>
      <c r="E73" s="148"/>
      <c r="F73" s="148"/>
    </row>
    <row r="74" spans="1:6" ht="31.5">
      <c r="A74" s="1">
        <v>24</v>
      </c>
      <c r="B74" s="141" t="s">
        <v>235</v>
      </c>
      <c r="C74" s="4"/>
      <c r="D74" s="142"/>
      <c r="E74" s="148"/>
      <c r="F74" s="148"/>
    </row>
    <row r="75" spans="1:6" ht="15.75" hidden="1">
      <c r="A75" s="1">
        <v>35</v>
      </c>
      <c r="B75" s="143" t="s">
        <v>520</v>
      </c>
      <c r="C75" s="4">
        <v>2</v>
      </c>
      <c r="D75" s="142"/>
      <c r="E75" s="142"/>
      <c r="F75" s="142">
        <f>D75+E75</f>
        <v>0</v>
      </c>
    </row>
    <row r="76" spans="1:6" ht="15.75" hidden="1">
      <c r="A76" s="1"/>
      <c r="B76" s="141"/>
      <c r="C76" s="4"/>
      <c r="D76" s="142"/>
      <c r="E76" s="142"/>
      <c r="F76" s="142">
        <f>D76+E76</f>
        <v>0</v>
      </c>
    </row>
    <row r="77" spans="1:6" ht="31.5">
      <c r="A77" s="1">
        <v>25</v>
      </c>
      <c r="B77" s="141" t="s">
        <v>236</v>
      </c>
      <c r="C77" s="4"/>
      <c r="D77" s="142">
        <f>SUM(D75:D76)</f>
        <v>0</v>
      </c>
      <c r="E77" s="148"/>
      <c r="F77" s="148"/>
    </row>
    <row r="78" spans="1:6" ht="31.5">
      <c r="A78" s="1">
        <v>26</v>
      </c>
      <c r="B78" s="141" t="s">
        <v>237</v>
      </c>
      <c r="C78" s="4"/>
      <c r="D78" s="148"/>
      <c r="E78" s="142">
        <f>SUM(E52:E77)</f>
        <v>5837371</v>
      </c>
      <c r="F78" s="148"/>
    </row>
    <row r="79" spans="1:6" ht="15.75">
      <c r="A79" s="1">
        <v>27</v>
      </c>
      <c r="B79" s="149" t="s">
        <v>56</v>
      </c>
      <c r="C79" s="4"/>
      <c r="D79" s="144">
        <f>SUM(D80:D82)</f>
        <v>21894890</v>
      </c>
      <c r="E79" s="144">
        <f>SUM(E80:E82)</f>
        <v>5837371</v>
      </c>
      <c r="F79" s="144">
        <f>D79+E79</f>
        <v>27732261</v>
      </c>
    </row>
    <row r="80" spans="1:6" ht="15.75">
      <c r="A80" s="1">
        <v>28</v>
      </c>
      <c r="B80" s="92" t="s">
        <v>441</v>
      </c>
      <c r="C80" s="4">
        <v>1</v>
      </c>
      <c r="D80" s="142">
        <f>SUMIF($C$52:$C$79,"1",D$52:D$79)</f>
        <v>0</v>
      </c>
      <c r="E80" s="142">
        <f>SUMIF($C$52:$C$79,"1",E$52:E$79)</f>
        <v>0</v>
      </c>
      <c r="F80" s="142">
        <f>D80+E80</f>
        <v>0</v>
      </c>
    </row>
    <row r="81" spans="1:6" ht="15.75">
      <c r="A81" s="1">
        <v>29</v>
      </c>
      <c r="B81" s="92" t="s">
        <v>263</v>
      </c>
      <c r="C81" s="4">
        <v>2</v>
      </c>
      <c r="D81" s="142">
        <f>SUMIF($C$52:$C$79,"2",D$52:D$79)</f>
        <v>21894890</v>
      </c>
      <c r="E81" s="142">
        <f>SUMIF($C$52:$C$79,"2",E$52:E$79)</f>
        <v>5837371</v>
      </c>
      <c r="F81" s="142">
        <f>D81+E81</f>
        <v>27732261</v>
      </c>
    </row>
    <row r="82" spans="1:6" ht="15.75">
      <c r="A82" s="1">
        <v>30</v>
      </c>
      <c r="B82" s="92" t="s">
        <v>143</v>
      </c>
      <c r="C82" s="4">
        <v>3</v>
      </c>
      <c r="D82" s="142">
        <f>SUMIF($C$52:$C$79,"3",D$52:D$79)</f>
        <v>0</v>
      </c>
      <c r="E82" s="142">
        <f>SUMIF($C$52:$C$79,"3",E$52:E$79)</f>
        <v>0</v>
      </c>
      <c r="F82" s="142">
        <f>D82+E82</f>
        <v>0</v>
      </c>
    </row>
    <row r="83" spans="1:6" ht="15.75">
      <c r="A83" s="1">
        <v>31</v>
      </c>
      <c r="B83" s="147" t="s">
        <v>238</v>
      </c>
      <c r="C83" s="4"/>
      <c r="D83" s="144"/>
      <c r="E83" s="144"/>
      <c r="F83" s="144"/>
    </row>
    <row r="84" spans="1:6" ht="47.25" hidden="1">
      <c r="A84" s="1"/>
      <c r="B84" s="62" t="s">
        <v>241</v>
      </c>
      <c r="C84" s="4"/>
      <c r="D84" s="142"/>
      <c r="E84" s="148"/>
      <c r="F84" s="142">
        <f aca="true" t="shared" si="4" ref="F84:F90">D84+E84</f>
        <v>0</v>
      </c>
    </row>
    <row r="85" spans="1:6" ht="15.75" hidden="1">
      <c r="A85" s="1"/>
      <c r="B85" s="62"/>
      <c r="C85" s="4"/>
      <c r="D85" s="142"/>
      <c r="E85" s="148"/>
      <c r="F85" s="142">
        <f t="shared" si="4"/>
        <v>0</v>
      </c>
    </row>
    <row r="86" spans="1:6" ht="47.25" hidden="1">
      <c r="A86" s="1"/>
      <c r="B86" s="62" t="s">
        <v>240</v>
      </c>
      <c r="C86" s="4"/>
      <c r="D86" s="142"/>
      <c r="E86" s="148"/>
      <c r="F86" s="142">
        <f t="shared" si="4"/>
        <v>0</v>
      </c>
    </row>
    <row r="87" spans="1:6" ht="15.75" hidden="1">
      <c r="A87" s="1"/>
      <c r="B87" s="62"/>
      <c r="C87" s="4"/>
      <c r="D87" s="142"/>
      <c r="E87" s="148"/>
      <c r="F87" s="142">
        <f t="shared" si="4"/>
        <v>0</v>
      </c>
    </row>
    <row r="88" spans="1:6" ht="47.25" hidden="1">
      <c r="A88" s="1"/>
      <c r="B88" s="62" t="s">
        <v>239</v>
      </c>
      <c r="C88" s="4"/>
      <c r="D88" s="142"/>
      <c r="E88" s="148"/>
      <c r="F88" s="142">
        <f t="shared" si="4"/>
        <v>0</v>
      </c>
    </row>
    <row r="89" spans="1:6" ht="15.75" hidden="1">
      <c r="A89" s="1"/>
      <c r="B89" s="62"/>
      <c r="C89" s="4">
        <v>2</v>
      </c>
      <c r="D89" s="142">
        <v>0</v>
      </c>
      <c r="E89" s="148"/>
      <c r="F89" s="142">
        <f t="shared" si="4"/>
        <v>0</v>
      </c>
    </row>
    <row r="90" spans="1:6" ht="31.5">
      <c r="A90" s="1">
        <v>32</v>
      </c>
      <c r="B90" s="92" t="s">
        <v>942</v>
      </c>
      <c r="C90" s="4">
        <v>2</v>
      </c>
      <c r="D90" s="142">
        <v>183459</v>
      </c>
      <c r="E90" s="148"/>
      <c r="F90" s="142">
        <f t="shared" si="4"/>
        <v>183459</v>
      </c>
    </row>
    <row r="91" spans="1:6" ht="31.5">
      <c r="A91" s="1">
        <v>33</v>
      </c>
      <c r="B91" s="62" t="s">
        <v>406</v>
      </c>
      <c r="C91" s="4"/>
      <c r="D91" s="142">
        <f>SUM(D90)</f>
        <v>183459</v>
      </c>
      <c r="E91" s="148"/>
      <c r="F91" s="142">
        <f aca="true" t="shared" si="5" ref="F91:F104">D91+E91</f>
        <v>183459</v>
      </c>
    </row>
    <row r="92" spans="1:6" ht="47.25" hidden="1">
      <c r="A92" s="1"/>
      <c r="B92" s="62" t="s">
        <v>242</v>
      </c>
      <c r="C92" s="4"/>
      <c r="D92" s="142"/>
      <c r="E92" s="148"/>
      <c r="F92" s="142">
        <f t="shared" si="5"/>
        <v>0</v>
      </c>
    </row>
    <row r="93" spans="1:6" ht="15.75" hidden="1">
      <c r="A93" s="1"/>
      <c r="B93" s="62"/>
      <c r="C93" s="4"/>
      <c r="D93" s="142"/>
      <c r="E93" s="148"/>
      <c r="F93" s="142">
        <f t="shared" si="5"/>
        <v>0</v>
      </c>
    </row>
    <row r="94" spans="1:6" ht="47.25" hidden="1">
      <c r="A94" s="1"/>
      <c r="B94" s="62" t="s">
        <v>243</v>
      </c>
      <c r="C94" s="4"/>
      <c r="D94" s="142"/>
      <c r="E94" s="148"/>
      <c r="F94" s="142">
        <f t="shared" si="5"/>
        <v>0</v>
      </c>
    </row>
    <row r="95" spans="1:6" ht="15.75" hidden="1">
      <c r="A95" s="1"/>
      <c r="B95" s="62"/>
      <c r="C95" s="4"/>
      <c r="D95" s="142"/>
      <c r="E95" s="148"/>
      <c r="F95" s="142">
        <f t="shared" si="5"/>
        <v>0</v>
      </c>
    </row>
    <row r="96" spans="1:6" ht="15.75" hidden="1">
      <c r="A96" s="1"/>
      <c r="B96" s="62" t="s">
        <v>244</v>
      </c>
      <c r="C96" s="4"/>
      <c r="D96" s="142"/>
      <c r="E96" s="148"/>
      <c r="F96" s="142">
        <f t="shared" si="5"/>
        <v>0</v>
      </c>
    </row>
    <row r="97" spans="1:6" ht="15.75">
      <c r="A97" s="1">
        <v>34</v>
      </c>
      <c r="B97" s="62" t="s">
        <v>614</v>
      </c>
      <c r="C97" s="4">
        <v>2</v>
      </c>
      <c r="D97" s="142">
        <v>15000</v>
      </c>
      <c r="E97" s="148"/>
      <c r="F97" s="142">
        <f t="shared" si="5"/>
        <v>15000</v>
      </c>
    </row>
    <row r="98" spans="1:6" ht="15.75" hidden="1">
      <c r="A98" s="1"/>
      <c r="B98" s="62" t="s">
        <v>611</v>
      </c>
      <c r="C98" s="4">
        <v>2</v>
      </c>
      <c r="D98" s="142"/>
      <c r="E98" s="148"/>
      <c r="F98" s="142">
        <f t="shared" si="5"/>
        <v>0</v>
      </c>
    </row>
    <row r="99" spans="1:6" ht="31.5">
      <c r="A99" s="1">
        <v>35</v>
      </c>
      <c r="B99" s="62" t="s">
        <v>245</v>
      </c>
      <c r="C99" s="4"/>
      <c r="D99" s="142">
        <f>SUM(D97:D98)</f>
        <v>15000</v>
      </c>
      <c r="E99" s="148"/>
      <c r="F99" s="142">
        <f t="shared" si="5"/>
        <v>15000</v>
      </c>
    </row>
    <row r="100" spans="1:6" ht="15.75">
      <c r="A100" s="1">
        <v>36</v>
      </c>
      <c r="B100" s="149" t="s">
        <v>57</v>
      </c>
      <c r="C100" s="4"/>
      <c r="D100" s="144">
        <f>SUM(D101:D103)</f>
        <v>198459</v>
      </c>
      <c r="E100" s="144">
        <f>SUM(E101:E103)</f>
        <v>0</v>
      </c>
      <c r="F100" s="144">
        <f t="shared" si="5"/>
        <v>198459</v>
      </c>
    </row>
    <row r="101" spans="1:6" ht="15.75">
      <c r="A101" s="1">
        <v>37</v>
      </c>
      <c r="B101" s="92" t="s">
        <v>441</v>
      </c>
      <c r="C101" s="4">
        <v>1</v>
      </c>
      <c r="D101" s="142">
        <f>SUMIF($C$83:$C$100,"1",D$83:D$100)</f>
        <v>0</v>
      </c>
      <c r="E101" s="142">
        <f>SUMIF($C$83:$C$100,"1",E$83:E$100)</f>
        <v>0</v>
      </c>
      <c r="F101" s="142">
        <f t="shared" si="5"/>
        <v>0</v>
      </c>
    </row>
    <row r="102" spans="1:6" ht="15.75">
      <c r="A102" s="1">
        <v>38</v>
      </c>
      <c r="B102" s="92" t="s">
        <v>263</v>
      </c>
      <c r="C102" s="4">
        <v>2</v>
      </c>
      <c r="D102" s="142">
        <f>SUMIF($C$83:$C$100,"2",D$83:D$100)</f>
        <v>198459</v>
      </c>
      <c r="E102" s="142">
        <f>SUMIF($C$83:$C$100,"2",E$83:E$100)</f>
        <v>0</v>
      </c>
      <c r="F102" s="142">
        <f t="shared" si="5"/>
        <v>198459</v>
      </c>
    </row>
    <row r="103" spans="1:6" ht="15.75">
      <c r="A103" s="1">
        <v>39</v>
      </c>
      <c r="B103" s="92" t="s">
        <v>143</v>
      </c>
      <c r="C103" s="4">
        <v>3</v>
      </c>
      <c r="D103" s="142">
        <f>SUMIF($C$83:$C$100,"3",D$83:D$100)</f>
        <v>0</v>
      </c>
      <c r="E103" s="142">
        <f>SUMIF($C$83:$C$100,"3",E$83:E$100)</f>
        <v>0</v>
      </c>
      <c r="F103" s="142">
        <f t="shared" si="5"/>
        <v>0</v>
      </c>
    </row>
    <row r="104" spans="1:6" ht="15.75">
      <c r="A104" s="1">
        <v>40</v>
      </c>
      <c r="B104" s="149" t="s">
        <v>189</v>
      </c>
      <c r="C104" s="4"/>
      <c r="D104" s="144">
        <f>D48+D79+D100</f>
        <v>23900176</v>
      </c>
      <c r="E104" s="144">
        <f>E48+E79+E100</f>
        <v>6325214</v>
      </c>
      <c r="F104" s="144">
        <f t="shared" si="5"/>
        <v>30225390</v>
      </c>
    </row>
    <row r="105" spans="1:6" s="145" customFormat="1" ht="31.5">
      <c r="A105" s="1">
        <v>41</v>
      </c>
      <c r="B105" s="96" t="s">
        <v>431</v>
      </c>
      <c r="C105" s="150"/>
      <c r="D105" s="150"/>
      <c r="E105" s="150"/>
      <c r="F105" s="144"/>
    </row>
    <row r="106" spans="1:6" ht="15.75">
      <c r="A106" s="1">
        <v>42</v>
      </c>
      <c r="B106" s="147" t="s">
        <v>122</v>
      </c>
      <c r="C106" s="4"/>
      <c r="D106" s="144"/>
      <c r="E106" s="144"/>
      <c r="F106" s="144"/>
    </row>
    <row r="107" spans="1:6" ht="15.75" hidden="1">
      <c r="A107" s="1"/>
      <c r="B107" s="141" t="s">
        <v>636</v>
      </c>
      <c r="C107" s="4">
        <v>2</v>
      </c>
      <c r="D107" s="142"/>
      <c r="E107" s="142"/>
      <c r="F107" s="142">
        <f>D107+E107</f>
        <v>0</v>
      </c>
    </row>
    <row r="108" spans="1:6" ht="15.75" hidden="1">
      <c r="A108" s="1"/>
      <c r="B108" s="141" t="s">
        <v>635</v>
      </c>
      <c r="C108" s="4">
        <v>2</v>
      </c>
      <c r="D108" s="142">
        <v>0</v>
      </c>
      <c r="E108" s="142">
        <v>0</v>
      </c>
      <c r="F108" s="142">
        <f>D108+E108</f>
        <v>0</v>
      </c>
    </row>
    <row r="109" spans="1:6" ht="15.75" hidden="1">
      <c r="A109" s="1"/>
      <c r="B109" s="141" t="s">
        <v>230</v>
      </c>
      <c r="C109" s="4"/>
      <c r="D109" s="142">
        <f>SUM(D108)</f>
        <v>0</v>
      </c>
      <c r="E109" s="148"/>
      <c r="F109" s="148"/>
    </row>
    <row r="110" spans="1:6" ht="15.75" hidden="1">
      <c r="A110" s="1"/>
      <c r="B110" s="141"/>
      <c r="C110" s="4"/>
      <c r="D110" s="142"/>
      <c r="E110" s="142"/>
      <c r="F110" s="142">
        <f>D110+E110</f>
        <v>0</v>
      </c>
    </row>
    <row r="111" spans="1:6" ht="15.75" hidden="1">
      <c r="A111" s="1"/>
      <c r="B111" s="141" t="s">
        <v>229</v>
      </c>
      <c r="C111" s="4"/>
      <c r="D111" s="142">
        <f>SUM(D110:D110)</f>
        <v>0</v>
      </c>
      <c r="E111" s="148"/>
      <c r="F111" s="148"/>
    </row>
    <row r="112" spans="1:6" ht="15.75">
      <c r="A112" s="1">
        <v>43</v>
      </c>
      <c r="B112" s="141" t="s">
        <v>530</v>
      </c>
      <c r="C112" s="4">
        <v>2</v>
      </c>
      <c r="D112" s="142">
        <v>150000</v>
      </c>
      <c r="E112" s="142">
        <v>40500</v>
      </c>
      <c r="F112" s="142">
        <f>D112+E112</f>
        <v>190500</v>
      </c>
    </row>
    <row r="113" spans="1:6" ht="15.75" hidden="1">
      <c r="A113" s="1">
        <v>45</v>
      </c>
      <c r="B113" s="143" t="s">
        <v>669</v>
      </c>
      <c r="C113" s="4">
        <v>2</v>
      </c>
      <c r="D113" s="142"/>
      <c r="E113" s="142"/>
      <c r="F113" s="142">
        <f>D113+E113</f>
        <v>0</v>
      </c>
    </row>
    <row r="114" spans="1:6" ht="31.5">
      <c r="A114" s="1">
        <v>44</v>
      </c>
      <c r="B114" s="141" t="s">
        <v>228</v>
      </c>
      <c r="C114" s="4"/>
      <c r="D114" s="142">
        <f>SUM(D112:D113)</f>
        <v>150000</v>
      </c>
      <c r="E114" s="148"/>
      <c r="F114" s="148"/>
    </row>
    <row r="115" spans="1:6" ht="15.75" hidden="1">
      <c r="A115" s="1"/>
      <c r="B115" s="141"/>
      <c r="C115" s="4"/>
      <c r="D115" s="142"/>
      <c r="E115" s="142"/>
      <c r="F115" s="142">
        <f>D115+E115</f>
        <v>0</v>
      </c>
    </row>
    <row r="116" spans="1:6" ht="31.5" hidden="1">
      <c r="A116" s="1"/>
      <c r="B116" s="143" t="s">
        <v>521</v>
      </c>
      <c r="C116" s="4">
        <v>2</v>
      </c>
      <c r="D116" s="142"/>
      <c r="E116" s="142"/>
      <c r="F116" s="142">
        <f>D116+E116</f>
        <v>0</v>
      </c>
    </row>
    <row r="117" spans="1:6" ht="15.75">
      <c r="A117" s="1">
        <v>45</v>
      </c>
      <c r="B117" s="141" t="s">
        <v>931</v>
      </c>
      <c r="C117" s="4">
        <v>2</v>
      </c>
      <c r="D117" s="142">
        <v>200000</v>
      </c>
      <c r="E117" s="142">
        <v>54000</v>
      </c>
      <c r="F117" s="142">
        <f>D117+E117</f>
        <v>254000</v>
      </c>
    </row>
    <row r="118" spans="1:6" ht="31.5">
      <c r="A118" s="1">
        <v>46</v>
      </c>
      <c r="B118" s="141" t="s">
        <v>231</v>
      </c>
      <c r="C118" s="4"/>
      <c r="D118" s="142">
        <f>SUM(D117)</f>
        <v>200000</v>
      </c>
      <c r="E118" s="148"/>
      <c r="F118" s="148"/>
    </row>
    <row r="119" spans="1:6" ht="15.75" hidden="1">
      <c r="A119" s="1"/>
      <c r="B119" s="141" t="s">
        <v>232</v>
      </c>
      <c r="C119" s="4"/>
      <c r="D119" s="142"/>
      <c r="E119" s="148"/>
      <c r="F119" s="148"/>
    </row>
    <row r="120" spans="1:6" ht="31.5" hidden="1">
      <c r="A120" s="1"/>
      <c r="B120" s="141" t="s">
        <v>233</v>
      </c>
      <c r="C120" s="4"/>
      <c r="D120" s="142"/>
      <c r="E120" s="148"/>
      <c r="F120" s="148"/>
    </row>
    <row r="121" spans="1:6" ht="47.25">
      <c r="A121" s="1">
        <v>47</v>
      </c>
      <c r="B121" s="141" t="s">
        <v>252</v>
      </c>
      <c r="C121" s="4"/>
      <c r="D121" s="148"/>
      <c r="E121" s="142">
        <f>SUM(E106:E120)</f>
        <v>94500</v>
      </c>
      <c r="F121" s="148"/>
    </row>
    <row r="122" spans="1:6" ht="15.75">
      <c r="A122" s="1">
        <v>48</v>
      </c>
      <c r="B122" s="149" t="s">
        <v>122</v>
      </c>
      <c r="C122" s="4"/>
      <c r="D122" s="144">
        <f>SUM(D123:D125)</f>
        <v>350000</v>
      </c>
      <c r="E122" s="144">
        <f>SUM(E123:E125)</f>
        <v>94500</v>
      </c>
      <c r="F122" s="144">
        <f>D122+E122</f>
        <v>444500</v>
      </c>
    </row>
    <row r="123" spans="1:6" ht="15.75">
      <c r="A123" s="1">
        <v>49</v>
      </c>
      <c r="B123" s="92" t="s">
        <v>441</v>
      </c>
      <c r="C123" s="4">
        <v>1</v>
      </c>
      <c r="D123" s="142">
        <f>SUMIF($C$106:$C$122,"1",D$106:D$122)</f>
        <v>0</v>
      </c>
      <c r="E123" s="142">
        <f>SUMIF($C$106:$C$122,"1",E$106:E$122)</f>
        <v>0</v>
      </c>
      <c r="F123" s="142">
        <f>D123+E123</f>
        <v>0</v>
      </c>
    </row>
    <row r="124" spans="1:6" ht="15.75">
      <c r="A124" s="1">
        <v>50</v>
      </c>
      <c r="B124" s="92" t="s">
        <v>263</v>
      </c>
      <c r="C124" s="4">
        <v>2</v>
      </c>
      <c r="D124" s="142">
        <f>SUMIF($C$106:$C$122,"2",D$106:D$122)</f>
        <v>350000</v>
      </c>
      <c r="E124" s="142">
        <f>SUMIF($C$106:$C$122,"2",E$106:E$122)</f>
        <v>94500</v>
      </c>
      <c r="F124" s="142">
        <f>D124+E124</f>
        <v>444500</v>
      </c>
    </row>
    <row r="125" spans="1:6" ht="15.75">
      <c r="A125" s="1">
        <v>51</v>
      </c>
      <c r="B125" s="92" t="s">
        <v>143</v>
      </c>
      <c r="C125" s="4">
        <v>3</v>
      </c>
      <c r="D125" s="142">
        <f>SUMIF($C$106:$C$122,"3",D$106:D$122)</f>
        <v>0</v>
      </c>
      <c r="E125" s="142">
        <f>SUMIF($C$106:$C$122,"3",E$106:E$122)</f>
        <v>0</v>
      </c>
      <c r="F125" s="142">
        <f>D125+E125</f>
        <v>0</v>
      </c>
    </row>
    <row r="126" spans="1:6" ht="15.75" hidden="1">
      <c r="A126" s="1"/>
      <c r="B126" s="147" t="s">
        <v>56</v>
      </c>
      <c r="C126" s="4"/>
      <c r="D126" s="144"/>
      <c r="E126" s="144"/>
      <c r="F126" s="144"/>
    </row>
    <row r="127" spans="1:6" ht="15.75" hidden="1">
      <c r="A127" s="1"/>
      <c r="B127" s="141"/>
      <c r="C127" s="4"/>
      <c r="D127" s="142"/>
      <c r="E127" s="142"/>
      <c r="F127" s="142">
        <f>D127+E127</f>
        <v>0</v>
      </c>
    </row>
    <row r="128" spans="1:6" ht="15.75" hidden="1">
      <c r="A128" s="1"/>
      <c r="B128" s="141"/>
      <c r="C128" s="4"/>
      <c r="D128" s="142"/>
      <c r="E128" s="142"/>
      <c r="F128" s="142">
        <f>D128+E128</f>
        <v>0</v>
      </c>
    </row>
    <row r="129" spans="1:6" ht="15.75" hidden="1">
      <c r="A129" s="1"/>
      <c r="B129" s="141"/>
      <c r="C129" s="4"/>
      <c r="D129" s="142"/>
      <c r="E129" s="142"/>
      <c r="F129" s="142">
        <f>D129+E129</f>
        <v>0</v>
      </c>
    </row>
    <row r="130" spans="1:6" ht="15.75" hidden="1">
      <c r="A130" s="1"/>
      <c r="B130" s="141" t="s">
        <v>234</v>
      </c>
      <c r="C130" s="4"/>
      <c r="D130" s="142">
        <f>SUM(D127:D129)</f>
        <v>0</v>
      </c>
      <c r="E130" s="148"/>
      <c r="F130" s="148"/>
    </row>
    <row r="131" spans="1:6" ht="15.75" hidden="1">
      <c r="A131" s="1"/>
      <c r="B131" s="141" t="s">
        <v>235</v>
      </c>
      <c r="C131" s="4"/>
      <c r="D131" s="142"/>
      <c r="E131" s="148"/>
      <c r="F131" s="148"/>
    </row>
    <row r="132" spans="1:6" ht="15.75" hidden="1">
      <c r="A132" s="1"/>
      <c r="B132" s="141"/>
      <c r="C132" s="4"/>
      <c r="D132" s="142"/>
      <c r="E132" s="142"/>
      <c r="F132" s="142">
        <f>D132+E132</f>
        <v>0</v>
      </c>
    </row>
    <row r="133" spans="1:6" ht="15.75" hidden="1">
      <c r="A133" s="1"/>
      <c r="B133" s="141"/>
      <c r="C133" s="4"/>
      <c r="D133" s="142"/>
      <c r="E133" s="142"/>
      <c r="F133" s="142">
        <f>D133+E133</f>
        <v>0</v>
      </c>
    </row>
    <row r="134" spans="1:6" ht="15.75" hidden="1">
      <c r="A134" s="1"/>
      <c r="B134" s="141" t="s">
        <v>236</v>
      </c>
      <c r="C134" s="4"/>
      <c r="D134" s="142">
        <f>SUM(D132:D133)</f>
        <v>0</v>
      </c>
      <c r="E134" s="148"/>
      <c r="F134" s="148"/>
    </row>
    <row r="135" spans="1:6" ht="31.5" hidden="1">
      <c r="A135" s="1"/>
      <c r="B135" s="141" t="s">
        <v>237</v>
      </c>
      <c r="C135" s="4"/>
      <c r="D135" s="148"/>
      <c r="E135" s="142">
        <f>SUM(E126:E134)</f>
        <v>0</v>
      </c>
      <c r="F135" s="148"/>
    </row>
    <row r="136" spans="1:6" ht="15.75" hidden="1">
      <c r="A136" s="1"/>
      <c r="B136" s="149" t="s">
        <v>56</v>
      </c>
      <c r="C136" s="4"/>
      <c r="D136" s="144">
        <f>SUM(D137:D139)</f>
        <v>0</v>
      </c>
      <c r="E136" s="144">
        <f>SUM(E137:E139)</f>
        <v>0</v>
      </c>
      <c r="F136" s="144">
        <f>D136+E136</f>
        <v>0</v>
      </c>
    </row>
    <row r="137" spans="1:6" ht="15.75" hidden="1">
      <c r="A137" s="1"/>
      <c r="B137" s="92" t="s">
        <v>441</v>
      </c>
      <c r="C137" s="4">
        <v>1</v>
      </c>
      <c r="D137" s="142">
        <f>SUMIF($C$126:$C$136,"1",D$126:D$136)</f>
        <v>0</v>
      </c>
      <c r="E137" s="142">
        <f>SUMIF($C$126:$C$136,"1",E$126:E$136)</f>
        <v>0</v>
      </c>
      <c r="F137" s="142">
        <f>D137+E137</f>
        <v>0</v>
      </c>
    </row>
    <row r="138" spans="1:6" ht="15.75" hidden="1">
      <c r="A138" s="1"/>
      <c r="B138" s="92" t="s">
        <v>263</v>
      </c>
      <c r="C138" s="4">
        <v>2</v>
      </c>
      <c r="D138" s="142">
        <f>SUMIF($C$126:$C$136,"2",D$126:D$136)</f>
        <v>0</v>
      </c>
      <c r="E138" s="142">
        <f>SUMIF($C$126:$C$136,"2",E$126:E$136)</f>
        <v>0</v>
      </c>
      <c r="F138" s="142">
        <f>D138+E138</f>
        <v>0</v>
      </c>
    </row>
    <row r="139" spans="1:6" ht="15.75" hidden="1">
      <c r="A139" s="1"/>
      <c r="B139" s="92" t="s">
        <v>143</v>
      </c>
      <c r="C139" s="4">
        <v>3</v>
      </c>
      <c r="D139" s="142">
        <f>SUMIF($C$126:$C$136,"3",D$126:D$136)</f>
        <v>0</v>
      </c>
      <c r="E139" s="142">
        <f>SUMIF($C$126:$C$136,"3",E$126:E$136)</f>
        <v>0</v>
      </c>
      <c r="F139" s="142">
        <f>D139+E139</f>
        <v>0</v>
      </c>
    </row>
    <row r="140" spans="1:6" ht="15.75" hidden="1">
      <c r="A140" s="1"/>
      <c r="B140" s="147" t="s">
        <v>238</v>
      </c>
      <c r="C140" s="4"/>
      <c r="D140" s="144"/>
      <c r="E140" s="144"/>
      <c r="F140" s="144"/>
    </row>
    <row r="141" spans="1:6" ht="47.25" hidden="1">
      <c r="A141" s="1"/>
      <c r="B141" s="62" t="s">
        <v>241</v>
      </c>
      <c r="C141" s="4"/>
      <c r="D141" s="142"/>
      <c r="E141" s="148"/>
      <c r="F141" s="142">
        <f aca="true" t="shared" si="6" ref="F141:F160">D141+E141</f>
        <v>0</v>
      </c>
    </row>
    <row r="142" spans="1:6" ht="15.75" hidden="1">
      <c r="A142" s="1"/>
      <c r="B142" s="62"/>
      <c r="C142" s="4"/>
      <c r="D142" s="142"/>
      <c r="E142" s="148"/>
      <c r="F142" s="142">
        <f t="shared" si="6"/>
        <v>0</v>
      </c>
    </row>
    <row r="143" spans="1:6" ht="47.25" hidden="1">
      <c r="A143" s="1"/>
      <c r="B143" s="62" t="s">
        <v>240</v>
      </c>
      <c r="C143" s="4"/>
      <c r="D143" s="142"/>
      <c r="E143" s="148"/>
      <c r="F143" s="142">
        <f t="shared" si="6"/>
        <v>0</v>
      </c>
    </row>
    <row r="144" spans="1:6" ht="15.75" hidden="1">
      <c r="A144" s="1"/>
      <c r="B144" s="62"/>
      <c r="C144" s="4"/>
      <c r="D144" s="142"/>
      <c r="E144" s="148"/>
      <c r="F144" s="142">
        <f t="shared" si="6"/>
        <v>0</v>
      </c>
    </row>
    <row r="145" spans="1:6" ht="47.25" hidden="1">
      <c r="A145" s="1"/>
      <c r="B145" s="62" t="s">
        <v>239</v>
      </c>
      <c r="C145" s="4"/>
      <c r="D145" s="142"/>
      <c r="E145" s="148"/>
      <c r="F145" s="142">
        <f t="shared" si="6"/>
        <v>0</v>
      </c>
    </row>
    <row r="146" spans="1:6" ht="15.75" hidden="1">
      <c r="A146" s="1"/>
      <c r="B146" s="92"/>
      <c r="C146" s="4"/>
      <c r="D146" s="142"/>
      <c r="E146" s="148"/>
      <c r="F146" s="142">
        <f t="shared" si="6"/>
        <v>0</v>
      </c>
    </row>
    <row r="147" spans="1:6" ht="31.5" hidden="1">
      <c r="A147" s="1"/>
      <c r="B147" s="62" t="s">
        <v>406</v>
      </c>
      <c r="C147" s="4"/>
      <c r="D147" s="142"/>
      <c r="E147" s="148"/>
      <c r="F147" s="142">
        <f t="shared" si="6"/>
        <v>0</v>
      </c>
    </row>
    <row r="148" spans="1:6" ht="47.25" hidden="1">
      <c r="A148" s="1"/>
      <c r="B148" s="62" t="s">
        <v>242</v>
      </c>
      <c r="C148" s="4"/>
      <c r="D148" s="142"/>
      <c r="E148" s="148"/>
      <c r="F148" s="142">
        <f t="shared" si="6"/>
        <v>0</v>
      </c>
    </row>
    <row r="149" spans="1:6" ht="15.75" hidden="1">
      <c r="A149" s="1"/>
      <c r="B149" s="62"/>
      <c r="C149" s="4"/>
      <c r="D149" s="142"/>
      <c r="E149" s="148"/>
      <c r="F149" s="142">
        <f t="shared" si="6"/>
        <v>0</v>
      </c>
    </row>
    <row r="150" spans="1:6" ht="47.25" hidden="1">
      <c r="A150" s="1"/>
      <c r="B150" s="62" t="s">
        <v>243</v>
      </c>
      <c r="C150" s="4"/>
      <c r="D150" s="142"/>
      <c r="E150" s="148"/>
      <c r="F150" s="142">
        <f t="shared" si="6"/>
        <v>0</v>
      </c>
    </row>
    <row r="151" spans="1:6" ht="15.75" hidden="1">
      <c r="A151" s="1"/>
      <c r="B151" s="62"/>
      <c r="C151" s="4"/>
      <c r="D151" s="142"/>
      <c r="E151" s="148"/>
      <c r="F151" s="142">
        <f t="shared" si="6"/>
        <v>0</v>
      </c>
    </row>
    <row r="152" spans="1:6" ht="15.75" hidden="1">
      <c r="A152" s="1"/>
      <c r="B152" s="62" t="s">
        <v>244</v>
      </c>
      <c r="C152" s="4"/>
      <c r="D152" s="142"/>
      <c r="E152" s="148"/>
      <c r="F152" s="142">
        <f t="shared" si="6"/>
        <v>0</v>
      </c>
    </row>
    <row r="153" spans="1:6" ht="15.75" hidden="1">
      <c r="A153" s="1"/>
      <c r="B153" s="62"/>
      <c r="C153" s="4"/>
      <c r="D153" s="142"/>
      <c r="E153" s="148"/>
      <c r="F153" s="142">
        <f t="shared" si="6"/>
        <v>0</v>
      </c>
    </row>
    <row r="154" spans="1:6" ht="15.75" hidden="1">
      <c r="A154" s="1"/>
      <c r="B154" s="92"/>
      <c r="C154" s="4"/>
      <c r="D154" s="142"/>
      <c r="E154" s="148"/>
      <c r="F154" s="142">
        <f t="shared" si="6"/>
        <v>0</v>
      </c>
    </row>
    <row r="155" spans="1:6" ht="31.5" hidden="1">
      <c r="A155" s="1"/>
      <c r="B155" s="62" t="s">
        <v>245</v>
      </c>
      <c r="C155" s="4"/>
      <c r="D155" s="142"/>
      <c r="E155" s="148"/>
      <c r="F155" s="142">
        <f t="shared" si="6"/>
        <v>0</v>
      </c>
    </row>
    <row r="156" spans="1:6" ht="15.75" hidden="1">
      <c r="A156" s="1"/>
      <c r="B156" s="149" t="s">
        <v>57</v>
      </c>
      <c r="C156" s="4"/>
      <c r="D156" s="144">
        <f>SUM(D157:D159)</f>
        <v>0</v>
      </c>
      <c r="E156" s="144">
        <f>SUM(E157:E159)</f>
        <v>0</v>
      </c>
      <c r="F156" s="144">
        <f t="shared" si="6"/>
        <v>0</v>
      </c>
    </row>
    <row r="157" spans="1:6" ht="15.75" hidden="1">
      <c r="A157" s="1"/>
      <c r="B157" s="92" t="s">
        <v>441</v>
      </c>
      <c r="C157" s="4">
        <v>1</v>
      </c>
      <c r="D157" s="142">
        <f>SUMIF($C$140:$C$156,"1",D$140:D$156)</f>
        <v>0</v>
      </c>
      <c r="E157" s="142">
        <f>SUMIF($C$140:$C$156,"1",E$140:E$156)</f>
        <v>0</v>
      </c>
      <c r="F157" s="142">
        <f t="shared" si="6"/>
        <v>0</v>
      </c>
    </row>
    <row r="158" spans="1:6" ht="15.75" hidden="1">
      <c r="A158" s="1"/>
      <c r="B158" s="92" t="s">
        <v>263</v>
      </c>
      <c r="C158" s="4">
        <v>2</v>
      </c>
      <c r="D158" s="142">
        <f>SUMIF($C$140:$C$156,"2",D$140:D$156)</f>
        <v>0</v>
      </c>
      <c r="E158" s="142">
        <f>SUMIF($C$140:$C$156,"2",E$140:E$156)</f>
        <v>0</v>
      </c>
      <c r="F158" s="142">
        <f t="shared" si="6"/>
        <v>0</v>
      </c>
    </row>
    <row r="159" spans="1:6" ht="15.75" hidden="1">
      <c r="A159" s="1"/>
      <c r="B159" s="92" t="s">
        <v>143</v>
      </c>
      <c r="C159" s="4">
        <v>3</v>
      </c>
      <c r="D159" s="142">
        <f>SUMIF($C$140:$C$156,"3",D$140:D$156)</f>
        <v>0</v>
      </c>
      <c r="E159" s="142">
        <f>SUMIF($C$140:$C$156,"3",E$140:E$156)</f>
        <v>0</v>
      </c>
      <c r="F159" s="142">
        <f t="shared" si="6"/>
        <v>0</v>
      </c>
    </row>
    <row r="160" spans="1:6" ht="15.75">
      <c r="A160" s="1">
        <v>52</v>
      </c>
      <c r="B160" s="149" t="s">
        <v>189</v>
      </c>
      <c r="C160" s="4"/>
      <c r="D160" s="144">
        <f>D122+D136+D156</f>
        <v>350000</v>
      </c>
      <c r="E160" s="144">
        <f>E122+E136+E156</f>
        <v>94500</v>
      </c>
      <c r="F160" s="144">
        <f t="shared" si="6"/>
        <v>444500</v>
      </c>
    </row>
    <row r="161" spans="1:6" ht="31.5">
      <c r="A161" s="1">
        <v>53</v>
      </c>
      <c r="B161" s="149" t="s">
        <v>434</v>
      </c>
      <c r="C161" s="4"/>
      <c r="D161" s="144">
        <f>D104+D160</f>
        <v>24250176</v>
      </c>
      <c r="E161" s="144">
        <f>E104+E160</f>
        <v>6419714</v>
      </c>
      <c r="F161" s="144">
        <f>F104+F160</f>
        <v>30669890</v>
      </c>
    </row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9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</sheetData>
  <sheetProtection/>
  <mergeCells count="4">
    <mergeCell ref="B5:B6"/>
    <mergeCell ref="A1:F1"/>
    <mergeCell ref="A2:F2"/>
    <mergeCell ref="C5:C6"/>
  </mergeCells>
  <printOptions horizontalCentered="1"/>
  <pageMargins left="0.7086614173228347" right="0.4724409448818898" top="0.7874015748031497" bottom="0.5511811023622047" header="0.31496062992125984" footer="0.31496062992125984"/>
  <pageSetup fitToHeight="0" fitToWidth="1" horizontalDpi="600" verticalDpi="600" orientation="portrait" paperSize="9" scale="86" r:id="rId3"/>
  <headerFooter>
    <oddHeader>&amp;R&amp;"Arial,Normál"&amp;10
2. melléklet a 2/2018.(III.12.) önkormányzati rendelethez
</oddHeader>
    <oddFooter>&amp;C&amp;P. oldal, összesen: &amp;N</oddFooter>
    <firstHeader>&amp;R&amp;"Arial,Normál"&amp;10 2. melléklet a 7/2017.(VI.1.) önkormányzati rendelethez
"&amp;"Arial,Dőlt"2. melléklet a 3/2017.(III.13.) önkormányzati rendelethez</firstHeader>
    <firstFooter>&amp;C&amp;P. oldal, ?sszesen: &amp;N</firstFooter>
  </headerFooter>
  <rowBreaks count="1" manualBreakCount="1">
    <brk id="104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H3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5.7109375" style="19" customWidth="1"/>
    <col min="2" max="2" width="36.7109375" style="20" customWidth="1"/>
    <col min="3" max="3" width="14.7109375" style="20" customWidth="1"/>
    <col min="4" max="7" width="12.8515625" style="20" customWidth="1"/>
    <col min="8" max="16384" width="9.140625" style="20" customWidth="1"/>
  </cols>
  <sheetData>
    <row r="1" spans="1:7" s="16" customFormat="1" ht="15.75">
      <c r="A1" s="302" t="s">
        <v>533</v>
      </c>
      <c r="B1" s="302"/>
      <c r="C1" s="302"/>
      <c r="D1" s="302"/>
      <c r="E1" s="302"/>
      <c r="F1" s="302"/>
      <c r="G1" s="302"/>
    </row>
    <row r="2" spans="1:7" s="16" customFormat="1" ht="15.75">
      <c r="A2" s="303" t="s">
        <v>930</v>
      </c>
      <c r="B2" s="303"/>
      <c r="C2" s="303"/>
      <c r="D2" s="303"/>
      <c r="E2" s="303"/>
      <c r="F2" s="303"/>
      <c r="G2" s="303"/>
    </row>
    <row r="3" spans="1:7" s="16" customFormat="1" ht="15.75">
      <c r="A3" s="303" t="s">
        <v>188</v>
      </c>
      <c r="B3" s="303"/>
      <c r="C3" s="303"/>
      <c r="D3" s="303"/>
      <c r="E3" s="303"/>
      <c r="F3" s="303"/>
      <c r="G3" s="303"/>
    </row>
    <row r="4" spans="1:7" ht="15.75">
      <c r="A4" s="303" t="s">
        <v>588</v>
      </c>
      <c r="B4" s="303"/>
      <c r="C4" s="303"/>
      <c r="D4" s="303"/>
      <c r="E4" s="303"/>
      <c r="F4" s="303"/>
      <c r="G4" s="303"/>
    </row>
    <row r="5" spans="1:7" ht="15.75">
      <c r="A5" s="42"/>
      <c r="B5" s="42"/>
      <c r="C5" s="42"/>
      <c r="D5" s="16"/>
      <c r="E5" s="16"/>
      <c r="F5" s="16"/>
      <c r="G5" s="16"/>
    </row>
    <row r="6" spans="1:7" s="3" customFormat="1" ht="15.75">
      <c r="A6" s="1"/>
      <c r="B6" s="1" t="s">
        <v>0</v>
      </c>
      <c r="C6" s="161" t="s">
        <v>1</v>
      </c>
      <c r="D6" s="44" t="s">
        <v>2</v>
      </c>
      <c r="E6" s="44" t="s">
        <v>3</v>
      </c>
      <c r="F6" s="44" t="s">
        <v>6</v>
      </c>
      <c r="G6" s="44" t="s">
        <v>58</v>
      </c>
    </row>
    <row r="7" spans="1:7" s="3" customFormat="1" ht="15.75">
      <c r="A7" s="1">
        <v>1</v>
      </c>
      <c r="B7" s="304" t="s">
        <v>9</v>
      </c>
      <c r="C7" s="4" t="s">
        <v>447</v>
      </c>
      <c r="D7" s="4" t="s">
        <v>535</v>
      </c>
      <c r="E7" s="4" t="s">
        <v>670</v>
      </c>
      <c r="F7" s="4" t="s">
        <v>937</v>
      </c>
      <c r="G7" s="4" t="s">
        <v>5</v>
      </c>
    </row>
    <row r="8" spans="1:7" s="3" customFormat="1" ht="15.75">
      <c r="A8" s="1">
        <v>2</v>
      </c>
      <c r="B8" s="305"/>
      <c r="C8" s="6" t="s">
        <v>4</v>
      </c>
      <c r="D8" s="6" t="s">
        <v>4</v>
      </c>
      <c r="E8" s="6" t="s">
        <v>4</v>
      </c>
      <c r="F8" s="6" t="s">
        <v>4</v>
      </c>
      <c r="G8" s="6" t="s">
        <v>4</v>
      </c>
    </row>
    <row r="9" spans="1:8" ht="15.75">
      <c r="A9" s="1">
        <v>3</v>
      </c>
      <c r="B9" s="45" t="s">
        <v>442</v>
      </c>
      <c r="C9" s="15">
        <f>'Bevétel Önk.'!C158+'Bevétel Önk.'!C159+'Bevétel Önk.'!C161+'Bevétel Önk.'!C162+'Bevétel Önk.'!C167</f>
        <v>11400000</v>
      </c>
      <c r="D9" s="46"/>
      <c r="E9" s="46"/>
      <c r="F9" s="46"/>
      <c r="G9" s="46"/>
      <c r="H9" s="30"/>
    </row>
    <row r="10" spans="1:8" ht="30">
      <c r="A10" s="1">
        <v>4</v>
      </c>
      <c r="B10" s="45" t="s">
        <v>443</v>
      </c>
      <c r="C10" s="15">
        <f>'Bevétel Önk.'!C213+'Bevétel Önk.'!C214+'Bevétel Önk.'!C215</f>
        <v>0</v>
      </c>
      <c r="D10" s="46"/>
      <c r="E10" s="46"/>
      <c r="F10" s="46"/>
      <c r="G10" s="46"/>
      <c r="H10" s="30"/>
    </row>
    <row r="11" spans="1:8" ht="15.75">
      <c r="A11" s="1">
        <v>5</v>
      </c>
      <c r="B11" s="45" t="s">
        <v>31</v>
      </c>
      <c r="C11" s="15">
        <f>'Bevétel Önk.'!C165+'Bevétel Önk.'!C181+'Bevétel Önk.'!C195+'Bevétel Hivatal'!C55-'Bevétel Önk.'!C177-'Bevétel Önk.'!C178</f>
        <v>300000</v>
      </c>
      <c r="D11" s="46"/>
      <c r="E11" s="46"/>
      <c r="F11" s="46"/>
      <c r="G11" s="46"/>
      <c r="H11" s="30"/>
    </row>
    <row r="12" spans="1:8" ht="45">
      <c r="A12" s="1">
        <v>6</v>
      </c>
      <c r="B12" s="45" t="s">
        <v>32</v>
      </c>
      <c r="C12" s="15">
        <f>'Bevétel Önk.'!C191+'Bevétel Önk.'!C210+'Bevétel Önk.'!C211+'Bevétel Önk.'!C212+'Bevétel Önk.'!C251+'Bevétel Önk.'!C256+'Bevétel Önk.'!C260+'Bevétel Hivatal'!C64+'Bevétel Hivatal'!C101+'Bevétel Hivatal'!C102+'Bevétel Hivatal'!C106</f>
        <v>3383793</v>
      </c>
      <c r="D12" s="46"/>
      <c r="E12" s="46"/>
      <c r="F12" s="46"/>
      <c r="G12" s="46"/>
      <c r="H12" s="30"/>
    </row>
    <row r="13" spans="1:8" ht="15.75">
      <c r="A13" s="1">
        <v>7</v>
      </c>
      <c r="B13" s="45" t="s">
        <v>33</v>
      </c>
      <c r="C13" s="15">
        <f>'Bevétel Önk.'!C262</f>
        <v>0</v>
      </c>
      <c r="D13" s="46"/>
      <c r="E13" s="46"/>
      <c r="F13" s="46"/>
      <c r="G13" s="46"/>
      <c r="H13" s="30"/>
    </row>
    <row r="14" spans="1:8" ht="30">
      <c r="A14" s="1">
        <v>8</v>
      </c>
      <c r="B14" s="45" t="s">
        <v>34</v>
      </c>
      <c r="C14" s="15">
        <f>'Bevétel Önk.'!C261</f>
        <v>0</v>
      </c>
      <c r="D14" s="46"/>
      <c r="E14" s="46"/>
      <c r="F14" s="46"/>
      <c r="G14" s="46"/>
      <c r="H14" s="30"/>
    </row>
    <row r="15" spans="1:8" ht="30">
      <c r="A15" s="1">
        <v>9</v>
      </c>
      <c r="B15" s="45" t="s">
        <v>444</v>
      </c>
      <c r="C15" s="15">
        <f>'Bevétel Önk.'!C54+'Bevétel Önk.'!C129+'Bevétel Önk.'!C271+'Bevétel Önk.'!C286</f>
        <v>0</v>
      </c>
      <c r="D15" s="46"/>
      <c r="E15" s="46"/>
      <c r="F15" s="46"/>
      <c r="G15" s="46"/>
      <c r="H15" s="30"/>
    </row>
    <row r="16" spans="1:8" s="22" customFormat="1" ht="15.75">
      <c r="A16" s="1">
        <v>10</v>
      </c>
      <c r="B16" s="47" t="s">
        <v>62</v>
      </c>
      <c r="C16" s="18">
        <f>SUM(C9:C15)</f>
        <v>15083793</v>
      </c>
      <c r="D16" s="46"/>
      <c r="E16" s="46"/>
      <c r="F16" s="46"/>
      <c r="G16" s="46"/>
      <c r="H16" s="30"/>
    </row>
    <row r="17" spans="1:8" ht="15.75">
      <c r="A17" s="1">
        <v>11</v>
      </c>
      <c r="B17" s="47" t="s">
        <v>63</v>
      </c>
      <c r="C17" s="18">
        <f>ROUNDDOWN(C16*0.5,0)</f>
        <v>7541896</v>
      </c>
      <c r="D17" s="46"/>
      <c r="E17" s="46"/>
      <c r="F17" s="46"/>
      <c r="G17" s="46"/>
      <c r="H17" s="30"/>
    </row>
    <row r="18" spans="1:8" ht="30">
      <c r="A18" s="1">
        <v>12</v>
      </c>
      <c r="B18" s="45" t="s">
        <v>36</v>
      </c>
      <c r="C18" s="15">
        <v>0</v>
      </c>
      <c r="D18" s="15">
        <v>0</v>
      </c>
      <c r="E18" s="15">
        <v>0</v>
      </c>
      <c r="F18" s="15">
        <v>0</v>
      </c>
      <c r="G18" s="15">
        <f>C18+D18+E18+F18</f>
        <v>0</v>
      </c>
      <c r="H18" s="30"/>
    </row>
    <row r="19" spans="1:8" ht="30">
      <c r="A19" s="1">
        <v>13</v>
      </c>
      <c r="B19" s="45" t="s">
        <v>43</v>
      </c>
      <c r="C19" s="15">
        <v>0</v>
      </c>
      <c r="D19" s="15">
        <v>0</v>
      </c>
      <c r="E19" s="15">
        <v>0</v>
      </c>
      <c r="F19" s="15">
        <v>0</v>
      </c>
      <c r="G19" s="15">
        <f aca="true" t="shared" si="0" ref="G19:G32">C19+D19+E19+F19</f>
        <v>0</v>
      </c>
      <c r="H19" s="30"/>
    </row>
    <row r="20" spans="1:8" ht="15.75">
      <c r="A20" s="1">
        <v>14</v>
      </c>
      <c r="B20" s="45" t="s">
        <v>38</v>
      </c>
      <c r="C20" s="15">
        <v>0</v>
      </c>
      <c r="D20" s="15">
        <v>0</v>
      </c>
      <c r="E20" s="15">
        <v>0</v>
      </c>
      <c r="F20" s="15">
        <v>0</v>
      </c>
      <c r="G20" s="15">
        <f t="shared" si="0"/>
        <v>0</v>
      </c>
      <c r="H20" s="30"/>
    </row>
    <row r="21" spans="1:8" ht="15.75">
      <c r="A21" s="1">
        <v>15</v>
      </c>
      <c r="B21" s="45" t="s">
        <v>39</v>
      </c>
      <c r="C21" s="15">
        <v>0</v>
      </c>
      <c r="D21" s="15">
        <v>0</v>
      </c>
      <c r="E21" s="15">
        <v>0</v>
      </c>
      <c r="F21" s="15">
        <v>0</v>
      </c>
      <c r="G21" s="15">
        <f t="shared" si="0"/>
        <v>0</v>
      </c>
      <c r="H21" s="30"/>
    </row>
    <row r="22" spans="1:8" ht="15.75">
      <c r="A22" s="1">
        <v>16</v>
      </c>
      <c r="B22" s="45" t="s">
        <v>40</v>
      </c>
      <c r="C22" s="15">
        <v>0</v>
      </c>
      <c r="D22" s="15">
        <v>0</v>
      </c>
      <c r="E22" s="15">
        <v>0</v>
      </c>
      <c r="F22" s="15">
        <v>0</v>
      </c>
      <c r="G22" s="15">
        <f t="shared" si="0"/>
        <v>0</v>
      </c>
      <c r="H22" s="30"/>
    </row>
    <row r="23" spans="1:8" ht="15.75">
      <c r="A23" s="1">
        <v>17</v>
      </c>
      <c r="B23" s="45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f t="shared" si="0"/>
        <v>0</v>
      </c>
      <c r="H23" s="30"/>
    </row>
    <row r="24" spans="1:8" ht="30">
      <c r="A24" s="1">
        <v>18</v>
      </c>
      <c r="B24" s="45" t="s">
        <v>101</v>
      </c>
      <c r="C24" s="15">
        <v>0</v>
      </c>
      <c r="D24" s="15">
        <v>0</v>
      </c>
      <c r="E24" s="15">
        <v>0</v>
      </c>
      <c r="F24" s="15">
        <v>0</v>
      </c>
      <c r="G24" s="15">
        <f t="shared" si="0"/>
        <v>0</v>
      </c>
      <c r="H24" s="30"/>
    </row>
    <row r="25" spans="1:8" s="22" customFormat="1" ht="15.75">
      <c r="A25" s="1">
        <v>19</v>
      </c>
      <c r="B25" s="47" t="s">
        <v>64</v>
      </c>
      <c r="C25" s="18">
        <f>SUM(C18:C24)</f>
        <v>0</v>
      </c>
      <c r="D25" s="18">
        <f>SUM(D18:D24)</f>
        <v>0</v>
      </c>
      <c r="E25" s="18">
        <f>SUM(E18:E24)</f>
        <v>0</v>
      </c>
      <c r="F25" s="18">
        <f>SUM(F18:F24)</f>
        <v>0</v>
      </c>
      <c r="G25" s="15">
        <f t="shared" si="0"/>
        <v>0</v>
      </c>
      <c r="H25" s="30"/>
    </row>
    <row r="26" spans="1:8" s="22" customFormat="1" ht="29.25">
      <c r="A26" s="1">
        <v>20</v>
      </c>
      <c r="B26" s="47" t="s">
        <v>65</v>
      </c>
      <c r="C26" s="18">
        <f>C17-C25</f>
        <v>7541896</v>
      </c>
      <c r="D26" s="46"/>
      <c r="E26" s="46"/>
      <c r="F26" s="46"/>
      <c r="G26" s="46"/>
      <c r="H26" s="30"/>
    </row>
    <row r="27" spans="1:8" s="22" customFormat="1" ht="42.75">
      <c r="A27" s="1">
        <v>21</v>
      </c>
      <c r="B27" s="48" t="s">
        <v>438</v>
      </c>
      <c r="C27" s="18">
        <f>SUM(C28:C32)</f>
        <v>0</v>
      </c>
      <c r="D27" s="18">
        <f>SUM(D28:D32)</f>
        <v>0</v>
      </c>
      <c r="E27" s="18">
        <f>SUM(E28:E32)</f>
        <v>0</v>
      </c>
      <c r="F27" s="18">
        <f>SUM(F28:F32)</f>
        <v>0</v>
      </c>
      <c r="G27" s="15">
        <f t="shared" si="0"/>
        <v>0</v>
      </c>
      <c r="H27" s="30"/>
    </row>
    <row r="28" spans="1:8" ht="30">
      <c r="A28" s="1">
        <v>22</v>
      </c>
      <c r="B28" s="45" t="s">
        <v>446</v>
      </c>
      <c r="C28" s="15">
        <v>0</v>
      </c>
      <c r="D28" s="15">
        <v>0</v>
      </c>
      <c r="E28" s="15">
        <v>0</v>
      </c>
      <c r="F28" s="15">
        <v>0</v>
      </c>
      <c r="G28" s="15">
        <f t="shared" si="0"/>
        <v>0</v>
      </c>
      <c r="H28" s="30"/>
    </row>
    <row r="29" spans="1:8" ht="45">
      <c r="A29" s="1">
        <v>23</v>
      </c>
      <c r="B29" s="45" t="s">
        <v>140</v>
      </c>
      <c r="C29" s="15">
        <v>0</v>
      </c>
      <c r="D29" s="15">
        <v>0</v>
      </c>
      <c r="E29" s="15">
        <v>0</v>
      </c>
      <c r="F29" s="15">
        <v>0</v>
      </c>
      <c r="G29" s="15">
        <f t="shared" si="0"/>
        <v>0</v>
      </c>
      <c r="H29" s="30"/>
    </row>
    <row r="30" spans="1:8" ht="30">
      <c r="A30" s="1">
        <v>24</v>
      </c>
      <c r="B30" s="45" t="s">
        <v>103</v>
      </c>
      <c r="C30" s="15">
        <v>0</v>
      </c>
      <c r="D30" s="15">
        <v>0</v>
      </c>
      <c r="E30" s="15">
        <v>0</v>
      </c>
      <c r="F30" s="15">
        <v>0</v>
      </c>
      <c r="G30" s="15">
        <f t="shared" si="0"/>
        <v>0</v>
      </c>
      <c r="H30" s="30"/>
    </row>
    <row r="31" spans="1:8" ht="15.75">
      <c r="A31" s="1">
        <v>25</v>
      </c>
      <c r="B31" s="45" t="s">
        <v>100</v>
      </c>
      <c r="C31" s="15">
        <v>0</v>
      </c>
      <c r="D31" s="15">
        <v>0</v>
      </c>
      <c r="E31" s="15">
        <v>0</v>
      </c>
      <c r="F31" s="15">
        <v>0</v>
      </c>
      <c r="G31" s="15">
        <f t="shared" si="0"/>
        <v>0</v>
      </c>
      <c r="H31" s="30"/>
    </row>
    <row r="32" spans="1:8" ht="45">
      <c r="A32" s="1">
        <v>26</v>
      </c>
      <c r="B32" s="45" t="s">
        <v>439</v>
      </c>
      <c r="C32" s="15">
        <v>0</v>
      </c>
      <c r="D32" s="15">
        <v>0</v>
      </c>
      <c r="E32" s="15">
        <v>0</v>
      </c>
      <c r="F32" s="15">
        <v>0</v>
      </c>
      <c r="G32" s="15">
        <f t="shared" si="0"/>
        <v>0</v>
      </c>
      <c r="H32" s="30"/>
    </row>
    <row r="33" ht="15">
      <c r="G33" s="154"/>
    </row>
  </sheetData>
  <sheetProtection/>
  <mergeCells count="5">
    <mergeCell ref="A1:G1"/>
    <mergeCell ref="A3:G3"/>
    <mergeCell ref="A4:G4"/>
    <mergeCell ref="B7:B8"/>
    <mergeCell ref="A2:G2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87" r:id="rId1"/>
  <headerFooter>
    <oddHeader>&amp;R&amp;"Arial,Normál"&amp;10
3. melléklet a 2/2018.(III.12.) önkormányzati rendelethez
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H36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5.7109375" style="0" customWidth="1"/>
    <col min="2" max="2" width="68.28125" style="0" customWidth="1"/>
    <col min="3" max="8" width="13.00390625" style="0" customWidth="1"/>
  </cols>
  <sheetData>
    <row r="1" spans="1:8" s="2" customFormat="1" ht="15.75">
      <c r="A1" s="275" t="s">
        <v>534</v>
      </c>
      <c r="B1" s="275"/>
      <c r="C1" s="275"/>
      <c r="D1" s="275"/>
      <c r="E1" s="275"/>
      <c r="F1" s="275"/>
      <c r="G1" s="275"/>
      <c r="H1" s="275"/>
    </row>
    <row r="2" spans="1:8" s="2" customFormat="1" ht="15.75">
      <c r="A2" s="275" t="s">
        <v>589</v>
      </c>
      <c r="B2" s="275"/>
      <c r="C2" s="275"/>
      <c r="D2" s="275"/>
      <c r="E2" s="275"/>
      <c r="F2" s="275"/>
      <c r="G2" s="275"/>
      <c r="H2" s="275"/>
    </row>
    <row r="3" spans="1:8" s="10" customFormat="1" ht="15.75">
      <c r="A3" s="2"/>
      <c r="B3" s="2"/>
      <c r="C3" s="2"/>
      <c r="D3" s="2"/>
      <c r="E3" s="2"/>
      <c r="F3" s="2"/>
      <c r="G3" s="2"/>
      <c r="H3" s="2"/>
    </row>
    <row r="4" spans="1:8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61" t="s">
        <v>58</v>
      </c>
      <c r="H4" s="161" t="s">
        <v>59</v>
      </c>
    </row>
    <row r="5" spans="1:8" s="10" customFormat="1" ht="15.75">
      <c r="A5" s="1">
        <v>1</v>
      </c>
      <c r="B5" s="306" t="s">
        <v>9</v>
      </c>
      <c r="C5" s="165" t="s">
        <v>102</v>
      </c>
      <c r="D5" s="6" t="s">
        <v>404</v>
      </c>
      <c r="E5" s="6" t="s">
        <v>447</v>
      </c>
      <c r="F5" s="6" t="s">
        <v>535</v>
      </c>
      <c r="G5" s="6" t="s">
        <v>670</v>
      </c>
      <c r="H5" s="6" t="s">
        <v>5</v>
      </c>
    </row>
    <row r="6" spans="1:8" s="10" customFormat="1" ht="15.75">
      <c r="A6" s="1">
        <v>2</v>
      </c>
      <c r="B6" s="307"/>
      <c r="C6" s="6" t="s">
        <v>672</v>
      </c>
      <c r="D6" s="6" t="s">
        <v>938</v>
      </c>
      <c r="E6" s="6" t="s">
        <v>4</v>
      </c>
      <c r="F6" s="6" t="s">
        <v>4</v>
      </c>
      <c r="G6" s="6" t="s">
        <v>4</v>
      </c>
      <c r="H6" s="6" t="s">
        <v>4</v>
      </c>
    </row>
    <row r="7" spans="1:8" s="10" customFormat="1" ht="31.5">
      <c r="A7" s="1">
        <v>3</v>
      </c>
      <c r="B7" s="7" t="s">
        <v>17</v>
      </c>
      <c r="C7" s="14">
        <f>C32</f>
        <v>358505</v>
      </c>
      <c r="D7" s="14">
        <f>D32</f>
        <v>3030445</v>
      </c>
      <c r="E7" s="14">
        <f>E32</f>
        <v>2611050</v>
      </c>
      <c r="F7" s="14">
        <f>F32</f>
        <v>0</v>
      </c>
      <c r="G7" s="14">
        <f>G32</f>
        <v>0</v>
      </c>
      <c r="H7" s="14">
        <f>C7+D7+E7+F7+G7</f>
        <v>6000000</v>
      </c>
    </row>
    <row r="8" spans="1:8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 aca="true" t="shared" si="0" ref="H8:H36">C8+D8+E8+F8+G8</f>
        <v>0</v>
      </c>
    </row>
    <row r="9" spans="1:8" s="10" customFormat="1" ht="15.75" hidden="1">
      <c r="A9" s="1"/>
      <c r="B9" s="7" t="s">
        <v>19</v>
      </c>
      <c r="C9" s="5"/>
      <c r="D9" s="5"/>
      <c r="E9" s="5"/>
      <c r="F9" s="5"/>
      <c r="G9" s="5"/>
      <c r="H9" s="14">
        <f t="shared" si="0"/>
        <v>0</v>
      </c>
    </row>
    <row r="10" spans="1:8" s="10" customFormat="1" ht="15.75" hidden="1">
      <c r="A10" s="1"/>
      <c r="B10" s="7" t="s">
        <v>20</v>
      </c>
      <c r="C10" s="5"/>
      <c r="D10" s="5"/>
      <c r="E10" s="5"/>
      <c r="F10" s="5"/>
      <c r="G10" s="5"/>
      <c r="H10" s="14">
        <f t="shared" si="0"/>
        <v>0</v>
      </c>
    </row>
    <row r="11" spans="1:8" s="10" customFormat="1" ht="15.75" hidden="1">
      <c r="A11" s="1"/>
      <c r="B11" s="7" t="s">
        <v>21</v>
      </c>
      <c r="C11" s="5"/>
      <c r="D11" s="5"/>
      <c r="E11" s="5"/>
      <c r="F11" s="5"/>
      <c r="G11" s="5"/>
      <c r="H11" s="14">
        <f t="shared" si="0"/>
        <v>0</v>
      </c>
    </row>
    <row r="12" spans="1:8" s="10" customFormat="1" ht="15.75" hidden="1">
      <c r="A12" s="1"/>
      <c r="B12" s="7" t="s">
        <v>22</v>
      </c>
      <c r="C12" s="5"/>
      <c r="D12" s="5"/>
      <c r="E12" s="5"/>
      <c r="F12" s="5"/>
      <c r="G12" s="5"/>
      <c r="H12" s="14">
        <f t="shared" si="0"/>
        <v>0</v>
      </c>
    </row>
    <row r="13" spans="1:8" s="10" customFormat="1" ht="15.75" hidden="1">
      <c r="A13" s="1"/>
      <c r="B13" s="7" t="s">
        <v>25</v>
      </c>
      <c r="C13" s="5"/>
      <c r="D13" s="5"/>
      <c r="E13" s="5"/>
      <c r="F13" s="5"/>
      <c r="G13" s="5"/>
      <c r="H13" s="14">
        <f t="shared" si="0"/>
        <v>0</v>
      </c>
    </row>
    <row r="14" spans="1:8" s="10" customFormat="1" ht="15.75" hidden="1">
      <c r="A14" s="1"/>
      <c r="B14" s="7" t="s">
        <v>23</v>
      </c>
      <c r="C14" s="5"/>
      <c r="D14" s="5"/>
      <c r="E14" s="5"/>
      <c r="F14" s="5"/>
      <c r="G14" s="5"/>
      <c r="H14" s="14">
        <f t="shared" si="0"/>
        <v>0</v>
      </c>
    </row>
    <row r="15" spans="1:8" s="10" customFormat="1" ht="15.75" hidden="1">
      <c r="A15" s="1"/>
      <c r="B15" s="7" t="s">
        <v>24</v>
      </c>
      <c r="C15" s="5"/>
      <c r="D15" s="5"/>
      <c r="E15" s="5"/>
      <c r="F15" s="5"/>
      <c r="G15" s="5"/>
      <c r="H15" s="14">
        <f t="shared" si="0"/>
        <v>0</v>
      </c>
    </row>
    <row r="16" spans="1:8" s="10" customFormat="1" ht="15.75" hidden="1">
      <c r="A16" s="1"/>
      <c r="B16" s="7" t="s">
        <v>26</v>
      </c>
      <c r="C16" s="5"/>
      <c r="D16" s="5"/>
      <c r="E16" s="5"/>
      <c r="F16" s="5"/>
      <c r="G16" s="5"/>
      <c r="H16" s="14">
        <f t="shared" si="0"/>
        <v>0</v>
      </c>
    </row>
    <row r="17" spans="1:8" s="10" customFormat="1" ht="15.75" hidden="1">
      <c r="A17" s="1"/>
      <c r="B17" s="7" t="s">
        <v>20</v>
      </c>
      <c r="C17" s="5"/>
      <c r="D17" s="5"/>
      <c r="E17" s="5"/>
      <c r="F17" s="5"/>
      <c r="G17" s="5"/>
      <c r="H17" s="14">
        <f t="shared" si="0"/>
        <v>0</v>
      </c>
    </row>
    <row r="18" spans="1:8" s="10" customFormat="1" ht="15.75" hidden="1">
      <c r="A18" s="1"/>
      <c r="B18" s="7" t="s">
        <v>27</v>
      </c>
      <c r="C18" s="5"/>
      <c r="D18" s="5"/>
      <c r="E18" s="5"/>
      <c r="F18" s="5"/>
      <c r="G18" s="5"/>
      <c r="H18" s="14">
        <f t="shared" si="0"/>
        <v>0</v>
      </c>
    </row>
    <row r="19" spans="1:8" s="10" customFormat="1" ht="15.75" hidden="1">
      <c r="A19" s="1"/>
      <c r="B19" s="7"/>
      <c r="C19" s="5"/>
      <c r="D19" s="5"/>
      <c r="E19" s="5"/>
      <c r="F19" s="5"/>
      <c r="G19" s="5"/>
      <c r="H19" s="14">
        <f t="shared" si="0"/>
        <v>0</v>
      </c>
    </row>
    <row r="20" spans="1:8" s="10" customFormat="1" ht="15.75" hidden="1">
      <c r="A20" s="1"/>
      <c r="B20" s="7"/>
      <c r="C20" s="5"/>
      <c r="D20" s="5"/>
      <c r="E20" s="5"/>
      <c r="F20" s="5"/>
      <c r="G20" s="5"/>
      <c r="H20" s="14">
        <f t="shared" si="0"/>
        <v>0</v>
      </c>
    </row>
    <row r="21" spans="1:8" s="10" customFormat="1" ht="15.75" hidden="1">
      <c r="A21" s="1"/>
      <c r="B21" s="7"/>
      <c r="C21" s="5"/>
      <c r="D21" s="5"/>
      <c r="E21" s="5"/>
      <c r="F21" s="5"/>
      <c r="G21" s="5"/>
      <c r="H21" s="14">
        <f t="shared" si="0"/>
        <v>0</v>
      </c>
    </row>
    <row r="22" spans="1:8" s="10" customFormat="1" ht="15.75" hidden="1">
      <c r="A22" s="1"/>
      <c r="B22" s="7"/>
      <c r="C22" s="5"/>
      <c r="D22" s="5"/>
      <c r="E22" s="5"/>
      <c r="F22" s="5"/>
      <c r="G22" s="5"/>
      <c r="H22" s="14">
        <f t="shared" si="0"/>
        <v>0</v>
      </c>
    </row>
    <row r="23" spans="1:8" s="10" customFormat="1" ht="15.75" hidden="1">
      <c r="A23" s="1"/>
      <c r="B23" s="7"/>
      <c r="C23" s="5"/>
      <c r="D23" s="5"/>
      <c r="E23" s="5"/>
      <c r="F23" s="5"/>
      <c r="G23" s="5"/>
      <c r="H23" s="14">
        <f t="shared" si="0"/>
        <v>0</v>
      </c>
    </row>
    <row r="24" spans="1:8" s="10" customFormat="1" ht="15.75" hidden="1">
      <c r="A24" s="1"/>
      <c r="B24" s="7"/>
      <c r="C24" s="5"/>
      <c r="D24" s="5"/>
      <c r="E24" s="5"/>
      <c r="F24" s="5"/>
      <c r="G24" s="5"/>
      <c r="H24" s="14">
        <f t="shared" si="0"/>
        <v>0</v>
      </c>
    </row>
    <row r="25" spans="1:8" s="10" customFormat="1" ht="15.75" hidden="1">
      <c r="A25" s="1"/>
      <c r="B25" s="7"/>
      <c r="C25" s="5"/>
      <c r="D25" s="5"/>
      <c r="E25" s="5"/>
      <c r="F25" s="5"/>
      <c r="G25" s="5"/>
      <c r="H25" s="14">
        <f t="shared" si="0"/>
        <v>0</v>
      </c>
    </row>
    <row r="26" spans="1:8" s="10" customFormat="1" ht="15.75" hidden="1">
      <c r="A26" s="1"/>
      <c r="B26" s="7"/>
      <c r="C26" s="5"/>
      <c r="D26" s="5"/>
      <c r="E26" s="5"/>
      <c r="F26" s="5"/>
      <c r="G26" s="5"/>
      <c r="H26" s="14">
        <f t="shared" si="0"/>
        <v>0</v>
      </c>
    </row>
    <row r="27" spans="1:8" ht="15.75" hidden="1">
      <c r="A27" s="1"/>
      <c r="B27" s="7"/>
      <c r="C27" s="5"/>
      <c r="D27" s="5"/>
      <c r="E27" s="5"/>
      <c r="F27" s="5"/>
      <c r="G27" s="5"/>
      <c r="H27" s="14">
        <f t="shared" si="0"/>
        <v>0</v>
      </c>
    </row>
    <row r="28" spans="1:8" ht="15.75" hidden="1">
      <c r="A28" s="1"/>
      <c r="B28" s="7"/>
      <c r="C28" s="5"/>
      <c r="D28" s="5"/>
      <c r="E28" s="5"/>
      <c r="F28" s="5"/>
      <c r="G28" s="5"/>
      <c r="H28" s="14">
        <f t="shared" si="0"/>
        <v>0</v>
      </c>
    </row>
    <row r="29" spans="1:8" s="10" customFormat="1" ht="15.75">
      <c r="A29" s="1">
        <v>5</v>
      </c>
      <c r="B29" s="7" t="s">
        <v>633</v>
      </c>
      <c r="C29" s="5"/>
      <c r="D29" s="5"/>
      <c r="E29" s="5"/>
      <c r="F29" s="5"/>
      <c r="G29" s="5"/>
      <c r="H29" s="14"/>
    </row>
    <row r="30" spans="1:8" s="10" customFormat="1" ht="15.75">
      <c r="A30" s="1">
        <v>6</v>
      </c>
      <c r="B30" s="7" t="s">
        <v>673</v>
      </c>
      <c r="C30" s="5">
        <v>320000</v>
      </c>
      <c r="D30" s="5">
        <v>2980000</v>
      </c>
      <c r="E30" s="5">
        <v>1280000</v>
      </c>
      <c r="F30" s="5">
        <v>0</v>
      </c>
      <c r="G30" s="5">
        <v>0</v>
      </c>
      <c r="H30" s="14">
        <f t="shared" si="0"/>
        <v>4580000</v>
      </c>
    </row>
    <row r="31" spans="1:8" s="10" customFormat="1" ht="15.75">
      <c r="A31" s="1">
        <v>7</v>
      </c>
      <c r="B31" s="7" t="s">
        <v>674</v>
      </c>
      <c r="C31" s="5">
        <v>38505</v>
      </c>
      <c r="D31" s="5">
        <v>50445</v>
      </c>
      <c r="E31" s="5">
        <v>1331050</v>
      </c>
      <c r="F31" s="5">
        <v>0</v>
      </c>
      <c r="G31" s="5">
        <v>0</v>
      </c>
      <c r="H31" s="14">
        <f t="shared" si="0"/>
        <v>1420000</v>
      </c>
    </row>
    <row r="32" spans="1:8" s="10" customFormat="1" ht="15.75">
      <c r="A32" s="1">
        <v>8</v>
      </c>
      <c r="B32" s="7" t="s">
        <v>21</v>
      </c>
      <c r="C32" s="5">
        <f>SUM(C30:C31)</f>
        <v>358505</v>
      </c>
      <c r="D32" s="5">
        <f>SUM(D30:D31)</f>
        <v>3030445</v>
      </c>
      <c r="E32" s="5">
        <f>SUM(E30:E31)</f>
        <v>2611050</v>
      </c>
      <c r="F32" s="5">
        <f>SUM(F30:F31)</f>
        <v>0</v>
      </c>
      <c r="G32" s="5">
        <f>SUM(G30:G31)</f>
        <v>0</v>
      </c>
      <c r="H32" s="14">
        <f t="shared" si="0"/>
        <v>6000000</v>
      </c>
    </row>
    <row r="33" spans="1:8" s="10" customFormat="1" ht="15.75">
      <c r="A33" s="1">
        <v>9</v>
      </c>
      <c r="B33" s="7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14">
        <f t="shared" si="0"/>
        <v>0</v>
      </c>
    </row>
    <row r="34" spans="1:8" s="10" customFormat="1" ht="15.75">
      <c r="A34" s="1">
        <v>10</v>
      </c>
      <c r="B34" s="7" t="s">
        <v>25</v>
      </c>
      <c r="C34" s="5">
        <v>6000000</v>
      </c>
      <c r="D34" s="5">
        <v>0</v>
      </c>
      <c r="E34" s="5">
        <v>0</v>
      </c>
      <c r="F34" s="5">
        <v>0</v>
      </c>
      <c r="G34" s="5">
        <v>0</v>
      </c>
      <c r="H34" s="14">
        <f t="shared" si="0"/>
        <v>6000000</v>
      </c>
    </row>
    <row r="35" spans="1:8" s="10" customFormat="1" ht="15.75">
      <c r="A35" s="1">
        <v>11</v>
      </c>
      <c r="B35" s="7" t="s">
        <v>23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14">
        <f t="shared" si="0"/>
        <v>0</v>
      </c>
    </row>
    <row r="36" spans="1:8" s="10" customFormat="1" ht="15.75">
      <c r="A36" s="1">
        <v>12</v>
      </c>
      <c r="B36" s="7" t="s">
        <v>24</v>
      </c>
      <c r="C36" s="5">
        <f>SUM(C33:C35)</f>
        <v>6000000</v>
      </c>
      <c r="D36" s="5">
        <f>SUM(D33:D35)</f>
        <v>0</v>
      </c>
      <c r="E36" s="5">
        <f>SUM(E33:E35)</f>
        <v>0</v>
      </c>
      <c r="F36" s="5">
        <f>SUM(F33:F35)</f>
        <v>0</v>
      </c>
      <c r="G36" s="5">
        <f>SUM(G33:G35)</f>
        <v>0</v>
      </c>
      <c r="H36" s="14">
        <f t="shared" si="0"/>
        <v>6000000</v>
      </c>
    </row>
  </sheetData>
  <sheetProtection/>
  <mergeCells count="3">
    <mergeCell ref="A1:H1"/>
    <mergeCell ref="A2:H2"/>
    <mergeCell ref="B5:B6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300" verticalDpi="300" orientation="landscape" paperSize="9" scale="91" r:id="rId1"/>
  <headerFooter>
    <oddHeader>&amp;R&amp;"Arial,Normál"&amp;10
4. melléklet a 2/2018.(III.12.) önkormányzati rendelethez
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D22"/>
  <sheetViews>
    <sheetView zoomScalePageLayoutView="0" workbookViewId="0" topLeftCell="A1">
      <selection activeCell="A23" sqref="A23"/>
    </sheetView>
  </sheetViews>
  <sheetFormatPr defaultColWidth="9.140625" defaultRowHeight="15"/>
  <cols>
    <col min="2" max="2" width="47.421875" style="0" customWidth="1"/>
    <col min="3" max="3" width="14.57421875" style="0" customWidth="1"/>
    <col min="4" max="4" width="10.28125" style="0" hidden="1" customWidth="1"/>
  </cols>
  <sheetData>
    <row r="1" spans="1:3" s="2" customFormat="1" ht="15.75">
      <c r="A1" s="275" t="s">
        <v>533</v>
      </c>
      <c r="B1" s="275"/>
      <c r="C1" s="275"/>
    </row>
    <row r="2" spans="1:3" s="2" customFormat="1" ht="15.75">
      <c r="A2" s="275" t="s">
        <v>129</v>
      </c>
      <c r="B2" s="275"/>
      <c r="C2" s="275"/>
    </row>
    <row r="3" spans="1:3" s="2" customFormat="1" ht="15.75">
      <c r="A3" s="275" t="s">
        <v>945</v>
      </c>
      <c r="B3" s="275"/>
      <c r="C3" s="275"/>
    </row>
    <row r="4" s="2" customFormat="1" ht="15.75"/>
    <row r="5" spans="1:4" s="10" customFormat="1" ht="15.75">
      <c r="A5" s="1"/>
      <c r="B5" s="1" t="s">
        <v>0</v>
      </c>
      <c r="C5" s="1" t="s">
        <v>1</v>
      </c>
      <c r="D5" s="1" t="s">
        <v>2</v>
      </c>
    </row>
    <row r="6" spans="1:4" s="10" customFormat="1" ht="31.5">
      <c r="A6" s="1">
        <v>1</v>
      </c>
      <c r="B6" s="81" t="s">
        <v>9</v>
      </c>
      <c r="C6" s="82" t="s">
        <v>4</v>
      </c>
      <c r="D6" s="82" t="s">
        <v>617</v>
      </c>
    </row>
    <row r="7" spans="1:4" s="10" customFormat="1" ht="15.75">
      <c r="A7" s="1">
        <v>2</v>
      </c>
      <c r="B7" s="83" t="s">
        <v>47</v>
      </c>
      <c r="C7" s="40"/>
      <c r="D7" s="40"/>
    </row>
    <row r="8" spans="1:4" s="10" customFormat="1" ht="15.75">
      <c r="A8" s="1">
        <v>3</v>
      </c>
      <c r="B8" s="83" t="s">
        <v>130</v>
      </c>
      <c r="C8" s="40">
        <v>65851</v>
      </c>
      <c r="D8" s="40">
        <v>65851</v>
      </c>
    </row>
    <row r="9" spans="1:4" s="10" customFormat="1" ht="15.75">
      <c r="A9" s="1">
        <v>4</v>
      </c>
      <c r="B9" s="83" t="s">
        <v>946</v>
      </c>
      <c r="C9" s="40">
        <v>0</v>
      </c>
      <c r="D9" s="40">
        <v>0</v>
      </c>
    </row>
    <row r="10" spans="1:4" s="10" customFormat="1" ht="15.75">
      <c r="A10" s="1">
        <v>5</v>
      </c>
      <c r="B10" s="83" t="s">
        <v>181</v>
      </c>
      <c r="C10" s="40">
        <f>'Bevétel Önk.'!C178</f>
        <v>80000</v>
      </c>
      <c r="D10" s="40" t="e">
        <f>'Bevétel Önk.'!#REF!</f>
        <v>#REF!</v>
      </c>
    </row>
    <row r="11" spans="1:4" s="10" customFormat="1" ht="15.75">
      <c r="A11" s="1">
        <v>6</v>
      </c>
      <c r="B11" s="83" t="s">
        <v>132</v>
      </c>
      <c r="C11" s="40">
        <f>'Bevétel Önk.'!C171</f>
        <v>0</v>
      </c>
      <c r="D11" s="40" t="e">
        <f>'Bevétel Önk.'!#REF!</f>
        <v>#REF!</v>
      </c>
    </row>
    <row r="12" spans="1:4" s="10" customFormat="1" ht="15.75">
      <c r="A12" s="1">
        <v>7</v>
      </c>
      <c r="B12" s="84" t="s">
        <v>7</v>
      </c>
      <c r="C12" s="85">
        <f>SUM(C8:C11)</f>
        <v>145851</v>
      </c>
      <c r="D12" s="85" t="e">
        <f>SUM(D8:D11)</f>
        <v>#REF!</v>
      </c>
    </row>
    <row r="13" spans="1:4" s="10" customFormat="1" ht="15.75">
      <c r="A13" s="1">
        <v>8</v>
      </c>
      <c r="B13" s="83" t="s">
        <v>45</v>
      </c>
      <c r="C13" s="40"/>
      <c r="D13" s="40"/>
    </row>
    <row r="14" spans="1:4" s="10" customFormat="1" ht="15.75">
      <c r="A14" s="1">
        <v>9</v>
      </c>
      <c r="B14" s="83" t="s">
        <v>592</v>
      </c>
      <c r="C14" s="40">
        <v>145851</v>
      </c>
      <c r="D14" s="40"/>
    </row>
    <row r="15" spans="1:4" s="10" customFormat="1" ht="15.75" hidden="1">
      <c r="A15" s="1"/>
      <c r="B15" s="83"/>
      <c r="C15" s="40"/>
      <c r="D15" s="40"/>
    </row>
    <row r="16" spans="1:4" s="10" customFormat="1" ht="15.75" hidden="1">
      <c r="A16" s="1"/>
      <c r="B16" s="83"/>
      <c r="C16" s="40"/>
      <c r="D16" s="40"/>
    </row>
    <row r="17" spans="1:4" s="10" customFormat="1" ht="15.75" hidden="1">
      <c r="A17" s="1"/>
      <c r="B17" s="83"/>
      <c r="C17" s="40"/>
      <c r="D17" s="40"/>
    </row>
    <row r="18" spans="1:4" s="10" customFormat="1" ht="15.75" hidden="1">
      <c r="A18" s="1"/>
      <c r="B18" s="83"/>
      <c r="C18" s="40"/>
      <c r="D18" s="40"/>
    </row>
    <row r="19" spans="1:4" s="10" customFormat="1" ht="15.75" hidden="1">
      <c r="A19" s="1"/>
      <c r="B19" s="83"/>
      <c r="C19" s="40"/>
      <c r="D19" s="40"/>
    </row>
    <row r="20" spans="1:4" s="10" customFormat="1" ht="15.75" hidden="1">
      <c r="A20" s="1"/>
      <c r="B20" s="83"/>
      <c r="C20" s="40"/>
      <c r="D20" s="40"/>
    </row>
    <row r="21" spans="1:4" s="10" customFormat="1" ht="15.75">
      <c r="A21" s="1">
        <v>10</v>
      </c>
      <c r="B21" s="84" t="s">
        <v>8</v>
      </c>
      <c r="C21" s="85">
        <f>SUM(C14:C20)</f>
        <v>145851</v>
      </c>
      <c r="D21" s="85">
        <f>SUM(D14:D20)</f>
        <v>0</v>
      </c>
    </row>
    <row r="22" spans="1:4" s="10" customFormat="1" ht="15.75">
      <c r="A22" s="1">
        <v>11</v>
      </c>
      <c r="B22" s="86" t="s">
        <v>131</v>
      </c>
      <c r="C22" s="87">
        <f>C12-C21</f>
        <v>0</v>
      </c>
      <c r="D22" s="87" t="e">
        <f>D12-D21</f>
        <v>#REF!</v>
      </c>
    </row>
  </sheetData>
  <sheetProtection/>
  <mergeCells count="3">
    <mergeCell ref="A1:C1"/>
    <mergeCell ref="A2:C2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&amp;R&amp;"Arial,Normál"&amp;10
5. melléklet a 2/2018.(III.12.) önkormányzati rendelethez
</oddHead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1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5.7109375" style="126" customWidth="1"/>
    <col min="2" max="2" width="42.8515625" style="120" customWidth="1"/>
    <col min="3" max="3" width="19.8515625" style="120" customWidth="1"/>
    <col min="4" max="16384" width="9.140625" style="120" customWidth="1"/>
  </cols>
  <sheetData>
    <row r="1" spans="1:3" ht="15.75">
      <c r="A1" s="308" t="s">
        <v>947</v>
      </c>
      <c r="B1" s="308"/>
      <c r="C1" s="308"/>
    </row>
    <row r="2" spans="1:3" ht="15.75">
      <c r="A2" s="308" t="s">
        <v>418</v>
      </c>
      <c r="B2" s="308"/>
      <c r="C2" s="308"/>
    </row>
    <row r="3" spans="1:3" ht="15.75">
      <c r="A3" s="308" t="s">
        <v>419</v>
      </c>
      <c r="B3" s="308"/>
      <c r="C3" s="308"/>
    </row>
    <row r="5" spans="1:3" s="3" customFormat="1" ht="15.75">
      <c r="A5" s="1"/>
      <c r="B5" s="1" t="s">
        <v>0</v>
      </c>
      <c r="C5" s="1" t="s">
        <v>1</v>
      </c>
    </row>
    <row r="6" spans="1:3" s="3" customFormat="1" ht="15.75" customHeight="1">
      <c r="A6" s="1">
        <v>1</v>
      </c>
      <c r="B6" s="290" t="s">
        <v>9</v>
      </c>
      <c r="C6" s="4" t="s">
        <v>420</v>
      </c>
    </row>
    <row r="7" spans="1:3" s="3" customFormat="1" ht="15.75">
      <c r="A7" s="1">
        <v>2</v>
      </c>
      <c r="B7" s="290"/>
      <c r="C7" s="38" t="s">
        <v>4</v>
      </c>
    </row>
    <row r="8" spans="1:3" s="3" customFormat="1" ht="15.75">
      <c r="A8" s="1">
        <v>3</v>
      </c>
      <c r="B8" s="122" t="s">
        <v>421</v>
      </c>
      <c r="C8" s="38"/>
    </row>
    <row r="9" spans="1:3" s="3" customFormat="1" ht="15.75">
      <c r="A9" s="1">
        <v>4</v>
      </c>
      <c r="B9" s="123" t="s">
        <v>422</v>
      </c>
      <c r="C9" s="124">
        <f>SUM(C10:C11)</f>
        <v>100000</v>
      </c>
    </row>
    <row r="10" spans="1:3" s="3" customFormat="1" ht="15.75">
      <c r="A10" s="1">
        <v>5</v>
      </c>
      <c r="B10" s="123" t="s">
        <v>423</v>
      </c>
      <c r="C10" s="124">
        <v>50000</v>
      </c>
    </row>
    <row r="11" spans="1:3" s="3" customFormat="1" ht="15.75">
      <c r="A11" s="1">
        <v>6</v>
      </c>
      <c r="B11" s="123" t="s">
        <v>424</v>
      </c>
      <c r="C11" s="124">
        <v>50000</v>
      </c>
    </row>
    <row r="12" spans="1:3" s="3" customFormat="1" ht="15.75">
      <c r="A12" s="1">
        <v>7</v>
      </c>
      <c r="B12" s="123" t="s">
        <v>425</v>
      </c>
      <c r="C12" s="124">
        <v>2000000</v>
      </c>
    </row>
    <row r="13" spans="1:3" ht="15.75">
      <c r="A13" s="1">
        <v>8</v>
      </c>
      <c r="B13" s="121" t="s">
        <v>426</v>
      </c>
      <c r="C13" s="125">
        <f>SUM(C9:C12)-C10-C11</f>
        <v>2100000</v>
      </c>
    </row>
    <row r="14" spans="1:3" s="3" customFormat="1" ht="15.75">
      <c r="A14" s="1">
        <v>9</v>
      </c>
      <c r="B14" s="122" t="s">
        <v>427</v>
      </c>
      <c r="C14" s="38"/>
    </row>
    <row r="15" spans="1:3" s="3" customFormat="1" ht="15.75">
      <c r="A15" s="1">
        <v>10</v>
      </c>
      <c r="B15" s="123" t="s">
        <v>428</v>
      </c>
      <c r="C15" s="124">
        <v>100000</v>
      </c>
    </row>
    <row r="16" spans="1:3" ht="15.75">
      <c r="A16" s="1">
        <v>11</v>
      </c>
      <c r="B16" s="121" t="s">
        <v>429</v>
      </c>
      <c r="C16" s="125">
        <f>SUM(C15)</f>
        <v>100000</v>
      </c>
    </row>
    <row r="17" spans="1:3" ht="15.75">
      <c r="A17" s="1">
        <v>12</v>
      </c>
      <c r="B17" s="121" t="s">
        <v>430</v>
      </c>
      <c r="C17" s="125">
        <f>C13+C16</f>
        <v>2200000</v>
      </c>
    </row>
  </sheetData>
  <sheetProtection/>
  <mergeCells count="4">
    <mergeCell ref="B6:B7"/>
    <mergeCell ref="A1:C1"/>
    <mergeCell ref="A2:C2"/>
    <mergeCell ref="A3:C3"/>
  </mergeCells>
  <printOptions horizontalCentered="1"/>
  <pageMargins left="0.7086614173228347" right="0.7086614173228347" top="0.9448818897637796" bottom="0.7480314960629921" header="0.31496062992125984" footer="0.31496062992125984"/>
  <pageSetup horizontalDpi="300" verticalDpi="300" orientation="landscape" paperSize="9" r:id="rId1"/>
  <headerFooter>
    <oddHeader>&amp;R&amp;"Arial,Normál"&amp;10
6. melléklet a 2/2018.(III.12.)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B1">
      <selection activeCell="A33" sqref="A33:IV33"/>
    </sheetView>
  </sheetViews>
  <sheetFormatPr defaultColWidth="9.140625" defaultRowHeight="15"/>
  <cols>
    <col min="1" max="1" width="36.7109375" style="0" customWidth="1"/>
    <col min="2" max="2" width="13.7109375" style="0" customWidth="1"/>
    <col min="3" max="3" width="16.28125" style="0" customWidth="1"/>
    <col min="4" max="4" width="15.421875" style="0" customWidth="1"/>
    <col min="5" max="5" width="11.140625" style="0" hidden="1" customWidth="1"/>
    <col min="6" max="6" width="13.421875" style="0" hidden="1" customWidth="1"/>
    <col min="7" max="7" width="36.7109375" style="0" customWidth="1"/>
    <col min="8" max="8" width="15.00390625" style="0" customWidth="1"/>
    <col min="9" max="9" width="16.421875" style="0" customWidth="1"/>
    <col min="10" max="10" width="14.8515625" style="0" customWidth="1"/>
    <col min="11" max="11" width="13.57421875" style="0" hidden="1" customWidth="1"/>
    <col min="12" max="12" width="15.00390625" style="0" hidden="1" customWidth="1"/>
    <col min="13" max="13" width="15.00390625" style="0" customWidth="1"/>
  </cols>
  <sheetData>
    <row r="1" spans="1:12" s="2" customFormat="1" ht="15.75" customHeight="1">
      <c r="A1" s="311" t="s">
        <v>953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s="2" customFormat="1" ht="15.75">
      <c r="A2" s="275" t="s">
        <v>957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2:6" ht="15">
      <c r="B3" s="39"/>
      <c r="C3" s="39"/>
      <c r="D3" s="39"/>
      <c r="E3" s="39"/>
      <c r="F3" s="39"/>
    </row>
    <row r="4" spans="1:12" s="11" customFormat="1" ht="31.5">
      <c r="A4" s="93" t="s">
        <v>9</v>
      </c>
      <c r="B4" s="4" t="s">
        <v>954</v>
      </c>
      <c r="C4" s="4" t="s">
        <v>955</v>
      </c>
      <c r="D4" s="4" t="s">
        <v>956</v>
      </c>
      <c r="E4" s="4" t="s">
        <v>608</v>
      </c>
      <c r="F4" s="4" t="s">
        <v>679</v>
      </c>
      <c r="G4" s="93" t="s">
        <v>9</v>
      </c>
      <c r="H4" s="4" t="s">
        <v>954</v>
      </c>
      <c r="I4" s="4" t="s">
        <v>955</v>
      </c>
      <c r="J4" s="4" t="s">
        <v>956</v>
      </c>
      <c r="K4" s="4" t="s">
        <v>608</v>
      </c>
      <c r="L4" s="4" t="s">
        <v>679</v>
      </c>
    </row>
    <row r="5" spans="1:12" s="100" customFormat="1" ht="16.5">
      <c r="A5" s="293" t="s">
        <v>55</v>
      </c>
      <c r="B5" s="293"/>
      <c r="C5" s="293"/>
      <c r="D5" s="293"/>
      <c r="E5" s="293"/>
      <c r="F5" s="293"/>
      <c r="G5" s="315" t="s">
        <v>153</v>
      </c>
      <c r="H5" s="316"/>
      <c r="I5" s="316"/>
      <c r="J5" s="317"/>
      <c r="K5" s="101"/>
      <c r="L5" s="128"/>
    </row>
    <row r="6" spans="1:12" s="11" customFormat="1" ht="31.5">
      <c r="A6" s="95" t="s">
        <v>317</v>
      </c>
      <c r="B6" s="5">
        <v>217847811</v>
      </c>
      <c r="C6" s="5">
        <v>216153223</v>
      </c>
      <c r="D6" s="5">
        <f>Mindösszesen!F7</f>
        <v>187114084</v>
      </c>
      <c r="E6" s="5">
        <v>197328</v>
      </c>
      <c r="F6" s="5" t="e">
        <f>Mindösszesen!#REF!</f>
        <v>#REF!</v>
      </c>
      <c r="G6" s="97" t="s">
        <v>46</v>
      </c>
      <c r="H6" s="5">
        <v>86801646</v>
      </c>
      <c r="I6" s="5">
        <v>87515825</v>
      </c>
      <c r="J6" s="5">
        <f>Mindösszesen!K7</f>
        <v>89450188</v>
      </c>
      <c r="K6" s="5">
        <v>90559</v>
      </c>
      <c r="L6" s="5" t="e">
        <f>Mindösszesen!#REF!</f>
        <v>#REF!</v>
      </c>
    </row>
    <row r="7" spans="1:12" s="11" customFormat="1" ht="30">
      <c r="A7" s="95" t="s">
        <v>340</v>
      </c>
      <c r="B7" s="5">
        <v>13272621</v>
      </c>
      <c r="C7" s="5">
        <v>12079313</v>
      </c>
      <c r="D7" s="5">
        <f>Mindösszesen!F8</f>
        <v>14180000</v>
      </c>
      <c r="E7" s="5">
        <v>14559</v>
      </c>
      <c r="F7" s="5" t="e">
        <f>Mindösszesen!#REF!</f>
        <v>#REF!</v>
      </c>
      <c r="G7" s="97" t="s">
        <v>91</v>
      </c>
      <c r="H7" s="5">
        <v>21256378</v>
      </c>
      <c r="I7" s="5">
        <v>18000085</v>
      </c>
      <c r="J7" s="5">
        <f>Mindösszesen!K8</f>
        <v>16491823</v>
      </c>
      <c r="K7" s="5">
        <v>21421</v>
      </c>
      <c r="L7" s="5" t="e">
        <f>Mindösszesen!#REF!</f>
        <v>#REF!</v>
      </c>
    </row>
    <row r="8" spans="1:12" s="11" customFormat="1" ht="15.75">
      <c r="A8" s="95" t="s">
        <v>55</v>
      </c>
      <c r="B8" s="5">
        <v>10060325</v>
      </c>
      <c r="C8" s="5">
        <v>9904497</v>
      </c>
      <c r="D8" s="5">
        <f>Mindösszesen!F9</f>
        <v>8236894</v>
      </c>
      <c r="E8" s="5">
        <v>10445</v>
      </c>
      <c r="F8" s="5" t="e">
        <f>Mindösszesen!#REF!</f>
        <v>#REF!</v>
      </c>
      <c r="G8" s="97" t="s">
        <v>92</v>
      </c>
      <c r="H8" s="5">
        <v>37021941</v>
      </c>
      <c r="I8" s="5">
        <v>38675827</v>
      </c>
      <c r="J8" s="5">
        <f>Mindösszesen!K9</f>
        <v>47278427</v>
      </c>
      <c r="K8" s="5">
        <v>44793</v>
      </c>
      <c r="L8" s="5" t="e">
        <f>Mindösszesen!#REF!</f>
        <v>#REF!</v>
      </c>
    </row>
    <row r="9" spans="1:12" s="11" customFormat="1" ht="15.75">
      <c r="A9" s="291" t="s">
        <v>398</v>
      </c>
      <c r="B9" s="296">
        <v>1105990</v>
      </c>
      <c r="C9" s="296">
        <v>401890</v>
      </c>
      <c r="D9" s="296">
        <f>Mindösszesen!F10</f>
        <v>191789</v>
      </c>
      <c r="E9" s="318">
        <v>1231</v>
      </c>
      <c r="F9" s="309" t="e">
        <f>Mindösszesen!#REF!</f>
        <v>#REF!</v>
      </c>
      <c r="G9" s="97" t="s">
        <v>93</v>
      </c>
      <c r="H9" s="5">
        <v>7202670</v>
      </c>
      <c r="I9" s="5">
        <v>8954030</v>
      </c>
      <c r="J9" s="5">
        <f>Mindösszesen!K10</f>
        <v>7445600</v>
      </c>
      <c r="K9" s="5">
        <v>7960</v>
      </c>
      <c r="L9" s="5" t="e">
        <f>Mindösszesen!#REF!</f>
        <v>#REF!</v>
      </c>
    </row>
    <row r="10" spans="1:12" s="11" customFormat="1" ht="15.75">
      <c r="A10" s="291"/>
      <c r="B10" s="296"/>
      <c r="C10" s="296"/>
      <c r="D10" s="296"/>
      <c r="E10" s="319"/>
      <c r="F10" s="310"/>
      <c r="G10" s="97" t="s">
        <v>94</v>
      </c>
      <c r="H10" s="5">
        <v>61640074</v>
      </c>
      <c r="I10" s="5">
        <v>67493500</v>
      </c>
      <c r="J10" s="5">
        <f>Mindösszesen!K11</f>
        <v>57286911</v>
      </c>
      <c r="K10" s="5">
        <v>56421</v>
      </c>
      <c r="L10" s="5" t="e">
        <f>Mindösszesen!#REF!</f>
        <v>#REF!</v>
      </c>
    </row>
    <row r="11" spans="1:12" s="11" customFormat="1" ht="15.75">
      <c r="A11" s="96" t="s">
        <v>96</v>
      </c>
      <c r="B11" s="13">
        <f>SUM(B6:B10)</f>
        <v>242286747</v>
      </c>
      <c r="C11" s="13">
        <f>SUM(C6:C10)</f>
        <v>238538923</v>
      </c>
      <c r="D11" s="13">
        <f>SUM(D6:D10)</f>
        <v>209722767</v>
      </c>
      <c r="E11" s="13">
        <f>SUM(E6:E10)</f>
        <v>223563</v>
      </c>
      <c r="F11" s="13" t="e">
        <f>SUM(F6:F10)</f>
        <v>#REF!</v>
      </c>
      <c r="G11" s="96" t="s">
        <v>97</v>
      </c>
      <c r="H11" s="13">
        <f>SUM(H6:H10)</f>
        <v>213922709</v>
      </c>
      <c r="I11" s="13">
        <f>SUM(I6:I10)</f>
        <v>220639267</v>
      </c>
      <c r="J11" s="13">
        <f>SUM(J6:J10)</f>
        <v>217952949</v>
      </c>
      <c r="K11" s="13">
        <f>SUM(K6:K10)</f>
        <v>221154</v>
      </c>
      <c r="L11" s="13" t="e">
        <f>SUM(L6:L10)</f>
        <v>#REF!</v>
      </c>
    </row>
    <row r="12" spans="1:12" s="11" customFormat="1" ht="15.75">
      <c r="A12" s="98" t="s">
        <v>158</v>
      </c>
      <c r="B12" s="99">
        <f>B11-H11</f>
        <v>28364038</v>
      </c>
      <c r="C12" s="99">
        <f>C11-I11</f>
        <v>17899656</v>
      </c>
      <c r="D12" s="99">
        <f>D11-J11</f>
        <v>-8230182</v>
      </c>
      <c r="E12" s="99">
        <f>E11-K11</f>
        <v>2409</v>
      </c>
      <c r="F12" s="99" t="e">
        <f>F11-L11</f>
        <v>#REF!</v>
      </c>
      <c r="G12" s="292" t="s">
        <v>151</v>
      </c>
      <c r="H12" s="295">
        <v>5665067</v>
      </c>
      <c r="I12" s="295">
        <v>6386280</v>
      </c>
      <c r="J12" s="295">
        <f>Mindösszesen!K13</f>
        <v>5935169</v>
      </c>
      <c r="K12" s="295">
        <v>5666</v>
      </c>
      <c r="L12" s="295" t="e">
        <f>Mindösszesen!#REF!</f>
        <v>#REF!</v>
      </c>
    </row>
    <row r="13" spans="1:12" s="11" customFormat="1" ht="15.75">
      <c r="A13" s="98" t="s">
        <v>149</v>
      </c>
      <c r="B13" s="5">
        <v>21333577</v>
      </c>
      <c r="C13" s="5">
        <v>55750987</v>
      </c>
      <c r="D13" s="5">
        <f>Mindösszesen!F14</f>
        <v>33538041</v>
      </c>
      <c r="E13" s="5">
        <v>21334</v>
      </c>
      <c r="F13" s="5" t="e">
        <f>Mindösszesen!#REF!</f>
        <v>#REF!</v>
      </c>
      <c r="G13" s="292"/>
      <c r="H13" s="295"/>
      <c r="I13" s="295"/>
      <c r="J13" s="295"/>
      <c r="K13" s="295"/>
      <c r="L13" s="295"/>
    </row>
    <row r="14" spans="1:12" s="11" customFormat="1" ht="15.75">
      <c r="A14" s="98" t="s">
        <v>150</v>
      </c>
      <c r="B14" s="5">
        <v>5969480</v>
      </c>
      <c r="C14" s="5">
        <v>5935169</v>
      </c>
      <c r="D14" s="5">
        <f>Mindösszesen!F15</f>
        <v>0</v>
      </c>
      <c r="E14" s="5"/>
      <c r="F14" s="5" t="e">
        <f>Mindösszesen!#REF!</f>
        <v>#REF!</v>
      </c>
      <c r="G14" s="292"/>
      <c r="H14" s="295"/>
      <c r="I14" s="295"/>
      <c r="J14" s="295"/>
      <c r="K14" s="295"/>
      <c r="L14" s="295"/>
    </row>
    <row r="15" spans="1:12" s="11" customFormat="1" ht="15.75">
      <c r="A15" s="62" t="s">
        <v>186</v>
      </c>
      <c r="B15" s="5">
        <v>0</v>
      </c>
      <c r="C15" s="5">
        <v>0</v>
      </c>
      <c r="D15" s="5">
        <v>0</v>
      </c>
      <c r="E15" s="5"/>
      <c r="F15" s="5"/>
      <c r="G15" s="62" t="s">
        <v>187</v>
      </c>
      <c r="H15" s="83">
        <v>0</v>
      </c>
      <c r="I15" s="83">
        <v>0</v>
      </c>
      <c r="J15" s="83">
        <v>0</v>
      </c>
      <c r="K15" s="83"/>
      <c r="L15" s="83"/>
    </row>
    <row r="16" spans="1:12" s="11" customFormat="1" ht="15.75">
      <c r="A16" s="96" t="s">
        <v>10</v>
      </c>
      <c r="B16" s="14">
        <f>B11+B13+B14+B15</f>
        <v>269589804</v>
      </c>
      <c r="C16" s="14">
        <f>C11+C13+C14+C15</f>
        <v>300225079</v>
      </c>
      <c r="D16" s="14">
        <f>D11+D13+D14+D15</f>
        <v>243260808</v>
      </c>
      <c r="E16" s="14">
        <f>E11+E13+E14+E15</f>
        <v>244897</v>
      </c>
      <c r="F16" s="14" t="e">
        <f>F11+F13+F14+F15</f>
        <v>#REF!</v>
      </c>
      <c r="G16" s="96" t="s">
        <v>11</v>
      </c>
      <c r="H16" s="14">
        <f>H11+H12+H15</f>
        <v>219587776</v>
      </c>
      <c r="I16" s="14">
        <f>I11+I12+I15</f>
        <v>227025547</v>
      </c>
      <c r="J16" s="14">
        <f>J11+J12+J15</f>
        <v>223888118</v>
      </c>
      <c r="K16" s="14">
        <f>K11+K12+K15</f>
        <v>226820</v>
      </c>
      <c r="L16" s="14" t="e">
        <f>L11+L12+L15</f>
        <v>#REF!</v>
      </c>
    </row>
    <row r="17" spans="1:12" s="100" customFormat="1" ht="16.5">
      <c r="A17" s="294" t="s">
        <v>152</v>
      </c>
      <c r="B17" s="294"/>
      <c r="C17" s="294"/>
      <c r="D17" s="294"/>
      <c r="E17" s="294"/>
      <c r="F17" s="294"/>
      <c r="G17" s="315" t="s">
        <v>127</v>
      </c>
      <c r="H17" s="316"/>
      <c r="I17" s="316"/>
      <c r="J17" s="317"/>
      <c r="K17" s="101"/>
      <c r="L17" s="128"/>
    </row>
    <row r="18" spans="1:12" s="11" customFormat="1" ht="31.5">
      <c r="A18" s="95" t="s">
        <v>326</v>
      </c>
      <c r="B18" s="5">
        <v>20104596</v>
      </c>
      <c r="C18" s="5">
        <v>13628660</v>
      </c>
      <c r="D18" s="5">
        <f>Mindösszesen!F18</f>
        <v>11109000</v>
      </c>
      <c r="E18" s="5">
        <v>10880</v>
      </c>
      <c r="F18" s="5" t="e">
        <f>Mindösszesen!#REF!</f>
        <v>#REF!</v>
      </c>
      <c r="G18" s="95" t="s">
        <v>122</v>
      </c>
      <c r="H18" s="5">
        <v>4725266</v>
      </c>
      <c r="I18" s="5">
        <v>28441386</v>
      </c>
      <c r="J18" s="5">
        <f>Mindösszesen!K18</f>
        <v>2739170</v>
      </c>
      <c r="K18" s="5">
        <v>16991</v>
      </c>
      <c r="L18" s="5" t="e">
        <f>Mindösszesen!#REF!</f>
        <v>#REF!</v>
      </c>
    </row>
    <row r="19" spans="1:12" s="11" customFormat="1" ht="15.75">
      <c r="A19" s="95" t="s">
        <v>152</v>
      </c>
      <c r="B19" s="5">
        <v>59000</v>
      </c>
      <c r="C19" s="5">
        <v>10000</v>
      </c>
      <c r="D19" s="5">
        <f>Mindösszesen!F19</f>
        <v>0</v>
      </c>
      <c r="E19" s="5">
        <v>1000</v>
      </c>
      <c r="F19" s="5" t="e">
        <f>Mindösszesen!#REF!</f>
        <v>#REF!</v>
      </c>
      <c r="G19" s="95" t="s">
        <v>56</v>
      </c>
      <c r="H19" s="5">
        <v>9505248</v>
      </c>
      <c r="I19" s="5">
        <v>24502029</v>
      </c>
      <c r="J19" s="5">
        <f>Mindösszesen!K19</f>
        <v>27732261</v>
      </c>
      <c r="K19" s="5">
        <v>23811</v>
      </c>
      <c r="L19" s="5" t="e">
        <f>Mindösszesen!#REF!</f>
        <v>#REF!</v>
      </c>
    </row>
    <row r="20" spans="1:12" s="11" customFormat="1" ht="15.75">
      <c r="A20" s="95" t="s">
        <v>399</v>
      </c>
      <c r="B20" s="5">
        <v>82800</v>
      </c>
      <c r="C20" s="5">
        <v>25000</v>
      </c>
      <c r="D20" s="5">
        <f>Mindösszesen!F20</f>
        <v>188200</v>
      </c>
      <c r="E20" s="5">
        <v>296</v>
      </c>
      <c r="F20" s="5" t="e">
        <f>Mindösszesen!#REF!</f>
        <v>#REF!</v>
      </c>
      <c r="G20" s="95" t="s">
        <v>238</v>
      </c>
      <c r="H20" s="5">
        <v>266923</v>
      </c>
      <c r="I20" s="5">
        <v>15000</v>
      </c>
      <c r="J20" s="5">
        <f>Mindösszesen!K20</f>
        <v>198459</v>
      </c>
      <c r="K20" s="5">
        <v>247</v>
      </c>
      <c r="L20" s="5" t="e">
        <f>Mindösszesen!#REF!</f>
        <v>#REF!</v>
      </c>
    </row>
    <row r="21" spans="1:12" s="11" customFormat="1" ht="15.75">
      <c r="A21" s="96" t="s">
        <v>96</v>
      </c>
      <c r="B21" s="13">
        <f>SUM(B18:B20)</f>
        <v>20246396</v>
      </c>
      <c r="C21" s="13">
        <f>SUM(C18:C20)</f>
        <v>13663660</v>
      </c>
      <c r="D21" s="13">
        <f>SUM(D18:D20)</f>
        <v>11297200</v>
      </c>
      <c r="E21" s="13">
        <f>SUM(E18:E20)</f>
        <v>12176</v>
      </c>
      <c r="F21" s="13" t="e">
        <f>SUM(F18:F20)</f>
        <v>#REF!</v>
      </c>
      <c r="G21" s="96" t="s">
        <v>97</v>
      </c>
      <c r="H21" s="13">
        <f>SUM(H18:H20)</f>
        <v>14497437</v>
      </c>
      <c r="I21" s="13">
        <f>SUM(I18:I20)</f>
        <v>52958415</v>
      </c>
      <c r="J21" s="13">
        <f>SUM(J18:J20)</f>
        <v>30669890</v>
      </c>
      <c r="K21" s="13">
        <f>SUM(K18:K20)</f>
        <v>41049</v>
      </c>
      <c r="L21" s="13" t="e">
        <f>SUM(L18:L20)</f>
        <v>#REF!</v>
      </c>
    </row>
    <row r="22" spans="1:12" s="11" customFormat="1" ht="15.75">
      <c r="A22" s="98" t="s">
        <v>158</v>
      </c>
      <c r="B22" s="99">
        <f>B21-H21</f>
        <v>5748959</v>
      </c>
      <c r="C22" s="99">
        <f>C21-I21</f>
        <v>-39294755</v>
      </c>
      <c r="D22" s="99">
        <f>D21-J21</f>
        <v>-19372690</v>
      </c>
      <c r="E22" s="99">
        <f>E21-K21</f>
        <v>-28873</v>
      </c>
      <c r="F22" s="99" t="e">
        <f>F21-L21</f>
        <v>#REF!</v>
      </c>
      <c r="G22" s="292" t="s">
        <v>151</v>
      </c>
      <c r="H22" s="295">
        <v>0</v>
      </c>
      <c r="I22" s="295"/>
      <c r="J22" s="295">
        <f>Mindösszesen!K22</f>
        <v>0</v>
      </c>
      <c r="K22" s="312"/>
      <c r="L22" s="295" t="e">
        <f>Mindösszesen!#REF!</f>
        <v>#REF!</v>
      </c>
    </row>
    <row r="23" spans="1:12" s="11" customFormat="1" ht="15.75">
      <c r="A23" s="98" t="s">
        <v>149</v>
      </c>
      <c r="B23" s="5">
        <v>0</v>
      </c>
      <c r="C23" s="5">
        <v>0</v>
      </c>
      <c r="D23" s="5">
        <f>Mindösszesen!F23</f>
        <v>0</v>
      </c>
      <c r="E23" s="5"/>
      <c r="F23" s="5" t="e">
        <f>Mindösszesen!#REF!</f>
        <v>#REF!</v>
      </c>
      <c r="G23" s="292"/>
      <c r="H23" s="295"/>
      <c r="I23" s="295"/>
      <c r="J23" s="295"/>
      <c r="K23" s="313"/>
      <c r="L23" s="295"/>
    </row>
    <row r="24" spans="1:12" s="11" customFormat="1" ht="15.75">
      <c r="A24" s="98" t="s">
        <v>150</v>
      </c>
      <c r="B24" s="5">
        <v>0</v>
      </c>
      <c r="C24" s="5">
        <v>0</v>
      </c>
      <c r="D24" s="5">
        <f>Mindösszesen!F24</f>
        <v>0</v>
      </c>
      <c r="E24" s="5">
        <v>10795</v>
      </c>
      <c r="F24" s="5" t="e">
        <f>Mindösszesen!#REF!</f>
        <v>#REF!</v>
      </c>
      <c r="G24" s="292"/>
      <c r="H24" s="295"/>
      <c r="I24" s="295"/>
      <c r="J24" s="295"/>
      <c r="K24" s="314"/>
      <c r="L24" s="295"/>
    </row>
    <row r="25" spans="1:12" s="11" customFormat="1" ht="31.5">
      <c r="A25" s="96" t="s">
        <v>12</v>
      </c>
      <c r="B25" s="14">
        <f>B21+B23+B24</f>
        <v>20246396</v>
      </c>
      <c r="C25" s="14">
        <f>C21+C23+C24</f>
        <v>13663660</v>
      </c>
      <c r="D25" s="14">
        <f>D21+D23+D24</f>
        <v>11297200</v>
      </c>
      <c r="E25" s="14">
        <f>E21+E23+E24</f>
        <v>22971</v>
      </c>
      <c r="F25" s="14" t="e">
        <f>F21+F23+F24</f>
        <v>#REF!</v>
      </c>
      <c r="G25" s="96" t="s">
        <v>13</v>
      </c>
      <c r="H25" s="14">
        <f>H21+H22</f>
        <v>14497437</v>
      </c>
      <c r="I25" s="14">
        <f>I21+I22</f>
        <v>52958415</v>
      </c>
      <c r="J25" s="14">
        <f>J21+J22</f>
        <v>30669890</v>
      </c>
      <c r="K25" s="14">
        <f>K21+K22</f>
        <v>41049</v>
      </c>
      <c r="L25" s="14" t="e">
        <f>L21+L22</f>
        <v>#REF!</v>
      </c>
    </row>
    <row r="26" spans="1:12" s="100" customFormat="1" ht="16.5">
      <c r="A26" s="293" t="s">
        <v>154</v>
      </c>
      <c r="B26" s="293"/>
      <c r="C26" s="293"/>
      <c r="D26" s="293"/>
      <c r="E26" s="293"/>
      <c r="F26" s="293"/>
      <c r="G26" s="315" t="s">
        <v>155</v>
      </c>
      <c r="H26" s="316"/>
      <c r="I26" s="316"/>
      <c r="J26" s="317"/>
      <c r="K26" s="101"/>
      <c r="L26" s="128"/>
    </row>
    <row r="27" spans="1:12" s="11" customFormat="1" ht="15.75">
      <c r="A27" s="95" t="s">
        <v>156</v>
      </c>
      <c r="B27" s="5">
        <f>B11+B21</f>
        <v>262533143</v>
      </c>
      <c r="C27" s="5">
        <f>C11+C21</f>
        <v>252202583</v>
      </c>
      <c r="D27" s="5">
        <f>D11+D21</f>
        <v>221019967</v>
      </c>
      <c r="E27" s="5">
        <f>E11+E21</f>
        <v>235739</v>
      </c>
      <c r="F27" s="5" t="e">
        <f>F11+F21</f>
        <v>#REF!</v>
      </c>
      <c r="G27" s="95" t="s">
        <v>157</v>
      </c>
      <c r="H27" s="5">
        <f aca="true" t="shared" si="0" ref="H27:L28">H11+H21</f>
        <v>228420146</v>
      </c>
      <c r="I27" s="5">
        <f t="shared" si="0"/>
        <v>273597682</v>
      </c>
      <c r="J27" s="5">
        <f>J11+J21</f>
        <v>248622839</v>
      </c>
      <c r="K27" s="5">
        <f>K11+K21</f>
        <v>262203</v>
      </c>
      <c r="L27" s="5" t="e">
        <f t="shared" si="0"/>
        <v>#REF!</v>
      </c>
    </row>
    <row r="28" spans="1:12" s="11" customFormat="1" ht="15.75">
      <c r="A28" s="98" t="s">
        <v>158</v>
      </c>
      <c r="B28" s="99">
        <f>B27-H27</f>
        <v>34112997</v>
      </c>
      <c r="C28" s="99">
        <f>C27-I27</f>
        <v>-21395099</v>
      </c>
      <c r="D28" s="99">
        <f>D27-J27</f>
        <v>-27602872</v>
      </c>
      <c r="E28" s="99">
        <f>E27-K27</f>
        <v>-26464</v>
      </c>
      <c r="F28" s="99" t="e">
        <f>F27-L27</f>
        <v>#REF!</v>
      </c>
      <c r="G28" s="292" t="s">
        <v>151</v>
      </c>
      <c r="H28" s="295">
        <f t="shared" si="0"/>
        <v>5665067</v>
      </c>
      <c r="I28" s="295">
        <f t="shared" si="0"/>
        <v>6386280</v>
      </c>
      <c r="J28" s="295">
        <f>Mindösszesen!K28</f>
        <v>5935169</v>
      </c>
      <c r="K28" s="295">
        <v>5665</v>
      </c>
      <c r="L28" s="295" t="e">
        <f t="shared" si="0"/>
        <v>#REF!</v>
      </c>
    </row>
    <row r="29" spans="1:12" s="11" customFormat="1" ht="15.75">
      <c r="A29" s="98" t="s">
        <v>149</v>
      </c>
      <c r="B29" s="5">
        <f aca="true" t="shared" si="1" ref="B29:F30">B13+B23</f>
        <v>21333577</v>
      </c>
      <c r="C29" s="5">
        <f t="shared" si="1"/>
        <v>55750987</v>
      </c>
      <c r="D29" s="5">
        <f>D13+D23</f>
        <v>33538041</v>
      </c>
      <c r="E29" s="5">
        <f>E13+E23</f>
        <v>21334</v>
      </c>
      <c r="F29" s="5" t="e">
        <f t="shared" si="1"/>
        <v>#REF!</v>
      </c>
      <c r="G29" s="292"/>
      <c r="H29" s="295"/>
      <c r="I29" s="295"/>
      <c r="J29" s="295"/>
      <c r="K29" s="295"/>
      <c r="L29" s="295"/>
    </row>
    <row r="30" spans="1:12" s="11" customFormat="1" ht="15.75">
      <c r="A30" s="98" t="s">
        <v>150</v>
      </c>
      <c r="B30" s="5">
        <f t="shared" si="1"/>
        <v>5969480</v>
      </c>
      <c r="C30" s="5">
        <f t="shared" si="1"/>
        <v>5935169</v>
      </c>
      <c r="D30" s="5">
        <f>D14+D24</f>
        <v>0</v>
      </c>
      <c r="E30" s="5">
        <f>E14+E24</f>
        <v>10795</v>
      </c>
      <c r="F30" s="5" t="e">
        <f t="shared" si="1"/>
        <v>#REF!</v>
      </c>
      <c r="G30" s="292"/>
      <c r="H30" s="295"/>
      <c r="I30" s="295"/>
      <c r="J30" s="295"/>
      <c r="K30" s="295"/>
      <c r="L30" s="295"/>
    </row>
    <row r="31" spans="1:12" s="11" customFormat="1" ht="15.75">
      <c r="A31" s="62" t="s">
        <v>186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5">
        <f>F15</f>
        <v>0</v>
      </c>
      <c r="G31" s="62" t="s">
        <v>187</v>
      </c>
      <c r="H31" s="83">
        <v>0</v>
      </c>
      <c r="I31" s="83">
        <f>I15</f>
        <v>0</v>
      </c>
      <c r="J31" s="83">
        <f>J15</f>
        <v>0</v>
      </c>
      <c r="K31" s="83">
        <f>K15</f>
        <v>0</v>
      </c>
      <c r="L31" s="83">
        <f>L15</f>
        <v>0</v>
      </c>
    </row>
    <row r="32" spans="1:12" s="11" customFormat="1" ht="15.75">
      <c r="A32" s="94" t="s">
        <v>7</v>
      </c>
      <c r="B32" s="14">
        <f>B27+B29+B30+B31</f>
        <v>289836200</v>
      </c>
      <c r="C32" s="14">
        <f>C27+C29+C30+C31</f>
        <v>313888739</v>
      </c>
      <c r="D32" s="14">
        <f>D27+D29+D30+D31</f>
        <v>254558008</v>
      </c>
      <c r="E32" s="14">
        <f>E27+E29+E30+E31</f>
        <v>267868</v>
      </c>
      <c r="F32" s="14" t="e">
        <f>F27+F29+F30+F31</f>
        <v>#REF!</v>
      </c>
      <c r="G32" s="94" t="s">
        <v>8</v>
      </c>
      <c r="H32" s="14">
        <f>SUM(H27:H31)</f>
        <v>234085213</v>
      </c>
      <c r="I32" s="14">
        <f>SUM(I27:I31)</f>
        <v>279983962</v>
      </c>
      <c r="J32" s="14">
        <f>SUM(J27:J31)</f>
        <v>254558008</v>
      </c>
      <c r="K32" s="14">
        <f>SUM(K27:K31)</f>
        <v>267868</v>
      </c>
      <c r="L32" s="14" t="e">
        <f>SUM(L27:L31)</f>
        <v>#REF!</v>
      </c>
    </row>
    <row r="33" spans="4:10" ht="15" hidden="1">
      <c r="D33" s="39">
        <f>Mindösszesen!F31</f>
        <v>254558008</v>
      </c>
      <c r="J33" s="39">
        <f>Mindösszesen!K31</f>
        <v>254558008</v>
      </c>
    </row>
  </sheetData>
  <sheetProtection/>
  <mergeCells count="32">
    <mergeCell ref="L12:L14"/>
    <mergeCell ref="A5:F5"/>
    <mergeCell ref="G5:J5"/>
    <mergeCell ref="A9:A10"/>
    <mergeCell ref="B9:B10"/>
    <mergeCell ref="L22:L24"/>
    <mergeCell ref="J12:J14"/>
    <mergeCell ref="G17:J17"/>
    <mergeCell ref="E9:E10"/>
    <mergeCell ref="K12:K14"/>
    <mergeCell ref="A1:L1"/>
    <mergeCell ref="A2:L2"/>
    <mergeCell ref="G12:G14"/>
    <mergeCell ref="H12:H14"/>
    <mergeCell ref="I12:I14"/>
    <mergeCell ref="L28:L30"/>
    <mergeCell ref="J28:J30"/>
    <mergeCell ref="K22:K24"/>
    <mergeCell ref="K28:K30"/>
    <mergeCell ref="G26:J26"/>
    <mergeCell ref="C9:C10"/>
    <mergeCell ref="F9:F10"/>
    <mergeCell ref="A17:F17"/>
    <mergeCell ref="G22:G24"/>
    <mergeCell ref="D9:D10"/>
    <mergeCell ref="A26:F26"/>
    <mergeCell ref="G28:G30"/>
    <mergeCell ref="J22:J24"/>
    <mergeCell ref="H28:H30"/>
    <mergeCell ref="I28:I30"/>
    <mergeCell ref="H22:H24"/>
    <mergeCell ref="I22:I2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S29"/>
  <sheetViews>
    <sheetView zoomScalePageLayoutView="0" workbookViewId="0" topLeftCell="A1">
      <pane xSplit="2" ySplit="4" topLeftCell="G8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R1" sqref="R1:S16384"/>
    </sheetView>
  </sheetViews>
  <sheetFormatPr defaultColWidth="9.140625" defaultRowHeight="15"/>
  <cols>
    <col min="1" max="1" width="5.7109375" style="72" customWidth="1"/>
    <col min="2" max="2" width="36.57421875" style="72" customWidth="1"/>
    <col min="3" max="5" width="11.28125" style="72" customWidth="1"/>
    <col min="6" max="6" width="12.140625" style="72" customWidth="1"/>
    <col min="7" max="14" width="11.28125" style="72" customWidth="1"/>
    <col min="15" max="15" width="12.140625" style="72" customWidth="1"/>
    <col min="16" max="16" width="10.421875" style="132" hidden="1" customWidth="1"/>
    <col min="17" max="17" width="10.8515625" style="132" hidden="1" customWidth="1"/>
    <col min="18" max="18" width="12.421875" style="72" hidden="1" customWidth="1"/>
    <col min="19" max="19" width="13.140625" style="72" hidden="1" customWidth="1"/>
    <col min="20" max="16384" width="9.140625" style="72" customWidth="1"/>
  </cols>
  <sheetData>
    <row r="1" spans="1:17" s="16" customFormat="1" ht="15.75">
      <c r="A1" s="320" t="s">
        <v>958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129"/>
      <c r="Q1" s="129"/>
    </row>
    <row r="2" spans="16:17" s="16" customFormat="1" ht="15.75">
      <c r="P2" s="129"/>
      <c r="Q2" s="129"/>
    </row>
    <row r="3" spans="1:17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58</v>
      </c>
      <c r="H3" s="1" t="s">
        <v>59</v>
      </c>
      <c r="I3" s="1" t="s">
        <v>60</v>
      </c>
      <c r="J3" s="1" t="s">
        <v>105</v>
      </c>
      <c r="K3" s="1" t="s">
        <v>106</v>
      </c>
      <c r="L3" s="1" t="s">
        <v>61</v>
      </c>
      <c r="M3" s="1" t="s">
        <v>107</v>
      </c>
      <c r="N3" s="1" t="s">
        <v>108</v>
      </c>
      <c r="O3" s="1" t="s">
        <v>109</v>
      </c>
      <c r="P3" s="130"/>
      <c r="Q3" s="130"/>
    </row>
    <row r="4" spans="1:17" s="10" customFormat="1" ht="15.75">
      <c r="A4" s="1">
        <v>1</v>
      </c>
      <c r="B4" s="6" t="s">
        <v>9</v>
      </c>
      <c r="C4" s="69" t="s">
        <v>110</v>
      </c>
      <c r="D4" s="69" t="s">
        <v>111</v>
      </c>
      <c r="E4" s="69" t="s">
        <v>112</v>
      </c>
      <c r="F4" s="69" t="s">
        <v>113</v>
      </c>
      <c r="G4" s="69" t="s">
        <v>114</v>
      </c>
      <c r="H4" s="69" t="s">
        <v>115</v>
      </c>
      <c r="I4" s="69" t="s">
        <v>116</v>
      </c>
      <c r="J4" s="69" t="s">
        <v>117</v>
      </c>
      <c r="K4" s="69" t="s">
        <v>118</v>
      </c>
      <c r="L4" s="69" t="s">
        <v>119</v>
      </c>
      <c r="M4" s="69" t="s">
        <v>120</v>
      </c>
      <c r="N4" s="69" t="s">
        <v>121</v>
      </c>
      <c r="O4" s="69" t="s">
        <v>5</v>
      </c>
      <c r="P4" s="130"/>
      <c r="Q4" s="130"/>
    </row>
    <row r="5" spans="1:19" s="10" customFormat="1" ht="25.5">
      <c r="A5" s="1">
        <v>2</v>
      </c>
      <c r="B5" s="119" t="s">
        <v>317</v>
      </c>
      <c r="C5" s="5">
        <v>15091574</v>
      </c>
      <c r="D5" s="5">
        <v>15091574</v>
      </c>
      <c r="E5" s="5">
        <v>16595376</v>
      </c>
      <c r="F5" s="5">
        <v>15091574</v>
      </c>
      <c r="G5" s="5">
        <v>15091574</v>
      </c>
      <c r="H5" s="5">
        <v>16595372</v>
      </c>
      <c r="I5" s="5">
        <v>15091574</v>
      </c>
      <c r="J5" s="5">
        <v>15091574</v>
      </c>
      <c r="K5" s="5">
        <v>16595372</v>
      </c>
      <c r="L5" s="5">
        <v>15091574</v>
      </c>
      <c r="M5" s="5">
        <v>16091574</v>
      </c>
      <c r="N5" s="5">
        <v>15595372</v>
      </c>
      <c r="O5" s="14">
        <f>SUM(C5:N5)</f>
        <v>187114084</v>
      </c>
      <c r="P5" s="131" t="e">
        <f>Mindösszesen!#REF!</f>
        <v>#REF!</v>
      </c>
      <c r="Q5" s="131" t="e">
        <f>O5-P5</f>
        <v>#REF!</v>
      </c>
      <c r="R5" s="12">
        <f>Mindösszesen!F7</f>
        <v>187114084</v>
      </c>
      <c r="S5" s="12">
        <f>R5-O5</f>
        <v>0</v>
      </c>
    </row>
    <row r="6" spans="1:19" s="10" customFormat="1" ht="25.5">
      <c r="A6" s="1">
        <v>3</v>
      </c>
      <c r="B6" s="119" t="s">
        <v>326</v>
      </c>
      <c r="C6" s="5">
        <v>0</v>
      </c>
      <c r="D6" s="5">
        <v>0</v>
      </c>
      <c r="E6" s="5">
        <v>0</v>
      </c>
      <c r="F6" s="5">
        <v>593000</v>
      </c>
      <c r="G6" s="5"/>
      <c r="H6" s="5">
        <v>10516000</v>
      </c>
      <c r="I6" s="5"/>
      <c r="J6" s="5"/>
      <c r="K6" s="5"/>
      <c r="L6" s="5"/>
      <c r="M6" s="5">
        <v>0</v>
      </c>
      <c r="N6" s="5">
        <v>0</v>
      </c>
      <c r="O6" s="14">
        <f>SUM(C6:N6)</f>
        <v>11109000</v>
      </c>
      <c r="P6" s="131" t="e">
        <f>Mindösszesen!#REF!</f>
        <v>#REF!</v>
      </c>
      <c r="Q6" s="131" t="e">
        <f aca="true" t="shared" si="0" ref="Q6:Q27">O6-P6</f>
        <v>#REF!</v>
      </c>
      <c r="R6" s="12">
        <f>'Összes Önk.'!F18</f>
        <v>11109000</v>
      </c>
      <c r="S6" s="12">
        <f>R6-O6</f>
        <v>0</v>
      </c>
    </row>
    <row r="7" spans="1:19" s="10" customFormat="1" ht="15.75">
      <c r="A7" s="1">
        <v>4</v>
      </c>
      <c r="B7" s="119" t="s">
        <v>340</v>
      </c>
      <c r="C7" s="5"/>
      <c r="D7" s="5"/>
      <c r="E7" s="5">
        <v>1790000</v>
      </c>
      <c r="F7" s="5"/>
      <c r="G7" s="5">
        <v>7910000</v>
      </c>
      <c r="H7" s="5"/>
      <c r="I7" s="5"/>
      <c r="J7" s="5"/>
      <c r="K7" s="5">
        <v>1790000</v>
      </c>
      <c r="L7" s="5"/>
      <c r="M7" s="5"/>
      <c r="N7" s="5">
        <v>2690000</v>
      </c>
      <c r="O7" s="14">
        <f aca="true" t="shared" si="1" ref="O7:O15">SUM(C7:N7)</f>
        <v>14180000</v>
      </c>
      <c r="P7" s="131" t="e">
        <f>Mindösszesen!#REF!</f>
        <v>#REF!</v>
      </c>
      <c r="Q7" s="131" t="e">
        <f t="shared" si="0"/>
        <v>#REF!</v>
      </c>
      <c r="R7" s="12">
        <f>'Összes Önk.'!F8</f>
        <v>14180000</v>
      </c>
      <c r="S7" s="12">
        <f>R7-O7</f>
        <v>0</v>
      </c>
    </row>
    <row r="8" spans="1:19" s="10" customFormat="1" ht="15.75">
      <c r="A8" s="1">
        <v>5</v>
      </c>
      <c r="B8" s="119" t="s">
        <v>55</v>
      </c>
      <c r="C8" s="5">
        <v>613500</v>
      </c>
      <c r="D8" s="5">
        <v>490600</v>
      </c>
      <c r="E8" s="5">
        <v>800400</v>
      </c>
      <c r="F8" s="5">
        <v>630000</v>
      </c>
      <c r="G8" s="5">
        <v>826420</v>
      </c>
      <c r="H8" s="5">
        <v>750790</v>
      </c>
      <c r="I8" s="5">
        <v>814519</v>
      </c>
      <c r="J8" s="5">
        <v>750000</v>
      </c>
      <c r="K8" s="5">
        <v>526500</v>
      </c>
      <c r="L8" s="5">
        <v>706500</v>
      </c>
      <c r="M8" s="5">
        <v>757312</v>
      </c>
      <c r="N8" s="5">
        <v>570353</v>
      </c>
      <c r="O8" s="14">
        <f t="shared" si="1"/>
        <v>8236894</v>
      </c>
      <c r="P8" s="131" t="e">
        <f>Mindösszesen!#REF!</f>
        <v>#REF!</v>
      </c>
      <c r="Q8" s="131" t="e">
        <f t="shared" si="0"/>
        <v>#REF!</v>
      </c>
      <c r="R8" s="12">
        <f>Mindösszesen!F9</f>
        <v>8236894</v>
      </c>
      <c r="S8" s="12">
        <f>R8-O8</f>
        <v>0</v>
      </c>
    </row>
    <row r="9" spans="1:19" s="10" customFormat="1" ht="15.75">
      <c r="A9" s="1">
        <v>6</v>
      </c>
      <c r="B9" s="119" t="s">
        <v>152</v>
      </c>
      <c r="C9" s="5">
        <v>0</v>
      </c>
      <c r="D9" s="5">
        <v>0</v>
      </c>
      <c r="E9" s="5">
        <v>0</v>
      </c>
      <c r="F9" s="5">
        <v>0</v>
      </c>
      <c r="G9" s="5"/>
      <c r="H9" s="5"/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1"/>
        <v>0</v>
      </c>
      <c r="P9" s="131" t="e">
        <f>Mindösszesen!#REF!</f>
        <v>#REF!</v>
      </c>
      <c r="Q9" s="131" t="e">
        <f t="shared" si="0"/>
        <v>#REF!</v>
      </c>
      <c r="R9" s="12">
        <f>Mindösszesen!F19</f>
        <v>0</v>
      </c>
      <c r="S9" s="12">
        <f aca="true" t="shared" si="2" ref="S9:S28">R9-O9</f>
        <v>0</v>
      </c>
    </row>
    <row r="10" spans="1:19" s="10" customFormat="1" ht="15.75">
      <c r="A10" s="1">
        <v>7</v>
      </c>
      <c r="B10" s="119" t="s">
        <v>398</v>
      </c>
      <c r="C10" s="5">
        <v>15982</v>
      </c>
      <c r="D10" s="5">
        <v>15982</v>
      </c>
      <c r="E10" s="5">
        <v>15982</v>
      </c>
      <c r="F10" s="5">
        <v>15982</v>
      </c>
      <c r="G10" s="5">
        <v>15982</v>
      </c>
      <c r="H10" s="5">
        <v>15983</v>
      </c>
      <c r="I10" s="5">
        <v>15983</v>
      </c>
      <c r="J10" s="5">
        <v>15983</v>
      </c>
      <c r="K10" s="5">
        <v>15983</v>
      </c>
      <c r="L10" s="5">
        <v>15983</v>
      </c>
      <c r="M10" s="5">
        <v>15982</v>
      </c>
      <c r="N10" s="5">
        <v>15982</v>
      </c>
      <c r="O10" s="14">
        <f t="shared" si="1"/>
        <v>191789</v>
      </c>
      <c r="P10" s="131" t="e">
        <f>Mindösszesen!#REF!</f>
        <v>#REF!</v>
      </c>
      <c r="Q10" s="131" t="e">
        <f t="shared" si="0"/>
        <v>#REF!</v>
      </c>
      <c r="R10" s="12">
        <f>Mindösszesen!F10</f>
        <v>191789</v>
      </c>
      <c r="S10" s="12">
        <f t="shared" si="2"/>
        <v>0</v>
      </c>
    </row>
    <row r="11" spans="1:19" s="10" customFormat="1" ht="15.75">
      <c r="A11" s="1">
        <v>8</v>
      </c>
      <c r="B11" s="119" t="s">
        <v>399</v>
      </c>
      <c r="C11" s="5">
        <v>15685</v>
      </c>
      <c r="D11" s="5">
        <v>15685</v>
      </c>
      <c r="E11" s="5">
        <v>15685</v>
      </c>
      <c r="F11" s="5">
        <v>15685</v>
      </c>
      <c r="G11" s="5">
        <v>15685</v>
      </c>
      <c r="H11" s="5">
        <v>15685</v>
      </c>
      <c r="I11" s="5">
        <v>15685</v>
      </c>
      <c r="J11" s="5">
        <v>15685</v>
      </c>
      <c r="K11" s="5">
        <v>15675</v>
      </c>
      <c r="L11" s="5">
        <v>15685</v>
      </c>
      <c r="M11" s="5">
        <v>15685</v>
      </c>
      <c r="N11" s="5">
        <v>15675</v>
      </c>
      <c r="O11" s="14">
        <f t="shared" si="1"/>
        <v>188200</v>
      </c>
      <c r="P11" s="131" t="e">
        <f>Mindösszesen!#REF!</f>
        <v>#REF!</v>
      </c>
      <c r="Q11" s="131" t="e">
        <f t="shared" si="0"/>
        <v>#REF!</v>
      </c>
      <c r="R11" s="12">
        <f>Mindösszesen!F20</f>
        <v>188200</v>
      </c>
      <c r="S11" s="12">
        <f t="shared" si="2"/>
        <v>0</v>
      </c>
    </row>
    <row r="12" spans="1:19" s="10" customFormat="1" ht="15.75">
      <c r="A12" s="1">
        <v>9</v>
      </c>
      <c r="B12" s="119" t="s">
        <v>409</v>
      </c>
      <c r="C12" s="5">
        <v>9500000</v>
      </c>
      <c r="D12" s="5"/>
      <c r="E12" s="5"/>
      <c r="F12" s="5">
        <v>1000000</v>
      </c>
      <c r="G12" s="5"/>
      <c r="H12" s="5">
        <v>1500000</v>
      </c>
      <c r="I12" s="5">
        <v>8000000</v>
      </c>
      <c r="J12" s="5">
        <v>8000000</v>
      </c>
      <c r="K12" s="5">
        <v>3000000</v>
      </c>
      <c r="L12" s="5">
        <v>2538041</v>
      </c>
      <c r="M12" s="5">
        <v>0</v>
      </c>
      <c r="N12" s="5">
        <v>0</v>
      </c>
      <c r="O12" s="14">
        <f t="shared" si="1"/>
        <v>33538041</v>
      </c>
      <c r="P12" s="131" t="e">
        <f>Mindösszesen!#REF!</f>
        <v>#REF!</v>
      </c>
      <c r="Q12" s="131" t="e">
        <f t="shared" si="0"/>
        <v>#REF!</v>
      </c>
      <c r="R12" s="12">
        <f>Mindösszesen!F14</f>
        <v>33538041</v>
      </c>
      <c r="S12" s="12">
        <f t="shared" si="2"/>
        <v>0</v>
      </c>
    </row>
    <row r="13" spans="1:19" s="10" customFormat="1" ht="15.75">
      <c r="A13" s="1">
        <v>10</v>
      </c>
      <c r="B13" s="119" t="s">
        <v>410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1"/>
        <v>0</v>
      </c>
      <c r="P13" s="131" t="e">
        <f>Mindösszesen!#REF!</f>
        <v>#REF!</v>
      </c>
      <c r="Q13" s="131" t="e">
        <f t="shared" si="0"/>
        <v>#REF!</v>
      </c>
      <c r="R13" s="12">
        <f>Mindösszesen!F23</f>
        <v>0</v>
      </c>
      <c r="S13" s="12">
        <f t="shared" si="2"/>
        <v>0</v>
      </c>
    </row>
    <row r="14" spans="1:19" s="10" customFormat="1" ht="15.75">
      <c r="A14" s="1">
        <v>11</v>
      </c>
      <c r="B14" s="119" t="s">
        <v>407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1"/>
        <v>0</v>
      </c>
      <c r="P14" s="131" t="e">
        <f>Mindösszesen!#REF!</f>
        <v>#REF!</v>
      </c>
      <c r="Q14" s="131" t="e">
        <f t="shared" si="0"/>
        <v>#REF!</v>
      </c>
      <c r="R14" s="12">
        <f>Mindösszesen!F15</f>
        <v>0</v>
      </c>
      <c r="S14" s="12">
        <f t="shared" si="2"/>
        <v>0</v>
      </c>
    </row>
    <row r="15" spans="1:19" s="10" customFormat="1" ht="15.75">
      <c r="A15" s="1">
        <v>12</v>
      </c>
      <c r="B15" s="119" t="s">
        <v>408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/>
      <c r="N15" s="5">
        <v>0</v>
      </c>
      <c r="O15" s="14">
        <f t="shared" si="1"/>
        <v>0</v>
      </c>
      <c r="P15" s="131" t="e">
        <f>Mindösszesen!#REF!</f>
        <v>#REF!</v>
      </c>
      <c r="Q15" s="131" t="e">
        <f t="shared" si="0"/>
        <v>#REF!</v>
      </c>
      <c r="R15" s="12">
        <f>Mindösszesen!F24</f>
        <v>0</v>
      </c>
      <c r="S15" s="12">
        <f t="shared" si="2"/>
        <v>0</v>
      </c>
    </row>
    <row r="16" spans="1:19" s="10" customFormat="1" ht="15.75">
      <c r="A16" s="1">
        <v>13</v>
      </c>
      <c r="B16" s="71" t="s">
        <v>7</v>
      </c>
      <c r="C16" s="14">
        <f aca="true" t="shared" si="3" ref="C16:O16">SUM(C5:C15)</f>
        <v>25236741</v>
      </c>
      <c r="D16" s="14">
        <f t="shared" si="3"/>
        <v>15613841</v>
      </c>
      <c r="E16" s="14">
        <f t="shared" si="3"/>
        <v>19217443</v>
      </c>
      <c r="F16" s="14">
        <f t="shared" si="3"/>
        <v>17346241</v>
      </c>
      <c r="G16" s="14">
        <f t="shared" si="3"/>
        <v>23859661</v>
      </c>
      <c r="H16" s="14">
        <f t="shared" si="3"/>
        <v>29393830</v>
      </c>
      <c r="I16" s="14">
        <f t="shared" si="3"/>
        <v>23937761</v>
      </c>
      <c r="J16" s="14">
        <f t="shared" si="3"/>
        <v>23873242</v>
      </c>
      <c r="K16" s="14">
        <f t="shared" si="3"/>
        <v>21943530</v>
      </c>
      <c r="L16" s="14">
        <f t="shared" si="3"/>
        <v>18367783</v>
      </c>
      <c r="M16" s="14">
        <f t="shared" si="3"/>
        <v>16880553</v>
      </c>
      <c r="N16" s="14">
        <f t="shared" si="3"/>
        <v>18887382</v>
      </c>
      <c r="O16" s="14">
        <f t="shared" si="3"/>
        <v>254558008</v>
      </c>
      <c r="P16" s="131" t="e">
        <f>Mindösszesen!#REF!</f>
        <v>#REF!</v>
      </c>
      <c r="Q16" s="131" t="e">
        <f t="shared" si="0"/>
        <v>#REF!</v>
      </c>
      <c r="R16" s="12">
        <f>Mindösszesen!F31</f>
        <v>254558008</v>
      </c>
      <c r="S16" s="12">
        <f t="shared" si="2"/>
        <v>0</v>
      </c>
    </row>
    <row r="17" spans="1:19" s="10" customFormat="1" ht="15.75">
      <c r="A17" s="1">
        <v>14</v>
      </c>
      <c r="B17" s="70" t="s">
        <v>46</v>
      </c>
      <c r="C17" s="5">
        <v>7589978</v>
      </c>
      <c r="D17" s="5">
        <v>7589978</v>
      </c>
      <c r="E17" s="5">
        <v>7589978</v>
      </c>
      <c r="F17" s="5">
        <v>7320029</v>
      </c>
      <c r="G17" s="5">
        <v>7720029</v>
      </c>
      <c r="H17" s="5">
        <v>7320029</v>
      </c>
      <c r="I17" s="5">
        <v>7320029</v>
      </c>
      <c r="J17" s="5">
        <v>7320029</v>
      </c>
      <c r="K17" s="5">
        <v>7370022</v>
      </c>
      <c r="L17" s="5">
        <v>7320029</v>
      </c>
      <c r="M17" s="5">
        <v>7320029</v>
      </c>
      <c r="N17" s="5">
        <v>7670029</v>
      </c>
      <c r="O17" s="14">
        <f>SUM(C17:N17)</f>
        <v>89450188</v>
      </c>
      <c r="P17" s="131" t="e">
        <f>Mindösszesen!#REF!</f>
        <v>#REF!</v>
      </c>
      <c r="Q17" s="131" t="e">
        <f t="shared" si="0"/>
        <v>#REF!</v>
      </c>
      <c r="R17" s="12">
        <f>Mindösszesen!K7</f>
        <v>89450188</v>
      </c>
      <c r="S17" s="12">
        <f t="shared" si="2"/>
        <v>0</v>
      </c>
    </row>
    <row r="18" spans="1:19" s="10" customFormat="1" ht="25.5">
      <c r="A18" s="1">
        <v>15</v>
      </c>
      <c r="B18" s="70" t="s">
        <v>91</v>
      </c>
      <c r="C18" s="5">
        <v>1551023</v>
      </c>
      <c r="D18" s="5">
        <v>1362049</v>
      </c>
      <c r="E18" s="5">
        <v>1362049</v>
      </c>
      <c r="F18" s="5">
        <v>1325729</v>
      </c>
      <c r="G18" s="5">
        <v>1335870</v>
      </c>
      <c r="H18" s="5">
        <v>1335729</v>
      </c>
      <c r="I18" s="5">
        <v>1335729</v>
      </c>
      <c r="J18" s="5">
        <v>1335729</v>
      </c>
      <c r="K18" s="5">
        <v>1360729</v>
      </c>
      <c r="L18" s="5">
        <v>1395729</v>
      </c>
      <c r="M18" s="5">
        <v>1395729</v>
      </c>
      <c r="N18" s="5">
        <v>1395729</v>
      </c>
      <c r="O18" s="14">
        <f aca="true" t="shared" si="4" ref="O18:O26">SUM(C18:N18)</f>
        <v>16491823</v>
      </c>
      <c r="P18" s="131" t="e">
        <f>Mindösszesen!#REF!</f>
        <v>#REF!</v>
      </c>
      <c r="Q18" s="131" t="e">
        <f t="shared" si="0"/>
        <v>#REF!</v>
      </c>
      <c r="R18" s="12">
        <f>Mindösszesen!K8</f>
        <v>16491823</v>
      </c>
      <c r="S18" s="12">
        <f t="shared" si="2"/>
        <v>0</v>
      </c>
    </row>
    <row r="19" spans="1:19" s="10" customFormat="1" ht="15.75">
      <c r="A19" s="1">
        <v>16</v>
      </c>
      <c r="B19" s="70" t="s">
        <v>92</v>
      </c>
      <c r="C19" s="5">
        <v>3165200</v>
      </c>
      <c r="D19" s="5">
        <v>3598700</v>
      </c>
      <c r="E19" s="5">
        <v>3695900</v>
      </c>
      <c r="F19" s="5">
        <v>3356700</v>
      </c>
      <c r="G19" s="5">
        <v>5056800</v>
      </c>
      <c r="H19" s="5">
        <v>4858987</v>
      </c>
      <c r="I19" s="5">
        <v>4184620</v>
      </c>
      <c r="J19" s="5">
        <v>4320776</v>
      </c>
      <c r="K19" s="5">
        <v>3942732</v>
      </c>
      <c r="L19" s="5">
        <v>3780394</v>
      </c>
      <c r="M19" s="5">
        <v>3782173</v>
      </c>
      <c r="N19" s="5">
        <v>3535445</v>
      </c>
      <c r="O19" s="14">
        <f t="shared" si="4"/>
        <v>47278427</v>
      </c>
      <c r="P19" s="131" t="e">
        <f>Mindösszesen!#REF!</f>
        <v>#REF!</v>
      </c>
      <c r="Q19" s="131" t="e">
        <f t="shared" si="0"/>
        <v>#REF!</v>
      </c>
      <c r="R19" s="12">
        <f>Mindösszesen!K9</f>
        <v>47278427</v>
      </c>
      <c r="S19" s="12">
        <f t="shared" si="2"/>
        <v>0</v>
      </c>
    </row>
    <row r="20" spans="1:19" s="10" customFormat="1" ht="15.75">
      <c r="A20" s="1">
        <v>17</v>
      </c>
      <c r="B20" s="70" t="s">
        <v>93</v>
      </c>
      <c r="C20" s="5">
        <v>315633</v>
      </c>
      <c r="D20" s="5">
        <v>415633</v>
      </c>
      <c r="E20" s="5">
        <v>215633</v>
      </c>
      <c r="F20" s="5">
        <v>815633</v>
      </c>
      <c r="G20" s="5">
        <v>715633</v>
      </c>
      <c r="H20" s="5">
        <v>815633</v>
      </c>
      <c r="I20" s="5">
        <v>715633</v>
      </c>
      <c r="J20" s="5">
        <v>723633</v>
      </c>
      <c r="K20" s="5">
        <v>715633</v>
      </c>
      <c r="L20" s="5">
        <v>525637</v>
      </c>
      <c r="M20" s="5">
        <v>515633</v>
      </c>
      <c r="N20" s="5">
        <v>955633</v>
      </c>
      <c r="O20" s="14">
        <f t="shared" si="4"/>
        <v>7445600</v>
      </c>
      <c r="P20" s="131" t="e">
        <f>Mindösszesen!#REF!</f>
        <v>#REF!</v>
      </c>
      <c r="Q20" s="131" t="e">
        <f t="shared" si="0"/>
        <v>#REF!</v>
      </c>
      <c r="R20" s="12">
        <f>Mindösszesen!K10</f>
        <v>7445600</v>
      </c>
      <c r="S20" s="12">
        <f t="shared" si="2"/>
        <v>0</v>
      </c>
    </row>
    <row r="21" spans="1:19" s="10" customFormat="1" ht="15.75">
      <c r="A21" s="1">
        <v>18</v>
      </c>
      <c r="B21" s="70" t="s">
        <v>94</v>
      </c>
      <c r="C21" s="5">
        <v>4385363</v>
      </c>
      <c r="D21" s="5">
        <v>4535363</v>
      </c>
      <c r="E21" s="5">
        <v>5362590</v>
      </c>
      <c r="F21" s="5">
        <v>4435363</v>
      </c>
      <c r="G21" s="5">
        <v>4754250</v>
      </c>
      <c r="H21" s="5">
        <v>5335363</v>
      </c>
      <c r="I21" s="5">
        <v>4424577</v>
      </c>
      <c r="J21" s="5">
        <v>4285363</v>
      </c>
      <c r="K21" s="5">
        <v>5335363</v>
      </c>
      <c r="L21" s="5">
        <v>4235363</v>
      </c>
      <c r="M21" s="5">
        <v>4835363</v>
      </c>
      <c r="N21" s="5">
        <v>5362590</v>
      </c>
      <c r="O21" s="14">
        <f t="shared" si="4"/>
        <v>57286911</v>
      </c>
      <c r="P21" s="131" t="e">
        <f>Mindösszesen!#REF!</f>
        <v>#REF!</v>
      </c>
      <c r="Q21" s="131" t="e">
        <f t="shared" si="0"/>
        <v>#REF!</v>
      </c>
      <c r="R21" s="12">
        <f>Mindösszesen!K11</f>
        <v>57286911</v>
      </c>
      <c r="S21" s="12">
        <f t="shared" si="2"/>
        <v>0</v>
      </c>
    </row>
    <row r="22" spans="1:19" s="10" customFormat="1" ht="15.75">
      <c r="A22" s="1">
        <v>19</v>
      </c>
      <c r="B22" s="70" t="s">
        <v>122</v>
      </c>
      <c r="C22" s="5">
        <v>0</v>
      </c>
      <c r="D22" s="5">
        <v>0</v>
      </c>
      <c r="E22" s="5"/>
      <c r="F22" s="5"/>
      <c r="G22" s="5">
        <v>76200</v>
      </c>
      <c r="H22" s="5">
        <v>444500</v>
      </c>
      <c r="I22" s="5"/>
      <c r="J22" s="5">
        <v>2218470</v>
      </c>
      <c r="K22" s="5"/>
      <c r="L22" s="5"/>
      <c r="M22" s="5"/>
      <c r="N22" s="5"/>
      <c r="O22" s="14">
        <f t="shared" si="4"/>
        <v>2739170</v>
      </c>
      <c r="P22" s="131" t="e">
        <f>Mindösszesen!#REF!</f>
        <v>#REF!</v>
      </c>
      <c r="Q22" s="131" t="e">
        <f t="shared" si="0"/>
        <v>#REF!</v>
      </c>
      <c r="R22" s="12">
        <f>Mindösszesen!K18</f>
        <v>2739170</v>
      </c>
      <c r="S22" s="12">
        <f t="shared" si="2"/>
        <v>0</v>
      </c>
    </row>
    <row r="23" spans="1:19" s="10" customFormat="1" ht="15.75">
      <c r="A23" s="1">
        <v>20</v>
      </c>
      <c r="B23" s="70" t="s">
        <v>56</v>
      </c>
      <c r="C23" s="5">
        <v>0</v>
      </c>
      <c r="D23" s="5"/>
      <c r="E23" s="5">
        <v>198600</v>
      </c>
      <c r="F23" s="5">
        <v>838563</v>
      </c>
      <c r="G23" s="5">
        <v>941230</v>
      </c>
      <c r="H23" s="5">
        <v>11558400</v>
      </c>
      <c r="I23" s="5">
        <v>5740240</v>
      </c>
      <c r="J23" s="5">
        <v>3659800</v>
      </c>
      <c r="K23" s="5">
        <v>3625700</v>
      </c>
      <c r="L23" s="5">
        <v>287375</v>
      </c>
      <c r="M23" s="5">
        <v>882353</v>
      </c>
      <c r="N23" s="5">
        <v>0</v>
      </c>
      <c r="O23" s="14">
        <f t="shared" si="4"/>
        <v>27732261</v>
      </c>
      <c r="P23" s="131" t="e">
        <f>Mindösszesen!#REF!</f>
        <v>#REF!</v>
      </c>
      <c r="Q23" s="131" t="e">
        <f t="shared" si="0"/>
        <v>#REF!</v>
      </c>
      <c r="R23" s="12">
        <f>Mindösszesen!K19</f>
        <v>27732261</v>
      </c>
      <c r="S23" s="12">
        <f t="shared" si="2"/>
        <v>0</v>
      </c>
    </row>
    <row r="24" spans="1:19" s="10" customFormat="1" ht="15.75">
      <c r="A24" s="1">
        <v>21</v>
      </c>
      <c r="B24" s="70" t="s">
        <v>238</v>
      </c>
      <c r="C24" s="5">
        <v>0</v>
      </c>
      <c r="D24" s="5">
        <v>0</v>
      </c>
      <c r="E24" s="5">
        <v>0</v>
      </c>
      <c r="F24" s="5">
        <v>0</v>
      </c>
      <c r="G24" s="5">
        <v>198459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4"/>
        <v>198459</v>
      </c>
      <c r="P24" s="131" t="e">
        <f>Mindösszesen!#REF!</f>
        <v>#REF!</v>
      </c>
      <c r="Q24" s="131" t="e">
        <f t="shared" si="0"/>
        <v>#REF!</v>
      </c>
      <c r="R24" s="12">
        <f>Mindösszesen!K20</f>
        <v>198459</v>
      </c>
      <c r="S24" s="12">
        <f t="shared" si="2"/>
        <v>0</v>
      </c>
    </row>
    <row r="25" spans="1:19" s="10" customFormat="1" ht="15.75">
      <c r="A25" s="1">
        <v>22</v>
      </c>
      <c r="B25" s="70" t="s">
        <v>104</v>
      </c>
      <c r="C25" s="5">
        <v>5935169</v>
      </c>
      <c r="D25" s="5">
        <v>0</v>
      </c>
      <c r="E25" s="5"/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4"/>
        <v>5935169</v>
      </c>
      <c r="P25" s="131" t="e">
        <f>Mindösszesen!#REF!</f>
        <v>#REF!</v>
      </c>
      <c r="Q25" s="131" t="e">
        <f t="shared" si="0"/>
        <v>#REF!</v>
      </c>
      <c r="R25" s="12">
        <f>Mindösszesen!K13</f>
        <v>5935169</v>
      </c>
      <c r="S25" s="12">
        <f t="shared" si="2"/>
        <v>0</v>
      </c>
    </row>
    <row r="26" spans="1:19" s="10" customFormat="1" ht="15.75">
      <c r="A26" s="1">
        <v>23</v>
      </c>
      <c r="B26" s="70" t="s">
        <v>123</v>
      </c>
      <c r="C26" s="5">
        <v>0</v>
      </c>
      <c r="D26" s="5">
        <v>0</v>
      </c>
      <c r="E26" s="5"/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4"/>
        <v>0</v>
      </c>
      <c r="P26" s="131" t="e">
        <f>Mindösszesen!#REF!</f>
        <v>#REF!</v>
      </c>
      <c r="Q26" s="131" t="e">
        <f t="shared" si="0"/>
        <v>#REF!</v>
      </c>
      <c r="R26" s="12">
        <f>Mindösszesen!K22</f>
        <v>0</v>
      </c>
      <c r="S26" s="12">
        <f t="shared" si="2"/>
        <v>0</v>
      </c>
    </row>
    <row r="27" spans="1:19" s="10" customFormat="1" ht="15.75">
      <c r="A27" s="1">
        <v>24</v>
      </c>
      <c r="B27" s="71" t="s">
        <v>8</v>
      </c>
      <c r="C27" s="14">
        <f>SUM(C17:C26)</f>
        <v>22942366</v>
      </c>
      <c r="D27" s="14">
        <f aca="true" t="shared" si="5" ref="D27:O27">SUM(D17:D26)</f>
        <v>17501723</v>
      </c>
      <c r="E27" s="14">
        <f t="shared" si="5"/>
        <v>18424750</v>
      </c>
      <c r="F27" s="14">
        <f t="shared" si="5"/>
        <v>18092017</v>
      </c>
      <c r="G27" s="14">
        <f t="shared" si="5"/>
        <v>20798471</v>
      </c>
      <c r="H27" s="14">
        <f t="shared" si="5"/>
        <v>31668641</v>
      </c>
      <c r="I27" s="14">
        <f t="shared" si="5"/>
        <v>23720828</v>
      </c>
      <c r="J27" s="14">
        <f t="shared" si="5"/>
        <v>23863800</v>
      </c>
      <c r="K27" s="14">
        <f t="shared" si="5"/>
        <v>22350179</v>
      </c>
      <c r="L27" s="14">
        <f t="shared" si="5"/>
        <v>17544527</v>
      </c>
      <c r="M27" s="14">
        <f t="shared" si="5"/>
        <v>18731280</v>
      </c>
      <c r="N27" s="14">
        <f t="shared" si="5"/>
        <v>18919426</v>
      </c>
      <c r="O27" s="14">
        <f t="shared" si="5"/>
        <v>254558008</v>
      </c>
      <c r="P27" s="131" t="e">
        <f>Mindösszesen!#REF!</f>
        <v>#REF!</v>
      </c>
      <c r="Q27" s="131" t="e">
        <f t="shared" si="0"/>
        <v>#REF!</v>
      </c>
      <c r="R27" s="12">
        <f>Mindösszesen!K31</f>
        <v>254558008</v>
      </c>
      <c r="S27" s="12">
        <f t="shared" si="2"/>
        <v>0</v>
      </c>
    </row>
    <row r="28" spans="1:19" ht="15.75">
      <c r="A28" s="1">
        <v>25</v>
      </c>
      <c r="B28" s="71" t="s">
        <v>133</v>
      </c>
      <c r="C28" s="14">
        <f>C16-C27</f>
        <v>2294375</v>
      </c>
      <c r="D28" s="14">
        <f>C28+D16-D27</f>
        <v>406493</v>
      </c>
      <c r="E28" s="14">
        <f aca="true" t="shared" si="6" ref="E28:O28">D28+E16-E27</f>
        <v>1199186</v>
      </c>
      <c r="F28" s="14">
        <f t="shared" si="6"/>
        <v>453410</v>
      </c>
      <c r="G28" s="14">
        <f t="shared" si="6"/>
        <v>3514600</v>
      </c>
      <c r="H28" s="14">
        <f t="shared" si="6"/>
        <v>1239789</v>
      </c>
      <c r="I28" s="14">
        <f t="shared" si="6"/>
        <v>1456722</v>
      </c>
      <c r="J28" s="14">
        <f t="shared" si="6"/>
        <v>1466164</v>
      </c>
      <c r="K28" s="14">
        <f t="shared" si="6"/>
        <v>1059515</v>
      </c>
      <c r="L28" s="14">
        <f t="shared" si="6"/>
        <v>1882771</v>
      </c>
      <c r="M28" s="14">
        <f t="shared" si="6"/>
        <v>32044</v>
      </c>
      <c r="N28" s="14">
        <f t="shared" si="6"/>
        <v>0</v>
      </c>
      <c r="O28" s="14">
        <f t="shared" si="6"/>
        <v>0</v>
      </c>
      <c r="S28" s="12">
        <f t="shared" si="2"/>
        <v>0</v>
      </c>
    </row>
    <row r="29" ht="15">
      <c r="O29" s="73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2" r:id="rId1"/>
  <headerFooter>
    <oddHeader>&amp;R2. kimutatás</oddHead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311" t="s">
        <v>590</v>
      </c>
      <c r="B1" s="311"/>
      <c r="C1" s="311"/>
      <c r="D1" s="311"/>
      <c r="E1" s="311"/>
      <c r="F1" s="311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306" t="s">
        <v>9</v>
      </c>
      <c r="C4" s="6" t="s">
        <v>447</v>
      </c>
      <c r="D4" s="6" t="s">
        <v>535</v>
      </c>
      <c r="E4" s="6" t="s">
        <v>670</v>
      </c>
      <c r="F4" s="6" t="s">
        <v>937</v>
      </c>
    </row>
    <row r="5" spans="1:6" s="10" customFormat="1" ht="15.75">
      <c r="A5" s="1">
        <v>2</v>
      </c>
      <c r="B5" s="307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86</v>
      </c>
      <c r="C6" s="61">
        <f>C7+C18</f>
        <v>0</v>
      </c>
      <c r="D6" s="61">
        <f>D7+D18</f>
        <v>0</v>
      </c>
      <c r="E6" s="61">
        <f>E7+E18</f>
        <v>0</v>
      </c>
      <c r="F6" s="61">
        <f>F7+F18</f>
        <v>0</v>
      </c>
      <c r="G6" s="12"/>
    </row>
    <row r="7" spans="1:7" s="10" customFormat="1" ht="31.5" hidden="1">
      <c r="A7" s="1">
        <v>4</v>
      </c>
      <c r="B7" s="8" t="s">
        <v>87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88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G2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58.28125" style="54" customWidth="1"/>
    <col min="2" max="2" width="16.140625" style="54" customWidth="1"/>
    <col min="3" max="137" width="9.140625" style="53" customWidth="1"/>
    <col min="138" max="16384" width="9.140625" style="54" customWidth="1"/>
  </cols>
  <sheetData>
    <row r="1" spans="1:137" s="50" customFormat="1" ht="33" customHeight="1">
      <c r="A1" s="321" t="s">
        <v>959</v>
      </c>
      <c r="B1" s="321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</row>
    <row r="2" spans="2:137" s="51" customFormat="1" ht="21.75" customHeight="1">
      <c r="B2" s="52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</row>
    <row r="3" spans="1:137" s="56" customFormat="1" ht="30" customHeight="1">
      <c r="A3" s="74" t="s">
        <v>67</v>
      </c>
      <c r="B3" s="55" t="s">
        <v>68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</row>
    <row r="4" spans="1:137" s="56" customFormat="1" ht="31.5">
      <c r="A4" s="75" t="s">
        <v>69</v>
      </c>
      <c r="B4" s="57">
        <f>SUM(B5:B6)</f>
        <v>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</row>
    <row r="5" spans="1:137" s="56" customFormat="1" ht="18">
      <c r="A5" s="76" t="s">
        <v>70</v>
      </c>
      <c r="B5" s="57">
        <v>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</row>
    <row r="6" spans="1:137" s="56" customFormat="1" ht="18">
      <c r="A6" s="76" t="s">
        <v>71</v>
      </c>
      <c r="B6" s="57">
        <v>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</row>
    <row r="7" spans="1:2" ht="31.5">
      <c r="A7" s="75" t="s">
        <v>72</v>
      </c>
      <c r="B7" s="57">
        <v>0</v>
      </c>
    </row>
    <row r="8" spans="1:2" ht="31.5">
      <c r="A8" s="77" t="s">
        <v>73</v>
      </c>
      <c r="B8" s="58">
        <f>SUM(B9:B10)</f>
        <v>0</v>
      </c>
    </row>
    <row r="9" spans="1:137" s="56" customFormat="1" ht="30">
      <c r="A9" s="78" t="s">
        <v>74</v>
      </c>
      <c r="B9" s="59">
        <v>0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</row>
    <row r="10" spans="1:137" s="56" customFormat="1" ht="30">
      <c r="A10" s="78" t="s">
        <v>75</v>
      </c>
      <c r="B10" s="59">
        <v>0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</row>
    <row r="11" spans="1:137" s="56" customFormat="1" ht="31.5">
      <c r="A11" s="77" t="s">
        <v>76</v>
      </c>
      <c r="B11" s="58">
        <v>0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</row>
    <row r="12" spans="1:137" s="56" customFormat="1" ht="31.5">
      <c r="A12" s="77" t="s">
        <v>77</v>
      </c>
      <c r="B12" s="58">
        <f>SUM(B13,B16,B19,B25,B22)</f>
        <v>2312144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</row>
    <row r="13" spans="1:2" ht="18">
      <c r="A13" s="78" t="s">
        <v>78</v>
      </c>
      <c r="B13" s="59">
        <v>0</v>
      </c>
    </row>
    <row r="14" spans="1:137" s="56" customFormat="1" ht="18">
      <c r="A14" s="79" t="s">
        <v>79</v>
      </c>
      <c r="B14" s="60">
        <v>0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</row>
    <row r="15" spans="1:137" s="56" customFormat="1" ht="25.5">
      <c r="A15" s="79" t="s">
        <v>80</v>
      </c>
      <c r="B15" s="60">
        <v>0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</row>
    <row r="16" spans="1:137" s="56" customFormat="1" ht="30">
      <c r="A16" s="78" t="s">
        <v>81</v>
      </c>
      <c r="B16" s="59">
        <f>SUM(B17:B18)</f>
        <v>1922000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</row>
    <row r="17" spans="1:137" s="56" customFormat="1" ht="18">
      <c r="A17" s="79" t="s">
        <v>79</v>
      </c>
      <c r="B17" s="60">
        <v>1922000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</row>
    <row r="18" spans="1:137" s="56" customFormat="1" ht="25.5">
      <c r="A18" s="79" t="s">
        <v>80</v>
      </c>
      <c r="B18" s="60">
        <v>0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</row>
    <row r="19" spans="1:137" s="56" customFormat="1" ht="18">
      <c r="A19" s="78" t="s">
        <v>128</v>
      </c>
      <c r="B19" s="59">
        <f>SUM(B20:B21)</f>
        <v>0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</row>
    <row r="20" spans="1:2" ht="18">
      <c r="A20" s="79" t="s">
        <v>79</v>
      </c>
      <c r="B20" s="60">
        <v>0</v>
      </c>
    </row>
    <row r="21" spans="1:137" s="56" customFormat="1" ht="25.5">
      <c r="A21" s="79" t="s">
        <v>80</v>
      </c>
      <c r="B21" s="60">
        <v>0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</row>
    <row r="22" spans="1:137" s="56" customFormat="1" ht="18">
      <c r="A22" s="78" t="s">
        <v>82</v>
      </c>
      <c r="B22" s="59">
        <f>SUM(B23:B24)</f>
        <v>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</row>
    <row r="23" spans="1:2" ht="18">
      <c r="A23" s="79" t="s">
        <v>79</v>
      </c>
      <c r="B23" s="60">
        <v>0</v>
      </c>
    </row>
    <row r="24" spans="1:2" ht="25.5">
      <c r="A24" s="79" t="s">
        <v>80</v>
      </c>
      <c r="B24" s="60">
        <v>0</v>
      </c>
    </row>
    <row r="25" spans="1:2" ht="18">
      <c r="A25" s="78" t="s">
        <v>83</v>
      </c>
      <c r="B25" s="59">
        <f>SUM(B26:B27)</f>
        <v>390144</v>
      </c>
    </row>
    <row r="26" spans="1:2" ht="18">
      <c r="A26" s="79" t="s">
        <v>79</v>
      </c>
      <c r="B26" s="60">
        <v>390144</v>
      </c>
    </row>
    <row r="27" spans="1:2" ht="25.5">
      <c r="A27" s="79" t="s">
        <v>80</v>
      </c>
      <c r="B27" s="60">
        <v>0</v>
      </c>
    </row>
    <row r="28" spans="1:2" ht="31.5">
      <c r="A28" s="77" t="s">
        <v>84</v>
      </c>
      <c r="B28" s="58">
        <v>0</v>
      </c>
    </row>
    <row r="29" spans="1:2" ht="18">
      <c r="A29" s="80" t="s">
        <v>85</v>
      </c>
      <c r="B29" s="58">
        <f>SUM(B8,B11,B12,B28,B4,B7)</f>
        <v>2312144</v>
      </c>
    </row>
  </sheetData>
  <sheetProtection/>
  <mergeCells count="1">
    <mergeCell ref="A1:B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5.7109375" style="19" customWidth="1"/>
    <col min="2" max="2" width="36.7109375" style="20" customWidth="1"/>
    <col min="3" max="12" width="12.7109375" style="20" customWidth="1"/>
    <col min="13" max="16384" width="9.140625" style="20" customWidth="1"/>
  </cols>
  <sheetData>
    <row r="1" spans="1:12" s="16" customFormat="1" ht="15.75">
      <c r="A1" s="302" t="s">
        <v>533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</row>
    <row r="2" spans="1:12" s="16" customFormat="1" ht="15.75">
      <c r="A2" s="303" t="s">
        <v>412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2" s="16" customFormat="1" ht="15.75">
      <c r="A3" s="303" t="s">
        <v>411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1:12" ht="15.75">
      <c r="A4" s="303" t="s">
        <v>680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</row>
    <row r="5" spans="1:12" ht="15.75">
      <c r="A5" s="42"/>
      <c r="B5" s="42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58</v>
      </c>
      <c r="H6" s="1" t="s">
        <v>59</v>
      </c>
      <c r="I6" s="1" t="s">
        <v>60</v>
      </c>
      <c r="J6" s="1" t="s">
        <v>105</v>
      </c>
      <c r="K6" s="1" t="s">
        <v>106</v>
      </c>
      <c r="L6" s="1" t="s">
        <v>61</v>
      </c>
    </row>
    <row r="7" spans="1:12" s="3" customFormat="1" ht="15.75">
      <c r="A7" s="1">
        <v>1</v>
      </c>
      <c r="B7" s="304" t="s">
        <v>9</v>
      </c>
      <c r="C7" s="322" t="s">
        <v>535</v>
      </c>
      <c r="D7" s="322"/>
      <c r="E7" s="322"/>
      <c r="F7" s="323"/>
      <c r="G7" s="324" t="s">
        <v>670</v>
      </c>
      <c r="H7" s="322"/>
      <c r="I7" s="322"/>
      <c r="J7" s="323"/>
      <c r="K7" s="322" t="s">
        <v>937</v>
      </c>
      <c r="L7" s="323"/>
    </row>
    <row r="8" spans="1:12" s="3" customFormat="1" ht="31.5">
      <c r="A8" s="1"/>
      <c r="B8" s="325"/>
      <c r="C8" s="4" t="s">
        <v>681</v>
      </c>
      <c r="D8" s="4" t="s">
        <v>682</v>
      </c>
      <c r="E8" s="4" t="s">
        <v>951</v>
      </c>
      <c r="F8" s="4" t="s">
        <v>952</v>
      </c>
      <c r="G8" s="4" t="s">
        <v>681</v>
      </c>
      <c r="H8" s="4" t="s">
        <v>682</v>
      </c>
      <c r="I8" s="4" t="s">
        <v>951</v>
      </c>
      <c r="J8" s="4" t="s">
        <v>952</v>
      </c>
      <c r="K8" s="4" t="s">
        <v>951</v>
      </c>
      <c r="L8" s="4" t="s">
        <v>952</v>
      </c>
    </row>
    <row r="9" spans="1:12" s="3" customFormat="1" ht="15.75">
      <c r="A9" s="1">
        <v>2</v>
      </c>
      <c r="B9" s="305"/>
      <c r="C9" s="6" t="s">
        <v>413</v>
      </c>
      <c r="D9" s="6" t="s">
        <v>413</v>
      </c>
      <c r="E9" s="6" t="s">
        <v>4</v>
      </c>
      <c r="F9" s="6" t="s">
        <v>4</v>
      </c>
      <c r="G9" s="6" t="s">
        <v>413</v>
      </c>
      <c r="H9" s="6" t="s">
        <v>413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5" t="s">
        <v>442</v>
      </c>
      <c r="C10" s="15">
        <v>9800000</v>
      </c>
      <c r="D10" s="15">
        <v>9800000</v>
      </c>
      <c r="E10" s="15">
        <v>9800000</v>
      </c>
      <c r="F10" s="15">
        <v>9800000</v>
      </c>
      <c r="G10" s="15">
        <v>9800000</v>
      </c>
      <c r="H10" s="15">
        <v>9800000</v>
      </c>
      <c r="I10" s="15">
        <v>9800000</v>
      </c>
      <c r="J10" s="15">
        <v>9800000</v>
      </c>
      <c r="K10" s="15">
        <v>9800000</v>
      </c>
      <c r="L10" s="15">
        <v>9800000</v>
      </c>
    </row>
    <row r="11" spans="1:12" ht="30">
      <c r="A11" s="1">
        <v>4</v>
      </c>
      <c r="B11" s="45" t="s">
        <v>443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5" t="s">
        <v>31</v>
      </c>
      <c r="C12" s="15">
        <v>90000</v>
      </c>
      <c r="D12" s="15">
        <v>90000</v>
      </c>
      <c r="E12" s="15">
        <v>90000</v>
      </c>
      <c r="F12" s="15">
        <v>90000</v>
      </c>
      <c r="G12" s="15">
        <v>90000</v>
      </c>
      <c r="H12" s="15">
        <v>90000</v>
      </c>
      <c r="I12" s="15">
        <v>90000</v>
      </c>
      <c r="J12" s="15">
        <v>90000</v>
      </c>
      <c r="K12" s="15">
        <v>90000</v>
      </c>
      <c r="L12" s="15">
        <v>90000</v>
      </c>
    </row>
    <row r="13" spans="1:12" ht="45">
      <c r="A13" s="1">
        <v>6</v>
      </c>
      <c r="B13" s="45" t="s">
        <v>32</v>
      </c>
      <c r="C13" s="15">
        <v>3700000</v>
      </c>
      <c r="D13" s="15">
        <v>3700000</v>
      </c>
      <c r="E13" s="15">
        <v>3700000</v>
      </c>
      <c r="F13" s="15">
        <v>3700000</v>
      </c>
      <c r="G13" s="15">
        <v>3700000</v>
      </c>
      <c r="H13" s="15">
        <v>3700000</v>
      </c>
      <c r="I13" s="15">
        <v>3700000</v>
      </c>
      <c r="J13" s="15">
        <v>3700000</v>
      </c>
      <c r="K13" s="15">
        <v>3700000</v>
      </c>
      <c r="L13" s="15">
        <v>3700000</v>
      </c>
    </row>
    <row r="14" spans="1:12" ht="15.75">
      <c r="A14" s="1">
        <v>7</v>
      </c>
      <c r="B14" s="45" t="s">
        <v>33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5" t="s">
        <v>34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5" t="s">
        <v>444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2" customFormat="1" ht="15.75">
      <c r="A17" s="1">
        <v>10</v>
      </c>
      <c r="B17" s="47" t="s">
        <v>62</v>
      </c>
      <c r="C17" s="18">
        <f>SUM(C10:C16)</f>
        <v>13590000</v>
      </c>
      <c r="D17" s="18">
        <f>SUM(D10:D16)</f>
        <v>13590000</v>
      </c>
      <c r="E17" s="18">
        <f aca="true" t="shared" si="0" ref="E17:K17">SUM(E10:E16)</f>
        <v>13590000</v>
      </c>
      <c r="F17" s="18">
        <f>SUM(F10:F16)</f>
        <v>13590000</v>
      </c>
      <c r="G17" s="18">
        <f t="shared" si="0"/>
        <v>13590000</v>
      </c>
      <c r="H17" s="18">
        <f>SUM(H10:H16)</f>
        <v>13590000</v>
      </c>
      <c r="I17" s="18">
        <f t="shared" si="0"/>
        <v>13590000</v>
      </c>
      <c r="J17" s="18">
        <f>SUM(J10:J16)</f>
        <v>13590000</v>
      </c>
      <c r="K17" s="18">
        <f t="shared" si="0"/>
        <v>13590000</v>
      </c>
      <c r="L17" s="18">
        <f>SUM(L10:L16)</f>
        <v>13590000</v>
      </c>
    </row>
    <row r="18" spans="1:12" ht="15.75">
      <c r="A18" s="1">
        <v>11</v>
      </c>
      <c r="B18" s="47" t="s">
        <v>63</v>
      </c>
      <c r="C18" s="18">
        <f>ROUNDDOWN(C17*0.5,0)</f>
        <v>6795000</v>
      </c>
      <c r="D18" s="18">
        <f>ROUNDDOWN(D17*0.5,0)</f>
        <v>6795000</v>
      </c>
      <c r="E18" s="18">
        <f aca="true" t="shared" si="1" ref="E18:K18">ROUNDDOWN(E17*0.5,0)</f>
        <v>6795000</v>
      </c>
      <c r="F18" s="18">
        <f>ROUNDDOWN(F17*0.5,0)</f>
        <v>6795000</v>
      </c>
      <c r="G18" s="18">
        <f t="shared" si="1"/>
        <v>6795000</v>
      </c>
      <c r="H18" s="18">
        <f>ROUNDDOWN(H17*0.5,0)</f>
        <v>6795000</v>
      </c>
      <c r="I18" s="18">
        <f t="shared" si="1"/>
        <v>6795000</v>
      </c>
      <c r="J18" s="18">
        <f>ROUNDDOWN(J17*0.5,0)</f>
        <v>6795000</v>
      </c>
      <c r="K18" s="18">
        <f t="shared" si="1"/>
        <v>6795000</v>
      </c>
      <c r="L18" s="18">
        <f>ROUNDDOWN(L17*0.5,0)</f>
        <v>6795000</v>
      </c>
    </row>
    <row r="19" spans="1:12" ht="30">
      <c r="A19" s="1">
        <v>12</v>
      </c>
      <c r="B19" s="45" t="s">
        <v>36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5" t="s">
        <v>43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5" t="s">
        <v>38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5" t="s">
        <v>39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5" t="s">
        <v>40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5" t="s">
        <v>44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5" t="s">
        <v>101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2" customFormat="1" ht="15.75">
      <c r="A26" s="1">
        <v>19</v>
      </c>
      <c r="B26" s="47" t="s">
        <v>64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2" customFormat="1" ht="29.25">
      <c r="A27" s="1">
        <v>20</v>
      </c>
      <c r="B27" s="47" t="s">
        <v>65</v>
      </c>
      <c r="C27" s="18">
        <f aca="true" t="shared" si="3" ref="C27:L27">C18-C26</f>
        <v>6795000</v>
      </c>
      <c r="D27" s="18">
        <f t="shared" si="3"/>
        <v>6795000</v>
      </c>
      <c r="E27" s="18">
        <f t="shared" si="3"/>
        <v>6795000</v>
      </c>
      <c r="F27" s="18">
        <f t="shared" si="3"/>
        <v>6795000</v>
      </c>
      <c r="G27" s="18">
        <f t="shared" si="3"/>
        <v>6795000</v>
      </c>
      <c r="H27" s="18">
        <f t="shared" si="3"/>
        <v>6795000</v>
      </c>
      <c r="I27" s="18">
        <f t="shared" si="3"/>
        <v>6795000</v>
      </c>
      <c r="J27" s="18">
        <f t="shared" si="3"/>
        <v>6795000</v>
      </c>
      <c r="K27" s="18">
        <f t="shared" si="3"/>
        <v>6795000</v>
      </c>
      <c r="L27" s="18">
        <f t="shared" si="3"/>
        <v>6795000</v>
      </c>
    </row>
    <row r="28" spans="1:12" s="22" customFormat="1" ht="42.75">
      <c r="A28" s="1">
        <v>21</v>
      </c>
      <c r="B28" s="48" t="s">
        <v>438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5" t="s">
        <v>598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5" t="s">
        <v>140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5" t="s">
        <v>103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5" t="s">
        <v>100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5" t="s">
        <v>439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C7:F7"/>
    <mergeCell ref="G7:J7"/>
    <mergeCell ref="K7:L7"/>
    <mergeCell ref="B7:B9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0">
      <selection activeCell="E106" sqref="E106:E107"/>
    </sheetView>
  </sheetViews>
  <sheetFormatPr defaultColWidth="9.140625" defaultRowHeight="15"/>
  <cols>
    <col min="1" max="1" width="3.7109375" style="0" customWidth="1"/>
    <col min="4" max="4" width="13.57421875" style="0" customWidth="1"/>
    <col min="5" max="5" width="14.28125" style="0" customWidth="1"/>
    <col min="6" max="6" width="4.140625" style="0" customWidth="1"/>
    <col min="7" max="7" width="5.28125" style="0" customWidth="1"/>
    <col min="9" max="9" width="14.7109375" style="0" customWidth="1"/>
    <col min="10" max="10" width="11.57421875" style="0" customWidth="1"/>
    <col min="11" max="11" width="12.7109375" style="39" customWidth="1"/>
    <col min="12" max="12" width="10.57421875" style="0" customWidth="1"/>
    <col min="13" max="13" width="11.421875" style="0" customWidth="1"/>
  </cols>
  <sheetData>
    <row r="1" spans="1:11" ht="39.75" customHeight="1">
      <c r="A1" s="282" t="s">
        <v>793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8.75">
      <c r="A2" s="166"/>
      <c r="B2" s="166"/>
      <c r="C2" s="166"/>
      <c r="D2" s="166"/>
      <c r="E2" s="166"/>
      <c r="F2" s="166"/>
      <c r="G2" s="283" t="s">
        <v>688</v>
      </c>
      <c r="H2" s="283"/>
      <c r="I2" s="283"/>
      <c r="J2" s="283"/>
      <c r="K2" s="167"/>
    </row>
    <row r="3" spans="1:12" ht="15.75">
      <c r="A3" s="186" t="s">
        <v>683</v>
      </c>
      <c r="B3" s="186"/>
      <c r="C3" s="186"/>
      <c r="D3" s="186"/>
      <c r="E3" s="186"/>
      <c r="F3" s="187"/>
      <c r="G3" s="186"/>
      <c r="H3" s="186"/>
      <c r="I3" s="186"/>
      <c r="J3" s="187"/>
      <c r="K3" s="188"/>
      <c r="L3" s="189"/>
    </row>
    <row r="4" spans="1:12" ht="15.75">
      <c r="A4" s="2"/>
      <c r="B4" s="2"/>
      <c r="C4" s="2"/>
      <c r="D4" s="2"/>
      <c r="E4" s="2"/>
      <c r="F4" s="190"/>
      <c r="G4" s="2"/>
      <c r="H4" s="2"/>
      <c r="I4" s="2"/>
      <c r="J4" s="190"/>
      <c r="K4" s="189"/>
      <c r="L4" s="189"/>
    </row>
    <row r="5" spans="1:12" ht="15.75">
      <c r="A5" s="189"/>
      <c r="B5" s="191" t="s">
        <v>761</v>
      </c>
      <c r="C5" s="191"/>
      <c r="D5" s="191"/>
      <c r="E5" s="191"/>
      <c r="F5" s="192"/>
      <c r="G5" s="191"/>
      <c r="H5" s="191"/>
      <c r="I5" s="191"/>
      <c r="J5" s="192"/>
      <c r="K5" s="192">
        <v>1075600</v>
      </c>
      <c r="L5" s="189"/>
    </row>
    <row r="6" spans="1:12" ht="15.75">
      <c r="A6" s="189"/>
      <c r="B6" s="193"/>
      <c r="C6" s="193"/>
      <c r="D6" s="217" t="s">
        <v>794</v>
      </c>
      <c r="E6" s="217"/>
      <c r="F6" s="218"/>
      <c r="G6" s="217"/>
      <c r="H6" s="217"/>
      <c r="I6" s="217"/>
      <c r="J6" s="218"/>
      <c r="K6" s="218">
        <v>422000</v>
      </c>
      <c r="L6" s="189"/>
    </row>
    <row r="7" spans="1:12" ht="15.75">
      <c r="A7" s="189"/>
      <c r="B7" s="193"/>
      <c r="C7" s="193"/>
      <c r="D7" s="191" t="s">
        <v>853</v>
      </c>
      <c r="E7" s="191"/>
      <c r="F7" s="192"/>
      <c r="G7" s="191"/>
      <c r="H7" s="191"/>
      <c r="I7" s="191"/>
      <c r="J7" s="192"/>
      <c r="K7" s="192">
        <v>2011766</v>
      </c>
      <c r="L7" s="189"/>
    </row>
    <row r="8" spans="1:12" ht="15.75">
      <c r="A8" s="189"/>
      <c r="B8" s="193"/>
      <c r="C8" s="193"/>
      <c r="D8" s="217" t="s">
        <v>870</v>
      </c>
      <c r="E8" s="217"/>
      <c r="F8" s="218"/>
      <c r="G8" s="217"/>
      <c r="H8" s="217"/>
      <c r="I8" s="217"/>
      <c r="J8" s="218"/>
      <c r="K8" s="218">
        <v>1021872</v>
      </c>
      <c r="L8" s="189"/>
    </row>
    <row r="9" spans="1:12" ht="15.75">
      <c r="A9" s="189"/>
      <c r="B9" s="193" t="s">
        <v>854</v>
      </c>
      <c r="C9" s="193"/>
      <c r="D9" s="193"/>
      <c r="E9" s="193"/>
      <c r="F9" s="194"/>
      <c r="G9" s="193"/>
      <c r="H9" s="193"/>
      <c r="I9" s="193"/>
      <c r="J9" s="194"/>
      <c r="K9" s="194"/>
      <c r="L9" s="189"/>
    </row>
    <row r="10" spans="1:12" ht="15.75">
      <c r="A10" s="189"/>
      <c r="B10" s="193"/>
      <c r="C10" s="193"/>
      <c r="D10" s="191" t="s">
        <v>855</v>
      </c>
      <c r="E10" s="191"/>
      <c r="F10" s="192"/>
      <c r="G10" s="191"/>
      <c r="H10" s="191"/>
      <c r="I10" s="191"/>
      <c r="J10" s="192"/>
      <c r="K10" s="192">
        <v>495073</v>
      </c>
      <c r="L10" s="189"/>
    </row>
    <row r="11" spans="1:12" ht="15.75">
      <c r="A11" s="189"/>
      <c r="B11" s="193"/>
      <c r="C11" s="193"/>
      <c r="D11" s="217" t="s">
        <v>856</v>
      </c>
      <c r="E11" s="217"/>
      <c r="F11" s="218"/>
      <c r="G11" s="217"/>
      <c r="H11" s="217"/>
      <c r="I11" s="217"/>
      <c r="J11" s="218"/>
      <c r="K11" s="218">
        <v>-2280</v>
      </c>
      <c r="L11" s="189"/>
    </row>
    <row r="12" spans="1:12" ht="15.75">
      <c r="A12" s="189"/>
      <c r="B12" s="193" t="s">
        <v>857</v>
      </c>
      <c r="C12" s="193"/>
      <c r="D12" s="193"/>
      <c r="E12" s="193"/>
      <c r="F12" s="194"/>
      <c r="G12" s="193"/>
      <c r="H12" s="193"/>
      <c r="I12" s="193"/>
      <c r="J12" s="194"/>
      <c r="K12" s="194"/>
      <c r="L12" s="189"/>
    </row>
    <row r="13" spans="1:12" ht="15.75">
      <c r="A13" s="189"/>
      <c r="B13" s="193"/>
      <c r="C13" s="193"/>
      <c r="D13" s="191" t="s">
        <v>858</v>
      </c>
      <c r="E13" s="191"/>
      <c r="F13" s="192"/>
      <c r="G13" s="191"/>
      <c r="H13" s="191"/>
      <c r="I13" s="191"/>
      <c r="J13" s="192"/>
      <c r="K13" s="192">
        <v>297994</v>
      </c>
      <c r="L13" s="189"/>
    </row>
    <row r="14" spans="1:12" ht="15.75">
      <c r="A14" s="189"/>
      <c r="B14" s="193"/>
      <c r="C14" s="193"/>
      <c r="D14" s="191" t="s">
        <v>859</v>
      </c>
      <c r="E14" s="191"/>
      <c r="F14" s="192"/>
      <c r="G14" s="191"/>
      <c r="H14" s="191"/>
      <c r="I14" s="191"/>
      <c r="J14" s="192"/>
      <c r="K14" s="192">
        <v>54466</v>
      </c>
      <c r="L14" s="189"/>
    </row>
    <row r="15" spans="1:12" ht="15.75">
      <c r="A15" s="189"/>
      <c r="B15" s="191" t="s">
        <v>763</v>
      </c>
      <c r="C15" s="191"/>
      <c r="D15" s="217"/>
      <c r="E15" s="217"/>
      <c r="F15" s="218"/>
      <c r="G15" s="217"/>
      <c r="H15" s="217"/>
      <c r="I15" s="217"/>
      <c r="J15" s="218"/>
      <c r="K15" s="218">
        <v>1230763</v>
      </c>
      <c r="L15" s="189"/>
    </row>
    <row r="16" spans="1:12" ht="15.75">
      <c r="A16" s="189"/>
      <c r="B16" s="2" t="s">
        <v>795</v>
      </c>
      <c r="C16" s="251"/>
      <c r="D16" s="193"/>
      <c r="E16" s="193"/>
      <c r="F16" s="194"/>
      <c r="G16" s="193"/>
      <c r="H16" s="193"/>
      <c r="I16" s="193"/>
      <c r="J16" s="194"/>
      <c r="K16" s="194"/>
      <c r="L16" s="189"/>
    </row>
    <row r="17" spans="1:12" ht="15.75">
      <c r="A17" s="189"/>
      <c r="C17" s="252" t="s">
        <v>796</v>
      </c>
      <c r="D17" s="191"/>
      <c r="E17" s="191"/>
      <c r="F17" s="192"/>
      <c r="G17" s="191"/>
      <c r="H17" s="191"/>
      <c r="I17" s="191"/>
      <c r="J17" s="192"/>
      <c r="K17" s="192">
        <v>229000</v>
      </c>
      <c r="L17" s="189"/>
    </row>
    <row r="18" spans="1:12" ht="15.75">
      <c r="A18" s="193"/>
      <c r="B18" s="193" t="s">
        <v>700</v>
      </c>
      <c r="C18" s="193"/>
      <c r="D18" s="193"/>
      <c r="E18" s="193"/>
      <c r="F18" s="194"/>
      <c r="G18" s="193"/>
      <c r="H18" s="193"/>
      <c r="I18" s="193"/>
      <c r="J18" s="194"/>
      <c r="K18" s="194"/>
      <c r="L18" s="189"/>
    </row>
    <row r="19" spans="1:12" ht="15.75">
      <c r="A19" s="193"/>
      <c r="B19" s="193"/>
      <c r="C19" s="191" t="s">
        <v>768</v>
      </c>
      <c r="D19" s="191"/>
      <c r="E19" s="191"/>
      <c r="F19" s="203"/>
      <c r="G19" s="204"/>
      <c r="H19" s="204"/>
      <c r="I19" s="191"/>
      <c r="J19" s="192"/>
      <c r="K19" s="205">
        <v>52000</v>
      </c>
      <c r="L19" s="189"/>
    </row>
    <row r="20" spans="1:12" ht="15.75">
      <c r="A20" s="193"/>
      <c r="B20" s="193" t="s">
        <v>766</v>
      </c>
      <c r="C20" s="193"/>
      <c r="D20" s="193"/>
      <c r="E20" s="193"/>
      <c r="F20" s="194"/>
      <c r="G20" s="193"/>
      <c r="H20" s="193"/>
      <c r="I20" s="193"/>
      <c r="J20" s="194"/>
      <c r="K20" s="194"/>
      <c r="L20" s="189"/>
    </row>
    <row r="21" spans="1:12" ht="15.75">
      <c r="A21" s="193"/>
      <c r="B21" s="193"/>
      <c r="C21" s="191" t="s">
        <v>767</v>
      </c>
      <c r="D21" s="191"/>
      <c r="E21" s="191"/>
      <c r="F21" s="203"/>
      <c r="G21" s="204"/>
      <c r="H21" s="204"/>
      <c r="I21" s="191"/>
      <c r="J21" s="192"/>
      <c r="K21" s="205">
        <v>55000</v>
      </c>
      <c r="L21" s="189"/>
    </row>
    <row r="22" spans="1:12" ht="15.75">
      <c r="A22" s="193"/>
      <c r="B22" s="193" t="s">
        <v>820</v>
      </c>
      <c r="C22" s="193"/>
      <c r="D22" s="193"/>
      <c r="E22" s="193"/>
      <c r="F22" s="196"/>
      <c r="G22" s="197"/>
      <c r="H22" s="197"/>
      <c r="I22" s="193"/>
      <c r="J22" s="194"/>
      <c r="K22" s="206"/>
      <c r="L22" s="189"/>
    </row>
    <row r="23" spans="1:12" ht="15.75">
      <c r="A23" s="193"/>
      <c r="B23" s="193"/>
      <c r="C23" s="191" t="s">
        <v>821</v>
      </c>
      <c r="D23" s="191"/>
      <c r="E23" s="191"/>
      <c r="F23" s="203"/>
      <c r="G23" s="204"/>
      <c r="H23" s="204"/>
      <c r="I23" s="191"/>
      <c r="J23" s="192"/>
      <c r="K23" s="205">
        <v>25000</v>
      </c>
      <c r="L23" s="189"/>
    </row>
    <row r="24" spans="1:12" ht="15.75">
      <c r="A24" s="193"/>
      <c r="B24" s="193"/>
      <c r="C24" s="191" t="s">
        <v>822</v>
      </c>
      <c r="D24" s="191"/>
      <c r="E24" s="191"/>
      <c r="F24" s="203"/>
      <c r="G24" s="204"/>
      <c r="H24" s="204"/>
      <c r="I24" s="191"/>
      <c r="J24" s="192"/>
      <c r="K24" s="205">
        <v>200000</v>
      </c>
      <c r="L24" s="189"/>
    </row>
    <row r="25" spans="1:12" ht="15.75">
      <c r="A25" s="193"/>
      <c r="B25" s="193"/>
      <c r="C25" s="191" t="s">
        <v>823</v>
      </c>
      <c r="D25" s="191"/>
      <c r="E25" s="191"/>
      <c r="F25" s="203"/>
      <c r="G25" s="204"/>
      <c r="H25" s="204"/>
      <c r="I25" s="191"/>
      <c r="J25" s="192"/>
      <c r="K25" s="205">
        <v>36000</v>
      </c>
      <c r="L25" s="189"/>
    </row>
    <row r="26" spans="1:12" ht="15.75">
      <c r="A26" s="193"/>
      <c r="B26" s="193"/>
      <c r="C26" s="191" t="s">
        <v>824</v>
      </c>
      <c r="D26" s="191"/>
      <c r="E26" s="191"/>
      <c r="F26" s="203"/>
      <c r="G26" s="204"/>
      <c r="H26" s="204"/>
      <c r="I26" s="191"/>
      <c r="J26" s="192"/>
      <c r="K26" s="205">
        <v>578000</v>
      </c>
      <c r="L26" s="189"/>
    </row>
    <row r="27" spans="1:12" ht="15.75">
      <c r="A27" s="193"/>
      <c r="B27" s="193"/>
      <c r="C27" s="191" t="s">
        <v>825</v>
      </c>
      <c r="D27" s="191"/>
      <c r="E27" s="191"/>
      <c r="F27" s="203"/>
      <c r="G27" s="204"/>
      <c r="H27" s="204"/>
      <c r="I27" s="191"/>
      <c r="J27" s="192"/>
      <c r="K27" s="205">
        <v>200320</v>
      </c>
      <c r="L27" s="189"/>
    </row>
    <row r="28" spans="1:12" ht="15.75">
      <c r="A28" s="193"/>
      <c r="B28" s="193"/>
      <c r="C28" s="191" t="s">
        <v>826</v>
      </c>
      <c r="D28" s="191"/>
      <c r="E28" s="191"/>
      <c r="F28" s="203"/>
      <c r="G28" s="204"/>
      <c r="H28" s="204"/>
      <c r="I28" s="191"/>
      <c r="J28" s="192"/>
      <c r="K28" s="205">
        <v>539412</v>
      </c>
      <c r="L28" s="189"/>
    </row>
    <row r="29" spans="1:12" ht="15.75">
      <c r="A29" s="193"/>
      <c r="B29" s="193"/>
      <c r="C29" s="191" t="s">
        <v>827</v>
      </c>
      <c r="D29" s="191"/>
      <c r="E29" s="191"/>
      <c r="F29" s="203"/>
      <c r="G29" s="204"/>
      <c r="H29" s="204"/>
      <c r="I29" s="191"/>
      <c r="J29" s="192"/>
      <c r="K29" s="205">
        <v>74135</v>
      </c>
      <c r="L29" s="189"/>
    </row>
    <row r="30" spans="1:12" ht="15.75">
      <c r="A30" s="195"/>
      <c r="B30" s="217" t="s">
        <v>762</v>
      </c>
      <c r="C30" s="193"/>
      <c r="D30" s="193"/>
      <c r="E30" s="217"/>
      <c r="F30" s="219"/>
      <c r="G30" s="220"/>
      <c r="H30" s="220"/>
      <c r="I30" s="217"/>
      <c r="J30" s="218"/>
      <c r="K30" s="221">
        <v>388875</v>
      </c>
      <c r="L30" s="189"/>
    </row>
    <row r="31" spans="1:12" ht="15.75">
      <c r="A31" s="195"/>
      <c r="B31" s="193"/>
      <c r="C31" s="284" t="s">
        <v>689</v>
      </c>
      <c r="D31" s="284"/>
      <c r="E31" s="285"/>
      <c r="F31" s="196"/>
      <c r="G31" s="197"/>
      <c r="H31" s="197"/>
      <c r="I31" s="193"/>
      <c r="J31" s="194"/>
      <c r="K31" s="222">
        <f>SUM(K5:K30)</f>
        <v>8984996</v>
      </c>
      <c r="L31" s="189"/>
    </row>
    <row r="32" spans="1:12" ht="6.75" customHeight="1">
      <c r="A32" s="195"/>
      <c r="B32" s="193"/>
      <c r="C32" s="241"/>
      <c r="D32" s="241"/>
      <c r="E32" s="241"/>
      <c r="F32" s="196"/>
      <c r="G32" s="197"/>
      <c r="H32" s="197"/>
      <c r="I32" s="193"/>
      <c r="J32" s="194"/>
      <c r="K32" s="206"/>
      <c r="L32" s="189"/>
    </row>
    <row r="33" spans="1:12" ht="15.75">
      <c r="A33" s="198" t="s">
        <v>684</v>
      </c>
      <c r="B33" s="213"/>
      <c r="C33" s="213"/>
      <c r="D33" s="213"/>
      <c r="E33" s="213"/>
      <c r="F33" s="199"/>
      <c r="G33" s="200"/>
      <c r="H33" s="200"/>
      <c r="I33" s="213"/>
      <c r="J33" s="201"/>
      <c r="K33" s="202"/>
      <c r="L33" s="189"/>
    </row>
    <row r="34" spans="1:12" ht="15.75">
      <c r="A34" s="195"/>
      <c r="B34" s="231" t="s">
        <v>764</v>
      </c>
      <c r="C34" s="191"/>
      <c r="D34" s="191"/>
      <c r="E34" s="191"/>
      <c r="F34" s="203"/>
      <c r="G34" s="204"/>
      <c r="H34" s="204"/>
      <c r="I34" s="191"/>
      <c r="J34" s="192"/>
      <c r="K34" s="192">
        <v>1230763</v>
      </c>
      <c r="L34" s="189"/>
    </row>
    <row r="35" spans="1:12" ht="15.75">
      <c r="A35" s="195"/>
      <c r="B35" s="195" t="s">
        <v>720</v>
      </c>
      <c r="C35" s="193"/>
      <c r="D35" s="193"/>
      <c r="E35" s="193"/>
      <c r="F35" s="196"/>
      <c r="G35" s="197"/>
      <c r="H35" s="197"/>
      <c r="I35" s="193"/>
      <c r="J35" s="194"/>
      <c r="K35" s="194"/>
      <c r="L35" s="189"/>
    </row>
    <row r="36" spans="1:12" ht="15.75">
      <c r="A36" s="195"/>
      <c r="B36" s="195"/>
      <c r="C36" s="191" t="s">
        <v>732</v>
      </c>
      <c r="D36" s="191"/>
      <c r="E36" s="191"/>
      <c r="F36" s="203"/>
      <c r="G36" s="204"/>
      <c r="H36" s="204"/>
      <c r="I36" s="191"/>
      <c r="J36" s="192"/>
      <c r="K36" s="192">
        <v>856030</v>
      </c>
      <c r="L36" s="189"/>
    </row>
    <row r="37" spans="1:15" ht="15.75">
      <c r="A37" s="195"/>
      <c r="B37" s="195"/>
      <c r="C37" s="217" t="s">
        <v>733</v>
      </c>
      <c r="D37" s="217"/>
      <c r="E37" s="217"/>
      <c r="F37" s="219"/>
      <c r="G37" s="220"/>
      <c r="H37" s="220"/>
      <c r="I37" s="217"/>
      <c r="J37" s="218"/>
      <c r="K37" s="218">
        <v>818337</v>
      </c>
      <c r="L37" s="189"/>
      <c r="N37" s="195"/>
      <c r="O37" s="193"/>
    </row>
    <row r="38" spans="1:15" ht="15.75">
      <c r="A38" s="195"/>
      <c r="B38" s="193" t="s">
        <v>717</v>
      </c>
      <c r="C38" s="193"/>
      <c r="D38" s="193"/>
      <c r="E38" s="193"/>
      <c r="F38" s="196"/>
      <c r="G38" s="197"/>
      <c r="H38" s="197"/>
      <c r="I38" s="193"/>
      <c r="J38" s="194"/>
      <c r="K38" s="194"/>
      <c r="L38" s="189"/>
      <c r="N38" s="195"/>
      <c r="O38" s="193"/>
    </row>
    <row r="39" spans="1:15" ht="15.75">
      <c r="A39" s="195"/>
      <c r="B39" s="193"/>
      <c r="C39" s="191" t="s">
        <v>703</v>
      </c>
      <c r="D39" s="191"/>
      <c r="E39" s="191"/>
      <c r="F39" s="203"/>
      <c r="G39" s="204"/>
      <c r="H39" s="204"/>
      <c r="I39" s="191"/>
      <c r="J39" s="192"/>
      <c r="K39" s="192">
        <v>114894</v>
      </c>
      <c r="L39" s="189"/>
      <c r="N39" s="195"/>
      <c r="O39" s="193"/>
    </row>
    <row r="40" spans="1:15" ht="15.75">
      <c r="A40" s="195"/>
      <c r="B40" s="193"/>
      <c r="C40" s="191" t="s">
        <v>704</v>
      </c>
      <c r="D40" s="217"/>
      <c r="E40" s="217"/>
      <c r="F40" s="219"/>
      <c r="G40" s="220"/>
      <c r="H40" s="220"/>
      <c r="I40" s="217"/>
      <c r="J40" s="218"/>
      <c r="K40" s="218">
        <v>31021</v>
      </c>
      <c r="L40" s="189"/>
      <c r="N40" s="195"/>
      <c r="O40" s="193"/>
    </row>
    <row r="41" spans="1:15" ht="15.75">
      <c r="A41" s="195"/>
      <c r="B41" s="251" t="s">
        <v>797</v>
      </c>
      <c r="C41" s="193"/>
      <c r="D41" s="193"/>
      <c r="E41" s="193"/>
      <c r="F41" s="196"/>
      <c r="G41" s="197"/>
      <c r="H41" s="197"/>
      <c r="I41" s="193"/>
      <c r="J41" s="194"/>
      <c r="K41" s="194"/>
      <c r="L41" s="189"/>
      <c r="N41" s="195"/>
      <c r="O41" s="193"/>
    </row>
    <row r="42" spans="1:15" ht="15.75">
      <c r="A42" s="195"/>
      <c r="B42" s="195"/>
      <c r="C42" s="191" t="s">
        <v>732</v>
      </c>
      <c r="D42" s="191"/>
      <c r="E42" s="191"/>
      <c r="F42" s="203"/>
      <c r="G42" s="204"/>
      <c r="H42" s="204"/>
      <c r="I42" s="191"/>
      <c r="J42" s="192"/>
      <c r="K42" s="192">
        <v>10000</v>
      </c>
      <c r="L42" s="189"/>
      <c r="N42" s="195"/>
      <c r="O42" s="193"/>
    </row>
    <row r="43" spans="1:15" ht="15.75">
      <c r="A43" s="195"/>
      <c r="B43" s="195"/>
      <c r="C43" s="217" t="s">
        <v>733</v>
      </c>
      <c r="D43" s="217"/>
      <c r="E43" s="217"/>
      <c r="F43" s="219"/>
      <c r="G43" s="220"/>
      <c r="H43" s="220"/>
      <c r="I43" s="217"/>
      <c r="J43" s="218"/>
      <c r="K43" s="218">
        <v>2200</v>
      </c>
      <c r="L43" s="189"/>
      <c r="N43" s="195"/>
      <c r="O43" s="193"/>
    </row>
    <row r="44" spans="1:15" ht="15.75">
      <c r="A44" s="195"/>
      <c r="B44" s="193" t="s">
        <v>862</v>
      </c>
      <c r="C44" s="193"/>
      <c r="D44" s="193"/>
      <c r="E44" s="193"/>
      <c r="F44" s="194"/>
      <c r="G44" s="193"/>
      <c r="H44" s="193"/>
      <c r="I44" s="193"/>
      <c r="J44" s="194"/>
      <c r="K44" s="194"/>
      <c r="L44" s="189"/>
      <c r="N44" s="195"/>
      <c r="O44" s="193"/>
    </row>
    <row r="45" spans="1:15" ht="15.75">
      <c r="A45" s="195"/>
      <c r="B45" s="193"/>
      <c r="C45" s="191" t="s">
        <v>798</v>
      </c>
      <c r="D45" s="191"/>
      <c r="E45" s="191"/>
      <c r="F45" s="192"/>
      <c r="G45" s="191"/>
      <c r="H45" s="191"/>
      <c r="I45" s="191"/>
      <c r="J45" s="192"/>
      <c r="K45" s="192">
        <v>270826</v>
      </c>
      <c r="L45" s="189"/>
      <c r="N45" s="195"/>
      <c r="O45" s="193"/>
    </row>
    <row r="46" spans="1:15" ht="15.75">
      <c r="A46" s="195"/>
      <c r="B46" s="193"/>
      <c r="C46" s="191" t="s">
        <v>863</v>
      </c>
      <c r="D46" s="191"/>
      <c r="E46" s="191"/>
      <c r="F46" s="192"/>
      <c r="G46" s="191"/>
      <c r="H46" s="191"/>
      <c r="I46" s="191"/>
      <c r="J46" s="192"/>
      <c r="K46" s="192">
        <v>352460</v>
      </c>
      <c r="L46" s="189"/>
      <c r="N46" s="195"/>
      <c r="O46" s="193"/>
    </row>
    <row r="47" spans="1:15" ht="15.75">
      <c r="A47" s="195"/>
      <c r="B47" s="193"/>
      <c r="C47" s="191" t="s">
        <v>864</v>
      </c>
      <c r="D47" s="191"/>
      <c r="E47" s="191"/>
      <c r="F47" s="192"/>
      <c r="G47" s="191"/>
      <c r="H47" s="191"/>
      <c r="I47" s="191"/>
      <c r="J47" s="192"/>
      <c r="K47" s="192">
        <v>68320</v>
      </c>
      <c r="L47" s="189"/>
      <c r="N47" s="195"/>
      <c r="O47" s="193"/>
    </row>
    <row r="48" spans="1:15" ht="15.75">
      <c r="A48" s="195"/>
      <c r="B48" s="193"/>
      <c r="C48" s="191" t="s">
        <v>865</v>
      </c>
      <c r="D48" s="191"/>
      <c r="E48" s="191"/>
      <c r="F48" s="192"/>
      <c r="G48" s="191"/>
      <c r="H48" s="191"/>
      <c r="I48" s="191"/>
      <c r="J48" s="192"/>
      <c r="K48" s="192">
        <v>1054208</v>
      </c>
      <c r="L48" s="189"/>
      <c r="N48" s="195"/>
      <c r="O48" s="193"/>
    </row>
    <row r="49" spans="1:15" ht="15.75">
      <c r="A49" s="195"/>
      <c r="B49" s="193"/>
      <c r="C49" s="217" t="s">
        <v>866</v>
      </c>
      <c r="D49" s="217"/>
      <c r="E49" s="217"/>
      <c r="F49" s="218"/>
      <c r="G49" s="217"/>
      <c r="H49" s="217"/>
      <c r="I49" s="217"/>
      <c r="J49" s="218"/>
      <c r="K49" s="218">
        <v>495073</v>
      </c>
      <c r="L49" s="189"/>
      <c r="N49" s="195"/>
      <c r="O49" s="193"/>
    </row>
    <row r="50" spans="1:15" ht="15.75">
      <c r="A50" s="195"/>
      <c r="B50" s="251" t="s">
        <v>867</v>
      </c>
      <c r="C50" s="193"/>
      <c r="D50" s="193"/>
      <c r="E50" s="193"/>
      <c r="F50" s="194"/>
      <c r="G50" s="193"/>
      <c r="H50" s="193"/>
      <c r="I50" s="193"/>
      <c r="J50" s="194"/>
      <c r="K50" s="194"/>
      <c r="L50" s="189"/>
      <c r="N50" s="195"/>
      <c r="O50" s="193"/>
    </row>
    <row r="51" spans="1:15" ht="15.75">
      <c r="A51" s="195"/>
      <c r="B51" s="193"/>
      <c r="C51" s="191" t="s">
        <v>868</v>
      </c>
      <c r="D51" s="191"/>
      <c r="E51" s="191"/>
      <c r="F51" s="192"/>
      <c r="G51" s="191"/>
      <c r="H51" s="191"/>
      <c r="I51" s="191"/>
      <c r="J51" s="192"/>
      <c r="K51" s="192">
        <v>444080</v>
      </c>
      <c r="L51" s="189"/>
      <c r="N51" s="195"/>
      <c r="O51" s="193"/>
    </row>
    <row r="52" spans="1:15" ht="15.75">
      <c r="A52" s="195"/>
      <c r="B52" s="193"/>
      <c r="C52" s="191" t="s">
        <v>869</v>
      </c>
      <c r="D52" s="191"/>
      <c r="E52" s="191"/>
      <c r="F52" s="192"/>
      <c r="G52" s="191"/>
      <c r="H52" s="191"/>
      <c r="I52" s="191"/>
      <c r="J52" s="192"/>
      <c r="K52" s="192">
        <v>871920</v>
      </c>
      <c r="L52" s="189"/>
      <c r="N52" s="195"/>
      <c r="O52" s="193"/>
    </row>
    <row r="53" spans="1:15" ht="15.75">
      <c r="A53" s="195"/>
      <c r="B53" s="231" t="s">
        <v>809</v>
      </c>
      <c r="C53" s="191"/>
      <c r="D53" s="191"/>
      <c r="E53" s="191"/>
      <c r="F53" s="203"/>
      <c r="G53" s="204"/>
      <c r="H53" s="204"/>
      <c r="I53" s="191"/>
      <c r="J53" s="192"/>
      <c r="K53" s="192">
        <v>1556</v>
      </c>
      <c r="L53" s="189"/>
      <c r="N53" s="195"/>
      <c r="O53" s="193"/>
    </row>
    <row r="54" spans="1:15" ht="15.75">
      <c r="A54" s="195"/>
      <c r="B54" s="193" t="s">
        <v>886</v>
      </c>
      <c r="C54" s="193"/>
      <c r="D54" s="193"/>
      <c r="E54" s="193"/>
      <c r="F54" s="196"/>
      <c r="G54" s="197"/>
      <c r="H54" s="197"/>
      <c r="I54" s="193"/>
      <c r="J54" s="194"/>
      <c r="K54" s="194"/>
      <c r="L54" s="189"/>
      <c r="N54" s="195"/>
      <c r="O54" s="193"/>
    </row>
    <row r="55" spans="1:15" ht="15.75">
      <c r="A55" s="195"/>
      <c r="B55" s="193"/>
      <c r="C55" s="191" t="s">
        <v>808</v>
      </c>
      <c r="D55" s="191"/>
      <c r="E55" s="191"/>
      <c r="F55" s="267"/>
      <c r="G55" s="204"/>
      <c r="H55" s="204"/>
      <c r="I55" s="191"/>
      <c r="J55" s="192"/>
      <c r="K55" s="192">
        <v>550000</v>
      </c>
      <c r="L55" s="189"/>
      <c r="N55" s="195"/>
      <c r="O55" s="193"/>
    </row>
    <row r="56" spans="1:15" ht="15.75">
      <c r="A56" s="195"/>
      <c r="B56" s="193"/>
      <c r="C56" s="217" t="s">
        <v>719</v>
      </c>
      <c r="D56" s="217"/>
      <c r="E56" s="217"/>
      <c r="F56" s="268"/>
      <c r="G56" s="220"/>
      <c r="H56" s="220"/>
      <c r="I56" s="217"/>
      <c r="J56" s="218"/>
      <c r="K56" s="218">
        <v>121600</v>
      </c>
      <c r="L56" s="189"/>
      <c r="N56" s="195"/>
      <c r="O56" s="193"/>
    </row>
    <row r="57" spans="1:15" ht="15.75">
      <c r="A57" s="195"/>
      <c r="B57" s="193"/>
      <c r="C57" s="191" t="s">
        <v>703</v>
      </c>
      <c r="D57" s="191"/>
      <c r="E57" s="191"/>
      <c r="F57" s="203"/>
      <c r="G57" s="204"/>
      <c r="H57" s="204"/>
      <c r="I57" s="191"/>
      <c r="J57" s="192"/>
      <c r="K57" s="192">
        <v>284252</v>
      </c>
      <c r="L57" s="189"/>
      <c r="N57" s="195"/>
      <c r="O57" s="193"/>
    </row>
    <row r="58" spans="1:16" ht="18.75">
      <c r="A58" s="195"/>
      <c r="B58" s="193"/>
      <c r="C58" s="191" t="s">
        <v>704</v>
      </c>
      <c r="D58" s="191"/>
      <c r="E58" s="191"/>
      <c r="F58" s="203"/>
      <c r="G58" s="204"/>
      <c r="H58" s="204"/>
      <c r="I58" s="191"/>
      <c r="J58" s="192"/>
      <c r="K58" s="192">
        <v>76748</v>
      </c>
      <c r="L58" s="189"/>
      <c r="N58" s="195"/>
      <c r="O58" s="261"/>
      <c r="P58" s="261"/>
    </row>
    <row r="59" spans="1:16" ht="18.75">
      <c r="A59" s="195"/>
      <c r="B59" s="193" t="s">
        <v>887</v>
      </c>
      <c r="C59" s="193"/>
      <c r="D59" s="193"/>
      <c r="E59" s="193"/>
      <c r="F59" s="196"/>
      <c r="G59" s="197"/>
      <c r="H59" s="197"/>
      <c r="I59" s="193"/>
      <c r="J59" s="194"/>
      <c r="K59" s="194"/>
      <c r="L59" s="189"/>
      <c r="N59" s="195"/>
      <c r="O59" s="261"/>
      <c r="P59" s="261"/>
    </row>
    <row r="60" spans="1:16" ht="18.75">
      <c r="A60" s="195"/>
      <c r="B60" s="193"/>
      <c r="C60" s="191" t="s">
        <v>808</v>
      </c>
      <c r="D60" s="191"/>
      <c r="E60" s="191"/>
      <c r="F60" s="203"/>
      <c r="G60" s="204"/>
      <c r="H60" s="204"/>
      <c r="I60" s="191"/>
      <c r="J60" s="192"/>
      <c r="K60" s="192">
        <v>254000</v>
      </c>
      <c r="L60" s="189"/>
      <c r="N60" s="195"/>
      <c r="O60" s="261"/>
      <c r="P60" s="261"/>
    </row>
    <row r="61" spans="1:16" ht="18.75">
      <c r="A61" s="195"/>
      <c r="B61" s="193"/>
      <c r="C61" s="217" t="s">
        <v>719</v>
      </c>
      <c r="D61" s="217"/>
      <c r="E61" s="217"/>
      <c r="F61" s="219"/>
      <c r="G61" s="220"/>
      <c r="H61" s="220"/>
      <c r="I61" s="217"/>
      <c r="J61" s="218"/>
      <c r="K61" s="218">
        <v>56480</v>
      </c>
      <c r="L61" s="189"/>
      <c r="N61" s="195"/>
      <c r="O61" s="261"/>
      <c r="P61" s="261"/>
    </row>
    <row r="62" spans="1:16" ht="18.75">
      <c r="A62" s="195"/>
      <c r="B62" s="253" t="s">
        <v>800</v>
      </c>
      <c r="C62" s="251"/>
      <c r="D62" s="193"/>
      <c r="E62" s="193"/>
      <c r="F62" s="196"/>
      <c r="G62" s="197"/>
      <c r="H62" s="197"/>
      <c r="I62" s="193"/>
      <c r="J62" s="194"/>
      <c r="K62" s="194"/>
      <c r="L62" s="189"/>
      <c r="N62" s="195"/>
      <c r="O62" s="261"/>
      <c r="P62" s="261"/>
    </row>
    <row r="63" spans="1:16" ht="18.75">
      <c r="A63" s="195"/>
      <c r="B63" s="185"/>
      <c r="C63" s="252" t="s">
        <v>799</v>
      </c>
      <c r="D63" s="191"/>
      <c r="E63" s="191"/>
      <c r="F63" s="203"/>
      <c r="G63" s="204"/>
      <c r="H63" s="204"/>
      <c r="I63" s="191"/>
      <c r="J63" s="192"/>
      <c r="K63" s="192">
        <v>300000</v>
      </c>
      <c r="L63" s="189"/>
      <c r="N63" s="195"/>
      <c r="O63" s="261"/>
      <c r="P63" s="261"/>
    </row>
    <row r="64" spans="1:16" ht="18.75">
      <c r="A64" s="195"/>
      <c r="B64" s="185" t="s">
        <v>708</v>
      </c>
      <c r="C64" s="251"/>
      <c r="D64" s="193"/>
      <c r="E64" s="193"/>
      <c r="F64" s="196"/>
      <c r="G64" s="197"/>
      <c r="H64" s="197"/>
      <c r="I64" s="193"/>
      <c r="J64" s="194"/>
      <c r="K64" s="194"/>
      <c r="L64" s="189"/>
      <c r="N64" s="195"/>
      <c r="O64" s="193"/>
      <c r="P64" s="261"/>
    </row>
    <row r="65" spans="1:15" ht="15.75">
      <c r="A65" s="195"/>
      <c r="B65" s="185"/>
      <c r="C65" s="252" t="s">
        <v>814</v>
      </c>
      <c r="D65" s="191"/>
      <c r="E65" s="191"/>
      <c r="F65" s="203"/>
      <c r="G65" s="204"/>
      <c r="H65" s="204"/>
      <c r="I65" s="191"/>
      <c r="J65" s="192"/>
      <c r="K65" s="192">
        <v>33780</v>
      </c>
      <c r="L65" s="189"/>
      <c r="N65" s="195"/>
      <c r="O65" s="193"/>
    </row>
    <row r="66" spans="1:15" ht="15.75">
      <c r="A66" s="195"/>
      <c r="B66" s="185"/>
      <c r="C66" s="258" t="s">
        <v>815</v>
      </c>
      <c r="D66" s="217"/>
      <c r="E66" s="217"/>
      <c r="F66" s="219"/>
      <c r="G66" s="220"/>
      <c r="H66" s="220"/>
      <c r="I66" s="217"/>
      <c r="J66" s="218"/>
      <c r="K66" s="218">
        <v>9120</v>
      </c>
      <c r="L66" s="189"/>
      <c r="N66" s="195"/>
      <c r="O66" s="193"/>
    </row>
    <row r="67" spans="1:15" ht="15.75">
      <c r="A67" s="195"/>
      <c r="B67" s="185"/>
      <c r="C67" s="258" t="s">
        <v>816</v>
      </c>
      <c r="D67" s="217"/>
      <c r="E67" s="217"/>
      <c r="F67" s="219"/>
      <c r="G67" s="220"/>
      <c r="H67" s="220"/>
      <c r="I67" s="217"/>
      <c r="J67" s="218"/>
      <c r="K67" s="218">
        <v>33063</v>
      </c>
      <c r="L67" s="189"/>
      <c r="N67" s="195"/>
      <c r="O67" s="193"/>
    </row>
    <row r="68" spans="1:15" ht="15.75">
      <c r="A68" s="195"/>
      <c r="B68" s="185"/>
      <c r="C68" s="258" t="s">
        <v>817</v>
      </c>
      <c r="D68" s="217"/>
      <c r="E68" s="217"/>
      <c r="F68" s="219"/>
      <c r="G68" s="220"/>
      <c r="H68" s="220"/>
      <c r="I68" s="217"/>
      <c r="J68" s="218"/>
      <c r="K68" s="218">
        <v>8927</v>
      </c>
      <c r="L68" s="189"/>
      <c r="N68" s="195"/>
      <c r="O68" s="193"/>
    </row>
    <row r="69" spans="1:15" ht="15.75">
      <c r="A69" s="195"/>
      <c r="B69" s="185"/>
      <c r="C69" s="258" t="s">
        <v>818</v>
      </c>
      <c r="D69" s="217"/>
      <c r="E69" s="217"/>
      <c r="F69" s="219"/>
      <c r="G69" s="220"/>
      <c r="H69" s="220"/>
      <c r="I69" s="217"/>
      <c r="J69" s="218"/>
      <c r="K69" s="218">
        <v>40866</v>
      </c>
      <c r="L69" s="189"/>
      <c r="N69" s="195"/>
      <c r="O69" s="193"/>
    </row>
    <row r="70" spans="1:15" ht="15.75">
      <c r="A70" s="195"/>
      <c r="B70" s="193"/>
      <c r="C70" s="258" t="s">
        <v>819</v>
      </c>
      <c r="D70" s="217"/>
      <c r="E70" s="217"/>
      <c r="F70" s="219"/>
      <c r="G70" s="220"/>
      <c r="H70" s="220"/>
      <c r="I70" s="217"/>
      <c r="J70" s="218"/>
      <c r="K70" s="218">
        <v>11034</v>
      </c>
      <c r="L70" s="189"/>
      <c r="N70" s="195"/>
      <c r="O70" s="193"/>
    </row>
    <row r="71" spans="1:15" ht="15.75">
      <c r="A71" s="195"/>
      <c r="B71" s="193" t="s">
        <v>713</v>
      </c>
      <c r="C71" s="193"/>
      <c r="D71" s="193"/>
      <c r="E71" s="193"/>
      <c r="F71" s="196"/>
      <c r="G71" s="197"/>
      <c r="H71" s="197"/>
      <c r="I71" s="193"/>
      <c r="J71" s="194"/>
      <c r="K71" s="194"/>
      <c r="L71" s="189"/>
      <c r="N71" s="195"/>
      <c r="O71" s="193"/>
    </row>
    <row r="72" spans="1:15" ht="15.75">
      <c r="A72" s="195"/>
      <c r="B72" s="193"/>
      <c r="C72" s="191" t="s">
        <v>806</v>
      </c>
      <c r="D72" s="191"/>
      <c r="E72" s="191"/>
      <c r="F72" s="203"/>
      <c r="G72" s="204"/>
      <c r="H72" s="204"/>
      <c r="I72" s="191"/>
      <c r="J72" s="192"/>
      <c r="K72" s="192">
        <v>198504</v>
      </c>
      <c r="L72" s="189"/>
      <c r="N72" s="195"/>
      <c r="O72" s="193"/>
    </row>
    <row r="73" spans="1:15" ht="15.75">
      <c r="A73" s="195"/>
      <c r="B73" s="193"/>
      <c r="C73" s="191" t="s">
        <v>807</v>
      </c>
      <c r="D73" s="191"/>
      <c r="E73" s="191"/>
      <c r="F73" s="203"/>
      <c r="G73" s="204"/>
      <c r="H73" s="204"/>
      <c r="I73" s="191"/>
      <c r="J73" s="192"/>
      <c r="K73" s="192">
        <v>53596</v>
      </c>
      <c r="L73" s="189"/>
      <c r="N73" s="195"/>
      <c r="O73" s="193"/>
    </row>
    <row r="74" spans="1:15" ht="15.75">
      <c r="A74" s="195"/>
      <c r="B74" s="195" t="s">
        <v>828</v>
      </c>
      <c r="C74" s="193"/>
      <c r="D74" s="193"/>
      <c r="E74" s="193"/>
      <c r="F74" s="196"/>
      <c r="G74" s="197"/>
      <c r="H74" s="197"/>
      <c r="I74" s="193"/>
      <c r="J74" s="194"/>
      <c r="K74" s="194"/>
      <c r="L74" s="189"/>
      <c r="N74" s="195"/>
      <c r="O74" s="193"/>
    </row>
    <row r="75" spans="1:15" ht="15.75">
      <c r="A75" s="195"/>
      <c r="B75" s="195"/>
      <c r="C75" s="191" t="s">
        <v>703</v>
      </c>
      <c r="D75" s="191"/>
      <c r="E75" s="191"/>
      <c r="F75" s="203"/>
      <c r="G75" s="204"/>
      <c r="H75" s="204"/>
      <c r="I75" s="191"/>
      <c r="J75" s="192"/>
      <c r="K75" s="192">
        <v>100000</v>
      </c>
      <c r="L75" s="189"/>
      <c r="N75" s="195"/>
      <c r="O75" s="193"/>
    </row>
    <row r="76" spans="1:15" ht="15.75">
      <c r="A76" s="195"/>
      <c r="B76" s="195"/>
      <c r="C76" s="217" t="s">
        <v>829</v>
      </c>
      <c r="D76" s="217"/>
      <c r="E76" s="217"/>
      <c r="F76" s="219"/>
      <c r="G76" s="220"/>
      <c r="H76" s="220"/>
      <c r="I76" s="217"/>
      <c r="J76" s="218"/>
      <c r="K76" s="218">
        <v>27000</v>
      </c>
      <c r="L76" s="189"/>
      <c r="N76" s="195"/>
      <c r="O76" s="193"/>
    </row>
    <row r="77" spans="1:15" ht="15.75">
      <c r="A77" s="195"/>
      <c r="B77" s="195" t="s">
        <v>836</v>
      </c>
      <c r="C77" s="193"/>
      <c r="D77" s="193"/>
      <c r="E77" s="193"/>
      <c r="F77" s="196"/>
      <c r="G77" s="197"/>
      <c r="H77" s="197"/>
      <c r="I77" s="193"/>
      <c r="J77" s="194"/>
      <c r="K77" s="194"/>
      <c r="L77" s="189"/>
      <c r="N77" s="195"/>
      <c r="O77" s="193"/>
    </row>
    <row r="78" spans="1:15" ht="15.75">
      <c r="A78" s="195"/>
      <c r="B78" s="195"/>
      <c r="C78" s="191" t="s">
        <v>703</v>
      </c>
      <c r="D78" s="191"/>
      <c r="E78" s="191"/>
      <c r="F78" s="203"/>
      <c r="G78" s="204"/>
      <c r="H78" s="204"/>
      <c r="I78" s="191"/>
      <c r="J78" s="192"/>
      <c r="K78" s="192">
        <v>4000</v>
      </c>
      <c r="L78" s="189"/>
      <c r="N78" s="195"/>
      <c r="O78" s="193"/>
    </row>
    <row r="79" spans="1:15" ht="15.75">
      <c r="A79" s="195"/>
      <c r="B79" s="195"/>
      <c r="C79" s="217" t="s">
        <v>829</v>
      </c>
      <c r="D79" s="217"/>
      <c r="E79" s="217"/>
      <c r="F79" s="219"/>
      <c r="G79" s="220"/>
      <c r="H79" s="220"/>
      <c r="I79" s="217"/>
      <c r="J79" s="218"/>
      <c r="K79" s="218">
        <v>1080</v>
      </c>
      <c r="L79" s="189"/>
      <c r="N79" s="195"/>
      <c r="O79" s="193"/>
    </row>
    <row r="80" spans="1:15" ht="15.75">
      <c r="A80" s="195"/>
      <c r="B80" s="251" t="s">
        <v>860</v>
      </c>
      <c r="C80" s="193"/>
      <c r="D80" s="193"/>
      <c r="E80" s="193"/>
      <c r="F80" s="196"/>
      <c r="G80" s="197"/>
      <c r="H80" s="197"/>
      <c r="I80" s="193"/>
      <c r="J80" s="194"/>
      <c r="K80" s="194"/>
      <c r="L80" s="189"/>
      <c r="N80" s="195"/>
      <c r="O80" s="193"/>
    </row>
    <row r="81" spans="1:15" ht="15.75">
      <c r="A81" s="195"/>
      <c r="B81" s="195"/>
      <c r="C81" s="191" t="s">
        <v>732</v>
      </c>
      <c r="D81" s="191"/>
      <c r="E81" s="191"/>
      <c r="F81" s="203"/>
      <c r="G81" s="204"/>
      <c r="H81" s="204"/>
      <c r="I81" s="191"/>
      <c r="J81" s="192"/>
      <c r="K81" s="192">
        <v>165195</v>
      </c>
      <c r="L81" s="189"/>
      <c r="N81" s="195"/>
      <c r="O81" s="193"/>
    </row>
    <row r="82" spans="1:15" ht="15.75">
      <c r="A82" s="195"/>
      <c r="B82" s="195"/>
      <c r="C82" s="217" t="s">
        <v>733</v>
      </c>
      <c r="D82" s="217"/>
      <c r="E82" s="217"/>
      <c r="F82" s="219"/>
      <c r="G82" s="220"/>
      <c r="H82" s="220"/>
      <c r="I82" s="217"/>
      <c r="J82" s="218"/>
      <c r="K82" s="218">
        <v>36343</v>
      </c>
      <c r="L82" s="189"/>
      <c r="N82" s="195"/>
      <c r="O82" s="193"/>
    </row>
    <row r="83" spans="1:15" ht="15.75">
      <c r="A83" s="195"/>
      <c r="B83" s="195" t="s">
        <v>861</v>
      </c>
      <c r="C83" s="193"/>
      <c r="D83" s="193"/>
      <c r="E83" s="193"/>
      <c r="F83" s="196"/>
      <c r="G83" s="197"/>
      <c r="H83" s="197"/>
      <c r="I83" s="193"/>
      <c r="J83" s="194"/>
      <c r="K83" s="194"/>
      <c r="L83" s="189"/>
      <c r="N83" s="195"/>
      <c r="O83" s="193"/>
    </row>
    <row r="84" spans="1:15" ht="15.75">
      <c r="A84" s="195"/>
      <c r="B84" s="195"/>
      <c r="C84" s="191" t="s">
        <v>703</v>
      </c>
      <c r="D84" s="191"/>
      <c r="E84" s="191"/>
      <c r="F84" s="203"/>
      <c r="G84" s="204"/>
      <c r="H84" s="204"/>
      <c r="I84" s="191"/>
      <c r="J84" s="192"/>
      <c r="K84" s="192">
        <v>-1795</v>
      </c>
      <c r="L84" s="189"/>
      <c r="N84" s="195"/>
      <c r="O84" s="193"/>
    </row>
    <row r="85" spans="1:15" ht="15.75">
      <c r="A85" s="195"/>
      <c r="B85" s="195"/>
      <c r="C85" s="217" t="s">
        <v>829</v>
      </c>
      <c r="D85" s="217"/>
      <c r="E85" s="217"/>
      <c r="F85" s="219"/>
      <c r="G85" s="220"/>
      <c r="H85" s="220"/>
      <c r="I85" s="217"/>
      <c r="J85" s="218"/>
      <c r="K85" s="218">
        <v>-485</v>
      </c>
      <c r="L85" s="189"/>
      <c r="N85" s="195"/>
      <c r="O85" s="193"/>
    </row>
    <row r="86" spans="1:15" ht="15.75">
      <c r="A86" s="195"/>
      <c r="B86" s="195"/>
      <c r="C86" s="193"/>
      <c r="D86" s="193"/>
      <c r="E86" s="193"/>
      <c r="F86" s="196"/>
      <c r="G86" s="197"/>
      <c r="H86" s="197"/>
      <c r="I86" s="193"/>
      <c r="J86" s="194"/>
      <c r="K86" s="194"/>
      <c r="L86" s="189"/>
      <c r="N86" s="195"/>
      <c r="O86" s="193"/>
    </row>
    <row r="87" spans="1:15" ht="15.75">
      <c r="A87" s="195"/>
      <c r="B87" s="195"/>
      <c r="C87" s="193"/>
      <c r="D87" s="193"/>
      <c r="E87" s="193"/>
      <c r="F87" s="196"/>
      <c r="G87" s="197"/>
      <c r="H87" s="197"/>
      <c r="I87" s="193"/>
      <c r="J87" s="194"/>
      <c r="K87" s="194"/>
      <c r="L87" s="189"/>
      <c r="N87" s="195"/>
      <c r="O87" s="193"/>
    </row>
    <row r="88" spans="1:13" ht="15.75">
      <c r="A88" s="168"/>
      <c r="B88" s="168"/>
      <c r="C88" s="285" t="s">
        <v>689</v>
      </c>
      <c r="D88" s="285"/>
      <c r="E88" s="285"/>
      <c r="F88" s="196"/>
      <c r="G88" s="197"/>
      <c r="H88" s="197"/>
      <c r="I88" s="193"/>
      <c r="J88" s="194"/>
      <c r="K88" s="222">
        <f>SUM(K34:K86)</f>
        <v>8984996</v>
      </c>
      <c r="L88" s="189"/>
      <c r="M88" s="39"/>
    </row>
    <row r="89" spans="1:12" ht="15.75">
      <c r="A89" s="168"/>
      <c r="B89" s="168"/>
      <c r="C89" s="168"/>
      <c r="D89" s="168"/>
      <c r="E89" s="168"/>
      <c r="F89" s="168"/>
      <c r="G89" s="185"/>
      <c r="H89" s="185"/>
      <c r="I89" s="185"/>
      <c r="J89" s="185"/>
      <c r="K89" s="207"/>
      <c r="L89" s="189"/>
    </row>
    <row r="90" spans="1:12" ht="15.75">
      <c r="A90" s="208" t="s">
        <v>690</v>
      </c>
      <c r="B90" s="208"/>
      <c r="C90" s="208"/>
      <c r="D90" s="208"/>
      <c r="E90" s="208"/>
      <c r="F90" s="208"/>
      <c r="G90" s="208"/>
      <c r="H90" s="208"/>
      <c r="I90" s="208"/>
      <c r="J90" s="168"/>
      <c r="K90" s="207"/>
      <c r="L90" s="189"/>
    </row>
    <row r="91" spans="1:12" ht="15.75">
      <c r="A91" s="209" t="s">
        <v>691</v>
      </c>
      <c r="B91" s="209"/>
      <c r="C91" s="209"/>
      <c r="D91" s="209"/>
      <c r="E91" s="209"/>
      <c r="F91" s="209"/>
      <c r="G91" s="209" t="s">
        <v>692</v>
      </c>
      <c r="H91" s="209"/>
      <c r="I91" s="209"/>
      <c r="J91" s="168"/>
      <c r="K91" s="207"/>
      <c r="L91" s="189"/>
    </row>
    <row r="92" spans="1:12" ht="15.75">
      <c r="A92" s="210" t="s">
        <v>684</v>
      </c>
      <c r="B92" s="210"/>
      <c r="C92" s="210"/>
      <c r="D92" s="210"/>
      <c r="E92" s="210"/>
      <c r="F92" s="195"/>
      <c r="G92" s="211"/>
      <c r="H92" s="211"/>
      <c r="I92" s="211"/>
      <c r="J92" s="168"/>
      <c r="K92" s="207"/>
      <c r="L92" s="189"/>
    </row>
    <row r="93" spans="1:12" ht="15.75">
      <c r="A93" s="193" t="s">
        <v>800</v>
      </c>
      <c r="B93" s="193"/>
      <c r="C93" s="193"/>
      <c r="D93" s="193"/>
      <c r="E93" s="194"/>
      <c r="F93" s="194"/>
      <c r="G93" s="193" t="s">
        <v>800</v>
      </c>
      <c r="H93" s="193"/>
      <c r="I93" s="193"/>
      <c r="J93" s="193"/>
      <c r="K93" s="207"/>
      <c r="L93" s="189"/>
    </row>
    <row r="94" spans="1:12" ht="15.75" customHeight="1">
      <c r="A94" s="193"/>
      <c r="B94" s="191" t="s">
        <v>801</v>
      </c>
      <c r="C94" s="191"/>
      <c r="D94" s="191"/>
      <c r="E94" s="192">
        <v>200000</v>
      </c>
      <c r="F94" s="190"/>
      <c r="G94" s="193"/>
      <c r="H94" s="191" t="s">
        <v>803</v>
      </c>
      <c r="I94" s="191"/>
      <c r="J94" s="191"/>
      <c r="K94" s="212">
        <v>150000</v>
      </c>
      <c r="L94" s="189"/>
    </row>
    <row r="95" spans="1:12" ht="18.75">
      <c r="A95" s="193"/>
      <c r="B95" s="191" t="s">
        <v>802</v>
      </c>
      <c r="C95" s="217"/>
      <c r="D95" s="217"/>
      <c r="E95" s="218">
        <v>100000</v>
      </c>
      <c r="F95" s="173"/>
      <c r="G95" s="193"/>
      <c r="H95" s="217" t="s">
        <v>804</v>
      </c>
      <c r="I95" s="217"/>
      <c r="J95" s="217"/>
      <c r="K95" s="218">
        <v>150000</v>
      </c>
      <c r="L95" s="189"/>
    </row>
    <row r="96" spans="1:12" ht="18.75">
      <c r="A96" s="193" t="s">
        <v>734</v>
      </c>
      <c r="B96" s="169"/>
      <c r="C96" s="193"/>
      <c r="D96" s="193"/>
      <c r="E96" s="194"/>
      <c r="F96" s="173"/>
      <c r="G96" s="193" t="s">
        <v>713</v>
      </c>
      <c r="H96" s="193"/>
      <c r="I96" s="193"/>
      <c r="J96" s="193"/>
      <c r="K96" s="194"/>
      <c r="L96" s="189"/>
    </row>
    <row r="97" spans="1:12" ht="18.75">
      <c r="A97" s="169"/>
      <c r="B97" s="191" t="s">
        <v>805</v>
      </c>
      <c r="C97" s="191"/>
      <c r="D97" s="191"/>
      <c r="E97" s="192">
        <v>790000</v>
      </c>
      <c r="F97" s="173"/>
      <c r="G97" s="193"/>
      <c r="H97" s="191" t="s">
        <v>806</v>
      </c>
      <c r="I97" s="191"/>
      <c r="J97" s="191"/>
      <c r="K97" s="192">
        <v>622047</v>
      </c>
      <c r="L97" s="189"/>
    </row>
    <row r="98" spans="1:12" ht="18.75">
      <c r="A98" s="193" t="s">
        <v>717</v>
      </c>
      <c r="B98" s="193"/>
      <c r="C98" s="173"/>
      <c r="D98" s="173"/>
      <c r="E98" s="173"/>
      <c r="F98" s="173"/>
      <c r="G98" s="193"/>
      <c r="H98" s="191" t="s">
        <v>807</v>
      </c>
      <c r="I98" s="191"/>
      <c r="J98" s="191"/>
      <c r="K98" s="192">
        <v>167953</v>
      </c>
      <c r="L98" s="189"/>
    </row>
    <row r="99" spans="1:12" ht="18.75">
      <c r="A99" s="193"/>
      <c r="B99" s="191" t="s">
        <v>808</v>
      </c>
      <c r="C99" s="193"/>
      <c r="D99" s="193"/>
      <c r="E99" s="194">
        <v>1000000</v>
      </c>
      <c r="F99" s="173"/>
      <c r="G99" s="193" t="s">
        <v>720</v>
      </c>
      <c r="H99" s="193"/>
      <c r="I99" s="191"/>
      <c r="J99" s="191"/>
      <c r="K99" s="192"/>
      <c r="L99" s="189"/>
    </row>
    <row r="100" spans="1:16" ht="18.75">
      <c r="A100" s="193"/>
      <c r="B100" s="191" t="s">
        <v>719</v>
      </c>
      <c r="C100" s="217"/>
      <c r="D100" s="217"/>
      <c r="E100" s="218">
        <v>233000</v>
      </c>
      <c r="F100" s="173"/>
      <c r="G100" s="193"/>
      <c r="H100" s="191" t="s">
        <v>808</v>
      </c>
      <c r="I100" s="191"/>
      <c r="J100" s="191"/>
      <c r="K100" s="192">
        <v>1000000</v>
      </c>
      <c r="L100" s="189"/>
      <c r="P100" s="2"/>
    </row>
    <row r="101" spans="3:12" ht="18.75">
      <c r="C101" s="215"/>
      <c r="D101" s="215"/>
      <c r="E101" s="216"/>
      <c r="F101" s="173"/>
      <c r="G101" s="193"/>
      <c r="H101" s="191" t="s">
        <v>719</v>
      </c>
      <c r="I101" s="217"/>
      <c r="J101" s="217"/>
      <c r="K101" s="218">
        <v>233000</v>
      </c>
      <c r="L101" s="189"/>
    </row>
    <row r="102" spans="1:12" ht="18.75">
      <c r="A102" s="193" t="s">
        <v>708</v>
      </c>
      <c r="B102" s="193"/>
      <c r="C102" s="193"/>
      <c r="D102" s="193"/>
      <c r="E102" s="194"/>
      <c r="F102" s="173"/>
      <c r="G102" s="193" t="s">
        <v>811</v>
      </c>
      <c r="H102" s="215"/>
      <c r="I102" s="215"/>
      <c r="J102" s="215"/>
      <c r="K102" s="216"/>
      <c r="L102" s="189"/>
    </row>
    <row r="103" spans="1:13" ht="18.75">
      <c r="A103" s="193"/>
      <c r="B103" s="191" t="s">
        <v>810</v>
      </c>
      <c r="C103" s="191"/>
      <c r="D103" s="191"/>
      <c r="E103" s="192">
        <v>518882</v>
      </c>
      <c r="F103" s="173"/>
      <c r="G103" s="193"/>
      <c r="H103" s="191" t="s">
        <v>812</v>
      </c>
      <c r="I103" s="191"/>
      <c r="J103" s="191"/>
      <c r="K103" s="192">
        <v>217</v>
      </c>
      <c r="L103" s="254"/>
      <c r="M103" s="255"/>
    </row>
    <row r="104" spans="1:13" s="184" customFormat="1" ht="18.75">
      <c r="A104" s="193"/>
      <c r="B104" s="193"/>
      <c r="C104" s="193"/>
      <c r="D104" s="193"/>
      <c r="E104" s="194"/>
      <c r="F104" s="173"/>
      <c r="G104" s="191" t="s">
        <v>813</v>
      </c>
      <c r="H104" s="191"/>
      <c r="I104" s="191"/>
      <c r="J104" s="191"/>
      <c r="K104" s="192">
        <v>518665</v>
      </c>
      <c r="L104" s="254"/>
      <c r="M104" s="256"/>
    </row>
    <row r="105" spans="1:13" ht="18.75" customHeight="1">
      <c r="A105" s="193" t="s">
        <v>830</v>
      </c>
      <c r="B105" s="193"/>
      <c r="C105" s="193"/>
      <c r="D105" s="193"/>
      <c r="E105" s="194"/>
      <c r="F105" s="173"/>
      <c r="G105" s="193" t="s">
        <v>833</v>
      </c>
      <c r="H105" s="193"/>
      <c r="I105" s="193"/>
      <c r="J105" s="193"/>
      <c r="K105" s="194"/>
      <c r="L105" s="254"/>
      <c r="M105" s="255"/>
    </row>
    <row r="106" spans="1:13" ht="18.75">
      <c r="A106" s="193"/>
      <c r="B106" s="191" t="s">
        <v>831</v>
      </c>
      <c r="C106" s="174"/>
      <c r="D106" s="174"/>
      <c r="E106" s="192">
        <v>5912050</v>
      </c>
      <c r="F106" s="194"/>
      <c r="G106" s="193"/>
      <c r="H106" s="191" t="s">
        <v>834</v>
      </c>
      <c r="I106" s="191"/>
      <c r="J106" s="191"/>
      <c r="K106" s="192">
        <v>5912050</v>
      </c>
      <c r="L106" s="254"/>
      <c r="M106" s="255"/>
    </row>
    <row r="107" spans="1:13" ht="18.75">
      <c r="A107" s="257"/>
      <c r="B107" s="217" t="s">
        <v>832</v>
      </c>
      <c r="C107" s="259"/>
      <c r="D107" s="259"/>
      <c r="E107" s="218">
        <v>1558454</v>
      </c>
      <c r="F107" s="194"/>
      <c r="G107" s="193"/>
      <c r="H107" s="217" t="s">
        <v>835</v>
      </c>
      <c r="I107" s="217"/>
      <c r="J107" s="217"/>
      <c r="K107" s="218">
        <v>1558454</v>
      </c>
      <c r="L107" s="254"/>
      <c r="M107" s="255"/>
    </row>
    <row r="108" spans="1:13" ht="15.75">
      <c r="A108" s="193" t="s">
        <v>830</v>
      </c>
      <c r="B108" s="193"/>
      <c r="C108" s="193"/>
      <c r="D108" s="193"/>
      <c r="E108" s="194"/>
      <c r="F108" s="194"/>
      <c r="G108" s="193" t="s">
        <v>811</v>
      </c>
      <c r="H108" s="193"/>
      <c r="I108" s="193"/>
      <c r="J108" s="193"/>
      <c r="K108" s="194"/>
      <c r="L108" s="254"/>
      <c r="M108" s="255"/>
    </row>
    <row r="109" spans="1:13" ht="15.75">
      <c r="A109" s="193"/>
      <c r="B109" s="191" t="s">
        <v>837</v>
      </c>
      <c r="C109" s="191"/>
      <c r="D109" s="191"/>
      <c r="E109" s="192">
        <v>74000</v>
      </c>
      <c r="F109" s="194"/>
      <c r="G109" s="193"/>
      <c r="H109" s="191" t="s">
        <v>841</v>
      </c>
      <c r="I109" s="191"/>
      <c r="J109" s="191"/>
      <c r="K109" s="192">
        <v>261000</v>
      </c>
      <c r="L109" s="254"/>
      <c r="M109" s="255"/>
    </row>
    <row r="110" spans="1:13" ht="15.75">
      <c r="A110" s="193"/>
      <c r="B110" s="217" t="s">
        <v>838</v>
      </c>
      <c r="C110" s="217"/>
      <c r="D110" s="217"/>
      <c r="E110" s="218">
        <v>64000</v>
      </c>
      <c r="F110" s="194"/>
      <c r="G110" s="193"/>
      <c r="H110" s="217" t="s">
        <v>842</v>
      </c>
      <c r="I110" s="217"/>
      <c r="J110" s="217"/>
      <c r="K110" s="218">
        <v>70311</v>
      </c>
      <c r="L110" s="254"/>
      <c r="M110" s="255"/>
    </row>
    <row r="111" spans="1:13" ht="18.75">
      <c r="A111" s="257"/>
      <c r="B111" s="260" t="s">
        <v>843</v>
      </c>
      <c r="C111" s="259"/>
      <c r="D111" s="259"/>
      <c r="E111" s="218">
        <v>128000</v>
      </c>
      <c r="F111" s="194"/>
      <c r="G111" s="193"/>
      <c r="H111" s="193"/>
      <c r="I111" s="193"/>
      <c r="J111" s="193"/>
      <c r="K111" s="194"/>
      <c r="L111" s="254"/>
      <c r="M111" s="255"/>
    </row>
    <row r="112" spans="1:13" ht="18.75">
      <c r="A112" s="257"/>
      <c r="B112" s="260" t="s">
        <v>844</v>
      </c>
      <c r="C112" s="259"/>
      <c r="D112" s="259"/>
      <c r="E112" s="218">
        <v>33830</v>
      </c>
      <c r="F112" s="194"/>
      <c r="G112" s="193"/>
      <c r="H112" s="193"/>
      <c r="I112" s="193"/>
      <c r="J112" s="193"/>
      <c r="K112" s="194"/>
      <c r="L112" s="254"/>
      <c r="M112" s="255"/>
    </row>
    <row r="113" spans="1:13" ht="18.75">
      <c r="A113" s="257"/>
      <c r="B113" s="217" t="s">
        <v>839</v>
      </c>
      <c r="C113" s="259"/>
      <c r="D113" s="259"/>
      <c r="E113" s="218">
        <v>24788</v>
      </c>
      <c r="F113" s="194"/>
      <c r="G113" s="193"/>
      <c r="H113" s="193"/>
      <c r="I113" s="193"/>
      <c r="J113" s="193"/>
      <c r="K113" s="194"/>
      <c r="L113" s="254"/>
      <c r="M113" s="255"/>
    </row>
    <row r="114" spans="1:13" ht="18.75">
      <c r="A114" s="257"/>
      <c r="B114" s="217" t="s">
        <v>840</v>
      </c>
      <c r="C114" s="259"/>
      <c r="D114" s="259"/>
      <c r="E114" s="218">
        <v>6693</v>
      </c>
      <c r="F114" s="194"/>
      <c r="G114" s="193"/>
      <c r="H114" s="193"/>
      <c r="I114" s="193"/>
      <c r="J114" s="193"/>
      <c r="K114" s="194"/>
      <c r="L114" s="254"/>
      <c r="M114" s="255"/>
    </row>
    <row r="115" spans="1:13" ht="18.75">
      <c r="A115" s="257"/>
      <c r="B115" s="193"/>
      <c r="C115" s="257"/>
      <c r="D115" s="257"/>
      <c r="E115" s="194"/>
      <c r="F115" s="194"/>
      <c r="G115" s="193" t="s">
        <v>884</v>
      </c>
      <c r="H115" s="193"/>
      <c r="I115" s="193"/>
      <c r="J115" s="193"/>
      <c r="K115" s="194"/>
      <c r="L115" s="254"/>
      <c r="M115" s="255"/>
    </row>
    <row r="116" spans="1:13" ht="18.75">
      <c r="A116" s="257"/>
      <c r="B116" s="193"/>
      <c r="C116" s="257"/>
      <c r="D116" s="257"/>
      <c r="E116" s="194"/>
      <c r="F116" s="194"/>
      <c r="G116" s="193"/>
      <c r="H116" s="191" t="s">
        <v>808</v>
      </c>
      <c r="I116" s="191"/>
      <c r="J116" s="191"/>
      <c r="K116" s="192">
        <v>530000</v>
      </c>
      <c r="L116" s="254"/>
      <c r="M116" s="255"/>
    </row>
    <row r="117" spans="1:13" ht="18.75">
      <c r="A117" s="257"/>
      <c r="B117" s="193"/>
      <c r="C117" s="257"/>
      <c r="D117" s="257"/>
      <c r="E117" s="194"/>
      <c r="F117" s="194"/>
      <c r="G117" s="193"/>
      <c r="H117" s="217" t="s">
        <v>719</v>
      </c>
      <c r="I117" s="217"/>
      <c r="J117" s="217"/>
      <c r="K117" s="218">
        <v>116600</v>
      </c>
      <c r="L117" s="254"/>
      <c r="M117" s="255"/>
    </row>
    <row r="118" spans="1:13" ht="18.75">
      <c r="A118" s="257"/>
      <c r="B118" s="193"/>
      <c r="C118" s="257"/>
      <c r="D118" s="257"/>
      <c r="E118" s="194"/>
      <c r="F118" s="194"/>
      <c r="G118" s="193" t="s">
        <v>885</v>
      </c>
      <c r="H118" s="193"/>
      <c r="I118" s="193"/>
      <c r="J118" s="193"/>
      <c r="K118" s="194"/>
      <c r="L118" s="254"/>
      <c r="M118" s="255"/>
    </row>
    <row r="119" spans="1:13" ht="18.75">
      <c r="A119" s="257"/>
      <c r="B119" s="193"/>
      <c r="C119" s="257"/>
      <c r="D119" s="257"/>
      <c r="E119" s="194"/>
      <c r="F119" s="194"/>
      <c r="G119" s="193"/>
      <c r="H119" s="191" t="s">
        <v>808</v>
      </c>
      <c r="I119" s="191"/>
      <c r="J119" s="191"/>
      <c r="K119" s="192">
        <v>234000</v>
      </c>
      <c r="L119" s="254"/>
      <c r="M119" s="255"/>
    </row>
    <row r="120" spans="1:13" ht="18.75">
      <c r="A120" s="257"/>
      <c r="B120" s="193"/>
      <c r="C120" s="257"/>
      <c r="D120" s="257"/>
      <c r="E120" s="194"/>
      <c r="F120" s="194"/>
      <c r="G120" s="193"/>
      <c r="H120" s="217" t="s">
        <v>719</v>
      </c>
      <c r="I120" s="217"/>
      <c r="J120" s="217"/>
      <c r="K120" s="218">
        <v>51480</v>
      </c>
      <c r="L120" s="254"/>
      <c r="M120" s="255"/>
    </row>
    <row r="121" spans="1:13" ht="18.75">
      <c r="A121" s="257"/>
      <c r="B121" s="193"/>
      <c r="C121" s="257"/>
      <c r="D121" s="257"/>
      <c r="E121" s="194"/>
      <c r="F121" s="194"/>
      <c r="G121" s="193"/>
      <c r="H121" s="193"/>
      <c r="I121" s="193"/>
      <c r="J121" s="193"/>
      <c r="K121" s="194"/>
      <c r="L121" s="254"/>
      <c r="M121" s="255"/>
    </row>
    <row r="122" spans="1:11" ht="18.75">
      <c r="A122" s="169"/>
      <c r="B122" s="169"/>
      <c r="C122" s="169"/>
      <c r="D122" s="169"/>
      <c r="E122" s="169"/>
      <c r="F122" s="170"/>
      <c r="G122" s="169"/>
      <c r="H122" s="169"/>
      <c r="I122" s="169"/>
      <c r="J122" s="169"/>
      <c r="K122" s="170"/>
    </row>
    <row r="123" spans="1:11" ht="18.75">
      <c r="A123" s="177" t="s">
        <v>883</v>
      </c>
      <c r="B123" s="178"/>
      <c r="C123" s="179"/>
      <c r="D123" s="179"/>
      <c r="E123" s="179"/>
      <c r="F123" s="180"/>
      <c r="G123" s="178"/>
      <c r="H123" s="181"/>
      <c r="I123" s="182"/>
      <c r="J123" s="39"/>
      <c r="K123"/>
    </row>
    <row r="124" spans="1:11" ht="18.75">
      <c r="A124" s="177"/>
      <c r="B124" s="178"/>
      <c r="C124" s="179"/>
      <c r="D124" s="179"/>
      <c r="E124" s="179"/>
      <c r="F124" s="180"/>
      <c r="H124" s="281" t="s">
        <v>687</v>
      </c>
      <c r="I124" s="281"/>
      <c r="J124" s="183"/>
      <c r="K124"/>
    </row>
    <row r="125" spans="1:11" ht="18.75">
      <c r="A125" s="177"/>
      <c r="B125" s="178"/>
      <c r="C125" s="179"/>
      <c r="D125" s="179"/>
      <c r="E125" s="179"/>
      <c r="F125" s="180"/>
      <c r="G125" s="178"/>
      <c r="H125" s="281" t="s">
        <v>89</v>
      </c>
      <c r="I125" s="281"/>
      <c r="J125" s="39"/>
      <c r="K125"/>
    </row>
    <row r="126" spans="1:11" ht="18.75">
      <c r="A126" s="177"/>
      <c r="B126" s="178"/>
      <c r="C126" s="179"/>
      <c r="D126" s="179"/>
      <c r="E126" s="179"/>
      <c r="F126" s="180"/>
      <c r="G126" s="178"/>
      <c r="H126" s="244"/>
      <c r="I126" s="244"/>
      <c r="J126" s="39"/>
      <c r="K126"/>
    </row>
    <row r="127" spans="1:10" ht="18.75">
      <c r="A127" s="286" t="s">
        <v>791</v>
      </c>
      <c r="B127" s="286"/>
      <c r="C127" s="286"/>
      <c r="D127" s="286"/>
      <c r="E127" s="286"/>
      <c r="F127" s="286"/>
      <c r="G127" s="286"/>
      <c r="H127" s="286"/>
      <c r="I127" s="286"/>
      <c r="J127" s="286"/>
    </row>
    <row r="128" spans="1:10" ht="15.75">
      <c r="A128" s="279" t="s">
        <v>782</v>
      </c>
      <c r="B128" s="279"/>
      <c r="C128" s="279"/>
      <c r="D128" s="279"/>
      <c r="E128" s="279"/>
      <c r="F128" s="279"/>
      <c r="G128" s="279"/>
      <c r="H128" s="279"/>
      <c r="I128" s="279"/>
      <c r="J128" s="279"/>
    </row>
    <row r="129" spans="1:10" ht="15.75">
      <c r="A129" s="277" t="s">
        <v>783</v>
      </c>
      <c r="B129" s="277"/>
      <c r="C129" s="277"/>
      <c r="D129" s="277"/>
      <c r="E129" s="277"/>
      <c r="F129" s="277"/>
      <c r="G129" s="277"/>
      <c r="H129" s="277"/>
      <c r="I129" s="277"/>
      <c r="J129" s="277"/>
    </row>
    <row r="130" spans="1:10" ht="15.75">
      <c r="A130" s="2"/>
      <c r="B130" s="2"/>
      <c r="C130" s="2"/>
      <c r="D130" s="2"/>
      <c r="E130" s="2"/>
      <c r="F130" s="2"/>
      <c r="G130" s="2"/>
      <c r="H130" s="2"/>
      <c r="I130" s="2" t="s">
        <v>784</v>
      </c>
      <c r="J130" s="2"/>
    </row>
    <row r="131" spans="1:10" ht="15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.75">
      <c r="A132" s="2" t="s">
        <v>785</v>
      </c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.75">
      <c r="A133" s="2"/>
      <c r="B133" s="2" t="s">
        <v>786</v>
      </c>
      <c r="C133" s="2"/>
      <c r="D133" s="2"/>
      <c r="E133" s="2"/>
      <c r="F133" s="2"/>
      <c r="G133" s="2"/>
      <c r="H133" s="2"/>
      <c r="I133" s="2"/>
      <c r="J133" s="2"/>
    </row>
    <row r="134" spans="1:10" ht="15.75">
      <c r="A134" s="2"/>
      <c r="B134" s="2"/>
      <c r="C134" s="191" t="s">
        <v>787</v>
      </c>
      <c r="D134" s="191"/>
      <c r="E134" s="191"/>
      <c r="F134" s="191"/>
      <c r="G134" s="191"/>
      <c r="H134" s="191"/>
      <c r="I134" s="192">
        <v>3434100</v>
      </c>
      <c r="J134" s="2"/>
    </row>
    <row r="135" spans="1:10" ht="15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.75">
      <c r="A136" s="2" t="s">
        <v>788</v>
      </c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.75">
      <c r="A137" s="2"/>
      <c r="B137" s="2" t="s">
        <v>789</v>
      </c>
      <c r="C137" s="2"/>
      <c r="D137" s="2"/>
      <c r="E137" s="2"/>
      <c r="F137" s="2"/>
      <c r="G137" s="2"/>
      <c r="H137" s="2"/>
      <c r="I137" s="2"/>
      <c r="J137" s="2"/>
    </row>
    <row r="138" spans="1:10" ht="15.75">
      <c r="A138" s="2"/>
      <c r="B138" s="2"/>
      <c r="C138" s="191" t="s">
        <v>790</v>
      </c>
      <c r="D138" s="191"/>
      <c r="E138" s="191"/>
      <c r="F138" s="191"/>
      <c r="G138" s="191"/>
      <c r="H138" s="191"/>
      <c r="I138" s="192">
        <v>3434100</v>
      </c>
      <c r="J138" s="2"/>
    </row>
    <row r="139" spans="1:10" ht="15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.75">
      <c r="A140" s="229" t="s">
        <v>792</v>
      </c>
      <c r="B140" s="236"/>
      <c r="C140" s="236"/>
      <c r="D140" s="236"/>
      <c r="E140" s="236"/>
      <c r="F140" s="247"/>
      <c r="G140" s="236"/>
      <c r="H140" s="248"/>
      <c r="I140" s="249"/>
      <c r="J140" s="2"/>
    </row>
    <row r="141" spans="1:10" ht="15.75">
      <c r="A141" s="189"/>
      <c r="B141" s="189"/>
      <c r="C141" s="189"/>
      <c r="D141" s="189"/>
      <c r="E141" s="189"/>
      <c r="F141" s="250"/>
      <c r="G141" s="189"/>
      <c r="H141" s="189"/>
      <c r="I141" s="189"/>
      <c r="J141" s="2"/>
    </row>
    <row r="142" spans="1:10" ht="15.75">
      <c r="A142" s="229"/>
      <c r="B142" s="236"/>
      <c r="C142" s="236"/>
      <c r="D142" s="236"/>
      <c r="E142" s="236"/>
      <c r="F142" s="247"/>
      <c r="G142" s="189"/>
      <c r="H142" s="280" t="s">
        <v>687</v>
      </c>
      <c r="I142" s="280"/>
      <c r="J142" s="2"/>
    </row>
    <row r="143" spans="1:9" ht="15.75">
      <c r="A143" s="229"/>
      <c r="B143" s="236"/>
      <c r="C143" s="236"/>
      <c r="D143" s="236"/>
      <c r="E143" s="236"/>
      <c r="F143" s="247"/>
      <c r="G143" s="236"/>
      <c r="H143" s="280" t="s">
        <v>89</v>
      </c>
      <c r="I143" s="280"/>
    </row>
  </sheetData>
  <sheetProtection/>
  <mergeCells count="11">
    <mergeCell ref="A1:K1"/>
    <mergeCell ref="G2:J2"/>
    <mergeCell ref="C31:E31"/>
    <mergeCell ref="C88:E88"/>
    <mergeCell ref="A127:J127"/>
    <mergeCell ref="A128:J128"/>
    <mergeCell ref="A129:J129"/>
    <mergeCell ref="H142:I142"/>
    <mergeCell ref="H143:I143"/>
    <mergeCell ref="H124:I124"/>
    <mergeCell ref="H125:I125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portrait" paperSize="9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345"/>
  <sheetViews>
    <sheetView zoomScalePageLayoutView="0" workbookViewId="0" topLeftCell="A111">
      <selection activeCell="A194" sqref="A194:IV194"/>
    </sheetView>
  </sheetViews>
  <sheetFormatPr defaultColWidth="9.140625" defaultRowHeight="15"/>
  <cols>
    <col min="1" max="1" width="55.57421875" style="137" customWidth="1"/>
    <col min="2" max="2" width="5.7109375" style="3" customWidth="1"/>
    <col min="3" max="3" width="16.7109375" style="3" customWidth="1"/>
    <col min="4" max="4" width="14.57421875" style="3" customWidth="1"/>
    <col min="5" max="5" width="10.140625" style="3" bestFit="1" customWidth="1"/>
    <col min="6" max="6" width="10.421875" style="3" customWidth="1"/>
    <col min="7" max="7" width="12.421875" style="3" bestFit="1" customWidth="1"/>
    <col min="8" max="8" width="14.140625" style="3" customWidth="1"/>
    <col min="9" max="16384" width="9.140625" style="3" customWidth="1"/>
  </cols>
  <sheetData>
    <row r="1" spans="1:3" ht="15.75">
      <c r="A1" s="300" t="s">
        <v>900</v>
      </c>
      <c r="B1" s="300"/>
      <c r="C1" s="300"/>
    </row>
    <row r="2" spans="1:3" ht="15.75">
      <c r="A2" s="301" t="s">
        <v>570</v>
      </c>
      <c r="B2" s="301"/>
      <c r="C2" s="301"/>
    </row>
    <row r="3" spans="1:3" ht="15.75">
      <c r="A3" s="135"/>
      <c r="B3" s="134"/>
      <c r="C3" s="134"/>
    </row>
    <row r="4" spans="1:3" s="10" customFormat="1" ht="15.75">
      <c r="A4" s="107" t="s">
        <v>9</v>
      </c>
      <c r="B4" s="17" t="s">
        <v>159</v>
      </c>
      <c r="C4" s="38" t="s">
        <v>4</v>
      </c>
    </row>
    <row r="5" spans="1:3" s="10" customFormat="1" ht="16.5">
      <c r="A5" s="67" t="s">
        <v>96</v>
      </c>
      <c r="B5" s="109"/>
      <c r="C5" s="88"/>
    </row>
    <row r="6" spans="1:3" s="10" customFormat="1" ht="31.5">
      <c r="A6" s="66" t="s">
        <v>295</v>
      </c>
      <c r="B6" s="17"/>
      <c r="C6" s="88"/>
    </row>
    <row r="7" spans="1:3" s="10" customFormat="1" ht="31.5">
      <c r="A7" s="92" t="s">
        <v>170</v>
      </c>
      <c r="B7" s="17">
        <v>2</v>
      </c>
      <c r="C7" s="88">
        <v>60181200</v>
      </c>
    </row>
    <row r="8" spans="1:3" s="10" customFormat="1" ht="15.75">
      <c r="A8" s="92" t="s">
        <v>171</v>
      </c>
      <c r="B8" s="17">
        <v>2</v>
      </c>
      <c r="C8" s="88">
        <v>4727600</v>
      </c>
    </row>
    <row r="9" spans="1:3" s="10" customFormat="1" ht="15.75">
      <c r="A9" s="92" t="s">
        <v>172</v>
      </c>
      <c r="B9" s="17">
        <v>2</v>
      </c>
      <c r="C9" s="88">
        <v>3808000</v>
      </c>
    </row>
    <row r="10" spans="1:3" s="10" customFormat="1" ht="15.75">
      <c r="A10" s="92" t="s">
        <v>173</v>
      </c>
      <c r="B10" s="17">
        <v>2</v>
      </c>
      <c r="C10" s="88">
        <v>1835400</v>
      </c>
    </row>
    <row r="11" spans="1:3" s="10" customFormat="1" ht="15.75">
      <c r="A11" s="92" t="s">
        <v>174</v>
      </c>
      <c r="B11" s="17">
        <v>2</v>
      </c>
      <c r="C11" s="88">
        <v>2052080</v>
      </c>
    </row>
    <row r="12" spans="1:3" s="10" customFormat="1" ht="15.75">
      <c r="A12" s="92" t="s">
        <v>297</v>
      </c>
      <c r="B12" s="17">
        <v>2</v>
      </c>
      <c r="C12" s="88">
        <v>5000000</v>
      </c>
    </row>
    <row r="13" spans="1:3" s="10" customFormat="1" ht="31.5" hidden="1">
      <c r="A13" s="92" t="s">
        <v>298</v>
      </c>
      <c r="B13" s="17">
        <v>2</v>
      </c>
      <c r="C13" s="88"/>
    </row>
    <row r="14" spans="1:3" s="10" customFormat="1" ht="15.75">
      <c r="A14" s="92" t="s">
        <v>901</v>
      </c>
      <c r="B14" s="17">
        <v>2</v>
      </c>
      <c r="C14" s="88">
        <v>1170400</v>
      </c>
    </row>
    <row r="15" spans="1:3" s="10" customFormat="1" ht="15.75">
      <c r="A15" s="92" t="s">
        <v>571</v>
      </c>
      <c r="B15" s="17">
        <v>2</v>
      </c>
      <c r="C15" s="88">
        <v>15523916</v>
      </c>
    </row>
    <row r="16" spans="1:3" s="10" customFormat="1" ht="31.5">
      <c r="A16" s="92" t="s">
        <v>316</v>
      </c>
      <c r="B16" s="17">
        <v>2</v>
      </c>
      <c r="C16" s="88">
        <v>15300</v>
      </c>
    </row>
    <row r="17" spans="1:3" s="10" customFormat="1" ht="15.75" hidden="1">
      <c r="A17" s="92" t="s">
        <v>675</v>
      </c>
      <c r="B17" s="17">
        <v>2</v>
      </c>
      <c r="C17" s="88"/>
    </row>
    <row r="18" spans="1:3" s="10" customFormat="1" ht="31.5">
      <c r="A18" s="62" t="s">
        <v>296</v>
      </c>
      <c r="B18" s="17"/>
      <c r="C18" s="88">
        <f>SUM(C7:C17)</f>
        <v>94313896</v>
      </c>
    </row>
    <row r="19" spans="1:3" s="10" customFormat="1" ht="31.5">
      <c r="A19" s="92" t="s">
        <v>300</v>
      </c>
      <c r="B19" s="17">
        <v>2</v>
      </c>
      <c r="C19" s="88">
        <v>20760300</v>
      </c>
    </row>
    <row r="20" spans="1:3" s="10" customFormat="1" ht="15.75">
      <c r="A20" s="92" t="s">
        <v>301</v>
      </c>
      <c r="B20" s="17">
        <v>2</v>
      </c>
      <c r="C20" s="88">
        <v>2832267</v>
      </c>
    </row>
    <row r="21" spans="1:3" s="10" customFormat="1" ht="15.75">
      <c r="A21" s="62" t="s">
        <v>902</v>
      </c>
      <c r="B21" s="17">
        <v>2</v>
      </c>
      <c r="C21" s="88">
        <v>401000</v>
      </c>
    </row>
    <row r="22" spans="1:3" s="10" customFormat="1" ht="31.5">
      <c r="A22" s="62" t="s">
        <v>299</v>
      </c>
      <c r="B22" s="17"/>
      <c r="C22" s="88">
        <f>SUM(C19:C21)</f>
        <v>23993567</v>
      </c>
    </row>
    <row r="23" spans="1:3" s="10" customFormat="1" ht="15.75" hidden="1">
      <c r="A23" s="92" t="s">
        <v>302</v>
      </c>
      <c r="B23" s="17">
        <v>2</v>
      </c>
      <c r="C23" s="88"/>
    </row>
    <row r="24" spans="1:3" s="10" customFormat="1" ht="15.75" hidden="1">
      <c r="A24" s="92" t="s">
        <v>303</v>
      </c>
      <c r="B24" s="17">
        <v>2</v>
      </c>
      <c r="C24" s="88"/>
    </row>
    <row r="25" spans="1:3" s="10" customFormat="1" ht="15.75" hidden="1">
      <c r="A25" s="92" t="s">
        <v>571</v>
      </c>
      <c r="B25" s="17">
        <v>2</v>
      </c>
      <c r="C25" s="88"/>
    </row>
    <row r="26" spans="1:3" s="10" customFormat="1" ht="15.75">
      <c r="A26" s="92" t="s">
        <v>306</v>
      </c>
      <c r="B26" s="17">
        <v>2</v>
      </c>
      <c r="C26" s="88">
        <v>1937600</v>
      </c>
    </row>
    <row r="27" spans="1:3" s="10" customFormat="1" ht="15.75">
      <c r="A27" s="92" t="s">
        <v>307</v>
      </c>
      <c r="B27" s="17">
        <v>2</v>
      </c>
      <c r="C27" s="88">
        <v>9300000</v>
      </c>
    </row>
    <row r="28" spans="1:3" s="10" customFormat="1" ht="31.5">
      <c r="A28" s="92" t="s">
        <v>308</v>
      </c>
      <c r="B28" s="17">
        <v>2</v>
      </c>
      <c r="C28" s="88">
        <v>7434000</v>
      </c>
    </row>
    <row r="29" spans="1:3" s="10" customFormat="1" ht="15.75">
      <c r="A29" s="92" t="s">
        <v>304</v>
      </c>
      <c r="B29" s="17">
        <v>2</v>
      </c>
      <c r="C29" s="88">
        <v>16270783</v>
      </c>
    </row>
    <row r="30" spans="1:3" s="10" customFormat="1" ht="15.75">
      <c r="A30" s="92" t="s">
        <v>572</v>
      </c>
      <c r="B30" s="17">
        <v>2</v>
      </c>
      <c r="C30" s="88">
        <v>583680</v>
      </c>
    </row>
    <row r="31" spans="1:3" s="10" customFormat="1" ht="15.75" hidden="1">
      <c r="A31" s="92" t="s">
        <v>846</v>
      </c>
      <c r="B31" s="17">
        <v>2</v>
      </c>
      <c r="C31" s="88">
        <v>0</v>
      </c>
    </row>
    <row r="32" spans="1:3" s="10" customFormat="1" ht="15.75" hidden="1">
      <c r="A32" s="92" t="s">
        <v>609</v>
      </c>
      <c r="B32" s="17">
        <v>2</v>
      </c>
      <c r="C32" s="88">
        <v>0</v>
      </c>
    </row>
    <row r="33" spans="1:3" s="10" customFormat="1" ht="47.25">
      <c r="A33" s="62" t="s">
        <v>305</v>
      </c>
      <c r="B33" s="17"/>
      <c r="C33" s="88">
        <f>SUM(C23:C32)</f>
        <v>35526063</v>
      </c>
    </row>
    <row r="34" spans="1:3" s="10" customFormat="1" ht="47.25">
      <c r="A34" s="92" t="s">
        <v>309</v>
      </c>
      <c r="B34" s="17">
        <v>2</v>
      </c>
      <c r="C34" s="88">
        <v>1800000</v>
      </c>
    </row>
    <row r="35" spans="1:3" s="10" customFormat="1" ht="31.5">
      <c r="A35" s="62" t="s">
        <v>310</v>
      </c>
      <c r="B35" s="17"/>
      <c r="C35" s="88">
        <f>SUM(C34)</f>
        <v>1800000</v>
      </c>
    </row>
    <row r="36" spans="1:3" s="10" customFormat="1" ht="15.75" hidden="1">
      <c r="A36" s="92" t="s">
        <v>311</v>
      </c>
      <c r="B36" s="17">
        <v>2</v>
      </c>
      <c r="C36" s="88"/>
    </row>
    <row r="37" spans="1:3" s="10" customFormat="1" ht="15.75" hidden="1">
      <c r="A37" s="92" t="s">
        <v>623</v>
      </c>
      <c r="B37" s="17">
        <v>2</v>
      </c>
      <c r="C37" s="88"/>
    </row>
    <row r="38" spans="1:3" s="10" customFormat="1" ht="31.5" hidden="1">
      <c r="A38" s="92" t="s">
        <v>312</v>
      </c>
      <c r="B38" s="17">
        <v>2</v>
      </c>
      <c r="C38" s="88">
        <v>0</v>
      </c>
    </row>
    <row r="39" spans="1:3" s="10" customFormat="1" ht="15.75" hidden="1">
      <c r="A39" s="92" t="s">
        <v>313</v>
      </c>
      <c r="B39" s="17">
        <v>2</v>
      </c>
      <c r="C39" s="88"/>
    </row>
    <row r="40" spans="1:3" s="10" customFormat="1" ht="15.75" hidden="1">
      <c r="A40" s="92" t="s">
        <v>314</v>
      </c>
      <c r="B40" s="17">
        <v>2</v>
      </c>
      <c r="C40" s="88"/>
    </row>
    <row r="41" spans="1:3" s="10" customFormat="1" ht="15.75" hidden="1">
      <c r="A41" s="92" t="s">
        <v>772</v>
      </c>
      <c r="B41" s="17">
        <v>2</v>
      </c>
      <c r="C41" s="88">
        <v>0</v>
      </c>
    </row>
    <row r="42" spans="1:3" s="10" customFormat="1" ht="15.75" hidden="1">
      <c r="A42" s="92" t="s">
        <v>845</v>
      </c>
      <c r="B42" s="17">
        <v>2</v>
      </c>
      <c r="C42" s="88"/>
    </row>
    <row r="43" spans="1:3" s="10" customFormat="1" ht="15.75" hidden="1">
      <c r="A43" s="92" t="s">
        <v>315</v>
      </c>
      <c r="B43" s="17">
        <v>2</v>
      </c>
      <c r="C43" s="88"/>
    </row>
    <row r="44" spans="1:3" s="10" customFormat="1" ht="15.75" hidden="1">
      <c r="A44" s="92" t="s">
        <v>316</v>
      </c>
      <c r="B44" s="17">
        <v>2</v>
      </c>
      <c r="C44" s="88"/>
    </row>
    <row r="45" spans="1:3" s="10" customFormat="1" ht="15.75" hidden="1">
      <c r="A45" s="62" t="s">
        <v>639</v>
      </c>
      <c r="B45" s="17">
        <v>2</v>
      </c>
      <c r="C45" s="88"/>
    </row>
    <row r="46" spans="1:3" s="10" customFormat="1" ht="15.75" hidden="1">
      <c r="A46" s="92" t="s">
        <v>773</v>
      </c>
      <c r="B46" s="17">
        <v>2</v>
      </c>
      <c r="C46" s="88"/>
    </row>
    <row r="47" spans="1:3" s="10" customFormat="1" ht="31.5" hidden="1">
      <c r="A47" s="62" t="s">
        <v>479</v>
      </c>
      <c r="B47" s="17"/>
      <c r="C47" s="88">
        <f>SUM(C36:C46)</f>
        <v>0</v>
      </c>
    </row>
    <row r="48" spans="1:3" s="10" customFormat="1" ht="15.75" hidden="1">
      <c r="A48" s="62" t="s">
        <v>604</v>
      </c>
      <c r="B48" s="17">
        <v>2</v>
      </c>
      <c r="C48" s="88"/>
    </row>
    <row r="49" spans="1:3" s="10" customFormat="1" ht="15.75" hidden="1">
      <c r="A49" s="62" t="s">
        <v>621</v>
      </c>
      <c r="B49" s="17">
        <v>2</v>
      </c>
      <c r="C49" s="88"/>
    </row>
    <row r="50" spans="1:3" s="10" customFormat="1" ht="15.75" hidden="1">
      <c r="A50" s="62" t="s">
        <v>480</v>
      </c>
      <c r="B50" s="17"/>
      <c r="C50" s="88">
        <f>SUM(C48:C49)</f>
        <v>0</v>
      </c>
    </row>
    <row r="51" spans="1:3" s="10" customFormat="1" ht="15.75" hidden="1">
      <c r="A51" s="62"/>
      <c r="B51" s="17"/>
      <c r="C51" s="88"/>
    </row>
    <row r="52" spans="1:3" s="10" customFormat="1" ht="15.75" hidden="1">
      <c r="A52" s="62" t="s">
        <v>318</v>
      </c>
      <c r="B52" s="17"/>
      <c r="C52" s="88"/>
    </row>
    <row r="53" spans="1:3" s="10" customFormat="1" ht="15.75" hidden="1">
      <c r="A53" s="62"/>
      <c r="B53" s="17"/>
      <c r="C53" s="88"/>
    </row>
    <row r="54" spans="1:3" s="10" customFormat="1" ht="31.5" hidden="1">
      <c r="A54" s="62" t="s">
        <v>321</v>
      </c>
      <c r="B54" s="17"/>
      <c r="C54" s="88"/>
    </row>
    <row r="55" spans="1:3" s="10" customFormat="1" ht="15.75" hidden="1">
      <c r="A55" s="62"/>
      <c r="B55" s="17"/>
      <c r="C55" s="88"/>
    </row>
    <row r="56" spans="1:3" s="10" customFormat="1" ht="31.5" hidden="1">
      <c r="A56" s="62" t="s">
        <v>320</v>
      </c>
      <c r="B56" s="17"/>
      <c r="C56" s="88"/>
    </row>
    <row r="57" spans="1:3" s="10" customFormat="1" ht="15.75" hidden="1">
      <c r="A57" s="62"/>
      <c r="B57" s="17"/>
      <c r="C57" s="88"/>
    </row>
    <row r="58" spans="1:3" s="10" customFormat="1" ht="31.5" hidden="1">
      <c r="A58" s="62" t="s">
        <v>319</v>
      </c>
      <c r="B58" s="17"/>
      <c r="C58" s="88"/>
    </row>
    <row r="59" spans="1:3" s="10" customFormat="1" ht="15.75" hidden="1">
      <c r="A59" s="92" t="s">
        <v>573</v>
      </c>
      <c r="B59" s="17">
        <v>2</v>
      </c>
      <c r="C59" s="88"/>
    </row>
    <row r="60" spans="1:3" s="10" customFormat="1" ht="15.75" hidden="1">
      <c r="A60" s="92" t="s">
        <v>574</v>
      </c>
      <c r="B60" s="17">
        <v>2</v>
      </c>
      <c r="C60" s="88"/>
    </row>
    <row r="61" spans="1:3" s="10" customFormat="1" ht="15.75" hidden="1">
      <c r="A61" s="92" t="s">
        <v>575</v>
      </c>
      <c r="B61" s="17">
        <v>2</v>
      </c>
      <c r="C61" s="88"/>
    </row>
    <row r="62" spans="1:3" s="10" customFormat="1" ht="15.75" hidden="1">
      <c r="A62" s="92" t="s">
        <v>576</v>
      </c>
      <c r="B62" s="17">
        <v>2</v>
      </c>
      <c r="C62" s="88"/>
    </row>
    <row r="63" spans="1:3" s="10" customFormat="1" ht="15.75" hidden="1">
      <c r="A63" s="92" t="s">
        <v>500</v>
      </c>
      <c r="B63" s="105"/>
      <c r="C63" s="88">
        <f>SUM(C59:C60)</f>
        <v>0</v>
      </c>
    </row>
    <row r="64" spans="1:3" s="10" customFormat="1" ht="15.75" hidden="1">
      <c r="A64" s="92" t="s">
        <v>499</v>
      </c>
      <c r="B64" s="17">
        <v>2</v>
      </c>
      <c r="C64" s="88"/>
    </row>
    <row r="65" spans="1:3" s="10" customFormat="1" ht="15.75" hidden="1">
      <c r="A65" s="92" t="s">
        <v>498</v>
      </c>
      <c r="B65" s="105"/>
      <c r="C65" s="88">
        <f>SUM(C64)</f>
        <v>0</v>
      </c>
    </row>
    <row r="66" spans="1:3" s="10" customFormat="1" ht="31.5">
      <c r="A66" s="62" t="s">
        <v>922</v>
      </c>
      <c r="B66" s="17">
        <v>2</v>
      </c>
      <c r="C66" s="88">
        <v>525600</v>
      </c>
    </row>
    <row r="67" spans="1:3" s="10" customFormat="1" ht="15.75" hidden="1">
      <c r="A67" s="92" t="s">
        <v>497</v>
      </c>
      <c r="B67" s="17">
        <v>2</v>
      </c>
      <c r="C67" s="88"/>
    </row>
    <row r="68" spans="1:3" s="10" customFormat="1" ht="31.5">
      <c r="A68" s="92" t="s">
        <v>496</v>
      </c>
      <c r="B68" s="105"/>
      <c r="C68" s="88">
        <f>SUM(C66:C67)</f>
        <v>525600</v>
      </c>
    </row>
    <row r="69" spans="1:3" s="10" customFormat="1" ht="15.75" hidden="1">
      <c r="A69" s="92"/>
      <c r="B69" s="105"/>
      <c r="C69" s="88"/>
    </row>
    <row r="70" spans="1:3" s="10" customFormat="1" ht="15.75">
      <c r="A70" s="92" t="s">
        <v>322</v>
      </c>
      <c r="B70" s="105">
        <v>2</v>
      </c>
      <c r="C70" s="88">
        <v>58800</v>
      </c>
    </row>
    <row r="71" spans="1:3" s="10" customFormat="1" ht="15.75">
      <c r="A71" s="92" t="s">
        <v>175</v>
      </c>
      <c r="B71" s="105">
        <v>2</v>
      </c>
      <c r="C71" s="88">
        <v>3813600</v>
      </c>
    </row>
    <row r="72" spans="1:3" s="10" customFormat="1" ht="15.75">
      <c r="A72" s="92" t="s">
        <v>178</v>
      </c>
      <c r="B72" s="105"/>
      <c r="C72" s="88">
        <f>SUM(C69:C71)</f>
        <v>3872400</v>
      </c>
    </row>
    <row r="73" spans="1:3" s="10" customFormat="1" ht="31.5">
      <c r="A73" s="92" t="s">
        <v>926</v>
      </c>
      <c r="B73" s="105">
        <v>2</v>
      </c>
      <c r="C73" s="88">
        <v>16051020</v>
      </c>
    </row>
    <row r="74" spans="1:3" s="10" customFormat="1" ht="31.5">
      <c r="A74" s="92" t="s">
        <v>927</v>
      </c>
      <c r="B74" s="105">
        <v>2</v>
      </c>
      <c r="C74" s="88">
        <v>4124557</v>
      </c>
    </row>
    <row r="75" spans="1:3" s="10" customFormat="1" ht="31.5">
      <c r="A75" s="92" t="s">
        <v>928</v>
      </c>
      <c r="B75" s="105">
        <v>2</v>
      </c>
      <c r="C75" s="88">
        <v>891788</v>
      </c>
    </row>
    <row r="76" spans="1:3" s="10" customFormat="1" ht="31.5" hidden="1">
      <c r="A76" s="92" t="s">
        <v>929</v>
      </c>
      <c r="B76" s="105">
        <v>2</v>
      </c>
      <c r="C76" s="88"/>
    </row>
    <row r="77" spans="1:3" s="10" customFormat="1" ht="15.75" hidden="1">
      <c r="A77" s="92" t="s">
        <v>620</v>
      </c>
      <c r="B77" s="105">
        <v>2</v>
      </c>
      <c r="C77" s="88"/>
    </row>
    <row r="78" spans="1:3" s="10" customFormat="1" ht="15.75" hidden="1">
      <c r="A78" s="62" t="s">
        <v>640</v>
      </c>
      <c r="B78" s="105">
        <v>2</v>
      </c>
      <c r="C78" s="88"/>
    </row>
    <row r="79" spans="1:3" s="10" customFormat="1" ht="15.75">
      <c r="A79" s="92" t="s">
        <v>179</v>
      </c>
      <c r="B79" s="105"/>
      <c r="C79" s="88">
        <f>SUM(C73:C78)</f>
        <v>21067365</v>
      </c>
    </row>
    <row r="80" spans="1:3" s="10" customFormat="1" ht="31.5">
      <c r="A80" s="92" t="s">
        <v>148</v>
      </c>
      <c r="B80" s="17">
        <v>2</v>
      </c>
      <c r="C80" s="88">
        <v>5404151</v>
      </c>
    </row>
    <row r="81" spans="1:3" s="10" customFormat="1" ht="15.75" hidden="1">
      <c r="A81" s="92" t="s">
        <v>493</v>
      </c>
      <c r="B81" s="107">
        <v>2</v>
      </c>
      <c r="C81" s="88"/>
    </row>
    <row r="82" spans="1:3" s="10" customFormat="1" ht="15.75">
      <c r="A82" s="92" t="s">
        <v>904</v>
      </c>
      <c r="B82" s="107">
        <v>2</v>
      </c>
      <c r="C82" s="88">
        <v>135333</v>
      </c>
    </row>
    <row r="83" spans="1:3" s="10" customFormat="1" ht="15.75" hidden="1">
      <c r="A83" s="92" t="s">
        <v>494</v>
      </c>
      <c r="B83" s="107">
        <v>2</v>
      </c>
      <c r="C83" s="88"/>
    </row>
    <row r="84" spans="1:3" s="10" customFormat="1" ht="15.75">
      <c r="A84" s="92" t="s">
        <v>905</v>
      </c>
      <c r="B84" s="107">
        <v>2</v>
      </c>
      <c r="C84" s="88">
        <v>33213</v>
      </c>
    </row>
    <row r="85" spans="1:3" s="10" customFormat="1" ht="15.75" hidden="1">
      <c r="A85" s="92" t="s">
        <v>495</v>
      </c>
      <c r="B85" s="107">
        <v>2</v>
      </c>
      <c r="C85" s="88"/>
    </row>
    <row r="86" spans="1:3" s="10" customFormat="1" ht="15.75">
      <c r="A86" s="92" t="s">
        <v>906</v>
      </c>
      <c r="B86" s="107">
        <v>2</v>
      </c>
      <c r="C86" s="88">
        <v>442496</v>
      </c>
    </row>
    <row r="87" spans="1:3" s="10" customFormat="1" ht="15.75" hidden="1">
      <c r="A87" s="92" t="s">
        <v>577</v>
      </c>
      <c r="B87" s="17">
        <v>2</v>
      </c>
      <c r="C87" s="88"/>
    </row>
    <row r="88" spans="1:3" s="10" customFormat="1" ht="15.75" hidden="1">
      <c r="A88" s="92" t="s">
        <v>652</v>
      </c>
      <c r="B88" s="17">
        <v>2</v>
      </c>
      <c r="C88" s="88"/>
    </row>
    <row r="89" spans="1:3" s="10" customFormat="1" ht="15.75" hidden="1">
      <c r="A89" s="62" t="s">
        <v>600</v>
      </c>
      <c r="B89" s="17">
        <v>2</v>
      </c>
      <c r="C89" s="88"/>
    </row>
    <row r="90" spans="1:3" s="10" customFormat="1" ht="15.75" hidden="1">
      <c r="A90" s="62" t="s">
        <v>642</v>
      </c>
      <c r="B90" s="17">
        <v>2</v>
      </c>
      <c r="C90" s="88"/>
    </row>
    <row r="91" spans="1:3" s="10" customFormat="1" ht="15.75" hidden="1">
      <c r="A91" s="62" t="s">
        <v>643</v>
      </c>
      <c r="B91" s="17">
        <v>2</v>
      </c>
      <c r="C91" s="88"/>
    </row>
    <row r="92" spans="1:3" s="10" customFormat="1" ht="15.75" hidden="1">
      <c r="A92" s="62" t="s">
        <v>695</v>
      </c>
      <c r="B92" s="17">
        <v>2</v>
      </c>
      <c r="C92" s="88"/>
    </row>
    <row r="93" spans="1:3" s="10" customFormat="1" ht="15.75" hidden="1">
      <c r="A93" s="92" t="s">
        <v>765</v>
      </c>
      <c r="B93" s="17">
        <v>2</v>
      </c>
      <c r="C93" s="88"/>
    </row>
    <row r="94" spans="1:3" s="10" customFormat="1" ht="15.75" hidden="1">
      <c r="A94" s="92" t="s">
        <v>760</v>
      </c>
      <c r="B94" s="17">
        <v>2</v>
      </c>
      <c r="C94" s="88"/>
    </row>
    <row r="95" spans="1:6" s="10" customFormat="1" ht="31.5">
      <c r="A95" s="92" t="s">
        <v>180</v>
      </c>
      <c r="B95" s="17"/>
      <c r="C95" s="88">
        <f>SUM(C80:C94)</f>
        <v>6015193</v>
      </c>
      <c r="F95" s="12"/>
    </row>
    <row r="96" spans="1:3" s="10" customFormat="1" ht="15.75" hidden="1">
      <c r="A96" s="92" t="s">
        <v>164</v>
      </c>
      <c r="B96" s="107">
        <v>2</v>
      </c>
      <c r="C96" s="88"/>
    </row>
    <row r="97" spans="1:3" s="10" customFormat="1" ht="15.75" hidden="1">
      <c r="A97" s="92" t="s">
        <v>216</v>
      </c>
      <c r="B97" s="107">
        <v>2</v>
      </c>
      <c r="C97" s="88"/>
    </row>
    <row r="98" spans="1:3" s="10" customFormat="1" ht="15.75" hidden="1">
      <c r="A98" s="92" t="s">
        <v>217</v>
      </c>
      <c r="B98" s="107">
        <v>2</v>
      </c>
      <c r="C98" s="88"/>
    </row>
    <row r="99" spans="1:3" s="10" customFormat="1" ht="15.75" hidden="1">
      <c r="A99" s="92" t="s">
        <v>218</v>
      </c>
      <c r="B99" s="107">
        <v>2</v>
      </c>
      <c r="C99" s="88"/>
    </row>
    <row r="100" spans="1:3" s="10" customFormat="1" ht="15.75" hidden="1">
      <c r="A100" s="92" t="s">
        <v>165</v>
      </c>
      <c r="B100" s="107">
        <v>2</v>
      </c>
      <c r="C100" s="88"/>
    </row>
    <row r="101" spans="1:3" s="10" customFormat="1" ht="15.75" hidden="1">
      <c r="A101" s="92" t="s">
        <v>219</v>
      </c>
      <c r="B101" s="107">
        <v>2</v>
      </c>
      <c r="C101" s="88"/>
    </row>
    <row r="102" spans="1:3" s="10" customFormat="1" ht="15.75" hidden="1">
      <c r="A102" s="92" t="s">
        <v>221</v>
      </c>
      <c r="B102" s="17">
        <v>2</v>
      </c>
      <c r="C102" s="88"/>
    </row>
    <row r="103" spans="1:3" s="10" customFormat="1" ht="15.75" hidden="1">
      <c r="A103" s="92" t="s">
        <v>220</v>
      </c>
      <c r="B103" s="17">
        <v>2</v>
      </c>
      <c r="C103" s="88"/>
    </row>
    <row r="104" spans="1:3" s="10" customFormat="1" ht="15.75" hidden="1">
      <c r="A104" s="92" t="s">
        <v>137</v>
      </c>
      <c r="B104" s="17"/>
      <c r="C104" s="88"/>
    </row>
    <row r="105" spans="1:3" s="10" customFormat="1" ht="15.75" hidden="1">
      <c r="A105" s="92" t="s">
        <v>137</v>
      </c>
      <c r="B105" s="17"/>
      <c r="C105" s="88"/>
    </row>
    <row r="106" spans="1:3" s="10" customFormat="1" ht="15.75" hidden="1">
      <c r="A106" s="92" t="s">
        <v>323</v>
      </c>
      <c r="B106" s="17"/>
      <c r="C106" s="88">
        <f>SUM(C96:C105)</f>
        <v>0</v>
      </c>
    </row>
    <row r="107" spans="1:3" s="10" customFormat="1" ht="15.75" hidden="1">
      <c r="A107" s="62"/>
      <c r="B107" s="17"/>
      <c r="C107" s="88"/>
    </row>
    <row r="108" spans="1:3" s="10" customFormat="1" ht="15.75" hidden="1">
      <c r="A108" s="62"/>
      <c r="B108" s="17"/>
      <c r="C108" s="88"/>
    </row>
    <row r="109" spans="1:3" s="10" customFormat="1" ht="31.5">
      <c r="A109" s="62" t="s">
        <v>324</v>
      </c>
      <c r="B109" s="17"/>
      <c r="C109" s="159">
        <f>C63+C65+C68+C72+C79+C95+C106</f>
        <v>31480558</v>
      </c>
    </row>
    <row r="110" spans="1:3" s="10" customFormat="1" ht="31.5">
      <c r="A110" s="41" t="s">
        <v>295</v>
      </c>
      <c r="B110" s="107"/>
      <c r="C110" s="90">
        <f>SUM(C111:C111:C113)</f>
        <v>187114084</v>
      </c>
    </row>
    <row r="111" spans="1:3" s="10" customFormat="1" ht="15.75">
      <c r="A111" s="92" t="s">
        <v>441</v>
      </c>
      <c r="B111" s="105">
        <v>1</v>
      </c>
      <c r="C111" s="88">
        <f>SUMIF($B$6:$B$110,"1",C$6:C$110)</f>
        <v>0</v>
      </c>
    </row>
    <row r="112" spans="1:3" s="10" customFormat="1" ht="15.75">
      <c r="A112" s="92" t="s">
        <v>263</v>
      </c>
      <c r="B112" s="105">
        <v>2</v>
      </c>
      <c r="C112" s="88">
        <f>SUMIF($B$6:$B$110,"2",C$6:C$110)</f>
        <v>187114084</v>
      </c>
    </row>
    <row r="113" spans="1:3" s="10" customFormat="1" ht="15.75">
      <c r="A113" s="92" t="s">
        <v>143</v>
      </c>
      <c r="B113" s="105">
        <v>3</v>
      </c>
      <c r="C113" s="88">
        <f>SUMIF($B$6:$B$110,"3",C$6:C$110)</f>
        <v>0</v>
      </c>
    </row>
    <row r="114" spans="1:3" s="10" customFormat="1" ht="31.5">
      <c r="A114" s="66" t="s">
        <v>325</v>
      </c>
      <c r="B114" s="17"/>
      <c r="C114" s="90"/>
    </row>
    <row r="115" spans="1:3" s="10" customFormat="1" ht="15.75" hidden="1">
      <c r="A115" s="92"/>
      <c r="B115" s="17"/>
      <c r="C115" s="88"/>
    </row>
    <row r="116" spans="1:3" s="10" customFormat="1" ht="15.75" hidden="1">
      <c r="A116" s="92" t="s">
        <v>501</v>
      </c>
      <c r="B116" s="17">
        <v>2</v>
      </c>
      <c r="C116" s="88"/>
    </row>
    <row r="117" spans="1:3" s="10" customFormat="1" ht="15.75" hidden="1">
      <c r="A117" s="92" t="s">
        <v>177</v>
      </c>
      <c r="B117" s="17">
        <v>2</v>
      </c>
      <c r="C117" s="88"/>
    </row>
    <row r="118" spans="1:3" s="10" customFormat="1" ht="15.75" hidden="1">
      <c r="A118" s="92" t="s">
        <v>327</v>
      </c>
      <c r="B118" s="17">
        <v>2</v>
      </c>
      <c r="C118" s="88"/>
    </row>
    <row r="119" spans="1:3" s="10" customFormat="1" ht="31.5" hidden="1">
      <c r="A119" s="92" t="s">
        <v>328</v>
      </c>
      <c r="B119" s="17">
        <v>2</v>
      </c>
      <c r="C119" s="88"/>
    </row>
    <row r="120" spans="1:3" s="10" customFormat="1" ht="31.5" hidden="1">
      <c r="A120" s="92" t="s">
        <v>329</v>
      </c>
      <c r="B120" s="17">
        <v>2</v>
      </c>
      <c r="C120" s="88"/>
    </row>
    <row r="121" spans="1:3" s="10" customFormat="1" ht="31.5" hidden="1">
      <c r="A121" s="92" t="s">
        <v>330</v>
      </c>
      <c r="B121" s="17">
        <v>2</v>
      </c>
      <c r="C121" s="88"/>
    </row>
    <row r="122" spans="1:3" s="10" customFormat="1" ht="15.75" hidden="1">
      <c r="A122" s="92" t="s">
        <v>331</v>
      </c>
      <c r="B122" s="17">
        <v>2</v>
      </c>
      <c r="C122" s="88"/>
    </row>
    <row r="123" spans="1:3" s="10" customFormat="1" ht="15.75" hidden="1">
      <c r="A123" s="92" t="s">
        <v>654</v>
      </c>
      <c r="B123" s="17">
        <v>2</v>
      </c>
      <c r="C123" s="88"/>
    </row>
    <row r="124" spans="1:3" s="10" customFormat="1" ht="15.75" hidden="1">
      <c r="A124" s="92" t="s">
        <v>333</v>
      </c>
      <c r="B124" s="17"/>
      <c r="C124" s="88"/>
    </row>
    <row r="125" spans="1:3" s="10" customFormat="1" ht="15.75" hidden="1">
      <c r="A125" s="92" t="s">
        <v>333</v>
      </c>
      <c r="B125" s="17"/>
      <c r="C125" s="88"/>
    </row>
    <row r="126" spans="1:3" s="10" customFormat="1" ht="31.5" hidden="1">
      <c r="A126" s="92" t="s">
        <v>649</v>
      </c>
      <c r="B126" s="17">
        <v>2</v>
      </c>
      <c r="C126" s="88">
        <f>SUM(C124:C125)</f>
        <v>0</v>
      </c>
    </row>
    <row r="127" spans="1:3" s="10" customFormat="1" ht="15.75" hidden="1">
      <c r="A127" s="62" t="s">
        <v>335</v>
      </c>
      <c r="B127" s="17"/>
      <c r="C127" s="88">
        <f>C123+C126</f>
        <v>0</v>
      </c>
    </row>
    <row r="128" spans="1:3" s="10" customFormat="1" ht="15.75" hidden="1">
      <c r="A128" s="62"/>
      <c r="B128" s="17"/>
      <c r="C128" s="88"/>
    </row>
    <row r="129" spans="1:3" s="10" customFormat="1" ht="31.5" hidden="1">
      <c r="A129" s="62" t="s">
        <v>336</v>
      </c>
      <c r="B129" s="17"/>
      <c r="C129" s="88"/>
    </row>
    <row r="130" spans="1:3" s="10" customFormat="1" ht="15.75" hidden="1">
      <c r="A130" s="62"/>
      <c r="B130" s="17"/>
      <c r="C130" s="88"/>
    </row>
    <row r="131" spans="1:3" s="10" customFormat="1" ht="31.5" hidden="1">
      <c r="A131" s="62" t="s">
        <v>337</v>
      </c>
      <c r="B131" s="17"/>
      <c r="C131" s="88"/>
    </row>
    <row r="132" spans="1:3" s="10" customFormat="1" ht="15.75" hidden="1">
      <c r="A132" s="62"/>
      <c r="B132" s="17"/>
      <c r="C132" s="88"/>
    </row>
    <row r="133" spans="1:3" s="10" customFormat="1" ht="31.5" hidden="1">
      <c r="A133" s="62" t="s">
        <v>338</v>
      </c>
      <c r="B133" s="17"/>
      <c r="C133" s="88"/>
    </row>
    <row r="134" spans="1:3" s="10" customFormat="1" ht="31.5" hidden="1">
      <c r="A134" s="92" t="s">
        <v>578</v>
      </c>
      <c r="B134" s="17">
        <v>2</v>
      </c>
      <c r="C134" s="88"/>
    </row>
    <row r="135" spans="1:3" s="10" customFormat="1" ht="15.75" hidden="1">
      <c r="A135" s="92" t="s">
        <v>579</v>
      </c>
      <c r="B135" s="17"/>
      <c r="C135" s="88">
        <f>SUM(C133:C134)</f>
        <v>0</v>
      </c>
    </row>
    <row r="136" spans="1:3" ht="15.75" hidden="1">
      <c r="A136" s="155" t="s">
        <v>638</v>
      </c>
      <c r="B136" s="157">
        <v>2</v>
      </c>
      <c r="C136" s="156"/>
    </row>
    <row r="137" spans="1:3" s="10" customFormat="1" ht="15.75" hidden="1">
      <c r="A137" s="62" t="s">
        <v>622</v>
      </c>
      <c r="B137" s="17">
        <v>2</v>
      </c>
      <c r="C137" s="88"/>
    </row>
    <row r="138" spans="1:3" s="10" customFormat="1" ht="15.75" hidden="1">
      <c r="A138" s="62" t="s">
        <v>637</v>
      </c>
      <c r="B138" s="17">
        <v>2</v>
      </c>
      <c r="C138" s="88"/>
    </row>
    <row r="139" spans="1:3" s="10" customFormat="1" ht="15.75" hidden="1">
      <c r="A139" s="92"/>
      <c r="B139" s="17"/>
      <c r="C139" s="88"/>
    </row>
    <row r="140" spans="1:3" s="10" customFormat="1" ht="31.5" hidden="1">
      <c r="A140" s="92" t="s">
        <v>496</v>
      </c>
      <c r="B140" s="17"/>
      <c r="C140" s="88">
        <f>SUM(C136:C139)</f>
        <v>0</v>
      </c>
    </row>
    <row r="141" spans="1:3" s="10" customFormat="1" ht="15.75" hidden="1">
      <c r="A141" s="92" t="s">
        <v>596</v>
      </c>
      <c r="B141" s="17">
        <v>2</v>
      </c>
      <c r="C141" s="88"/>
    </row>
    <row r="142" spans="1:3" s="10" customFormat="1" ht="15.75" hidden="1">
      <c r="A142" s="92" t="s">
        <v>179</v>
      </c>
      <c r="B142" s="17"/>
      <c r="C142" s="88">
        <f>SUM(C141)</f>
        <v>0</v>
      </c>
    </row>
    <row r="143" spans="1:3" s="10" customFormat="1" ht="15.75" hidden="1">
      <c r="A143" s="92"/>
      <c r="B143" s="17"/>
      <c r="C143" s="88"/>
    </row>
    <row r="144" spans="1:3" s="10" customFormat="1" ht="15.75" hidden="1">
      <c r="A144" s="92" t="s">
        <v>650</v>
      </c>
      <c r="B144" s="17">
        <v>2</v>
      </c>
      <c r="C144" s="88">
        <f>SUM(C143)</f>
        <v>0</v>
      </c>
    </row>
    <row r="145" spans="1:3" s="10" customFormat="1" ht="15.75" hidden="1">
      <c r="A145" s="92"/>
      <c r="B145" s="17">
        <v>2</v>
      </c>
      <c r="C145" s="88"/>
    </row>
    <row r="146" spans="1:3" s="10" customFormat="1" ht="15.75" hidden="1">
      <c r="A146" s="92" t="s">
        <v>502</v>
      </c>
      <c r="B146" s="17"/>
      <c r="C146" s="88">
        <f>C147</f>
        <v>0</v>
      </c>
    </row>
    <row r="147" spans="1:3" s="10" customFormat="1" ht="15.75" hidden="1">
      <c r="A147" s="92" t="s">
        <v>653</v>
      </c>
      <c r="B147" s="17">
        <v>2</v>
      </c>
      <c r="C147" s="88"/>
    </row>
    <row r="148" spans="1:3" s="10" customFormat="1" ht="15.75">
      <c r="A148" s="62" t="s">
        <v>916</v>
      </c>
      <c r="B148" s="17">
        <v>2</v>
      </c>
      <c r="C148" s="88">
        <v>593000</v>
      </c>
    </row>
    <row r="149" spans="1:3" s="10" customFormat="1" ht="15.75">
      <c r="A149" s="62" t="s">
        <v>917</v>
      </c>
      <c r="B149" s="17">
        <v>2</v>
      </c>
      <c r="C149" s="88">
        <v>10516000</v>
      </c>
    </row>
    <row r="150" spans="1:3" s="10" customFormat="1" ht="31.5">
      <c r="A150" s="62" t="s">
        <v>339</v>
      </c>
      <c r="B150" s="17"/>
      <c r="C150" s="88">
        <f>SUM(C147:C149)</f>
        <v>11109000</v>
      </c>
    </row>
    <row r="151" spans="1:3" s="10" customFormat="1" ht="31.5">
      <c r="A151" s="41" t="s">
        <v>325</v>
      </c>
      <c r="B151" s="107"/>
      <c r="C151" s="90">
        <f>SUM(C152:C152:C154)</f>
        <v>11109000</v>
      </c>
    </row>
    <row r="152" spans="1:3" s="10" customFormat="1" ht="15.75">
      <c r="A152" s="92" t="s">
        <v>441</v>
      </c>
      <c r="B152" s="105">
        <v>1</v>
      </c>
      <c r="C152" s="88">
        <f>SUMIF($B$114:$B$151,"1",C$114:C$151)</f>
        <v>0</v>
      </c>
    </row>
    <row r="153" spans="1:3" s="10" customFormat="1" ht="15.75">
      <c r="A153" s="92" t="s">
        <v>263</v>
      </c>
      <c r="B153" s="105">
        <v>2</v>
      </c>
      <c r="C153" s="88">
        <f>SUMIF($B$114:$B$151,"2",C$114:C$151)</f>
        <v>11109000</v>
      </c>
    </row>
    <row r="154" spans="1:3" s="10" customFormat="1" ht="15.75">
      <c r="A154" s="92" t="s">
        <v>143</v>
      </c>
      <c r="B154" s="105">
        <v>3</v>
      </c>
      <c r="C154" s="88">
        <f>SUMIF($B$114:$B$151,"3",C$114:C$151)</f>
        <v>0</v>
      </c>
    </row>
    <row r="155" spans="1:3" s="10" customFormat="1" ht="15.75">
      <c r="A155" s="66" t="s">
        <v>341</v>
      </c>
      <c r="B155" s="17"/>
      <c r="C155" s="90"/>
    </row>
    <row r="156" spans="1:3" s="10" customFormat="1" ht="31.5" hidden="1">
      <c r="A156" s="92" t="s">
        <v>343</v>
      </c>
      <c r="B156" s="17">
        <v>2</v>
      </c>
      <c r="C156" s="88"/>
    </row>
    <row r="157" spans="1:3" s="10" customFormat="1" ht="15.75" hidden="1">
      <c r="A157" s="62" t="s">
        <v>342</v>
      </c>
      <c r="B157" s="17"/>
      <c r="C157" s="88">
        <f>SUM(C156)</f>
        <v>0</v>
      </c>
    </row>
    <row r="158" spans="1:3" s="10" customFormat="1" ht="15.75" hidden="1">
      <c r="A158" s="92" t="s">
        <v>135</v>
      </c>
      <c r="B158" s="17">
        <v>3</v>
      </c>
      <c r="C158" s="88"/>
    </row>
    <row r="159" spans="1:3" s="10" customFormat="1" ht="15.75">
      <c r="A159" s="92" t="s">
        <v>134</v>
      </c>
      <c r="B159" s="17">
        <v>3</v>
      </c>
      <c r="C159" s="88">
        <v>800000</v>
      </c>
    </row>
    <row r="160" spans="1:3" s="10" customFormat="1" ht="15.75">
      <c r="A160" s="62" t="s">
        <v>344</v>
      </c>
      <c r="B160" s="17"/>
      <c r="C160" s="88">
        <f>SUM(C158:C159)</f>
        <v>800000</v>
      </c>
    </row>
    <row r="161" spans="1:3" s="10" customFormat="1" ht="31.5">
      <c r="A161" s="92" t="s">
        <v>345</v>
      </c>
      <c r="B161" s="17">
        <v>3</v>
      </c>
      <c r="C161" s="88">
        <v>10600000</v>
      </c>
    </row>
    <row r="162" spans="1:3" s="10" customFormat="1" ht="31.5" hidden="1">
      <c r="A162" s="92" t="s">
        <v>346</v>
      </c>
      <c r="B162" s="17">
        <v>3</v>
      </c>
      <c r="C162" s="88"/>
    </row>
    <row r="163" spans="1:3" s="10" customFormat="1" ht="15.75">
      <c r="A163" s="62" t="s">
        <v>347</v>
      </c>
      <c r="B163" s="17"/>
      <c r="C163" s="88">
        <f>SUM(C161:C162)</f>
        <v>10600000</v>
      </c>
    </row>
    <row r="164" spans="1:3" s="10" customFormat="1" ht="31.5">
      <c r="A164" s="92" t="s">
        <v>348</v>
      </c>
      <c r="B164" s="17">
        <v>2</v>
      </c>
      <c r="C164" s="88">
        <v>2400000</v>
      </c>
    </row>
    <row r="165" spans="1:3" s="10" customFormat="1" ht="15.75" hidden="1">
      <c r="A165" s="92" t="s">
        <v>349</v>
      </c>
      <c r="B165" s="17">
        <v>2</v>
      </c>
      <c r="C165" s="88"/>
    </row>
    <row r="166" spans="1:3" s="10" customFormat="1" ht="15.75">
      <c r="A166" s="62" t="s">
        <v>350</v>
      </c>
      <c r="B166" s="17"/>
      <c r="C166" s="88">
        <f>SUM(C164:C165)</f>
        <v>2400000</v>
      </c>
    </row>
    <row r="167" spans="1:3" s="10" customFormat="1" ht="15.75" hidden="1">
      <c r="A167" s="92" t="s">
        <v>351</v>
      </c>
      <c r="B167" s="17">
        <v>3</v>
      </c>
      <c r="C167" s="88"/>
    </row>
    <row r="168" spans="1:3" s="10" customFormat="1" ht="15.75" hidden="1">
      <c r="A168" s="92"/>
      <c r="B168" s="17"/>
      <c r="C168" s="88"/>
    </row>
    <row r="169" spans="1:3" s="10" customFormat="1" ht="15.75" hidden="1">
      <c r="A169" s="62" t="s">
        <v>352</v>
      </c>
      <c r="B169" s="17"/>
      <c r="C169" s="88">
        <f>SUM(C167:C168)</f>
        <v>0</v>
      </c>
    </row>
    <row r="170" spans="1:3" s="10" customFormat="1" ht="15.75" hidden="1">
      <c r="A170" s="92" t="s">
        <v>353</v>
      </c>
      <c r="B170" s="17">
        <v>2</v>
      </c>
      <c r="C170" s="88"/>
    </row>
    <row r="171" spans="1:3" s="10" customFormat="1" ht="15.75" hidden="1">
      <c r="A171" s="92" t="s">
        <v>354</v>
      </c>
      <c r="B171" s="17">
        <v>2</v>
      </c>
      <c r="C171" s="88"/>
    </row>
    <row r="172" spans="1:3" s="10" customFormat="1" ht="15.75" hidden="1">
      <c r="A172" s="92" t="s">
        <v>167</v>
      </c>
      <c r="B172" s="17">
        <v>2</v>
      </c>
      <c r="C172" s="88"/>
    </row>
    <row r="173" spans="1:3" s="10" customFormat="1" ht="15.75" hidden="1">
      <c r="A173" s="92" t="s">
        <v>168</v>
      </c>
      <c r="B173" s="17">
        <v>2</v>
      </c>
      <c r="C173" s="88"/>
    </row>
    <row r="174" spans="1:3" s="10" customFormat="1" ht="15.75" hidden="1">
      <c r="A174" s="92" t="s">
        <v>169</v>
      </c>
      <c r="B174" s="17">
        <v>2</v>
      </c>
      <c r="C174" s="88"/>
    </row>
    <row r="175" spans="1:3" s="10" customFormat="1" ht="47.25" hidden="1">
      <c r="A175" s="92" t="s">
        <v>355</v>
      </c>
      <c r="B175" s="17">
        <v>2</v>
      </c>
      <c r="C175" s="88"/>
    </row>
    <row r="176" spans="1:3" s="10" customFormat="1" ht="15.75" hidden="1">
      <c r="A176" s="92" t="s">
        <v>356</v>
      </c>
      <c r="B176" s="17">
        <v>2</v>
      </c>
      <c r="C176" s="88"/>
    </row>
    <row r="177" spans="1:3" s="10" customFormat="1" ht="15.75" hidden="1">
      <c r="A177" s="62" t="s">
        <v>601</v>
      </c>
      <c r="B177" s="17">
        <v>2</v>
      </c>
      <c r="C177" s="88"/>
    </row>
    <row r="178" spans="1:3" s="10" customFormat="1" ht="15.75">
      <c r="A178" s="92" t="s">
        <v>678</v>
      </c>
      <c r="B178" s="17">
        <v>2</v>
      </c>
      <c r="C178" s="88">
        <v>80000</v>
      </c>
    </row>
    <row r="179" spans="1:3" s="10" customFormat="1" ht="15.75">
      <c r="A179" s="92" t="s">
        <v>357</v>
      </c>
      <c r="B179" s="17">
        <v>2</v>
      </c>
      <c r="C179" s="88">
        <v>300000</v>
      </c>
    </row>
    <row r="180" spans="1:3" s="10" customFormat="1" ht="31.5">
      <c r="A180" s="92" t="s">
        <v>358</v>
      </c>
      <c r="B180" s="17"/>
      <c r="C180" s="88">
        <f>SUM(C177:C179)</f>
        <v>380000</v>
      </c>
    </row>
    <row r="181" spans="1:3" s="10" customFormat="1" ht="15.75">
      <c r="A181" s="62" t="s">
        <v>359</v>
      </c>
      <c r="B181" s="17"/>
      <c r="C181" s="88">
        <f>SUM(C177:C179)</f>
        <v>380000</v>
      </c>
    </row>
    <row r="182" spans="1:3" s="10" customFormat="1" ht="15.75">
      <c r="A182" s="41" t="s">
        <v>341</v>
      </c>
      <c r="B182" s="107"/>
      <c r="C182" s="90">
        <f>SUM(C183:C183:C185)</f>
        <v>14180000</v>
      </c>
    </row>
    <row r="183" spans="1:3" s="10" customFormat="1" ht="15.75">
      <c r="A183" s="92" t="s">
        <v>441</v>
      </c>
      <c r="B183" s="105">
        <v>1</v>
      </c>
      <c r="C183" s="88">
        <f>SUMIF($B$155:$B$182,"1",C$155:C$182)</f>
        <v>0</v>
      </c>
    </row>
    <row r="184" spans="1:3" s="10" customFormat="1" ht="15.75">
      <c r="A184" s="92" t="s">
        <v>263</v>
      </c>
      <c r="B184" s="105">
        <v>2</v>
      </c>
      <c r="C184" s="88">
        <f>SUMIF($B$155:$B$182,"2",C$155:C$182)</f>
        <v>2780000</v>
      </c>
    </row>
    <row r="185" spans="1:3" s="10" customFormat="1" ht="15.75">
      <c r="A185" s="92" t="s">
        <v>143</v>
      </c>
      <c r="B185" s="105">
        <v>3</v>
      </c>
      <c r="C185" s="88">
        <f>SUMIF($B$155:$B$182,"3",C$155:C$182)</f>
        <v>11400000</v>
      </c>
    </row>
    <row r="186" spans="1:3" s="10" customFormat="1" ht="15.75">
      <c r="A186" s="66" t="s">
        <v>364</v>
      </c>
      <c r="B186" s="17"/>
      <c r="C186" s="90"/>
    </row>
    <row r="187" spans="1:3" s="10" customFormat="1" ht="15.75" hidden="1">
      <c r="A187" s="92" t="s">
        <v>641</v>
      </c>
      <c r="B187" s="17">
        <v>2</v>
      </c>
      <c r="C187" s="90"/>
    </row>
    <row r="188" spans="1:3" s="10" customFormat="1" ht="15.75">
      <c r="A188" s="62" t="s">
        <v>619</v>
      </c>
      <c r="B188" s="17">
        <v>2</v>
      </c>
      <c r="C188" s="88">
        <v>150000</v>
      </c>
    </row>
    <row r="189" spans="1:3" s="10" customFormat="1" ht="15.75">
      <c r="A189" s="92" t="s">
        <v>599</v>
      </c>
      <c r="B189" s="17">
        <v>2</v>
      </c>
      <c r="C189" s="90"/>
    </row>
    <row r="190" spans="1:3" s="10" customFormat="1" ht="15.75">
      <c r="A190" s="92" t="s">
        <v>360</v>
      </c>
      <c r="B190" s="17"/>
      <c r="C190" s="88">
        <f>SUM(C187:C189)</f>
        <v>150000</v>
      </c>
    </row>
    <row r="191" spans="1:6" s="10" customFormat="1" ht="31.5">
      <c r="A191" s="92" t="s">
        <v>361</v>
      </c>
      <c r="B191" s="17"/>
      <c r="C191" s="88">
        <f>SUM(C192:C194)</f>
        <v>581944</v>
      </c>
      <c r="F191" s="12"/>
    </row>
    <row r="192" spans="1:3" s="10" customFormat="1" ht="15.75">
      <c r="A192" s="136" t="s">
        <v>503</v>
      </c>
      <c r="B192" s="17">
        <v>2</v>
      </c>
      <c r="C192" s="88">
        <v>110000</v>
      </c>
    </row>
    <row r="193" spans="1:3" s="10" customFormat="1" ht="15.75">
      <c r="A193" s="136" t="s">
        <v>580</v>
      </c>
      <c r="B193" s="17">
        <v>2</v>
      </c>
      <c r="C193" s="88">
        <v>471944</v>
      </c>
    </row>
    <row r="194" spans="1:3" s="10" customFormat="1" ht="15.75" hidden="1">
      <c r="A194" s="136" t="s">
        <v>581</v>
      </c>
      <c r="B194" s="17">
        <v>2</v>
      </c>
      <c r="C194" s="88"/>
    </row>
    <row r="195" spans="1:3" s="10" customFormat="1" ht="31.5" hidden="1">
      <c r="A195" s="92" t="s">
        <v>362</v>
      </c>
      <c r="B195" s="17">
        <v>2</v>
      </c>
      <c r="C195" s="88"/>
    </row>
    <row r="196" spans="1:3" s="10" customFormat="1" ht="15.75" hidden="1">
      <c r="A196" s="92"/>
      <c r="B196" s="17"/>
      <c r="C196" s="88"/>
    </row>
    <row r="197" spans="1:3" s="10" customFormat="1" ht="15.75">
      <c r="A197" s="92" t="s">
        <v>504</v>
      </c>
      <c r="B197" s="17">
        <v>2</v>
      </c>
      <c r="C197" s="88">
        <v>150000</v>
      </c>
    </row>
    <row r="198" spans="1:3" s="10" customFormat="1" ht="15.75">
      <c r="A198" s="92" t="s">
        <v>505</v>
      </c>
      <c r="B198" s="17">
        <v>2</v>
      </c>
      <c r="C198" s="88">
        <v>100000</v>
      </c>
    </row>
    <row r="199" spans="1:3" s="10" customFormat="1" ht="15.75" hidden="1">
      <c r="A199" s="92" t="s">
        <v>582</v>
      </c>
      <c r="B199" s="17">
        <v>2</v>
      </c>
      <c r="C199" s="88"/>
    </row>
    <row r="200" spans="1:3" s="10" customFormat="1" ht="31.5" hidden="1">
      <c r="A200" s="62" t="s">
        <v>647</v>
      </c>
      <c r="B200" s="17">
        <v>2</v>
      </c>
      <c r="C200" s="88"/>
    </row>
    <row r="201" spans="1:6" s="10" customFormat="1" ht="15.75">
      <c r="A201" s="62" t="s">
        <v>363</v>
      </c>
      <c r="B201" s="17"/>
      <c r="C201" s="88">
        <f>SUM(C192:C199)</f>
        <v>831944</v>
      </c>
      <c r="F201" s="12"/>
    </row>
    <row r="202" spans="1:3" s="10" customFormat="1" ht="15.75" hidden="1">
      <c r="A202" s="92" t="s">
        <v>137</v>
      </c>
      <c r="B202" s="17"/>
      <c r="C202" s="88"/>
    </row>
    <row r="203" spans="1:3" s="10" customFormat="1" ht="15.75" hidden="1">
      <c r="A203" s="92" t="s">
        <v>137</v>
      </c>
      <c r="B203" s="17"/>
      <c r="C203" s="88"/>
    </row>
    <row r="204" spans="1:3" s="10" customFormat="1" ht="15.75" hidden="1">
      <c r="A204" s="92" t="s">
        <v>365</v>
      </c>
      <c r="B204" s="17"/>
      <c r="C204" s="88">
        <f>SUM(C202:C203)</f>
        <v>0</v>
      </c>
    </row>
    <row r="205" spans="1:3" s="10" customFormat="1" ht="15.75" hidden="1">
      <c r="A205" s="92" t="s">
        <v>507</v>
      </c>
      <c r="B205" s="17">
        <v>2</v>
      </c>
      <c r="C205" s="88"/>
    </row>
    <row r="206" spans="1:3" s="10" customFormat="1" ht="15.75" hidden="1">
      <c r="A206" s="92" t="s">
        <v>506</v>
      </c>
      <c r="B206" s="17">
        <v>2</v>
      </c>
      <c r="C206" s="88"/>
    </row>
    <row r="207" spans="1:3" s="10" customFormat="1" ht="15.75" hidden="1">
      <c r="A207" s="92" t="s">
        <v>778</v>
      </c>
      <c r="B207" s="17">
        <v>2</v>
      </c>
      <c r="C207" s="88"/>
    </row>
    <row r="208" spans="1:3" s="10" customFormat="1" ht="15.75" hidden="1">
      <c r="A208" s="92" t="s">
        <v>366</v>
      </c>
      <c r="B208" s="17"/>
      <c r="C208" s="88">
        <f>SUM(C205:C207)</f>
        <v>0</v>
      </c>
    </row>
    <row r="209" spans="1:3" s="10" customFormat="1" ht="15.75" hidden="1">
      <c r="A209" s="62" t="s">
        <v>367</v>
      </c>
      <c r="B209" s="17"/>
      <c r="C209" s="88">
        <f>C204+C208</f>
        <v>0</v>
      </c>
    </row>
    <row r="210" spans="1:3" s="10" customFormat="1" ht="15.75" hidden="1">
      <c r="A210" s="92" t="s">
        <v>368</v>
      </c>
      <c r="B210" s="17">
        <v>2</v>
      </c>
      <c r="C210" s="88"/>
    </row>
    <row r="211" spans="1:3" s="10" customFormat="1" ht="31.5">
      <c r="A211" s="92" t="s">
        <v>369</v>
      </c>
      <c r="B211" s="17">
        <v>2</v>
      </c>
      <c r="C211" s="88">
        <v>2801849</v>
      </c>
    </row>
    <row r="212" spans="1:3" s="10" customFormat="1" ht="31.5" hidden="1">
      <c r="A212" s="92" t="s">
        <v>370</v>
      </c>
      <c r="B212" s="17">
        <v>2</v>
      </c>
      <c r="C212" s="88"/>
    </row>
    <row r="213" spans="1:3" s="10" customFormat="1" ht="15.75" hidden="1">
      <c r="A213" s="92" t="s">
        <v>372</v>
      </c>
      <c r="B213" s="17">
        <v>2</v>
      </c>
      <c r="C213" s="88"/>
    </row>
    <row r="214" spans="1:3" s="10" customFormat="1" ht="31.5" hidden="1">
      <c r="A214" s="92" t="s">
        <v>371</v>
      </c>
      <c r="B214" s="17">
        <v>2</v>
      </c>
      <c r="C214" s="88"/>
    </row>
    <row r="215" spans="1:3" s="10" customFormat="1" ht="15.75" hidden="1">
      <c r="A215" s="92" t="s">
        <v>373</v>
      </c>
      <c r="B215" s="17">
        <v>2</v>
      </c>
      <c r="C215" s="88"/>
    </row>
    <row r="216" spans="1:3" s="10" customFormat="1" ht="15.75" hidden="1">
      <c r="A216" s="92" t="s">
        <v>137</v>
      </c>
      <c r="B216" s="17">
        <v>2</v>
      </c>
      <c r="C216" s="88"/>
    </row>
    <row r="217" spans="1:3" s="10" customFormat="1" ht="15.75" hidden="1">
      <c r="A217" s="92" t="s">
        <v>137</v>
      </c>
      <c r="B217" s="17">
        <v>2</v>
      </c>
      <c r="C217" s="88"/>
    </row>
    <row r="218" spans="1:3" s="10" customFormat="1" ht="15.75" hidden="1">
      <c r="A218" s="92" t="s">
        <v>137</v>
      </c>
      <c r="B218" s="17">
        <v>2</v>
      </c>
      <c r="C218" s="88"/>
    </row>
    <row r="219" spans="1:3" s="10" customFormat="1" ht="15.75" hidden="1">
      <c r="A219" s="92" t="s">
        <v>137</v>
      </c>
      <c r="B219" s="17">
        <v>2</v>
      </c>
      <c r="C219" s="88"/>
    </row>
    <row r="220" spans="1:3" s="10" customFormat="1" ht="15.75" hidden="1">
      <c r="A220" s="92" t="s">
        <v>374</v>
      </c>
      <c r="B220" s="17"/>
      <c r="C220" s="88">
        <f>SUM(C216:C219)</f>
        <v>0</v>
      </c>
    </row>
    <row r="221" spans="1:3" s="10" customFormat="1" ht="15.75">
      <c r="A221" s="62" t="s">
        <v>375</v>
      </c>
      <c r="B221" s="17"/>
      <c r="C221" s="88">
        <f>SUM(C210:C215)+C220</f>
        <v>2801849</v>
      </c>
    </row>
    <row r="222" spans="1:3" s="10" customFormat="1" ht="15.75">
      <c r="A222" s="92" t="s">
        <v>405</v>
      </c>
      <c r="B222" s="17">
        <v>2</v>
      </c>
      <c r="C222" s="88">
        <v>2832244</v>
      </c>
    </row>
    <row r="223" spans="1:3" s="10" customFormat="1" ht="15.75" hidden="1">
      <c r="A223" s="92" t="s">
        <v>376</v>
      </c>
      <c r="B223" s="17">
        <v>2</v>
      </c>
      <c r="C223" s="88"/>
    </row>
    <row r="224" spans="1:3" s="10" customFormat="1" ht="15.75" hidden="1">
      <c r="A224" s="92" t="s">
        <v>377</v>
      </c>
      <c r="B224" s="17">
        <v>2</v>
      </c>
      <c r="C224" s="88"/>
    </row>
    <row r="225" spans="1:3" s="10" customFormat="1" ht="15.75">
      <c r="A225" s="62" t="s">
        <v>378</v>
      </c>
      <c r="B225" s="17"/>
      <c r="C225" s="88">
        <f>SUM(C222:C224)</f>
        <v>2832244</v>
      </c>
    </row>
    <row r="226" spans="1:3" s="10" customFormat="1" ht="15.75">
      <c r="A226" s="62" t="s">
        <v>379</v>
      </c>
      <c r="B226" s="17">
        <v>2</v>
      </c>
      <c r="C226" s="88">
        <v>1555857</v>
      </c>
    </row>
    <row r="227" spans="1:3" s="10" customFormat="1" ht="15.75" hidden="1">
      <c r="A227" s="62" t="s">
        <v>380</v>
      </c>
      <c r="B227" s="17"/>
      <c r="C227" s="88"/>
    </row>
    <row r="228" spans="1:3" s="10" customFormat="1" ht="15.75" hidden="1">
      <c r="A228" s="92" t="s">
        <v>583</v>
      </c>
      <c r="B228" s="17">
        <v>2</v>
      </c>
      <c r="C228" s="88"/>
    </row>
    <row r="229" spans="1:3" s="10" customFormat="1" ht="31.5">
      <c r="A229" s="92" t="s">
        <v>584</v>
      </c>
      <c r="B229" s="17">
        <v>2</v>
      </c>
      <c r="C229" s="88">
        <v>5000</v>
      </c>
    </row>
    <row r="230" spans="1:3" s="10" customFormat="1" ht="31.5">
      <c r="A230" s="62" t="s">
        <v>585</v>
      </c>
      <c r="B230" s="17"/>
      <c r="C230" s="88">
        <f>SUM(C228:C229)</f>
        <v>5000</v>
      </c>
    </row>
    <row r="231" spans="1:3" s="10" customFormat="1" ht="15.75" hidden="1">
      <c r="A231" s="92" t="s">
        <v>586</v>
      </c>
      <c r="B231" s="17">
        <v>2</v>
      </c>
      <c r="C231" s="88"/>
    </row>
    <row r="232" spans="1:3" s="10" customFormat="1" ht="15.75" hidden="1">
      <c r="A232" s="92" t="s">
        <v>587</v>
      </c>
      <c r="B232" s="17">
        <v>2</v>
      </c>
      <c r="C232" s="88"/>
    </row>
    <row r="233" spans="1:3" s="10" customFormat="1" ht="15.75" hidden="1">
      <c r="A233" s="62" t="s">
        <v>382</v>
      </c>
      <c r="B233" s="110"/>
      <c r="C233" s="88">
        <f>SUM(C231:C232)</f>
        <v>0</v>
      </c>
    </row>
    <row r="234" spans="1:3" s="10" customFormat="1" ht="15.75" hidden="1">
      <c r="A234" s="92" t="s">
        <v>482</v>
      </c>
      <c r="B234" s="110">
        <v>2</v>
      </c>
      <c r="C234" s="88"/>
    </row>
    <row r="235" spans="1:3" s="10" customFormat="1" ht="63" hidden="1">
      <c r="A235" s="92" t="s">
        <v>383</v>
      </c>
      <c r="B235" s="110"/>
      <c r="C235" s="88"/>
    </row>
    <row r="236" spans="1:3" s="10" customFormat="1" ht="31.5" hidden="1">
      <c r="A236" s="92" t="s">
        <v>385</v>
      </c>
      <c r="B236" s="110">
        <v>2</v>
      </c>
      <c r="C236" s="88"/>
    </row>
    <row r="237" spans="1:3" s="10" customFormat="1" ht="15.75" hidden="1">
      <c r="A237" s="92" t="s">
        <v>386</v>
      </c>
      <c r="B237" s="110">
        <v>2</v>
      </c>
      <c r="C237" s="88"/>
    </row>
    <row r="238" spans="1:3" s="10" customFormat="1" ht="15.75" hidden="1">
      <c r="A238" s="92" t="s">
        <v>384</v>
      </c>
      <c r="B238" s="110"/>
      <c r="C238" s="88">
        <f>SUM(C236:C237)</f>
        <v>0</v>
      </c>
    </row>
    <row r="239" spans="1:3" s="10" customFormat="1" ht="15.75" hidden="1">
      <c r="A239" s="92" t="s">
        <v>770</v>
      </c>
      <c r="B239" s="110">
        <v>2</v>
      </c>
      <c r="C239" s="88"/>
    </row>
    <row r="240" spans="1:3" s="10" customFormat="1" ht="15.75" hidden="1">
      <c r="A240" s="92" t="s">
        <v>779</v>
      </c>
      <c r="B240" s="110">
        <v>2</v>
      </c>
      <c r="C240" s="88"/>
    </row>
    <row r="241" spans="1:3" s="10" customFormat="1" ht="15.75" hidden="1">
      <c r="A241" s="92" t="s">
        <v>777</v>
      </c>
      <c r="B241" s="110">
        <v>2</v>
      </c>
      <c r="C241" s="88"/>
    </row>
    <row r="242" spans="1:3" s="10" customFormat="1" ht="15.75" hidden="1">
      <c r="A242" s="92" t="s">
        <v>769</v>
      </c>
      <c r="B242" s="110">
        <v>2</v>
      </c>
      <c r="C242" s="88"/>
    </row>
    <row r="243" spans="1:3" s="10" customFormat="1" ht="22.5" customHeight="1" hidden="1">
      <c r="A243" s="92" t="s">
        <v>387</v>
      </c>
      <c r="B243" s="110"/>
      <c r="C243" s="88">
        <f>SUM(C239:C242)</f>
        <v>0</v>
      </c>
    </row>
    <row r="244" spans="1:3" s="10" customFormat="1" ht="15.75" hidden="1">
      <c r="A244" s="62" t="s">
        <v>481</v>
      </c>
      <c r="B244" s="110"/>
      <c r="C244" s="88">
        <f>SUM(C235)+C238+C243</f>
        <v>0</v>
      </c>
    </row>
    <row r="245" spans="1:3" s="10" customFormat="1" ht="15.75">
      <c r="A245" s="41" t="s">
        <v>364</v>
      </c>
      <c r="B245" s="107"/>
      <c r="C245" s="90">
        <f>SUM(C246:C246:C248)</f>
        <v>8176894</v>
      </c>
    </row>
    <row r="246" spans="1:3" s="10" customFormat="1" ht="15.75">
      <c r="A246" s="92" t="s">
        <v>441</v>
      </c>
      <c r="B246" s="105">
        <v>1</v>
      </c>
      <c r="C246" s="88">
        <f>SUMIF($B$186:$B$245,"1",C$186:C$245)</f>
        <v>0</v>
      </c>
    </row>
    <row r="247" spans="1:3" s="10" customFormat="1" ht="15.75">
      <c r="A247" s="92" t="s">
        <v>263</v>
      </c>
      <c r="B247" s="105">
        <v>2</v>
      </c>
      <c r="C247" s="88">
        <f>SUMIF($B$186:$B$245,"2",C$186:C$245)</f>
        <v>8176894</v>
      </c>
    </row>
    <row r="248" spans="1:3" s="10" customFormat="1" ht="15.75">
      <c r="A248" s="92" t="s">
        <v>143</v>
      </c>
      <c r="B248" s="105">
        <v>3</v>
      </c>
      <c r="C248" s="88">
        <f>SUMIF($B$186:$B$245,"3",C$186:C$245)</f>
        <v>0</v>
      </c>
    </row>
    <row r="249" spans="1:3" s="10" customFormat="1" ht="15.75" hidden="1">
      <c r="A249" s="66" t="s">
        <v>388</v>
      </c>
      <c r="B249" s="17"/>
      <c r="C249" s="90"/>
    </row>
    <row r="250" spans="1:3" s="10" customFormat="1" ht="15.75" hidden="1">
      <c r="A250" s="92" t="s">
        <v>136</v>
      </c>
      <c r="B250" s="110"/>
      <c r="C250" s="88"/>
    </row>
    <row r="251" spans="1:3" s="10" customFormat="1" ht="15.75" hidden="1">
      <c r="A251" s="62" t="s">
        <v>389</v>
      </c>
      <c r="B251" s="110"/>
      <c r="C251" s="88">
        <f>SUM(C250)</f>
        <v>0</v>
      </c>
    </row>
    <row r="252" spans="1:3" s="10" customFormat="1" ht="15.75" hidden="1">
      <c r="A252" s="92" t="s">
        <v>390</v>
      </c>
      <c r="B252" s="110">
        <v>2</v>
      </c>
      <c r="C252" s="88"/>
    </row>
    <row r="253" spans="1:3" s="10" customFormat="1" ht="15.75" hidden="1">
      <c r="A253" s="92" t="s">
        <v>137</v>
      </c>
      <c r="B253" s="110">
        <v>2</v>
      </c>
      <c r="C253" s="88"/>
    </row>
    <row r="254" spans="1:3" s="10" customFormat="1" ht="15.75" hidden="1">
      <c r="A254" s="92" t="s">
        <v>137</v>
      </c>
      <c r="B254" s="110">
        <v>2</v>
      </c>
      <c r="C254" s="88"/>
    </row>
    <row r="255" spans="1:3" s="10" customFormat="1" ht="31.5" hidden="1">
      <c r="A255" s="92" t="s">
        <v>392</v>
      </c>
      <c r="B255" s="110"/>
      <c r="C255" s="88">
        <f>SUM(C253:C254)</f>
        <v>0</v>
      </c>
    </row>
    <row r="256" spans="1:3" s="10" customFormat="1" ht="15.75" hidden="1">
      <c r="A256" s="62" t="s">
        <v>391</v>
      </c>
      <c r="B256" s="110"/>
      <c r="C256" s="88">
        <f>C252+C255</f>
        <v>0</v>
      </c>
    </row>
    <row r="257" spans="1:3" s="10" customFormat="1" ht="15.75" hidden="1">
      <c r="A257" s="92" t="s">
        <v>136</v>
      </c>
      <c r="B257" s="110">
        <v>2</v>
      </c>
      <c r="C257" s="88"/>
    </row>
    <row r="258" spans="1:3" s="10" customFormat="1" ht="15.75" hidden="1">
      <c r="A258" s="92" t="s">
        <v>136</v>
      </c>
      <c r="B258" s="110">
        <v>2</v>
      </c>
      <c r="C258" s="88"/>
    </row>
    <row r="259" spans="1:3" s="10" customFormat="1" ht="15.75" hidden="1">
      <c r="A259" s="92" t="s">
        <v>136</v>
      </c>
      <c r="B259" s="110">
        <v>2</v>
      </c>
      <c r="C259" s="88"/>
    </row>
    <row r="260" spans="1:3" s="10" customFormat="1" ht="15.75" hidden="1">
      <c r="A260" s="62" t="s">
        <v>393</v>
      </c>
      <c r="B260" s="110"/>
      <c r="C260" s="88">
        <f>SUM(C257:C259)</f>
        <v>0</v>
      </c>
    </row>
    <row r="261" spans="1:3" s="10" customFormat="1" ht="15.75" hidden="1">
      <c r="A261" s="92" t="s">
        <v>394</v>
      </c>
      <c r="B261" s="110">
        <v>2</v>
      </c>
      <c r="C261" s="88"/>
    </row>
    <row r="262" spans="1:3" s="10" customFormat="1" ht="15.75" hidden="1">
      <c r="A262" s="92" t="s">
        <v>395</v>
      </c>
      <c r="B262" s="110">
        <v>2</v>
      </c>
      <c r="C262" s="88"/>
    </row>
    <row r="263" spans="1:3" s="10" customFormat="1" ht="15.75" hidden="1">
      <c r="A263" s="62" t="s">
        <v>396</v>
      </c>
      <c r="B263" s="110"/>
      <c r="C263" s="88">
        <f>SUM(C261:C262)</f>
        <v>0</v>
      </c>
    </row>
    <row r="264" spans="1:3" s="10" customFormat="1" ht="15.75" hidden="1">
      <c r="A264" s="62" t="s">
        <v>397</v>
      </c>
      <c r="B264" s="110">
        <v>2</v>
      </c>
      <c r="C264" s="88"/>
    </row>
    <row r="265" spans="1:3" s="10" customFormat="1" ht="15.75" hidden="1">
      <c r="A265" s="41" t="s">
        <v>388</v>
      </c>
      <c r="B265" s="107"/>
      <c r="C265" s="90">
        <f>SUM(C266:C266:C268)</f>
        <v>0</v>
      </c>
    </row>
    <row r="266" spans="1:3" s="10" customFormat="1" ht="15.75" hidden="1">
      <c r="A266" s="92" t="s">
        <v>441</v>
      </c>
      <c r="B266" s="105">
        <v>1</v>
      </c>
      <c r="C266" s="88">
        <f>SUMIF($B$249:$B$265,"1",C$249:C$265)</f>
        <v>0</v>
      </c>
    </row>
    <row r="267" spans="1:3" s="10" customFormat="1" ht="15.75" hidden="1">
      <c r="A267" s="92" t="s">
        <v>263</v>
      </c>
      <c r="B267" s="105">
        <v>2</v>
      </c>
      <c r="C267" s="88">
        <f>SUMIF($B$249:$B$265,"2",C$249:C$265)</f>
        <v>0</v>
      </c>
    </row>
    <row r="268" spans="1:3" s="10" customFormat="1" ht="15.75" hidden="1">
      <c r="A268" s="92" t="s">
        <v>143</v>
      </c>
      <c r="B268" s="105">
        <v>3</v>
      </c>
      <c r="C268" s="88">
        <f>SUMIF($B$249:$B$265,"3",C$249:C$265)</f>
        <v>0</v>
      </c>
    </row>
    <row r="269" spans="1:3" s="10" customFormat="1" ht="15.75">
      <c r="A269" s="66" t="s">
        <v>401</v>
      </c>
      <c r="B269" s="17"/>
      <c r="C269" s="90"/>
    </row>
    <row r="270" spans="1:3" s="10" customFormat="1" ht="15.75" hidden="1">
      <c r="A270" s="62"/>
      <c r="B270" s="17"/>
      <c r="C270" s="88"/>
    </row>
    <row r="271" spans="1:3" s="10" customFormat="1" ht="31.5" hidden="1">
      <c r="A271" s="62" t="s">
        <v>400</v>
      </c>
      <c r="B271" s="17"/>
      <c r="C271" s="88"/>
    </row>
    <row r="272" spans="1:3" s="10" customFormat="1" ht="15.75">
      <c r="A272" s="92" t="s">
        <v>508</v>
      </c>
      <c r="B272" s="17">
        <v>2</v>
      </c>
      <c r="C272" s="243">
        <v>191789</v>
      </c>
    </row>
    <row r="273" spans="1:3" s="10" customFormat="1" ht="47.25">
      <c r="A273" s="62" t="s">
        <v>483</v>
      </c>
      <c r="B273" s="17"/>
      <c r="C273" s="88">
        <f>SUM(C272)</f>
        <v>191789</v>
      </c>
    </row>
    <row r="274" spans="1:3" s="10" customFormat="1" ht="15.75" hidden="1">
      <c r="A274" s="62"/>
      <c r="B274" s="17"/>
      <c r="C274" s="88"/>
    </row>
    <row r="275" spans="1:3" s="10" customFormat="1" ht="15.75" hidden="1">
      <c r="A275" s="62" t="s">
        <v>771</v>
      </c>
      <c r="B275" s="17">
        <v>2</v>
      </c>
      <c r="C275" s="88"/>
    </row>
    <row r="276" spans="1:3" s="10" customFormat="1" ht="15.75" hidden="1">
      <c r="A276" s="62" t="s">
        <v>591</v>
      </c>
      <c r="B276" s="17">
        <v>2</v>
      </c>
      <c r="C276" s="88"/>
    </row>
    <row r="277" spans="1:3" s="10" customFormat="1" ht="15.75">
      <c r="A277" s="62" t="s">
        <v>484</v>
      </c>
      <c r="B277" s="17"/>
      <c r="C277" s="88">
        <f>SUM(C274:C276)</f>
        <v>0</v>
      </c>
    </row>
    <row r="278" spans="1:3" s="10" customFormat="1" ht="15.75">
      <c r="A278" s="41" t="s">
        <v>401</v>
      </c>
      <c r="B278" s="107"/>
      <c r="C278" s="90">
        <f>SUM(C279:C279:C281)</f>
        <v>191789</v>
      </c>
    </row>
    <row r="279" spans="1:3" s="10" customFormat="1" ht="15.75">
      <c r="A279" s="92" t="s">
        <v>441</v>
      </c>
      <c r="B279" s="105">
        <v>1</v>
      </c>
      <c r="C279" s="88">
        <f>SUMIF($B$269:$B$278,"1",C$269:C$278)</f>
        <v>0</v>
      </c>
    </row>
    <row r="280" spans="1:3" s="10" customFormat="1" ht="15.75">
      <c r="A280" s="92" t="s">
        <v>263</v>
      </c>
      <c r="B280" s="105">
        <v>2</v>
      </c>
      <c r="C280" s="88">
        <f>SUMIF($B$269:$B$278,"2",C$269:C$278)</f>
        <v>191789</v>
      </c>
    </row>
    <row r="281" spans="1:3" s="10" customFormat="1" ht="15.75">
      <c r="A281" s="92" t="s">
        <v>143</v>
      </c>
      <c r="B281" s="105">
        <v>3</v>
      </c>
      <c r="C281" s="88">
        <f>SUMIF($B$269:$B$278,"3",C$269:C$278)</f>
        <v>0</v>
      </c>
    </row>
    <row r="282" spans="1:3" s="10" customFormat="1" ht="15.75">
      <c r="A282" s="66" t="s">
        <v>402</v>
      </c>
      <c r="B282" s="17"/>
      <c r="C282" s="90"/>
    </row>
    <row r="283" spans="1:3" s="10" customFormat="1" ht="15.75" hidden="1">
      <c r="A283" s="66"/>
      <c r="B283" s="17"/>
      <c r="C283" s="90"/>
    </row>
    <row r="284" spans="1:3" s="10" customFormat="1" ht="15.75" hidden="1">
      <c r="A284" s="66"/>
      <c r="B284" s="17"/>
      <c r="C284" s="90"/>
    </row>
    <row r="285" spans="1:3" s="10" customFormat="1" ht="15.75" hidden="1">
      <c r="A285" s="62"/>
      <c r="B285" s="17"/>
      <c r="C285" s="88"/>
    </row>
    <row r="286" spans="1:3" s="10" customFormat="1" ht="31.5" hidden="1">
      <c r="A286" s="62" t="s">
        <v>403</v>
      </c>
      <c r="B286" s="17"/>
      <c r="C286" s="88"/>
    </row>
    <row r="287" spans="1:3" s="10" customFormat="1" ht="15.75">
      <c r="A287" s="92" t="s">
        <v>509</v>
      </c>
      <c r="B287" s="17">
        <v>2</v>
      </c>
      <c r="C287" s="243">
        <v>188200</v>
      </c>
    </row>
    <row r="288" spans="1:3" s="10" customFormat="1" ht="47.25">
      <c r="A288" s="62" t="s">
        <v>485</v>
      </c>
      <c r="B288" s="17"/>
      <c r="C288" s="88">
        <f>SUM(C287)</f>
        <v>188200</v>
      </c>
    </row>
    <row r="289" spans="1:3" s="10" customFormat="1" ht="15.75" hidden="1">
      <c r="A289" s="62"/>
      <c r="B289" s="17"/>
      <c r="C289" s="88"/>
    </row>
    <row r="290" spans="1:3" s="10" customFormat="1" ht="15.75" hidden="1">
      <c r="A290" s="62"/>
      <c r="B290" s="17"/>
      <c r="C290" s="88"/>
    </row>
    <row r="291" spans="1:3" s="10" customFormat="1" ht="15.75" hidden="1">
      <c r="A291" s="62"/>
      <c r="B291" s="17"/>
      <c r="C291" s="88"/>
    </row>
    <row r="292" spans="1:3" s="10" customFormat="1" ht="15.75" hidden="1">
      <c r="A292" s="62" t="s">
        <v>486</v>
      </c>
      <c r="B292" s="17"/>
      <c r="C292" s="88"/>
    </row>
    <row r="293" spans="1:3" s="10" customFormat="1" ht="31.5">
      <c r="A293" s="41" t="s">
        <v>402</v>
      </c>
      <c r="B293" s="107"/>
      <c r="C293" s="90">
        <f>SUM(C294:C294:C296)</f>
        <v>188200</v>
      </c>
    </row>
    <row r="294" spans="1:3" s="10" customFormat="1" ht="15.75">
      <c r="A294" s="92" t="s">
        <v>441</v>
      </c>
      <c r="B294" s="105">
        <v>1</v>
      </c>
      <c r="C294" s="88">
        <f>SUMIF($B$282:$B$293,"1",C$282:C$293)</f>
        <v>0</v>
      </c>
    </row>
    <row r="295" spans="1:3" s="10" customFormat="1" ht="15.75">
      <c r="A295" s="92" t="s">
        <v>263</v>
      </c>
      <c r="B295" s="105">
        <v>2</v>
      </c>
      <c r="C295" s="88">
        <f>SUMIF($B$282:$B$293,"2",C$282:C$293)</f>
        <v>188200</v>
      </c>
    </row>
    <row r="296" spans="1:3" s="10" customFormat="1" ht="15.75">
      <c r="A296" s="92" t="s">
        <v>143</v>
      </c>
      <c r="B296" s="105">
        <v>3</v>
      </c>
      <c r="C296" s="88">
        <f>SUMIF($B$282:$B$293,"3",C$282:C$293)</f>
        <v>0</v>
      </c>
    </row>
    <row r="297" spans="1:3" s="10" customFormat="1" ht="49.5">
      <c r="A297" s="67" t="s">
        <v>529</v>
      </c>
      <c r="B297" s="108"/>
      <c r="C297" s="89"/>
    </row>
    <row r="298" spans="1:3" s="10" customFormat="1" ht="16.5">
      <c r="A298" s="66" t="s">
        <v>184</v>
      </c>
      <c r="B298" s="108"/>
      <c r="C298" s="89"/>
    </row>
    <row r="299" spans="1:3" s="10" customFormat="1" ht="31.5">
      <c r="A299" s="62" t="s">
        <v>249</v>
      </c>
      <c r="B299" s="108">
        <v>2</v>
      </c>
      <c r="C299" s="91">
        <v>31038041</v>
      </c>
    </row>
    <row r="300" spans="1:3" s="10" customFormat="1" ht="15.75">
      <c r="A300" s="62" t="s">
        <v>487</v>
      </c>
      <c r="B300" s="107">
        <v>2</v>
      </c>
      <c r="C300" s="91"/>
    </row>
    <row r="301" spans="1:3" s="10" customFormat="1" ht="31.5">
      <c r="A301" s="41" t="s">
        <v>184</v>
      </c>
      <c r="B301" s="107"/>
      <c r="C301" s="90">
        <f>SUM(C302:C304)</f>
        <v>31038041</v>
      </c>
    </row>
    <row r="302" spans="1:3" s="10" customFormat="1" ht="15.75">
      <c r="A302" s="92" t="s">
        <v>441</v>
      </c>
      <c r="B302" s="105">
        <v>1</v>
      </c>
      <c r="C302" s="88">
        <f>SUMIF($B$298:$B$301,"1",C$298:C$301)</f>
        <v>0</v>
      </c>
    </row>
    <row r="303" spans="1:3" s="10" customFormat="1" ht="15.75">
      <c r="A303" s="92" t="s">
        <v>263</v>
      </c>
      <c r="B303" s="105">
        <v>2</v>
      </c>
      <c r="C303" s="88">
        <f>SUMIF($B$298:$B$301,"2",C$298:C$301)</f>
        <v>31038041</v>
      </c>
    </row>
    <row r="304" spans="1:3" s="10" customFormat="1" ht="15.75">
      <c r="A304" s="92" t="s">
        <v>143</v>
      </c>
      <c r="B304" s="105">
        <v>3</v>
      </c>
      <c r="C304" s="88">
        <f>SUMIF($B$298:$B$301,"3",C$298:C$301)</f>
        <v>0</v>
      </c>
    </row>
    <row r="305" spans="1:3" s="10" customFormat="1" ht="15.75" hidden="1">
      <c r="A305" s="66" t="s">
        <v>185</v>
      </c>
      <c r="B305" s="105"/>
      <c r="C305" s="88"/>
    </row>
    <row r="306" spans="1:3" s="10" customFormat="1" ht="16.5" hidden="1">
      <c r="A306" s="62" t="s">
        <v>249</v>
      </c>
      <c r="B306" s="108">
        <v>2</v>
      </c>
      <c r="C306" s="88"/>
    </row>
    <row r="307" spans="1:3" s="10" customFormat="1" ht="15.75" hidden="1">
      <c r="A307" s="62" t="s">
        <v>487</v>
      </c>
      <c r="B307" s="107">
        <v>2</v>
      </c>
      <c r="C307" s="91"/>
    </row>
    <row r="308" spans="1:3" s="10" customFormat="1" ht="15.75" hidden="1">
      <c r="A308" s="41" t="s">
        <v>185</v>
      </c>
      <c r="B308" s="107"/>
      <c r="C308" s="90">
        <f>SUM(C309:C311)</f>
        <v>0</v>
      </c>
    </row>
    <row r="309" spans="1:3" s="10" customFormat="1" ht="15.75" hidden="1">
      <c r="A309" s="92" t="s">
        <v>441</v>
      </c>
      <c r="B309" s="105">
        <v>1</v>
      </c>
      <c r="C309" s="88">
        <f>SUMIF($B$305:$B$308,"1",C$305:C$308)</f>
        <v>0</v>
      </c>
    </row>
    <row r="310" spans="1:3" s="10" customFormat="1" ht="15.75" hidden="1">
      <c r="A310" s="92" t="s">
        <v>263</v>
      </c>
      <c r="B310" s="105">
        <v>2</v>
      </c>
      <c r="C310" s="88">
        <f>SUMIF($B$305:$B$308,"2",C$305:C$308)</f>
        <v>0</v>
      </c>
    </row>
    <row r="311" spans="1:3" s="10" customFormat="1" ht="15.75" hidden="1">
      <c r="A311" s="92" t="s">
        <v>143</v>
      </c>
      <c r="B311" s="105">
        <v>3</v>
      </c>
      <c r="C311" s="88">
        <f>SUMIF($B$305:$B$308,"3",C$305:C$308)</f>
        <v>0</v>
      </c>
    </row>
    <row r="312" spans="1:3" s="10" customFormat="1" ht="33" hidden="1">
      <c r="A312" s="67" t="s">
        <v>98</v>
      </c>
      <c r="B312" s="108"/>
      <c r="C312" s="89"/>
    </row>
    <row r="313" spans="1:3" s="10" customFormat="1" ht="15.75" hidden="1">
      <c r="A313" s="66" t="s">
        <v>182</v>
      </c>
      <c r="B313" s="107"/>
      <c r="C313" s="91"/>
    </row>
    <row r="314" spans="1:3" s="10" customFormat="1" ht="15.75" hidden="1">
      <c r="A314" s="62" t="s">
        <v>248</v>
      </c>
      <c r="B314" s="107"/>
      <c r="C314" s="91"/>
    </row>
    <row r="315" spans="1:3" s="10" customFormat="1" ht="31.5" hidden="1">
      <c r="A315" s="92" t="s">
        <v>488</v>
      </c>
      <c r="B315" s="107"/>
      <c r="C315" s="91"/>
    </row>
    <row r="316" spans="1:3" s="10" customFormat="1" ht="31.5" hidden="1">
      <c r="A316" s="92" t="s">
        <v>260</v>
      </c>
      <c r="B316" s="107"/>
      <c r="C316" s="91"/>
    </row>
    <row r="317" spans="1:3" s="10" customFormat="1" ht="31.5" hidden="1">
      <c r="A317" s="92" t="s">
        <v>489</v>
      </c>
      <c r="B317" s="107"/>
      <c r="C317" s="91"/>
    </row>
    <row r="318" spans="1:3" s="10" customFormat="1" ht="15.75" hidden="1">
      <c r="A318" s="92" t="s">
        <v>259</v>
      </c>
      <c r="B318" s="107">
        <v>2</v>
      </c>
      <c r="C318" s="91"/>
    </row>
    <row r="319" spans="1:3" s="10" customFormat="1" ht="15.75" hidden="1">
      <c r="A319" s="92" t="s">
        <v>258</v>
      </c>
      <c r="B319" s="107"/>
      <c r="C319" s="91"/>
    </row>
    <row r="320" spans="1:3" s="10" customFormat="1" ht="15.75" hidden="1">
      <c r="A320" s="62" t="s">
        <v>250</v>
      </c>
      <c r="B320" s="107"/>
      <c r="C320" s="91"/>
    </row>
    <row r="321" spans="1:3" s="10" customFormat="1" ht="31.5" hidden="1">
      <c r="A321" s="62" t="s">
        <v>251</v>
      </c>
      <c r="B321" s="107"/>
      <c r="C321" s="91"/>
    </row>
    <row r="322" spans="1:3" s="10" customFormat="1" ht="15.75" hidden="1">
      <c r="A322" s="41" t="s">
        <v>182</v>
      </c>
      <c r="B322" s="107"/>
      <c r="C322" s="90">
        <f>SUM(C323:C325)</f>
        <v>0</v>
      </c>
    </row>
    <row r="323" spans="1:3" s="10" customFormat="1" ht="15.75" hidden="1">
      <c r="A323" s="92" t="s">
        <v>441</v>
      </c>
      <c r="B323" s="105">
        <v>1</v>
      </c>
      <c r="C323" s="88">
        <f>SUMIF($B$313:$B$322,"1",C$313:C$322)</f>
        <v>0</v>
      </c>
    </row>
    <row r="324" spans="1:3" s="10" customFormat="1" ht="15.75" hidden="1">
      <c r="A324" s="92" t="s">
        <v>263</v>
      </c>
      <c r="B324" s="105">
        <v>2</v>
      </c>
      <c r="C324" s="88">
        <f>SUMIF($B$313:$B$322,"2",C$313:C$322)</f>
        <v>0</v>
      </c>
    </row>
    <row r="325" spans="1:3" s="10" customFormat="1" ht="15.75" hidden="1">
      <c r="A325" s="92" t="s">
        <v>143</v>
      </c>
      <c r="B325" s="105">
        <v>3</v>
      </c>
      <c r="C325" s="88">
        <f>SUMIF($B$313:$B$322,"3",C$313:C$322)</f>
        <v>0</v>
      </c>
    </row>
    <row r="326" spans="1:3" s="10" customFormat="1" ht="15.75" hidden="1">
      <c r="A326" s="66" t="s">
        <v>183</v>
      </c>
      <c r="B326" s="107"/>
      <c r="C326" s="91"/>
    </row>
    <row r="327" spans="1:3" s="10" customFormat="1" ht="15.75" hidden="1">
      <c r="A327" s="62" t="s">
        <v>248</v>
      </c>
      <c r="B327" s="107"/>
      <c r="C327" s="91"/>
    </row>
    <row r="328" spans="1:3" s="10" customFormat="1" ht="31.5" hidden="1">
      <c r="A328" s="92" t="s">
        <v>488</v>
      </c>
      <c r="B328" s="107"/>
      <c r="C328" s="91"/>
    </row>
    <row r="329" spans="1:3" s="10" customFormat="1" ht="31.5" hidden="1">
      <c r="A329" s="92" t="s">
        <v>260</v>
      </c>
      <c r="B329" s="107"/>
      <c r="C329" s="91"/>
    </row>
    <row r="330" spans="1:3" s="10" customFormat="1" ht="31.5" hidden="1">
      <c r="A330" s="92" t="s">
        <v>489</v>
      </c>
      <c r="B330" s="107">
        <v>2</v>
      </c>
      <c r="C330" s="88"/>
    </row>
    <row r="331" spans="1:3" s="10" customFormat="1" ht="15.75" hidden="1">
      <c r="A331" s="92" t="s">
        <v>259</v>
      </c>
      <c r="B331" s="107"/>
      <c r="C331" s="91"/>
    </row>
    <row r="332" spans="1:3" s="10" customFormat="1" ht="15.75" hidden="1">
      <c r="A332" s="92" t="s">
        <v>258</v>
      </c>
      <c r="B332" s="107"/>
      <c r="C332" s="91"/>
    </row>
    <row r="333" spans="1:3" s="10" customFormat="1" ht="15.75" hidden="1">
      <c r="A333" s="62" t="s">
        <v>250</v>
      </c>
      <c r="B333" s="107"/>
      <c r="C333" s="91"/>
    </row>
    <row r="334" spans="1:3" s="10" customFormat="1" ht="31.5" hidden="1">
      <c r="A334" s="62" t="s">
        <v>251</v>
      </c>
      <c r="B334" s="107"/>
      <c r="C334" s="91"/>
    </row>
    <row r="335" spans="1:3" s="10" customFormat="1" ht="15.75" hidden="1">
      <c r="A335" s="41" t="s">
        <v>183</v>
      </c>
      <c r="B335" s="107"/>
      <c r="C335" s="90">
        <f>SUM(C336:C338)</f>
        <v>0</v>
      </c>
    </row>
    <row r="336" spans="1:3" s="10" customFormat="1" ht="15.75" hidden="1">
      <c r="A336" s="92" t="s">
        <v>441</v>
      </c>
      <c r="B336" s="105">
        <v>1</v>
      </c>
      <c r="C336" s="88">
        <f>SUMIF($B$326:$B$335,"1",C$326:C$335)</f>
        <v>0</v>
      </c>
    </row>
    <row r="337" spans="1:3" s="10" customFormat="1" ht="15.75" hidden="1">
      <c r="A337" s="92" t="s">
        <v>263</v>
      </c>
      <c r="B337" s="105">
        <v>2</v>
      </c>
      <c r="C337" s="88">
        <f>SUMIF($B$326:$B$335,"2",C$326:C$335)</f>
        <v>0</v>
      </c>
    </row>
    <row r="338" spans="1:3" s="10" customFormat="1" ht="15.75" hidden="1">
      <c r="A338" s="92" t="s">
        <v>143</v>
      </c>
      <c r="B338" s="105">
        <v>3</v>
      </c>
      <c r="C338" s="88">
        <f>SUMIF($B$326:$B$335,"3",C$326:C$335)</f>
        <v>0</v>
      </c>
    </row>
    <row r="339" spans="1:8" s="10" customFormat="1" ht="16.5">
      <c r="A339" s="67" t="s">
        <v>99</v>
      </c>
      <c r="B339" s="108"/>
      <c r="C339" s="111">
        <f>C110+C151+C182+C245++C265+C278+C293+C301+C308+C322+C335</f>
        <v>251998008</v>
      </c>
      <c r="H339" s="12"/>
    </row>
    <row r="340" ht="15.75" hidden="1"/>
    <row r="341" ht="15.75" hidden="1"/>
    <row r="342" ht="15.75" hidden="1"/>
    <row r="343" ht="15.75" hidden="1"/>
    <row r="344" ht="15.75"/>
    <row r="345" spans="3:8" ht="15.75">
      <c r="C345" s="242"/>
      <c r="H345" s="242"/>
    </row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  <row r="776" ht="15.75"/>
    <row r="777" ht="15.75"/>
    <row r="778" ht="15.75"/>
    <row r="779" ht="15.75"/>
    <row r="780" ht="15.75"/>
    <row r="781" ht="15.75"/>
    <row r="782" ht="15.75"/>
    <row r="783" ht="15.75"/>
    <row r="784" ht="15.75"/>
    <row r="785" ht="15.75"/>
    <row r="786" ht="15.75"/>
    <row r="787" ht="15.75"/>
    <row r="788" ht="15.75"/>
    <row r="789" ht="15.75"/>
    <row r="790" ht="15.75"/>
    <row r="791" ht="15.75"/>
    <row r="792" ht="15.75"/>
    <row r="793" ht="15.75"/>
    <row r="794" ht="15.75"/>
    <row r="795" ht="15.75"/>
    <row r="796" ht="15.75"/>
    <row r="797" ht="15.75"/>
    <row r="798" ht="15.75"/>
    <row r="799" ht="15.75"/>
    <row r="800" ht="15.75"/>
    <row r="801" ht="15.75"/>
    <row r="802" ht="15.75"/>
    <row r="803" ht="15.75"/>
    <row r="804" ht="15.75"/>
    <row r="805" ht="15.75"/>
    <row r="806" ht="15.75"/>
    <row r="807" ht="15.75"/>
    <row r="808" ht="15.75"/>
    <row r="809" ht="15.75"/>
    <row r="810" ht="15.75"/>
    <row r="811" ht="15.75"/>
    <row r="812" ht="15.75"/>
    <row r="813" ht="15.75"/>
    <row r="814" ht="15.75"/>
    <row r="815" ht="15.75"/>
    <row r="816" ht="15.75"/>
    <row r="817" ht="15.75"/>
    <row r="818" ht="15.75"/>
    <row r="819" ht="15.75"/>
  </sheetData>
  <sheetProtection/>
  <mergeCells count="2">
    <mergeCell ref="A1:C1"/>
    <mergeCell ref="A2:C2"/>
  </mergeCells>
  <printOptions horizontalCentered="1"/>
  <pageMargins left="0.7086614173228347" right="0.2362204724409449" top="0.3937007874015748" bottom="0.4724409448818898" header="0.1968503937007874" footer="0.31496062992125984"/>
  <pageSetup fitToHeight="3" fitToWidth="1" horizontalDpi="600" verticalDpi="600" orientation="portrait" paperSize="9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212"/>
  <sheetViews>
    <sheetView zoomScalePageLayoutView="0" workbookViewId="0" topLeftCell="A19">
      <selection activeCell="E11" sqref="E11"/>
    </sheetView>
  </sheetViews>
  <sheetFormatPr defaultColWidth="9.140625" defaultRowHeight="15"/>
  <cols>
    <col min="1" max="1" width="54.7109375" style="3" customWidth="1"/>
    <col min="2" max="2" width="5.7109375" style="138" customWidth="1"/>
    <col min="3" max="3" width="14.8515625" style="138" customWidth="1"/>
    <col min="4" max="4" width="14.7109375" style="3" customWidth="1"/>
    <col min="5" max="5" width="13.421875" style="245" customWidth="1"/>
    <col min="6" max="6" width="11.28125" style="242" bestFit="1" customWidth="1"/>
    <col min="7" max="16384" width="9.140625" style="3" customWidth="1"/>
  </cols>
  <sheetData>
    <row r="1" spans="1:3" ht="15.75">
      <c r="A1" s="300" t="s">
        <v>900</v>
      </c>
      <c r="B1" s="300"/>
      <c r="C1" s="300"/>
    </row>
    <row r="2" spans="1:3" ht="15.75">
      <c r="A2" s="301" t="s">
        <v>564</v>
      </c>
      <c r="B2" s="301"/>
      <c r="C2" s="301"/>
    </row>
    <row r="3" ht="15.75">
      <c r="A3" s="134"/>
    </row>
    <row r="4" spans="1:6" s="10" customFormat="1" ht="15.75">
      <c r="A4" s="17" t="s">
        <v>9</v>
      </c>
      <c r="B4" s="17" t="s">
        <v>159</v>
      </c>
      <c r="C4" s="38" t="s">
        <v>4</v>
      </c>
      <c r="D4" s="262"/>
      <c r="E4" s="246"/>
      <c r="F4" s="12"/>
    </row>
    <row r="5" spans="1:6" s="10" customFormat="1" ht="16.5">
      <c r="A5" s="67" t="s">
        <v>97</v>
      </c>
      <c r="B5" s="108"/>
      <c r="C5" s="88"/>
      <c r="D5" s="263"/>
      <c r="E5" s="246"/>
      <c r="F5" s="12"/>
    </row>
    <row r="6" spans="1:6" s="10" customFormat="1" ht="15.75">
      <c r="A6" s="66" t="s">
        <v>90</v>
      </c>
      <c r="B6" s="107"/>
      <c r="C6" s="88"/>
      <c r="D6" s="263"/>
      <c r="E6" s="246"/>
      <c r="F6" s="12"/>
    </row>
    <row r="7" spans="1:6" s="10" customFormat="1" ht="15.75">
      <c r="A7" s="41" t="s">
        <v>190</v>
      </c>
      <c r="B7" s="107"/>
      <c r="C7" s="90">
        <f>SUM(C8:C10)</f>
        <v>36832546</v>
      </c>
      <c r="D7" s="265"/>
      <c r="E7" s="246"/>
      <c r="F7" s="12"/>
    </row>
    <row r="8" spans="1:6" s="10" customFormat="1" ht="15.75">
      <c r="A8" s="92" t="s">
        <v>441</v>
      </c>
      <c r="B8" s="105">
        <v>1</v>
      </c>
      <c r="C8" s="88">
        <f>'COFOG Önk.'!C57</f>
        <v>0</v>
      </c>
      <c r="D8" s="264"/>
      <c r="E8" s="246"/>
      <c r="F8" s="12"/>
    </row>
    <row r="9" spans="1:6" s="10" customFormat="1" ht="15.75">
      <c r="A9" s="92" t="s">
        <v>263</v>
      </c>
      <c r="B9" s="105">
        <v>2</v>
      </c>
      <c r="C9" s="88">
        <f>'COFOG Önk.'!C58</f>
        <v>35472546</v>
      </c>
      <c r="D9" s="264"/>
      <c r="E9" s="246"/>
      <c r="F9" s="12"/>
    </row>
    <row r="10" spans="1:6" s="10" customFormat="1" ht="15.75">
      <c r="A10" s="92" t="s">
        <v>143</v>
      </c>
      <c r="B10" s="105">
        <v>3</v>
      </c>
      <c r="C10" s="88">
        <f>'COFOG Önk.'!C59</f>
        <v>1360000</v>
      </c>
      <c r="D10" s="264"/>
      <c r="E10" s="246"/>
      <c r="F10" s="12"/>
    </row>
    <row r="11" spans="1:6" s="10" customFormat="1" ht="31.5">
      <c r="A11" s="41" t="s">
        <v>192</v>
      </c>
      <c r="B11" s="107"/>
      <c r="C11" s="90">
        <f>SUM(C12:C14)</f>
        <v>5742649</v>
      </c>
      <c r="D11" s="265"/>
      <c r="E11" s="246"/>
      <c r="F11" s="12"/>
    </row>
    <row r="12" spans="1:6" s="10" customFormat="1" ht="15.75">
      <c r="A12" s="92" t="s">
        <v>441</v>
      </c>
      <c r="B12" s="105">
        <v>1</v>
      </c>
      <c r="C12" s="88">
        <f>'COFOG Önk.'!D57</f>
        <v>0</v>
      </c>
      <c r="D12" s="264"/>
      <c r="E12" s="246"/>
      <c r="F12" s="12"/>
    </row>
    <row r="13" spans="1:6" s="10" customFormat="1" ht="15.75">
      <c r="A13" s="92" t="s">
        <v>263</v>
      </c>
      <c r="B13" s="105">
        <v>2</v>
      </c>
      <c r="C13" s="88">
        <f>'COFOG Önk.'!D58</f>
        <v>5443649</v>
      </c>
      <c r="D13" s="264"/>
      <c r="E13" s="246"/>
      <c r="F13" s="12"/>
    </row>
    <row r="14" spans="1:6" s="10" customFormat="1" ht="15.75">
      <c r="A14" s="92" t="s">
        <v>143</v>
      </c>
      <c r="B14" s="105">
        <v>3</v>
      </c>
      <c r="C14" s="88">
        <f>'COFOG Önk.'!D59</f>
        <v>299000</v>
      </c>
      <c r="D14" s="264"/>
      <c r="E14" s="246"/>
      <c r="F14" s="12"/>
    </row>
    <row r="15" spans="1:6" s="10" customFormat="1" ht="15.75">
      <c r="A15" s="41" t="s">
        <v>193</v>
      </c>
      <c r="B15" s="107"/>
      <c r="C15" s="90">
        <f>SUM(C16:C18)</f>
        <v>36984977</v>
      </c>
      <c r="D15" s="265"/>
      <c r="E15" s="246"/>
      <c r="F15" s="12"/>
    </row>
    <row r="16" spans="1:6" s="10" customFormat="1" ht="15.75">
      <c r="A16" s="92" t="s">
        <v>441</v>
      </c>
      <c r="B16" s="105">
        <v>1</v>
      </c>
      <c r="C16" s="88">
        <f>'COFOG Önk.'!E57</f>
        <v>0</v>
      </c>
      <c r="D16" s="264"/>
      <c r="E16" s="246"/>
      <c r="F16" s="12"/>
    </row>
    <row r="17" spans="1:6" s="10" customFormat="1" ht="15.75">
      <c r="A17" s="92" t="s">
        <v>263</v>
      </c>
      <c r="B17" s="105">
        <v>2</v>
      </c>
      <c r="C17" s="88">
        <f>'COFOG Önk.'!E58</f>
        <v>36984977</v>
      </c>
      <c r="D17" s="264"/>
      <c r="E17" s="246"/>
      <c r="F17" s="12"/>
    </row>
    <row r="18" spans="1:6" s="10" customFormat="1" ht="15.75">
      <c r="A18" s="92" t="s">
        <v>143</v>
      </c>
      <c r="B18" s="105">
        <v>3</v>
      </c>
      <c r="C18" s="88">
        <f>'COFOG Önk.'!E59</f>
        <v>0</v>
      </c>
      <c r="D18" s="264"/>
      <c r="E18" s="246"/>
      <c r="F18" s="12"/>
    </row>
    <row r="19" spans="1:6" s="10" customFormat="1" ht="15.75">
      <c r="A19" s="66" t="s">
        <v>194</v>
      </c>
      <c r="B19" s="107"/>
      <c r="C19" s="88"/>
      <c r="D19" s="264"/>
      <c r="E19" s="246"/>
      <c r="F19" s="12"/>
    </row>
    <row r="20" spans="1:6" s="10" customFormat="1" ht="31.5" hidden="1">
      <c r="A20" s="92" t="s">
        <v>198</v>
      </c>
      <c r="B20" s="107"/>
      <c r="C20" s="88">
        <f>SUM(C21:C22)</f>
        <v>0</v>
      </c>
      <c r="D20" s="264"/>
      <c r="E20" s="246"/>
      <c r="F20" s="12"/>
    </row>
    <row r="21" spans="1:6" s="10" customFormat="1" ht="31.5" hidden="1">
      <c r="A21" s="92" t="s">
        <v>206</v>
      </c>
      <c r="B21" s="107">
        <v>2</v>
      </c>
      <c r="C21" s="88"/>
      <c r="D21" s="264"/>
      <c r="E21" s="246"/>
      <c r="F21" s="12"/>
    </row>
    <row r="22" spans="1:6" s="10" customFormat="1" ht="15.75" hidden="1">
      <c r="A22" s="92" t="s">
        <v>207</v>
      </c>
      <c r="B22" s="107">
        <v>2</v>
      </c>
      <c r="C22" s="88"/>
      <c r="D22" s="264"/>
      <c r="E22" s="246"/>
      <c r="F22" s="12"/>
    </row>
    <row r="23" spans="1:6" s="10" customFormat="1" ht="15.75" hidden="1">
      <c r="A23" s="62" t="s">
        <v>195</v>
      </c>
      <c r="B23" s="107"/>
      <c r="C23" s="88">
        <f>SUM(C20:C20)</f>
        <v>0</v>
      </c>
      <c r="D23" s="264"/>
      <c r="E23" s="246"/>
      <c r="F23" s="12"/>
    </row>
    <row r="24" spans="1:6" s="10" customFormat="1" ht="15.75" hidden="1">
      <c r="A24" s="62" t="s">
        <v>208</v>
      </c>
      <c r="B24" s="107"/>
      <c r="C24" s="88"/>
      <c r="D24" s="264"/>
      <c r="E24" s="246"/>
      <c r="F24" s="12"/>
    </row>
    <row r="25" spans="1:6" s="10" customFormat="1" ht="63" hidden="1">
      <c r="A25" s="112" t="s">
        <v>203</v>
      </c>
      <c r="B25" s="107">
        <v>2</v>
      </c>
      <c r="C25" s="88"/>
      <c r="D25" s="264"/>
      <c r="E25" s="246"/>
      <c r="F25" s="12"/>
    </row>
    <row r="26" spans="1:6" s="10" customFormat="1" ht="63" hidden="1">
      <c r="A26" s="112" t="s">
        <v>203</v>
      </c>
      <c r="B26" s="107">
        <v>3</v>
      </c>
      <c r="C26" s="88"/>
      <c r="D26" s="264"/>
      <c r="E26" s="246"/>
      <c r="F26" s="12"/>
    </row>
    <row r="27" spans="1:6" s="10" customFormat="1" ht="15.75" hidden="1">
      <c r="A27" s="62" t="s">
        <v>202</v>
      </c>
      <c r="B27" s="107"/>
      <c r="C27" s="88">
        <f>SUM(C25:C26)</f>
        <v>0</v>
      </c>
      <c r="D27" s="264"/>
      <c r="E27" s="246"/>
      <c r="F27" s="12"/>
    </row>
    <row r="28" spans="1:6" s="10" customFormat="1" ht="31.5" hidden="1">
      <c r="A28" s="92" t="s">
        <v>199</v>
      </c>
      <c r="B28" s="107"/>
      <c r="C28" s="88">
        <f>SUM(C29:C29)</f>
        <v>0</v>
      </c>
      <c r="D28" s="264"/>
      <c r="E28" s="246"/>
      <c r="F28" s="12"/>
    </row>
    <row r="29" spans="1:6" s="10" customFormat="1" ht="15.75" hidden="1">
      <c r="A29" s="92" t="s">
        <v>473</v>
      </c>
      <c r="B29" s="107"/>
      <c r="C29" s="88"/>
      <c r="D29" s="264"/>
      <c r="E29" s="246"/>
      <c r="F29" s="12"/>
    </row>
    <row r="30" spans="1:6" s="10" customFormat="1" ht="15.75" hidden="1">
      <c r="A30" s="92" t="s">
        <v>200</v>
      </c>
      <c r="B30" s="107">
        <v>2</v>
      </c>
      <c r="C30" s="88"/>
      <c r="D30" s="264"/>
      <c r="E30" s="246"/>
      <c r="F30" s="12"/>
    </row>
    <row r="31" spans="1:6" s="10" customFormat="1" ht="31.5" hidden="1">
      <c r="A31" s="92" t="s">
        <v>201</v>
      </c>
      <c r="B31" s="107">
        <v>2</v>
      </c>
      <c r="C31" s="88"/>
      <c r="D31" s="264"/>
      <c r="E31" s="246"/>
      <c r="F31" s="12"/>
    </row>
    <row r="32" spans="1:6" s="10" customFormat="1" ht="15.75">
      <c r="A32" s="92" t="s">
        <v>449</v>
      </c>
      <c r="B32" s="107"/>
      <c r="C32" s="88">
        <f>C33+C49</f>
        <v>7445600</v>
      </c>
      <c r="D32" s="264"/>
      <c r="E32" s="246"/>
      <c r="F32" s="12"/>
    </row>
    <row r="33" spans="1:6" s="10" customFormat="1" ht="15.75">
      <c r="A33" s="92" t="s">
        <v>450</v>
      </c>
      <c r="B33" s="107"/>
      <c r="C33" s="88">
        <f>SUM(C34:C48)</f>
        <v>7445600</v>
      </c>
      <c r="D33" s="264"/>
      <c r="E33" s="246"/>
      <c r="F33" s="12"/>
    </row>
    <row r="34" spans="1:6" s="10" customFormat="1" ht="31.5">
      <c r="A34" s="92" t="s">
        <v>451</v>
      </c>
      <c r="B34" s="107">
        <v>2</v>
      </c>
      <c r="C34" s="88">
        <v>150000</v>
      </c>
      <c r="D34" s="264"/>
      <c r="E34" s="246"/>
      <c r="F34" s="12"/>
    </row>
    <row r="35" spans="1:6" s="10" customFormat="1" ht="47.25">
      <c r="A35" s="92" t="s">
        <v>452</v>
      </c>
      <c r="B35" s="107">
        <v>2</v>
      </c>
      <c r="C35" s="88">
        <v>2587600</v>
      </c>
      <c r="D35" s="264"/>
      <c r="E35" s="246"/>
      <c r="F35" s="12"/>
    </row>
    <row r="36" spans="1:6" s="10" customFormat="1" ht="15.75" hidden="1">
      <c r="A36" s="62" t="s">
        <v>603</v>
      </c>
      <c r="B36" s="107">
        <v>2</v>
      </c>
      <c r="C36" s="88"/>
      <c r="D36" s="264"/>
      <c r="E36" s="246"/>
      <c r="F36" s="12"/>
    </row>
    <row r="37" spans="1:6" s="10" customFormat="1" ht="31.5">
      <c r="A37" s="92" t="s">
        <v>559</v>
      </c>
      <c r="B37" s="107">
        <v>2</v>
      </c>
      <c r="C37" s="88">
        <v>2000000</v>
      </c>
      <c r="D37" s="264"/>
      <c r="E37" s="246"/>
      <c r="F37" s="12"/>
    </row>
    <row r="38" spans="1:6" s="10" customFormat="1" ht="31.5" hidden="1">
      <c r="A38" s="92" t="s">
        <v>453</v>
      </c>
      <c r="B38" s="107">
        <v>2</v>
      </c>
      <c r="C38" s="88"/>
      <c r="D38" s="264"/>
      <c r="E38" s="246"/>
      <c r="F38" s="12"/>
    </row>
    <row r="39" spans="1:6" s="10" customFormat="1" ht="31.5">
      <c r="A39" s="92" t="s">
        <v>454</v>
      </c>
      <c r="B39" s="107">
        <v>2</v>
      </c>
      <c r="C39" s="88">
        <v>600000</v>
      </c>
      <c r="D39" s="264"/>
      <c r="E39" s="246"/>
      <c r="F39" s="12"/>
    </row>
    <row r="40" spans="1:6" s="10" customFormat="1" ht="31.5">
      <c r="A40" s="92" t="s">
        <v>455</v>
      </c>
      <c r="B40" s="107">
        <v>2</v>
      </c>
      <c r="C40" s="88">
        <v>350000</v>
      </c>
      <c r="D40" s="264"/>
      <c r="E40" s="246"/>
      <c r="F40" s="12"/>
    </row>
    <row r="41" spans="1:6" s="10" customFormat="1" ht="15.75">
      <c r="A41" s="92" t="s">
        <v>456</v>
      </c>
      <c r="B41" s="107">
        <v>2</v>
      </c>
      <c r="C41" s="88">
        <v>600000</v>
      </c>
      <c r="D41" s="264"/>
      <c r="E41" s="246"/>
      <c r="F41" s="12"/>
    </row>
    <row r="42" spans="1:6" s="10" customFormat="1" ht="15.75" hidden="1">
      <c r="A42" s="92" t="s">
        <v>457</v>
      </c>
      <c r="B42" s="107">
        <v>2</v>
      </c>
      <c r="C42" s="88"/>
      <c r="D42" s="264"/>
      <c r="E42" s="246"/>
      <c r="F42" s="12"/>
    </row>
    <row r="43" spans="1:6" s="10" customFormat="1" ht="31.5">
      <c r="A43" s="92" t="s">
        <v>458</v>
      </c>
      <c r="B43" s="107">
        <v>2</v>
      </c>
      <c r="C43" s="88">
        <v>600000</v>
      </c>
      <c r="D43" s="264"/>
      <c r="E43" s="246"/>
      <c r="F43" s="12"/>
    </row>
    <row r="44" spans="1:6" s="10" customFormat="1" ht="31.5">
      <c r="A44" s="92" t="s">
        <v>459</v>
      </c>
      <c r="B44" s="107">
        <v>2</v>
      </c>
      <c r="C44" s="88">
        <v>308000</v>
      </c>
      <c r="D44" s="264"/>
      <c r="E44" s="246"/>
      <c r="F44" s="12"/>
    </row>
    <row r="45" spans="1:6" s="10" customFormat="1" ht="15.75" hidden="1">
      <c r="A45" s="92" t="s">
        <v>557</v>
      </c>
      <c r="B45" s="107">
        <v>2</v>
      </c>
      <c r="C45" s="88"/>
      <c r="D45" s="264"/>
      <c r="E45" s="246"/>
      <c r="F45" s="12"/>
    </row>
    <row r="46" spans="1:6" s="10" customFormat="1" ht="15.75" hidden="1">
      <c r="A46" s="92" t="s">
        <v>460</v>
      </c>
      <c r="B46" s="107">
        <v>2</v>
      </c>
      <c r="C46" s="88"/>
      <c r="D46" s="264"/>
      <c r="E46" s="246"/>
      <c r="F46" s="12"/>
    </row>
    <row r="47" spans="1:6" s="10" customFormat="1" ht="15.75">
      <c r="A47" s="92" t="s">
        <v>461</v>
      </c>
      <c r="B47" s="107">
        <v>2</v>
      </c>
      <c r="C47" s="88">
        <v>100000</v>
      </c>
      <c r="D47" s="264"/>
      <c r="E47" s="246"/>
      <c r="F47" s="12"/>
    </row>
    <row r="48" spans="1:6" s="10" customFormat="1" ht="15.75">
      <c r="A48" s="92" t="s">
        <v>462</v>
      </c>
      <c r="B48" s="107">
        <v>2</v>
      </c>
      <c r="C48" s="88">
        <v>150000</v>
      </c>
      <c r="D48" s="264"/>
      <c r="E48" s="246"/>
      <c r="F48" s="12"/>
    </row>
    <row r="49" spans="1:6" s="10" customFormat="1" ht="15.75" hidden="1">
      <c r="A49" s="92" t="s">
        <v>463</v>
      </c>
      <c r="B49" s="107"/>
      <c r="C49" s="88">
        <f>SUM(C50:C59)</f>
        <v>0</v>
      </c>
      <c r="D49" s="264"/>
      <c r="E49" s="246"/>
      <c r="F49" s="12"/>
    </row>
    <row r="50" spans="1:6" s="10" customFormat="1" ht="15.75" hidden="1">
      <c r="A50" s="92" t="s">
        <v>464</v>
      </c>
      <c r="B50" s="107">
        <v>2</v>
      </c>
      <c r="C50" s="88"/>
      <c r="D50" s="264"/>
      <c r="E50" s="246"/>
      <c r="F50" s="12"/>
    </row>
    <row r="51" spans="1:6" s="10" customFormat="1" ht="31.5" hidden="1">
      <c r="A51" s="92" t="s">
        <v>465</v>
      </c>
      <c r="B51" s="107">
        <v>2</v>
      </c>
      <c r="C51" s="88"/>
      <c r="D51" s="264"/>
      <c r="E51" s="246"/>
      <c r="F51" s="12"/>
    </row>
    <row r="52" spans="1:6" s="10" customFormat="1" ht="47.25" hidden="1">
      <c r="A52" s="92" t="s">
        <v>466</v>
      </c>
      <c r="B52" s="107">
        <v>2</v>
      </c>
      <c r="C52" s="88"/>
      <c r="D52" s="264"/>
      <c r="E52" s="246"/>
      <c r="F52" s="12"/>
    </row>
    <row r="53" spans="1:6" s="10" customFormat="1" ht="15.75" hidden="1">
      <c r="A53" s="92" t="s">
        <v>467</v>
      </c>
      <c r="B53" s="107">
        <v>2</v>
      </c>
      <c r="C53" s="88"/>
      <c r="D53" s="264"/>
      <c r="E53" s="246"/>
      <c r="F53" s="12"/>
    </row>
    <row r="54" spans="1:6" s="10" customFormat="1" ht="15.75" hidden="1">
      <c r="A54" s="92" t="s">
        <v>468</v>
      </c>
      <c r="B54" s="107">
        <v>2</v>
      </c>
      <c r="C54" s="88"/>
      <c r="D54" s="264"/>
      <c r="E54" s="246"/>
      <c r="F54" s="12"/>
    </row>
    <row r="55" spans="1:6" s="10" customFormat="1" ht="15.75" hidden="1">
      <c r="A55" s="92" t="s">
        <v>469</v>
      </c>
      <c r="B55" s="107">
        <v>2</v>
      </c>
      <c r="C55" s="88"/>
      <c r="D55" s="264"/>
      <c r="E55" s="246"/>
      <c r="F55" s="12"/>
    </row>
    <row r="56" spans="1:6" s="10" customFormat="1" ht="15.75" hidden="1">
      <c r="A56" s="92" t="s">
        <v>470</v>
      </c>
      <c r="B56" s="107">
        <v>2</v>
      </c>
      <c r="C56" s="88"/>
      <c r="D56" s="264"/>
      <c r="E56" s="246"/>
      <c r="F56" s="12"/>
    </row>
    <row r="57" spans="1:6" s="10" customFormat="1" ht="15.75" hidden="1">
      <c r="A57" s="92" t="s">
        <v>558</v>
      </c>
      <c r="B57" s="107">
        <v>2</v>
      </c>
      <c r="C57" s="88"/>
      <c r="D57" s="264"/>
      <c r="E57" s="246"/>
      <c r="F57" s="12"/>
    </row>
    <row r="58" spans="1:6" s="10" customFormat="1" ht="15.75" hidden="1">
      <c r="A58" s="92" t="s">
        <v>471</v>
      </c>
      <c r="B58" s="107">
        <v>2</v>
      </c>
      <c r="C58" s="88"/>
      <c r="D58" s="264"/>
      <c r="E58" s="246"/>
      <c r="F58" s="12"/>
    </row>
    <row r="59" spans="1:6" s="10" customFormat="1" ht="15.75" hidden="1">
      <c r="A59" s="92" t="s">
        <v>472</v>
      </c>
      <c r="B59" s="107">
        <v>2</v>
      </c>
      <c r="C59" s="88"/>
      <c r="D59" s="264"/>
      <c r="E59" s="246"/>
      <c r="F59" s="12"/>
    </row>
    <row r="60" spans="1:6" s="10" customFormat="1" ht="15.75">
      <c r="A60" s="62" t="s">
        <v>197</v>
      </c>
      <c r="B60" s="107"/>
      <c r="C60" s="88">
        <f>SUM(C30:C32)+SUM(C28:C28)</f>
        <v>7445600</v>
      </c>
      <c r="D60" s="264"/>
      <c r="E60" s="246"/>
      <c r="F60" s="12"/>
    </row>
    <row r="61" spans="1:6" s="10" customFormat="1" ht="15.75">
      <c r="A61" s="41" t="s">
        <v>194</v>
      </c>
      <c r="B61" s="107"/>
      <c r="C61" s="90">
        <f>SUM(C62:C64)</f>
        <v>7445600</v>
      </c>
      <c r="D61" s="264"/>
      <c r="E61" s="246"/>
      <c r="F61" s="12"/>
    </row>
    <row r="62" spans="1:6" s="10" customFormat="1" ht="15.75">
      <c r="A62" s="92" t="s">
        <v>441</v>
      </c>
      <c r="B62" s="105">
        <v>1</v>
      </c>
      <c r="C62" s="88">
        <f>SUMIF($B$19:$B$61,"1",C$19:C$61)</f>
        <v>0</v>
      </c>
      <c r="D62" s="264"/>
      <c r="E62" s="246"/>
      <c r="F62" s="12"/>
    </row>
    <row r="63" spans="1:6" s="10" customFormat="1" ht="15.75">
      <c r="A63" s="92" t="s">
        <v>263</v>
      </c>
      <c r="B63" s="105">
        <v>2</v>
      </c>
      <c r="C63" s="88">
        <f>SUMIF($B$19:$B$61,"2",C$19:C$61)</f>
        <v>7445600</v>
      </c>
      <c r="D63" s="264"/>
      <c r="E63" s="246"/>
      <c r="F63" s="12"/>
    </row>
    <row r="64" spans="1:6" s="10" customFormat="1" ht="15.75">
      <c r="A64" s="92" t="s">
        <v>143</v>
      </c>
      <c r="B64" s="105">
        <v>3</v>
      </c>
      <c r="C64" s="88">
        <f>SUMIF($B$19:$B$61,"3",C$19:C$61)</f>
        <v>0</v>
      </c>
      <c r="D64" s="264"/>
      <c r="E64" s="246"/>
      <c r="F64" s="12"/>
    </row>
    <row r="65" spans="1:6" s="10" customFormat="1" ht="15.75">
      <c r="A65" s="65" t="s">
        <v>264</v>
      </c>
      <c r="B65" s="17"/>
      <c r="C65" s="88"/>
      <c r="D65" s="264"/>
      <c r="E65" s="246"/>
      <c r="F65" s="12"/>
    </row>
    <row r="66" spans="1:6" s="10" customFormat="1" ht="15.75" hidden="1">
      <c r="A66" s="62" t="s">
        <v>211</v>
      </c>
      <c r="B66" s="17"/>
      <c r="C66" s="88"/>
      <c r="D66" s="264"/>
      <c r="E66" s="246"/>
      <c r="F66" s="12"/>
    </row>
    <row r="67" spans="1:6" s="10" customFormat="1" ht="31.5" hidden="1">
      <c r="A67" s="62" t="s">
        <v>474</v>
      </c>
      <c r="B67" s="17">
        <v>2</v>
      </c>
      <c r="C67" s="88"/>
      <c r="D67" s="264"/>
      <c r="E67" s="246"/>
      <c r="F67" s="12"/>
    </row>
    <row r="68" spans="1:6" s="10" customFormat="1" ht="31.5" hidden="1">
      <c r="A68" s="62" t="s">
        <v>698</v>
      </c>
      <c r="B68" s="17">
        <v>2</v>
      </c>
      <c r="C68" s="88"/>
      <c r="D68" s="264"/>
      <c r="E68" s="246"/>
      <c r="F68" s="12"/>
    </row>
    <row r="69" spans="1:6" s="10" customFormat="1" ht="31.5" hidden="1">
      <c r="A69" s="62" t="s">
        <v>475</v>
      </c>
      <c r="B69" s="17"/>
      <c r="C69" s="88"/>
      <c r="D69" s="264"/>
      <c r="E69" s="246"/>
      <c r="F69" s="12"/>
    </row>
    <row r="70" spans="1:6" s="10" customFormat="1" ht="15.75" hidden="1">
      <c r="A70" s="62" t="s">
        <v>476</v>
      </c>
      <c r="B70" s="17"/>
      <c r="C70" s="88"/>
      <c r="D70" s="264"/>
      <c r="E70" s="246"/>
      <c r="F70" s="12"/>
    </row>
    <row r="71" spans="1:6" s="10" customFormat="1" ht="15.75" hidden="1">
      <c r="A71" s="62"/>
      <c r="B71" s="17"/>
      <c r="C71" s="88"/>
      <c r="D71" s="264"/>
      <c r="E71" s="246"/>
      <c r="F71" s="12"/>
    </row>
    <row r="72" spans="1:6" s="10" customFormat="1" ht="31.5" hidden="1">
      <c r="A72" s="62" t="s">
        <v>209</v>
      </c>
      <c r="B72" s="17"/>
      <c r="C72" s="88"/>
      <c r="D72" s="264"/>
      <c r="E72" s="246"/>
      <c r="F72" s="12"/>
    </row>
    <row r="73" spans="1:6" s="10" customFormat="1" ht="15.75" hidden="1">
      <c r="A73" s="62"/>
      <c r="B73" s="17"/>
      <c r="C73" s="88"/>
      <c r="D73" s="264"/>
      <c r="E73" s="246"/>
      <c r="F73" s="12"/>
    </row>
    <row r="74" spans="1:6" s="10" customFormat="1" ht="31.5" hidden="1">
      <c r="A74" s="62" t="s">
        <v>210</v>
      </c>
      <c r="B74" s="17"/>
      <c r="C74" s="88"/>
      <c r="D74" s="264"/>
      <c r="E74" s="246"/>
      <c r="F74" s="12"/>
    </row>
    <row r="75" spans="1:6" s="10" customFormat="1" ht="15.75" hidden="1">
      <c r="A75" s="62"/>
      <c r="B75" s="17"/>
      <c r="C75" s="88"/>
      <c r="D75" s="264"/>
      <c r="E75" s="246"/>
      <c r="F75" s="12"/>
    </row>
    <row r="76" spans="1:6" s="10" customFormat="1" ht="31.5" hidden="1">
      <c r="A76" s="62" t="s">
        <v>213</v>
      </c>
      <c r="B76" s="17"/>
      <c r="C76" s="88"/>
      <c r="D76" s="264"/>
      <c r="E76" s="246"/>
      <c r="F76" s="12"/>
    </row>
    <row r="77" spans="1:6" s="10" customFormat="1" ht="15.75">
      <c r="A77" s="92" t="s">
        <v>163</v>
      </c>
      <c r="B77" s="107">
        <v>2</v>
      </c>
      <c r="C77" s="88">
        <v>300000</v>
      </c>
      <c r="D77" s="264"/>
      <c r="E77" s="246"/>
      <c r="F77" s="12"/>
    </row>
    <row r="78" spans="1:6" s="10" customFormat="1" ht="15.75" hidden="1">
      <c r="A78" s="139" t="s">
        <v>137</v>
      </c>
      <c r="B78" s="17"/>
      <c r="C78" s="88"/>
      <c r="D78" s="264"/>
      <c r="E78" s="246"/>
      <c r="F78" s="12"/>
    </row>
    <row r="79" spans="1:6" s="10" customFormat="1" ht="15.75">
      <c r="A79" s="92" t="s">
        <v>162</v>
      </c>
      <c r="B79" s="17"/>
      <c r="C79" s="88">
        <f>SUM(C77:C78)</f>
        <v>300000</v>
      </c>
      <c r="D79" s="264"/>
      <c r="E79" s="246"/>
      <c r="F79" s="12"/>
    </row>
    <row r="80" spans="1:6" s="10" customFormat="1" ht="15.75" hidden="1">
      <c r="A80" s="92" t="s">
        <v>148</v>
      </c>
      <c r="B80" s="17">
        <v>2</v>
      </c>
      <c r="C80" s="88"/>
      <c r="D80" s="264"/>
      <c r="E80" s="246"/>
      <c r="F80" s="12"/>
    </row>
    <row r="81" spans="1:6" s="10" customFormat="1" ht="15.75" hidden="1">
      <c r="A81" s="139" t="s">
        <v>493</v>
      </c>
      <c r="B81" s="107">
        <v>2</v>
      </c>
      <c r="C81" s="88"/>
      <c r="D81" s="264"/>
      <c r="E81" s="246"/>
      <c r="F81" s="12"/>
    </row>
    <row r="82" spans="1:6" s="10" customFormat="1" ht="15.75">
      <c r="A82" s="139" t="s">
        <v>912</v>
      </c>
      <c r="B82" s="107">
        <v>2</v>
      </c>
      <c r="C82" s="88">
        <v>22937</v>
      </c>
      <c r="D82" s="264"/>
      <c r="E82" s="246"/>
      <c r="F82" s="12"/>
    </row>
    <row r="83" spans="1:6" s="10" customFormat="1" ht="15.75" hidden="1">
      <c r="A83" s="139" t="s">
        <v>494</v>
      </c>
      <c r="B83" s="107">
        <v>2</v>
      </c>
      <c r="C83" s="88"/>
      <c r="D83" s="264"/>
      <c r="E83" s="246"/>
      <c r="F83" s="12"/>
    </row>
    <row r="84" spans="1:6" s="10" customFormat="1" ht="15.75">
      <c r="A84" s="139" t="s">
        <v>913</v>
      </c>
      <c r="B84" s="107">
        <v>2</v>
      </c>
      <c r="C84" s="88">
        <v>44221</v>
      </c>
      <c r="D84" s="264"/>
      <c r="E84" s="246"/>
      <c r="F84" s="12"/>
    </row>
    <row r="85" spans="1:6" s="10" customFormat="1" ht="15.75" hidden="1">
      <c r="A85" s="139" t="s">
        <v>495</v>
      </c>
      <c r="B85" s="107">
        <v>2</v>
      </c>
      <c r="C85" s="88"/>
      <c r="D85" s="264"/>
      <c r="E85" s="246"/>
      <c r="F85" s="12"/>
    </row>
    <row r="86" spans="1:6" s="10" customFormat="1" ht="15.75">
      <c r="A86" s="139" t="s">
        <v>914</v>
      </c>
      <c r="B86" s="107">
        <v>2</v>
      </c>
      <c r="C86" s="88">
        <v>325902</v>
      </c>
      <c r="D86" s="264"/>
      <c r="E86" s="246"/>
      <c r="F86" s="12"/>
    </row>
    <row r="87" spans="1:6" s="10" customFormat="1" ht="15.75" hidden="1">
      <c r="A87" s="139" t="s">
        <v>137</v>
      </c>
      <c r="B87" s="17"/>
      <c r="C87" s="88"/>
      <c r="D87" s="264"/>
      <c r="E87" s="246"/>
      <c r="F87" s="12"/>
    </row>
    <row r="88" spans="1:6" s="10" customFormat="1" ht="15.75">
      <c r="A88" s="139" t="s">
        <v>616</v>
      </c>
      <c r="B88" s="17">
        <v>2</v>
      </c>
      <c r="C88" s="88">
        <v>225827</v>
      </c>
      <c r="D88" s="264"/>
      <c r="E88" s="246"/>
      <c r="F88" s="12"/>
    </row>
    <row r="89" spans="1:6" s="10" customFormat="1" ht="31.5">
      <c r="A89" s="92" t="s">
        <v>214</v>
      </c>
      <c r="B89" s="17"/>
      <c r="C89" s="88">
        <f>SUM(C80:C88)</f>
        <v>618887</v>
      </c>
      <c r="D89" s="264"/>
      <c r="E89" s="246"/>
      <c r="F89" s="12"/>
    </row>
    <row r="90" spans="1:6" s="10" customFormat="1" ht="15.75">
      <c r="A90" s="139" t="s">
        <v>907</v>
      </c>
      <c r="B90" s="107">
        <v>2</v>
      </c>
      <c r="C90" s="88">
        <v>4251093</v>
      </c>
      <c r="D90" s="264"/>
      <c r="E90" s="246"/>
      <c r="F90" s="12"/>
    </row>
    <row r="91" spans="1:6" s="10" customFormat="1" ht="15.75">
      <c r="A91" s="139" t="s">
        <v>908</v>
      </c>
      <c r="B91" s="107">
        <v>2</v>
      </c>
      <c r="C91" s="88">
        <v>23993567</v>
      </c>
      <c r="D91" s="264"/>
      <c r="E91" s="246"/>
      <c r="F91" s="12"/>
    </row>
    <row r="92" spans="1:6" s="10" customFormat="1" ht="15.75">
      <c r="A92" s="139" t="s">
        <v>911</v>
      </c>
      <c r="B92" s="107">
        <v>2</v>
      </c>
      <c r="C92" s="88">
        <v>657815</v>
      </c>
      <c r="D92" s="264"/>
      <c r="E92" s="246"/>
      <c r="F92" s="12"/>
    </row>
    <row r="93" spans="1:6" s="10" customFormat="1" ht="15.75">
      <c r="A93" s="139" t="s">
        <v>910</v>
      </c>
      <c r="B93" s="107">
        <v>2</v>
      </c>
      <c r="C93" s="88">
        <v>16270783</v>
      </c>
      <c r="D93" s="264"/>
      <c r="E93" s="246"/>
      <c r="F93" s="12"/>
    </row>
    <row r="94" spans="1:6" s="10" customFormat="1" ht="15.75" hidden="1">
      <c r="A94" s="139" t="s">
        <v>522</v>
      </c>
      <c r="B94" s="107">
        <v>2</v>
      </c>
      <c r="C94" s="88"/>
      <c r="D94" s="264"/>
      <c r="E94" s="246"/>
      <c r="F94" s="12"/>
    </row>
    <row r="95" spans="1:6" s="10" customFormat="1" ht="15.75" hidden="1">
      <c r="A95" s="151" t="s">
        <v>851</v>
      </c>
      <c r="B95" s="107">
        <v>2</v>
      </c>
      <c r="C95" s="88"/>
      <c r="D95" s="264"/>
      <c r="E95" s="246"/>
      <c r="F95" s="12"/>
    </row>
    <row r="96" spans="1:6" s="10" customFormat="1" ht="15.75" hidden="1">
      <c r="A96" s="151" t="s">
        <v>852</v>
      </c>
      <c r="B96" s="107">
        <v>2</v>
      </c>
      <c r="C96" s="88"/>
      <c r="D96" s="264"/>
      <c r="E96" s="246"/>
      <c r="F96" s="12"/>
    </row>
    <row r="97" spans="1:6" s="10" customFormat="1" ht="15.75" hidden="1">
      <c r="A97" s="151" t="s">
        <v>848</v>
      </c>
      <c r="B97" s="107">
        <v>2</v>
      </c>
      <c r="C97" s="88"/>
      <c r="D97" s="264"/>
      <c r="E97" s="246"/>
      <c r="F97" s="12"/>
    </row>
    <row r="98" spans="1:6" s="10" customFormat="1" ht="15.75">
      <c r="A98" s="139" t="s">
        <v>909</v>
      </c>
      <c r="B98" s="107">
        <v>2</v>
      </c>
      <c r="C98" s="88">
        <v>9300000</v>
      </c>
      <c r="D98" s="264"/>
      <c r="E98" s="246"/>
      <c r="F98" s="12"/>
    </row>
    <row r="99" spans="1:6" s="10" customFormat="1" ht="15.75" hidden="1">
      <c r="A99" s="139" t="s">
        <v>560</v>
      </c>
      <c r="B99" s="17">
        <v>2</v>
      </c>
      <c r="C99" s="88"/>
      <c r="D99" s="264"/>
      <c r="E99" s="246"/>
      <c r="F99" s="12"/>
    </row>
    <row r="100" spans="1:6" s="10" customFormat="1" ht="15.75" hidden="1">
      <c r="A100" s="139" t="s">
        <v>560</v>
      </c>
      <c r="B100" s="17">
        <v>2</v>
      </c>
      <c r="C100" s="88"/>
      <c r="D100" s="264"/>
      <c r="E100" s="246"/>
      <c r="F100" s="12"/>
    </row>
    <row r="101" spans="1:6" s="10" customFormat="1" ht="15.75" hidden="1">
      <c r="A101" s="139" t="s">
        <v>560</v>
      </c>
      <c r="B101" s="17">
        <v>2</v>
      </c>
      <c r="C101" s="88"/>
      <c r="D101" s="264"/>
      <c r="E101" s="246"/>
      <c r="F101" s="12"/>
    </row>
    <row r="102" spans="1:6" s="10" customFormat="1" ht="15.75" hidden="1">
      <c r="A102" s="139" t="s">
        <v>645</v>
      </c>
      <c r="B102" s="17">
        <v>2</v>
      </c>
      <c r="C102" s="88"/>
      <c r="D102" s="264"/>
      <c r="E102" s="246"/>
      <c r="F102" s="12"/>
    </row>
    <row r="103" spans="1:6" s="10" customFormat="1" ht="15.75" hidden="1">
      <c r="A103" s="139" t="s">
        <v>646</v>
      </c>
      <c r="B103" s="17">
        <v>2</v>
      </c>
      <c r="C103" s="88"/>
      <c r="D103" s="264"/>
      <c r="E103" s="246"/>
      <c r="F103" s="12"/>
    </row>
    <row r="104" spans="1:6" s="10" customFormat="1" ht="15.75" hidden="1">
      <c r="A104" s="139" t="s">
        <v>847</v>
      </c>
      <c r="B104" s="17">
        <v>2</v>
      </c>
      <c r="C104" s="88"/>
      <c r="D104" s="264"/>
      <c r="E104" s="246"/>
      <c r="F104" s="12"/>
    </row>
    <row r="105" spans="1:6" s="10" customFormat="1" ht="15.75" hidden="1">
      <c r="A105" s="139" t="s">
        <v>561</v>
      </c>
      <c r="B105" s="17">
        <v>2</v>
      </c>
      <c r="C105" s="88"/>
      <c r="D105" s="264"/>
      <c r="E105" s="246"/>
      <c r="F105" s="12"/>
    </row>
    <row r="106" spans="1:6" s="10" customFormat="1" ht="15.75" hidden="1">
      <c r="A106" s="139" t="s">
        <v>137</v>
      </c>
      <c r="B106" s="17"/>
      <c r="C106" s="88"/>
      <c r="D106" s="264"/>
      <c r="E106" s="246"/>
      <c r="F106" s="12"/>
    </row>
    <row r="107" spans="1:6" s="10" customFormat="1" ht="15.75">
      <c r="A107" s="92" t="s">
        <v>215</v>
      </c>
      <c r="B107" s="17"/>
      <c r="C107" s="88">
        <f>SUM(C90:C106)</f>
        <v>54473258</v>
      </c>
      <c r="D107" s="264"/>
      <c r="E107" s="246"/>
      <c r="F107" s="12"/>
    </row>
    <row r="108" spans="1:6" s="10" customFormat="1" ht="31.5">
      <c r="A108" s="62" t="s">
        <v>212</v>
      </c>
      <c r="B108" s="17"/>
      <c r="C108" s="88">
        <f>C79+C89+C107</f>
        <v>55392145</v>
      </c>
      <c r="D108" s="264"/>
      <c r="E108" s="246"/>
      <c r="F108" s="12"/>
    </row>
    <row r="109" spans="1:6" s="10" customFormat="1" ht="15.75" hidden="1">
      <c r="A109" s="62"/>
      <c r="B109" s="107"/>
      <c r="C109" s="88"/>
      <c r="D109" s="264"/>
      <c r="E109" s="246"/>
      <c r="F109" s="12"/>
    </row>
    <row r="110" spans="1:6" s="10" customFormat="1" ht="31.5" hidden="1">
      <c r="A110" s="62" t="s">
        <v>222</v>
      </c>
      <c r="B110" s="107"/>
      <c r="C110" s="88"/>
      <c r="D110" s="264"/>
      <c r="E110" s="246"/>
      <c r="F110" s="12"/>
    </row>
    <row r="111" spans="1:6" s="10" customFormat="1" ht="15.75">
      <c r="A111" s="92" t="s">
        <v>523</v>
      </c>
      <c r="B111" s="107">
        <v>2</v>
      </c>
      <c r="C111" s="88">
        <v>500000</v>
      </c>
      <c r="D111" s="264"/>
      <c r="E111" s="246"/>
      <c r="F111" s="12"/>
    </row>
    <row r="112" spans="1:6" s="10" customFormat="1" ht="47.25">
      <c r="A112" s="62" t="s">
        <v>223</v>
      </c>
      <c r="B112" s="107"/>
      <c r="C112" s="88">
        <f>SUM(C111)</f>
        <v>500000</v>
      </c>
      <c r="D112" s="264"/>
      <c r="E112" s="246"/>
      <c r="F112" s="12"/>
    </row>
    <row r="113" spans="1:6" s="10" customFormat="1" ht="15.75" hidden="1">
      <c r="A113" s="62" t="s">
        <v>224</v>
      </c>
      <c r="B113" s="107"/>
      <c r="C113" s="88"/>
      <c r="D113" s="264"/>
      <c r="E113" s="246"/>
      <c r="F113" s="12"/>
    </row>
    <row r="114" spans="1:6" s="10" customFormat="1" ht="15.75" hidden="1">
      <c r="A114" s="62" t="s">
        <v>225</v>
      </c>
      <c r="B114" s="107"/>
      <c r="C114" s="88"/>
      <c r="D114" s="264"/>
      <c r="E114" s="246"/>
      <c r="F114" s="12"/>
    </row>
    <row r="115" spans="1:6" s="10" customFormat="1" ht="15.75" hidden="1">
      <c r="A115" s="92" t="s">
        <v>525</v>
      </c>
      <c r="B115" s="107">
        <v>2</v>
      </c>
      <c r="C115" s="88"/>
      <c r="D115" s="264"/>
      <c r="E115" s="246"/>
      <c r="F115" s="12"/>
    </row>
    <row r="116" spans="1:6" s="10" customFormat="1" ht="15.75" hidden="1">
      <c r="A116" s="92" t="s">
        <v>562</v>
      </c>
      <c r="B116" s="107">
        <v>2</v>
      </c>
      <c r="C116" s="88"/>
      <c r="D116" s="264"/>
      <c r="E116" s="246"/>
      <c r="F116" s="12"/>
    </row>
    <row r="117" spans="1:6" s="10" customFormat="1" ht="15.75" hidden="1">
      <c r="A117" s="92" t="s">
        <v>524</v>
      </c>
      <c r="B117" s="107">
        <v>2</v>
      </c>
      <c r="C117" s="88"/>
      <c r="D117" s="264"/>
      <c r="E117" s="246"/>
      <c r="F117" s="12"/>
    </row>
    <row r="118" spans="1:6" s="10" customFormat="1" ht="15.75" hidden="1">
      <c r="A118" s="92" t="s">
        <v>661</v>
      </c>
      <c r="B118" s="107">
        <v>2</v>
      </c>
      <c r="C118" s="88"/>
      <c r="D118" s="264"/>
      <c r="E118" s="246"/>
      <c r="F118" s="12"/>
    </row>
    <row r="119" spans="1:6" s="10" customFormat="1" ht="15.75" hidden="1">
      <c r="A119" s="92" t="s">
        <v>658</v>
      </c>
      <c r="B119" s="107">
        <v>2</v>
      </c>
      <c r="C119" s="88"/>
      <c r="D119" s="264"/>
      <c r="E119" s="246"/>
      <c r="F119" s="12"/>
    </row>
    <row r="120" spans="1:6" s="10" customFormat="1" ht="15.75" hidden="1">
      <c r="A120" s="140" t="s">
        <v>563</v>
      </c>
      <c r="B120" s="107">
        <v>2</v>
      </c>
      <c r="C120" s="88"/>
      <c r="D120" s="264"/>
      <c r="E120" s="246"/>
      <c r="F120" s="12"/>
    </row>
    <row r="121" spans="1:6" s="10" customFormat="1" ht="15.75" hidden="1">
      <c r="A121" s="62"/>
      <c r="B121" s="107">
        <v>2</v>
      </c>
      <c r="C121" s="88"/>
      <c r="D121" s="264"/>
      <c r="E121" s="246"/>
      <c r="F121" s="12"/>
    </row>
    <row r="122" spans="1:6" s="10" customFormat="1" ht="15.75">
      <c r="A122" s="62" t="s">
        <v>948</v>
      </c>
      <c r="B122" s="107">
        <v>2</v>
      </c>
      <c r="C122" s="88">
        <v>1000000</v>
      </c>
      <c r="D122" s="264"/>
      <c r="E122" s="246"/>
      <c r="F122" s="12"/>
    </row>
    <row r="123" spans="1:6" s="10" customFormat="1" ht="15.75" hidden="1">
      <c r="A123" s="62" t="s">
        <v>612</v>
      </c>
      <c r="B123" s="107">
        <v>2</v>
      </c>
      <c r="C123" s="88">
        <v>0</v>
      </c>
      <c r="D123" s="264"/>
      <c r="E123" s="246"/>
      <c r="F123" s="12"/>
    </row>
    <row r="124" spans="1:6" s="10" customFormat="1" ht="15.75">
      <c r="A124" s="62" t="s">
        <v>644</v>
      </c>
      <c r="B124" s="107">
        <v>2</v>
      </c>
      <c r="C124" s="88">
        <v>150000</v>
      </c>
      <c r="D124" s="264"/>
      <c r="E124" s="246"/>
      <c r="F124" s="12"/>
    </row>
    <row r="125" spans="1:6" s="10" customFormat="1" ht="15.75">
      <c r="A125" s="139" t="s">
        <v>226</v>
      </c>
      <c r="B125" s="107"/>
      <c r="C125" s="88">
        <f>SUM(C118:C124)</f>
        <v>1150000</v>
      </c>
      <c r="D125" s="264"/>
      <c r="E125" s="246"/>
      <c r="F125" s="12"/>
    </row>
    <row r="126" spans="1:6" s="10" customFormat="1" ht="15.75" hidden="1">
      <c r="A126" s="92" t="s">
        <v>161</v>
      </c>
      <c r="B126" s="107">
        <v>2</v>
      </c>
      <c r="C126" s="88"/>
      <c r="D126" s="264"/>
      <c r="E126" s="246"/>
      <c r="F126" s="12"/>
    </row>
    <row r="127" spans="1:6" s="10" customFormat="1" ht="15.75" hidden="1">
      <c r="A127" s="92"/>
      <c r="B127" s="107"/>
      <c r="C127" s="88"/>
      <c r="D127" s="264"/>
      <c r="E127" s="246"/>
      <c r="F127" s="12"/>
    </row>
    <row r="128" spans="1:6" s="10" customFormat="1" ht="15.75" hidden="1">
      <c r="A128" s="139" t="s">
        <v>160</v>
      </c>
      <c r="B128" s="107"/>
      <c r="C128" s="88">
        <f>SUM(C126:C127)</f>
        <v>0</v>
      </c>
      <c r="D128" s="264"/>
      <c r="E128" s="246"/>
      <c r="F128" s="12"/>
    </row>
    <row r="129" spans="1:6" s="10" customFormat="1" ht="15.75" hidden="1">
      <c r="A129" s="92"/>
      <c r="B129" s="107"/>
      <c r="C129" s="88"/>
      <c r="D129" s="264"/>
      <c r="E129" s="246"/>
      <c r="F129" s="12"/>
    </row>
    <row r="130" spans="1:6" s="10" customFormat="1" ht="15.75">
      <c r="A130" s="92" t="s">
        <v>526</v>
      </c>
      <c r="B130" s="107">
        <v>2</v>
      </c>
      <c r="C130" s="88">
        <v>58800</v>
      </c>
      <c r="D130" s="264"/>
      <c r="E130" s="246"/>
      <c r="F130" s="12"/>
    </row>
    <row r="131" spans="1:6" s="10" customFormat="1" ht="15.75" hidden="1">
      <c r="A131" s="92" t="s">
        <v>781</v>
      </c>
      <c r="B131" s="107">
        <v>2</v>
      </c>
      <c r="C131" s="88"/>
      <c r="D131" s="264"/>
      <c r="E131" s="246"/>
      <c r="F131" s="12"/>
    </row>
    <row r="132" spans="1:6" s="10" customFormat="1" ht="15.75">
      <c r="A132" s="139" t="s">
        <v>227</v>
      </c>
      <c r="B132" s="107"/>
      <c r="C132" s="88">
        <f>SUM(C129:C131)</f>
        <v>58800</v>
      </c>
      <c r="D132" s="264"/>
      <c r="E132" s="246"/>
      <c r="F132" s="12"/>
    </row>
    <row r="133" spans="1:6" s="10" customFormat="1" ht="15.75" hidden="1">
      <c r="A133" s="62" t="s">
        <v>624</v>
      </c>
      <c r="B133" s="107">
        <v>2</v>
      </c>
      <c r="C133" s="88"/>
      <c r="D133" s="264"/>
      <c r="E133" s="246"/>
      <c r="F133" s="12"/>
    </row>
    <row r="134" spans="1:6" s="10" customFormat="1" ht="15.75" hidden="1">
      <c r="A134" s="62" t="s">
        <v>625</v>
      </c>
      <c r="B134" s="107"/>
      <c r="C134" s="88"/>
      <c r="D134" s="264"/>
      <c r="E134" s="246"/>
      <c r="F134" s="12"/>
    </row>
    <row r="135" spans="1:6" s="10" customFormat="1" ht="31.5">
      <c r="A135" s="62" t="s">
        <v>478</v>
      </c>
      <c r="B135" s="107"/>
      <c r="C135" s="88">
        <f>C125+C128+C132+C134</f>
        <v>1208800</v>
      </c>
      <c r="D135" s="264"/>
      <c r="E135" s="246"/>
      <c r="F135" s="12"/>
    </row>
    <row r="136" spans="1:6" s="10" customFormat="1" ht="15.75">
      <c r="A136" s="92" t="s">
        <v>246</v>
      </c>
      <c r="B136" s="107">
        <v>2</v>
      </c>
      <c r="C136" s="88">
        <v>185966</v>
      </c>
      <c r="D136" s="264"/>
      <c r="E136" s="246"/>
      <c r="F136" s="12"/>
    </row>
    <row r="137" spans="1:6" s="10" customFormat="1" ht="15.75" hidden="1">
      <c r="A137" s="92" t="s">
        <v>247</v>
      </c>
      <c r="B137" s="107">
        <v>2</v>
      </c>
      <c r="C137" s="88"/>
      <c r="D137" s="264"/>
      <c r="E137" s="246"/>
      <c r="F137" s="12"/>
    </row>
    <row r="138" spans="1:6" s="10" customFormat="1" ht="24.75" customHeight="1" hidden="1">
      <c r="A138" s="62" t="s">
        <v>676</v>
      </c>
      <c r="B138" s="107"/>
      <c r="C138" s="88"/>
      <c r="D138" s="264"/>
      <c r="E138" s="246"/>
      <c r="F138" s="12"/>
    </row>
    <row r="139" spans="1:6" s="10" customFormat="1" ht="15.75">
      <c r="A139" s="62" t="s">
        <v>477</v>
      </c>
      <c r="B139" s="107"/>
      <c r="C139" s="88">
        <f>SUM(C136:C137)</f>
        <v>185966</v>
      </c>
      <c r="D139" s="264"/>
      <c r="E139" s="246"/>
      <c r="F139" s="12"/>
    </row>
    <row r="140" spans="1:6" s="10" customFormat="1" ht="15.75">
      <c r="A140" s="64" t="s">
        <v>264</v>
      </c>
      <c r="B140" s="107"/>
      <c r="C140" s="90">
        <f>SUM(C141:C141:C143)</f>
        <v>57286911</v>
      </c>
      <c r="D140" s="264"/>
      <c r="E140" s="246"/>
      <c r="F140" s="12"/>
    </row>
    <row r="141" spans="1:6" s="10" customFormat="1" ht="15.75">
      <c r="A141" s="92" t="s">
        <v>441</v>
      </c>
      <c r="B141" s="105">
        <v>1</v>
      </c>
      <c r="C141" s="88">
        <f>SUMIF($B$65:$B$140,"1",C$65:C$140)</f>
        <v>0</v>
      </c>
      <c r="D141" s="264"/>
      <c r="E141" s="246"/>
      <c r="F141" s="12"/>
    </row>
    <row r="142" spans="1:6" s="10" customFormat="1" ht="15.75">
      <c r="A142" s="92" t="s">
        <v>263</v>
      </c>
      <c r="B142" s="105">
        <v>2</v>
      </c>
      <c r="C142" s="88">
        <f>SUMIF($B$65:$B$140,"2",C$65:C$140)</f>
        <v>57286911</v>
      </c>
      <c r="D142" s="264"/>
      <c r="E142" s="246"/>
      <c r="F142" s="12"/>
    </row>
    <row r="143" spans="1:6" s="10" customFormat="1" ht="15.75">
      <c r="A143" s="92" t="s">
        <v>143</v>
      </c>
      <c r="B143" s="105">
        <v>3</v>
      </c>
      <c r="C143" s="88">
        <f>SUMIF($B$65:$B$140,"3",C$65:C$140)</f>
        <v>0</v>
      </c>
      <c r="D143" s="264"/>
      <c r="E143" s="246"/>
      <c r="F143" s="12"/>
    </row>
    <row r="144" spans="1:4" ht="15.75">
      <c r="A144" s="66" t="s">
        <v>95</v>
      </c>
      <c r="B144" s="107"/>
      <c r="C144" s="88"/>
      <c r="D144" s="264"/>
    </row>
    <row r="145" spans="1:4" ht="15.75">
      <c r="A145" s="41" t="s">
        <v>265</v>
      </c>
      <c r="B145" s="107"/>
      <c r="C145" s="90">
        <f>SUM(C146:C148)</f>
        <v>2294670</v>
      </c>
      <c r="D145" s="264"/>
    </row>
    <row r="146" spans="1:4" ht="15.75">
      <c r="A146" s="92" t="s">
        <v>441</v>
      </c>
      <c r="B146" s="105">
        <v>1</v>
      </c>
      <c r="C146" s="88">
        <f>Felh!F49</f>
        <v>0</v>
      </c>
      <c r="D146" s="264"/>
    </row>
    <row r="147" spans="1:4" ht="15.75">
      <c r="A147" s="92" t="s">
        <v>263</v>
      </c>
      <c r="B147" s="105">
        <v>2</v>
      </c>
      <c r="C147" s="88">
        <f>Felh!F50</f>
        <v>2294670</v>
      </c>
      <c r="D147" s="264"/>
    </row>
    <row r="148" spans="1:4" ht="15.75">
      <c r="A148" s="92" t="s">
        <v>143</v>
      </c>
      <c r="B148" s="105">
        <v>3</v>
      </c>
      <c r="C148" s="88">
        <f>Felh!F51</f>
        <v>0</v>
      </c>
      <c r="D148" s="264"/>
    </row>
    <row r="149" spans="1:4" ht="15.75">
      <c r="A149" s="41" t="s">
        <v>266</v>
      </c>
      <c r="B149" s="107"/>
      <c r="C149" s="90">
        <f>SUM(C150:C152)</f>
        <v>27732261</v>
      </c>
      <c r="D149" s="264"/>
    </row>
    <row r="150" spans="1:4" ht="15.75">
      <c r="A150" s="92" t="s">
        <v>441</v>
      </c>
      <c r="B150" s="105">
        <v>1</v>
      </c>
      <c r="C150" s="88">
        <f>Felh!F80</f>
        <v>0</v>
      </c>
      <c r="D150" s="264"/>
    </row>
    <row r="151" spans="1:4" ht="15.75">
      <c r="A151" s="92" t="s">
        <v>263</v>
      </c>
      <c r="B151" s="105">
        <v>2</v>
      </c>
      <c r="C151" s="88">
        <f>Felh!F81</f>
        <v>27732261</v>
      </c>
      <c r="D151" s="264"/>
    </row>
    <row r="152" spans="1:4" ht="15.75">
      <c r="A152" s="92" t="s">
        <v>143</v>
      </c>
      <c r="B152" s="105">
        <v>3</v>
      </c>
      <c r="C152" s="88">
        <f>Felh!F82</f>
        <v>0</v>
      </c>
      <c r="D152" s="264"/>
    </row>
    <row r="153" spans="1:4" ht="15.75">
      <c r="A153" s="41" t="s">
        <v>267</v>
      </c>
      <c r="B153" s="107"/>
      <c r="C153" s="90">
        <f>SUM(C154:C156)</f>
        <v>198459</v>
      </c>
      <c r="D153" s="264"/>
    </row>
    <row r="154" spans="1:4" ht="15.75">
      <c r="A154" s="92" t="s">
        <v>441</v>
      </c>
      <c r="B154" s="105">
        <v>1</v>
      </c>
      <c r="C154" s="88">
        <f>Felh!F101</f>
        <v>0</v>
      </c>
      <c r="D154" s="264"/>
    </row>
    <row r="155" spans="1:4" ht="15.75">
      <c r="A155" s="92" t="s">
        <v>263</v>
      </c>
      <c r="B155" s="105">
        <v>2</v>
      </c>
      <c r="C155" s="88">
        <f>Felh!F102</f>
        <v>198459</v>
      </c>
      <c r="D155" s="264"/>
    </row>
    <row r="156" spans="1:4" ht="15.75">
      <c r="A156" s="92" t="s">
        <v>143</v>
      </c>
      <c r="B156" s="105">
        <v>3</v>
      </c>
      <c r="C156" s="88">
        <f>Felh!F103</f>
        <v>0</v>
      </c>
      <c r="D156" s="264"/>
    </row>
    <row r="157" spans="1:4" ht="16.5">
      <c r="A157" s="68" t="s">
        <v>268</v>
      </c>
      <c r="B157" s="108"/>
      <c r="C157" s="88"/>
      <c r="D157" s="264"/>
    </row>
    <row r="158" spans="1:4" ht="15.75">
      <c r="A158" s="66" t="s">
        <v>145</v>
      </c>
      <c r="B158" s="107"/>
      <c r="C158" s="15"/>
      <c r="D158" s="264"/>
    </row>
    <row r="159" spans="1:4" ht="15.75">
      <c r="A159" s="62" t="s">
        <v>253</v>
      </c>
      <c r="B159" s="107"/>
      <c r="C159" s="15"/>
      <c r="D159" s="264"/>
    </row>
    <row r="160" spans="1:4" ht="31.5" hidden="1">
      <c r="A160" s="92" t="s">
        <v>490</v>
      </c>
      <c r="B160" s="107"/>
      <c r="C160" s="15"/>
      <c r="D160" s="264"/>
    </row>
    <row r="161" spans="1:4" ht="31.5" hidden="1">
      <c r="A161" s="92" t="s">
        <v>255</v>
      </c>
      <c r="B161" s="107"/>
      <c r="C161" s="15"/>
      <c r="D161" s="264"/>
    </row>
    <row r="162" spans="1:4" ht="31.5" hidden="1">
      <c r="A162" s="92" t="s">
        <v>491</v>
      </c>
      <c r="B162" s="107"/>
      <c r="C162" s="15"/>
      <c r="D162" s="264"/>
    </row>
    <row r="163" spans="1:4" ht="31.5">
      <c r="A163" s="92" t="s">
        <v>919</v>
      </c>
      <c r="B163" s="107">
        <v>2</v>
      </c>
      <c r="C163" s="15">
        <v>5935169</v>
      </c>
      <c r="D163" s="264"/>
    </row>
    <row r="164" spans="1:4" ht="31.5" hidden="1">
      <c r="A164" s="92" t="s">
        <v>648</v>
      </c>
      <c r="B164" s="107">
        <v>2</v>
      </c>
      <c r="C164" s="15"/>
      <c r="D164" s="264"/>
    </row>
    <row r="165" spans="1:6" s="10" customFormat="1" ht="15.75">
      <c r="A165" s="62" t="s">
        <v>433</v>
      </c>
      <c r="B165" s="107"/>
      <c r="C165" s="91">
        <f>SUM(C166:C172)</f>
        <v>71544766</v>
      </c>
      <c r="D165" s="264"/>
      <c r="E165" s="246"/>
      <c r="F165" s="12"/>
    </row>
    <row r="166" spans="1:6" s="10" customFormat="1" ht="31.5">
      <c r="A166" s="92" t="s">
        <v>903</v>
      </c>
      <c r="B166" s="107">
        <v>2</v>
      </c>
      <c r="C166" s="91">
        <v>60181200</v>
      </c>
      <c r="D166" s="264"/>
      <c r="E166" s="246"/>
      <c r="F166" s="12"/>
    </row>
    <row r="167" spans="1:6" s="10" customFormat="1" ht="15.75" hidden="1">
      <c r="A167" s="92" t="s">
        <v>738</v>
      </c>
      <c r="B167" s="107">
        <v>2</v>
      </c>
      <c r="C167" s="91"/>
      <c r="D167" s="264"/>
      <c r="E167" s="246"/>
      <c r="F167" s="12"/>
    </row>
    <row r="168" spans="1:6" s="10" customFormat="1" ht="31.5">
      <c r="A168" s="92" t="s">
        <v>569</v>
      </c>
      <c r="B168" s="107">
        <v>2</v>
      </c>
      <c r="C168" s="91">
        <v>9506916</v>
      </c>
      <c r="D168" s="264"/>
      <c r="E168" s="246"/>
      <c r="F168" s="12"/>
    </row>
    <row r="169" spans="1:4" ht="15.75" hidden="1">
      <c r="A169" s="92" t="s">
        <v>850</v>
      </c>
      <c r="B169" s="107">
        <v>2</v>
      </c>
      <c r="C169" s="15"/>
      <c r="D169" s="264"/>
    </row>
    <row r="170" spans="1:4" ht="15.75" hidden="1">
      <c r="A170" s="92" t="s">
        <v>849</v>
      </c>
      <c r="B170" s="107">
        <v>2</v>
      </c>
      <c r="C170" s="15"/>
      <c r="D170" s="264"/>
    </row>
    <row r="171" spans="1:4" ht="15.75">
      <c r="A171" s="92" t="s">
        <v>923</v>
      </c>
      <c r="B171" s="107">
        <v>2</v>
      </c>
      <c r="C171" s="15">
        <v>525600</v>
      </c>
      <c r="D171" s="264"/>
    </row>
    <row r="172" spans="1:4" ht="31.5">
      <c r="A172" s="92" t="s">
        <v>924</v>
      </c>
      <c r="B172" s="107">
        <v>2</v>
      </c>
      <c r="C172" s="15">
        <v>1331050</v>
      </c>
      <c r="D172" s="264"/>
    </row>
    <row r="173" spans="1:4" ht="31.5">
      <c r="A173" s="92" t="s">
        <v>257</v>
      </c>
      <c r="B173" s="107"/>
      <c r="C173" s="15">
        <f>SUM(C165)</f>
        <v>71544766</v>
      </c>
      <c r="D173" s="264"/>
    </row>
    <row r="174" spans="1:4" ht="31.5" hidden="1">
      <c r="A174" s="92" t="s">
        <v>492</v>
      </c>
      <c r="B174" s="107"/>
      <c r="C174" s="15"/>
      <c r="D174" s="264"/>
    </row>
    <row r="175" spans="1:4" ht="15.75" hidden="1">
      <c r="A175" s="92" t="s">
        <v>261</v>
      </c>
      <c r="B175" s="107"/>
      <c r="C175" s="15"/>
      <c r="D175" s="264"/>
    </row>
    <row r="176" spans="1:4" ht="15.75" hidden="1">
      <c r="A176" s="62" t="s">
        <v>262</v>
      </c>
      <c r="B176" s="107"/>
      <c r="C176" s="15"/>
      <c r="D176" s="264"/>
    </row>
    <row r="177" spans="1:4" ht="31.5" hidden="1">
      <c r="A177" s="62" t="s">
        <v>254</v>
      </c>
      <c r="B177" s="107"/>
      <c r="C177" s="15"/>
      <c r="D177" s="264"/>
    </row>
    <row r="178" spans="1:4" ht="15.75">
      <c r="A178" s="41" t="s">
        <v>145</v>
      </c>
      <c r="B178" s="107"/>
      <c r="C178" s="90">
        <f>SUM(C179:C181)</f>
        <v>77479935</v>
      </c>
      <c r="D178" s="264"/>
    </row>
    <row r="179" spans="1:4" ht="15.75">
      <c r="A179" s="92" t="s">
        <v>441</v>
      </c>
      <c r="B179" s="105">
        <v>1</v>
      </c>
      <c r="C179" s="88">
        <f>SUMIF($B$158:$B$178,"1",C$158:C$178)</f>
        <v>0</v>
      </c>
      <c r="D179" s="264"/>
    </row>
    <row r="180" spans="1:4" ht="15.75">
      <c r="A180" s="92" t="s">
        <v>263</v>
      </c>
      <c r="B180" s="105">
        <v>2</v>
      </c>
      <c r="C180" s="88">
        <f>SUMIF($B$158:$B$178,"2",C$158:C$178)</f>
        <v>77479935</v>
      </c>
      <c r="D180" s="264"/>
    </row>
    <row r="181" spans="1:4" ht="15.75">
      <c r="A181" s="92" t="s">
        <v>143</v>
      </c>
      <c r="B181" s="105">
        <v>3</v>
      </c>
      <c r="C181" s="88">
        <f>SUMIF($B$158:$B$178,"3",C$158:C$178)</f>
        <v>0</v>
      </c>
      <c r="D181" s="264"/>
    </row>
    <row r="182" spans="1:4" ht="15.75" hidden="1">
      <c r="A182" s="66" t="s">
        <v>146</v>
      </c>
      <c r="B182" s="107"/>
      <c r="C182" s="15"/>
      <c r="D182" s="264"/>
    </row>
    <row r="183" spans="1:4" ht="15.75" hidden="1">
      <c r="A183" s="62" t="s">
        <v>253</v>
      </c>
      <c r="B183" s="107"/>
      <c r="C183" s="15"/>
      <c r="D183" s="264"/>
    </row>
    <row r="184" spans="1:4" ht="31.5" hidden="1">
      <c r="A184" s="92" t="s">
        <v>490</v>
      </c>
      <c r="B184" s="107"/>
      <c r="C184" s="15"/>
      <c r="D184" s="264"/>
    </row>
    <row r="185" spans="1:4" ht="31.5" hidden="1">
      <c r="A185" s="92" t="s">
        <v>255</v>
      </c>
      <c r="B185" s="107"/>
      <c r="C185" s="15"/>
      <c r="D185" s="264"/>
    </row>
    <row r="186" spans="1:4" ht="31.5" hidden="1">
      <c r="A186" s="92" t="s">
        <v>491</v>
      </c>
      <c r="B186" s="107"/>
      <c r="C186" s="15"/>
      <c r="D186" s="264"/>
    </row>
    <row r="187" spans="1:4" ht="31.5" hidden="1">
      <c r="A187" s="92" t="s">
        <v>256</v>
      </c>
      <c r="B187" s="107"/>
      <c r="C187" s="15"/>
      <c r="D187" s="264"/>
    </row>
    <row r="188" spans="1:4" ht="15.75" hidden="1">
      <c r="A188" s="92" t="s">
        <v>257</v>
      </c>
      <c r="B188" s="107"/>
      <c r="C188" s="15"/>
      <c r="D188" s="264"/>
    </row>
    <row r="189" spans="1:4" ht="31.5" hidden="1">
      <c r="A189" s="92" t="s">
        <v>492</v>
      </c>
      <c r="B189" s="107"/>
      <c r="C189" s="15"/>
      <c r="D189" s="264"/>
    </row>
    <row r="190" spans="1:4" ht="15.75" hidden="1">
      <c r="A190" s="92" t="s">
        <v>261</v>
      </c>
      <c r="B190" s="107"/>
      <c r="C190" s="15"/>
      <c r="D190" s="264"/>
    </row>
    <row r="191" spans="1:4" ht="15.75" hidden="1">
      <c r="A191" s="62" t="s">
        <v>262</v>
      </c>
      <c r="B191" s="107"/>
      <c r="C191" s="15"/>
      <c r="D191" s="264"/>
    </row>
    <row r="192" spans="1:4" ht="31.5" hidden="1">
      <c r="A192" s="62" t="s">
        <v>254</v>
      </c>
      <c r="B192" s="107"/>
      <c r="C192" s="15"/>
      <c r="D192" s="264"/>
    </row>
    <row r="193" spans="1:4" ht="15.75" hidden="1">
      <c r="A193" s="41" t="s">
        <v>269</v>
      </c>
      <c r="B193" s="107"/>
      <c r="C193" s="90">
        <f>SUM(C194:C196)</f>
        <v>0</v>
      </c>
      <c r="D193" s="264"/>
    </row>
    <row r="194" spans="1:4" ht="15.75" hidden="1">
      <c r="A194" s="92" t="s">
        <v>441</v>
      </c>
      <c r="B194" s="105">
        <v>1</v>
      </c>
      <c r="C194" s="88">
        <f>SUMIF($B$182:$B$193,"1",C$182:C$193)</f>
        <v>0</v>
      </c>
      <c r="D194" s="264"/>
    </row>
    <row r="195" spans="1:4" ht="15.75" hidden="1">
      <c r="A195" s="92" t="s">
        <v>263</v>
      </c>
      <c r="B195" s="105">
        <v>2</v>
      </c>
      <c r="C195" s="88">
        <f>SUMIF($B$182:$B$193,"2",C$182:C$193)</f>
        <v>0</v>
      </c>
      <c r="D195" s="264"/>
    </row>
    <row r="196" spans="1:4" ht="15.75" hidden="1">
      <c r="A196" s="92" t="s">
        <v>143</v>
      </c>
      <c r="B196" s="105">
        <v>3</v>
      </c>
      <c r="C196" s="88">
        <f>SUMIF($B$182:$B$193,"3",C$182:C$193)</f>
        <v>0</v>
      </c>
      <c r="D196" s="264"/>
    </row>
    <row r="197" spans="1:4" ht="16.5">
      <c r="A197" s="67" t="s">
        <v>147</v>
      </c>
      <c r="B197" s="108"/>
      <c r="C197" s="18">
        <f>C7+C11+C15+C61+C140+C145+C149+C153+C178+C193</f>
        <v>251998008</v>
      </c>
      <c r="D197" s="264"/>
    </row>
    <row r="198" ht="15.75" hidden="1">
      <c r="D198" s="264"/>
    </row>
    <row r="199" ht="15.75" hidden="1">
      <c r="D199" s="264"/>
    </row>
    <row r="200" ht="15.75" hidden="1">
      <c r="D200" s="264"/>
    </row>
    <row r="201" ht="15.75" hidden="1">
      <c r="D201" s="264"/>
    </row>
    <row r="202" ht="15.75" hidden="1">
      <c r="D202" s="264"/>
    </row>
    <row r="203" ht="15.75" hidden="1">
      <c r="D203" s="264"/>
    </row>
    <row r="204" ht="15.75" hidden="1">
      <c r="D204" s="264"/>
    </row>
    <row r="205" ht="15.75" hidden="1">
      <c r="D205" s="264"/>
    </row>
    <row r="206" ht="15.75" hidden="1">
      <c r="D206" s="264"/>
    </row>
    <row r="207" ht="15.75" hidden="1">
      <c r="D207" s="264"/>
    </row>
    <row r="208" ht="15.75" hidden="1">
      <c r="D208" s="264"/>
    </row>
    <row r="209" ht="15.75">
      <c r="D209" s="264"/>
    </row>
    <row r="210" ht="15.75">
      <c r="D210" s="264"/>
    </row>
    <row r="211" ht="15.75">
      <c r="D211" s="264"/>
    </row>
    <row r="212" ht="15.75">
      <c r="D212" s="242"/>
    </row>
    <row r="300" ht="15.75"/>
    <row r="301" ht="15.75"/>
    <row r="302" ht="15.75"/>
    <row r="412" ht="15.75"/>
    <row r="413" ht="15.75"/>
    <row r="414" ht="15.75"/>
    <row r="415" ht="15.75"/>
    <row r="416" ht="15.75"/>
    <row r="417" ht="15.75"/>
    <row r="418" ht="15.75"/>
    <row r="419" ht="15.75"/>
    <row r="420" ht="15.75"/>
    <row r="421" ht="15.75"/>
    <row r="422" ht="15.75"/>
    <row r="423" ht="15.75"/>
    <row r="424" ht="15.75"/>
    <row r="425" ht="15.75"/>
    <row r="426" ht="15.75"/>
    <row r="427" ht="15.75"/>
    <row r="428" ht="15.75"/>
    <row r="447" ht="15.75"/>
    <row r="448" ht="15.75"/>
  </sheetData>
  <sheetProtection/>
  <mergeCells count="2">
    <mergeCell ref="A1:C1"/>
    <mergeCell ref="A2:C2"/>
  </mergeCells>
  <printOptions horizontalCentered="1"/>
  <pageMargins left="0.7086614173228347" right="0.7086614173228347" top="0.3937007874015748" bottom="0.5118110236220472" header="0.31496062992125984" footer="0.31496062992125984"/>
  <pageSetup fitToHeight="2" fitToWidth="1" horizontalDpi="600" verticalDpi="600" orientation="portrait" paperSize="9" scale="92" r:id="rId3"/>
  <headerFooter>
    <oddFooter>&amp;C&amp;P. oldal, összesen: &amp;N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G59"/>
  <sheetViews>
    <sheetView zoomScalePageLayoutView="0" workbookViewId="0" topLeftCell="A1">
      <pane xSplit="2" ySplit="5" topLeftCell="C6" activePane="bottomRight" state="frozen"/>
      <selection pane="topLeft" activeCell="S32" sqref="S32"/>
      <selection pane="topRight" activeCell="S32" sqref="S32"/>
      <selection pane="bottomLeft" activeCell="S32" sqref="S32"/>
      <selection pane="bottomRight" activeCell="A43" sqref="A43:IV43"/>
    </sheetView>
  </sheetViews>
  <sheetFormatPr defaultColWidth="9.140625" defaultRowHeight="15"/>
  <cols>
    <col min="1" max="1" width="53.8515625" style="3" customWidth="1"/>
    <col min="2" max="2" width="5.7109375" style="3" customWidth="1"/>
    <col min="3" max="3" width="15.421875" style="3" customWidth="1"/>
    <col min="4" max="4" width="16.140625" style="3" customWidth="1"/>
    <col min="5" max="5" width="15.421875" style="3" customWidth="1"/>
    <col min="6" max="6" width="13.8515625" style="3" customWidth="1"/>
    <col min="7" max="7" width="17.140625" style="3" customWidth="1"/>
    <col min="8" max="16384" width="9.140625" style="3" customWidth="1"/>
  </cols>
  <sheetData>
    <row r="1" spans="1:7" ht="15.75">
      <c r="A1" s="301" t="s">
        <v>900</v>
      </c>
      <c r="B1" s="301"/>
      <c r="C1" s="301"/>
      <c r="D1" s="301"/>
      <c r="E1" s="301"/>
      <c r="F1" s="301"/>
      <c r="G1" s="301"/>
    </row>
    <row r="2" spans="1:7" ht="15.75">
      <c r="A2" s="301" t="s">
        <v>605</v>
      </c>
      <c r="B2" s="301"/>
      <c r="C2" s="301"/>
      <c r="D2" s="301"/>
      <c r="E2" s="301"/>
      <c r="F2" s="301"/>
      <c r="G2" s="301"/>
    </row>
    <row r="4" spans="1:7" ht="15.75" customHeight="1">
      <c r="A4" s="290" t="s">
        <v>294</v>
      </c>
      <c r="B4" s="326" t="s">
        <v>159</v>
      </c>
      <c r="C4" s="274" t="s">
        <v>138</v>
      </c>
      <c r="D4" s="274" t="s">
        <v>139</v>
      </c>
      <c r="E4" s="274" t="s">
        <v>28</v>
      </c>
      <c r="F4" s="274" t="s">
        <v>15</v>
      </c>
      <c r="G4" s="4" t="s">
        <v>5</v>
      </c>
    </row>
    <row r="5" spans="1:7" ht="15.75">
      <c r="A5" s="290"/>
      <c r="B5" s="326"/>
      <c r="C5" s="38" t="s">
        <v>191</v>
      </c>
      <c r="D5" s="38" t="s">
        <v>191</v>
      </c>
      <c r="E5" s="38" t="s">
        <v>191</v>
      </c>
      <c r="F5" s="38" t="s">
        <v>191</v>
      </c>
      <c r="G5" s="38" t="s">
        <v>191</v>
      </c>
    </row>
    <row r="6" spans="1:7" ht="31.5">
      <c r="A6" s="141" t="s">
        <v>270</v>
      </c>
      <c r="B6" s="4">
        <v>2</v>
      </c>
      <c r="C6" s="142">
        <v>7100000</v>
      </c>
      <c r="D6" s="142">
        <v>1430000</v>
      </c>
      <c r="E6" s="142">
        <v>4100000</v>
      </c>
      <c r="F6" s="142">
        <v>837000</v>
      </c>
      <c r="G6" s="142">
        <f aca="true" t="shared" si="0" ref="G6:G37">C6+D6+E6+F6</f>
        <v>13467000</v>
      </c>
    </row>
    <row r="7" spans="1:7" ht="31.5" hidden="1">
      <c r="A7" s="141" t="s">
        <v>656</v>
      </c>
      <c r="B7" s="4">
        <v>2</v>
      </c>
      <c r="C7" s="142"/>
      <c r="D7" s="142"/>
      <c r="E7" s="142"/>
      <c r="F7" s="142"/>
      <c r="G7" s="142">
        <f t="shared" si="0"/>
        <v>0</v>
      </c>
    </row>
    <row r="8" spans="1:7" ht="47.25">
      <c r="A8" s="141" t="s">
        <v>550</v>
      </c>
      <c r="B8" s="4">
        <v>3</v>
      </c>
      <c r="C8" s="142">
        <v>1260000</v>
      </c>
      <c r="D8" s="142">
        <v>249000</v>
      </c>
      <c r="E8" s="142"/>
      <c r="F8" s="142"/>
      <c r="G8" s="142">
        <f t="shared" si="0"/>
        <v>1509000</v>
      </c>
    </row>
    <row r="9" spans="1:7" ht="47.25">
      <c r="A9" s="141" t="s">
        <v>626</v>
      </c>
      <c r="B9" s="4">
        <v>2</v>
      </c>
      <c r="C9" s="142"/>
      <c r="D9" s="142"/>
      <c r="E9" s="271">
        <v>1007874</v>
      </c>
      <c r="F9" s="142">
        <v>272126</v>
      </c>
      <c r="G9" s="142">
        <f t="shared" si="0"/>
        <v>1280000</v>
      </c>
    </row>
    <row r="10" spans="1:7" ht="15.75">
      <c r="A10" s="141" t="s">
        <v>510</v>
      </c>
      <c r="B10" s="4">
        <v>3</v>
      </c>
      <c r="C10" s="142">
        <v>100000</v>
      </c>
      <c r="D10" s="142">
        <v>50000</v>
      </c>
      <c r="E10" s="142"/>
      <c r="F10" s="142"/>
      <c r="G10" s="142">
        <f t="shared" si="0"/>
        <v>150000</v>
      </c>
    </row>
    <row r="11" spans="1:7" ht="15.75">
      <c r="A11" s="141" t="s">
        <v>271</v>
      </c>
      <c r="B11" s="4">
        <v>2</v>
      </c>
      <c r="C11" s="142"/>
      <c r="D11" s="142"/>
      <c r="E11" s="142">
        <v>800000</v>
      </c>
      <c r="F11" s="142">
        <v>216000</v>
      </c>
      <c r="G11" s="142">
        <f t="shared" si="0"/>
        <v>1016000</v>
      </c>
    </row>
    <row r="12" spans="1:7" ht="31.5">
      <c r="A12" s="141" t="s">
        <v>272</v>
      </c>
      <c r="B12" s="4">
        <v>2</v>
      </c>
      <c r="C12" s="142"/>
      <c r="D12" s="142"/>
      <c r="E12" s="142">
        <v>200000</v>
      </c>
      <c r="F12" s="142">
        <v>54000</v>
      </c>
      <c r="G12" s="142">
        <f t="shared" si="0"/>
        <v>254000</v>
      </c>
    </row>
    <row r="13" spans="1:7" ht="15.75">
      <c r="A13" s="141" t="s">
        <v>774</v>
      </c>
      <c r="B13" s="4">
        <v>2</v>
      </c>
      <c r="C13" s="142"/>
      <c r="D13" s="142"/>
      <c r="E13" s="142">
        <v>10000</v>
      </c>
      <c r="F13" s="142">
        <v>2700</v>
      </c>
      <c r="G13" s="142">
        <f t="shared" si="0"/>
        <v>12700</v>
      </c>
    </row>
    <row r="14" spans="1:7" ht="15.75">
      <c r="A14" s="141" t="s">
        <v>273</v>
      </c>
      <c r="B14" s="4">
        <v>2</v>
      </c>
      <c r="C14" s="142"/>
      <c r="D14" s="142"/>
      <c r="E14" s="142">
        <v>250000</v>
      </c>
      <c r="F14" s="142">
        <v>67500</v>
      </c>
      <c r="G14" s="142">
        <f t="shared" si="0"/>
        <v>317500</v>
      </c>
    </row>
    <row r="15" spans="1:7" ht="15.75" hidden="1">
      <c r="A15" s="141" t="s">
        <v>274</v>
      </c>
      <c r="B15" s="4">
        <v>2</v>
      </c>
      <c r="C15" s="142"/>
      <c r="D15" s="142"/>
      <c r="E15" s="142"/>
      <c r="F15" s="142"/>
      <c r="G15" s="142">
        <f t="shared" si="0"/>
        <v>0</v>
      </c>
    </row>
    <row r="16" spans="1:7" ht="15.75" hidden="1">
      <c r="A16" s="141" t="s">
        <v>275</v>
      </c>
      <c r="B16" s="4">
        <v>2</v>
      </c>
      <c r="C16" s="142"/>
      <c r="D16" s="142"/>
      <c r="E16" s="142"/>
      <c r="F16" s="142"/>
      <c r="G16" s="142">
        <f t="shared" si="0"/>
        <v>0</v>
      </c>
    </row>
    <row r="17" spans="1:7" ht="31.5">
      <c r="A17" s="141" t="s">
        <v>925</v>
      </c>
      <c r="B17" s="4">
        <v>2</v>
      </c>
      <c r="C17" s="142">
        <v>809846</v>
      </c>
      <c r="D17" s="142">
        <v>81942</v>
      </c>
      <c r="E17" s="142"/>
      <c r="F17" s="142"/>
      <c r="G17" s="142">
        <f t="shared" si="0"/>
        <v>891788</v>
      </c>
    </row>
    <row r="18" spans="1:7" ht="31.5" hidden="1">
      <c r="A18" s="141" t="s">
        <v>657</v>
      </c>
      <c r="B18" s="4">
        <v>3</v>
      </c>
      <c r="C18" s="142"/>
      <c r="D18" s="142"/>
      <c r="E18" s="142"/>
      <c r="F18" s="142"/>
      <c r="G18" s="142">
        <f t="shared" si="0"/>
        <v>0</v>
      </c>
    </row>
    <row r="19" spans="1:7" ht="31.5" hidden="1">
      <c r="A19" s="141" t="s">
        <v>657</v>
      </c>
      <c r="B19" s="4">
        <v>4</v>
      </c>
      <c r="C19" s="142"/>
      <c r="D19" s="142"/>
      <c r="E19" s="142"/>
      <c r="F19" s="142"/>
      <c r="G19" s="142">
        <f t="shared" si="0"/>
        <v>0</v>
      </c>
    </row>
    <row r="20" spans="1:7" ht="31.5" hidden="1">
      <c r="A20" s="141" t="s">
        <v>657</v>
      </c>
      <c r="B20" s="4">
        <v>5</v>
      </c>
      <c r="C20" s="142"/>
      <c r="D20" s="142"/>
      <c r="E20" s="142"/>
      <c r="F20" s="142"/>
      <c r="G20" s="142">
        <f t="shared" si="0"/>
        <v>0</v>
      </c>
    </row>
    <row r="21" spans="1:7" ht="15.75">
      <c r="A21" s="141" t="s">
        <v>737</v>
      </c>
      <c r="B21" s="4">
        <v>2</v>
      </c>
      <c r="C21" s="142"/>
      <c r="D21" s="142"/>
      <c r="E21" s="142"/>
      <c r="F21" s="142"/>
      <c r="G21" s="142">
        <f t="shared" si="0"/>
        <v>0</v>
      </c>
    </row>
    <row r="22" spans="1:7" ht="31.5">
      <c r="A22" s="141" t="s">
        <v>920</v>
      </c>
      <c r="B22" s="4">
        <v>2</v>
      </c>
      <c r="C22" s="142">
        <v>3743925</v>
      </c>
      <c r="D22" s="142">
        <v>380632</v>
      </c>
      <c r="E22" s="142"/>
      <c r="F22" s="142"/>
      <c r="G22" s="142">
        <f t="shared" si="0"/>
        <v>4124557</v>
      </c>
    </row>
    <row r="23" spans="1:7" ht="31.5">
      <c r="A23" s="141" t="s">
        <v>921</v>
      </c>
      <c r="B23" s="4">
        <v>2</v>
      </c>
      <c r="C23" s="142">
        <v>11231775</v>
      </c>
      <c r="D23" s="142">
        <v>1095075</v>
      </c>
      <c r="E23" s="142">
        <v>1185591</v>
      </c>
      <c r="F23" s="142">
        <v>320109</v>
      </c>
      <c r="G23" s="142">
        <f t="shared" si="0"/>
        <v>13832550</v>
      </c>
    </row>
    <row r="24" spans="1:7" ht="15.75">
      <c r="A24" s="141" t="s">
        <v>276</v>
      </c>
      <c r="B24" s="4">
        <v>2</v>
      </c>
      <c r="C24" s="142"/>
      <c r="D24" s="142"/>
      <c r="E24" s="142">
        <v>500000</v>
      </c>
      <c r="F24" s="142">
        <v>135000</v>
      </c>
      <c r="G24" s="142">
        <f t="shared" si="0"/>
        <v>635000</v>
      </c>
    </row>
    <row r="25" spans="1:7" ht="31.5" hidden="1">
      <c r="A25" s="141" t="s">
        <v>511</v>
      </c>
      <c r="B25" s="4">
        <v>2</v>
      </c>
      <c r="C25" s="142"/>
      <c r="D25" s="142"/>
      <c r="E25" s="142"/>
      <c r="F25" s="142"/>
      <c r="G25" s="142">
        <f t="shared" si="0"/>
        <v>0</v>
      </c>
    </row>
    <row r="26" spans="1:7" ht="15.75" hidden="1">
      <c r="A26" s="141" t="s">
        <v>555</v>
      </c>
      <c r="B26" s="4">
        <v>2</v>
      </c>
      <c r="C26" s="142"/>
      <c r="D26" s="142"/>
      <c r="E26" s="142"/>
      <c r="F26" s="142"/>
      <c r="G26" s="142">
        <f t="shared" si="0"/>
        <v>0</v>
      </c>
    </row>
    <row r="27" spans="1:7" ht="31.5">
      <c r="A27" s="141" t="s">
        <v>277</v>
      </c>
      <c r="B27" s="4">
        <v>2</v>
      </c>
      <c r="C27" s="142"/>
      <c r="D27" s="142"/>
      <c r="E27" s="142">
        <v>500000</v>
      </c>
      <c r="F27" s="142">
        <v>135000</v>
      </c>
      <c r="G27" s="142">
        <f t="shared" si="0"/>
        <v>635000</v>
      </c>
    </row>
    <row r="28" spans="1:7" ht="31.5">
      <c r="A28" s="141" t="s">
        <v>278</v>
      </c>
      <c r="B28" s="4">
        <v>2</v>
      </c>
      <c r="C28" s="142"/>
      <c r="D28" s="142"/>
      <c r="E28" s="142">
        <v>400000</v>
      </c>
      <c r="F28" s="142">
        <v>108000</v>
      </c>
      <c r="G28" s="142">
        <f t="shared" si="0"/>
        <v>508000</v>
      </c>
    </row>
    <row r="29" spans="1:7" ht="15.75" hidden="1">
      <c r="A29" s="141" t="s">
        <v>279</v>
      </c>
      <c r="B29" s="4">
        <v>2</v>
      </c>
      <c r="C29" s="142"/>
      <c r="D29" s="142"/>
      <c r="E29" s="142"/>
      <c r="F29" s="142"/>
      <c r="G29" s="142">
        <f t="shared" si="0"/>
        <v>0</v>
      </c>
    </row>
    <row r="30" spans="1:7" ht="15.75">
      <c r="A30" s="141" t="s">
        <v>280</v>
      </c>
      <c r="B30" s="4">
        <v>2</v>
      </c>
      <c r="C30" s="142"/>
      <c r="D30" s="142"/>
      <c r="E30" s="142">
        <v>440000</v>
      </c>
      <c r="F30" s="142">
        <v>118800</v>
      </c>
      <c r="G30" s="142">
        <f t="shared" si="0"/>
        <v>558800</v>
      </c>
    </row>
    <row r="31" spans="1:7" ht="15.75">
      <c r="A31" s="141" t="s">
        <v>281</v>
      </c>
      <c r="B31" s="4">
        <v>2</v>
      </c>
      <c r="C31" s="142"/>
      <c r="D31" s="142"/>
      <c r="E31" s="142">
        <v>4200000</v>
      </c>
      <c r="F31" s="142">
        <v>1134000</v>
      </c>
      <c r="G31" s="142">
        <f t="shared" si="0"/>
        <v>5334000</v>
      </c>
    </row>
    <row r="32" spans="1:7" ht="15.75">
      <c r="A32" s="141" t="s">
        <v>282</v>
      </c>
      <c r="B32" s="4">
        <v>2</v>
      </c>
      <c r="C32" s="142">
        <v>6654000</v>
      </c>
      <c r="D32" s="142">
        <v>1378000</v>
      </c>
      <c r="E32" s="142">
        <v>4500000</v>
      </c>
      <c r="F32" s="142">
        <v>1215000</v>
      </c>
      <c r="G32" s="142">
        <f t="shared" si="0"/>
        <v>13747000</v>
      </c>
    </row>
    <row r="33" spans="1:7" ht="15.75" hidden="1">
      <c r="A33" s="141" t="s">
        <v>595</v>
      </c>
      <c r="B33" s="4">
        <v>2</v>
      </c>
      <c r="C33" s="142"/>
      <c r="D33" s="142"/>
      <c r="E33" s="142"/>
      <c r="F33" s="142"/>
      <c r="G33" s="142">
        <f t="shared" si="0"/>
        <v>0</v>
      </c>
    </row>
    <row r="34" spans="1:7" ht="15.75">
      <c r="A34" s="141" t="s">
        <v>283</v>
      </c>
      <c r="B34" s="4">
        <v>2</v>
      </c>
      <c r="C34" s="142"/>
      <c r="D34" s="142"/>
      <c r="E34" s="142">
        <v>78740</v>
      </c>
      <c r="F34" s="142">
        <v>21260</v>
      </c>
      <c r="G34" s="142">
        <f t="shared" si="0"/>
        <v>100000</v>
      </c>
    </row>
    <row r="35" spans="1:7" ht="15.75" hidden="1">
      <c r="A35" s="141" t="s">
        <v>284</v>
      </c>
      <c r="B35" s="4">
        <v>2</v>
      </c>
      <c r="C35" s="142"/>
      <c r="D35" s="142"/>
      <c r="E35" s="142"/>
      <c r="F35" s="142"/>
      <c r="G35" s="142">
        <f t="shared" si="0"/>
        <v>0</v>
      </c>
    </row>
    <row r="36" spans="1:7" ht="31.5" hidden="1">
      <c r="A36" s="141" t="s">
        <v>285</v>
      </c>
      <c r="B36" s="4">
        <v>2</v>
      </c>
      <c r="C36" s="142"/>
      <c r="D36" s="142"/>
      <c r="E36" s="142"/>
      <c r="F36" s="142"/>
      <c r="G36" s="142">
        <f t="shared" si="0"/>
        <v>0</v>
      </c>
    </row>
    <row r="37" spans="1:7" ht="15.75">
      <c r="A37" s="141" t="s">
        <v>286</v>
      </c>
      <c r="B37" s="4">
        <v>2</v>
      </c>
      <c r="C37" s="142"/>
      <c r="D37" s="142"/>
      <c r="E37" s="142">
        <v>236220</v>
      </c>
      <c r="F37" s="142">
        <v>63780</v>
      </c>
      <c r="G37" s="142">
        <f t="shared" si="0"/>
        <v>300000</v>
      </c>
    </row>
    <row r="38" spans="1:7" ht="15.75">
      <c r="A38" s="141" t="s">
        <v>287</v>
      </c>
      <c r="B38" s="4">
        <v>2</v>
      </c>
      <c r="C38" s="142"/>
      <c r="D38" s="142"/>
      <c r="E38" s="142">
        <v>100000</v>
      </c>
      <c r="F38" s="142"/>
      <c r="G38" s="142">
        <f aca="true" t="shared" si="1" ref="G38:G59">C38+D38+E38+F38</f>
        <v>100000</v>
      </c>
    </row>
    <row r="39" spans="1:7" ht="15.75">
      <c r="A39" s="141" t="s">
        <v>288</v>
      </c>
      <c r="B39" s="4">
        <v>2</v>
      </c>
      <c r="C39" s="142">
        <v>3247000</v>
      </c>
      <c r="D39" s="142">
        <v>690000</v>
      </c>
      <c r="E39" s="142">
        <v>910000</v>
      </c>
      <c r="F39" s="142">
        <v>222750</v>
      </c>
      <c r="G39" s="142">
        <f t="shared" si="1"/>
        <v>5069750</v>
      </c>
    </row>
    <row r="40" spans="1:7" ht="31.5" hidden="1">
      <c r="A40" s="141" t="s">
        <v>289</v>
      </c>
      <c r="B40" s="4">
        <v>2</v>
      </c>
      <c r="C40" s="142"/>
      <c r="D40" s="142"/>
      <c r="E40" s="142"/>
      <c r="F40" s="142"/>
      <c r="G40" s="142">
        <f t="shared" si="1"/>
        <v>0</v>
      </c>
    </row>
    <row r="41" spans="1:7" ht="31.5">
      <c r="A41" s="141" t="s">
        <v>551</v>
      </c>
      <c r="B41" s="4">
        <v>2</v>
      </c>
      <c r="C41" s="142"/>
      <c r="D41" s="142"/>
      <c r="E41" s="142">
        <v>350000</v>
      </c>
      <c r="F41" s="142">
        <v>94500</v>
      </c>
      <c r="G41" s="142">
        <f t="shared" si="1"/>
        <v>444500</v>
      </c>
    </row>
    <row r="42" spans="1:7" ht="15.75">
      <c r="A42" s="141" t="s">
        <v>290</v>
      </c>
      <c r="B42" s="4">
        <v>2</v>
      </c>
      <c r="C42" s="142"/>
      <c r="D42" s="142"/>
      <c r="E42" s="142">
        <v>350000</v>
      </c>
      <c r="F42" s="142">
        <v>94500</v>
      </c>
      <c r="G42" s="142">
        <f t="shared" si="1"/>
        <v>444500</v>
      </c>
    </row>
    <row r="43" spans="1:7" ht="15.75">
      <c r="A43" s="141" t="s">
        <v>291</v>
      </c>
      <c r="B43" s="4">
        <v>2</v>
      </c>
      <c r="C43" s="142"/>
      <c r="D43" s="142"/>
      <c r="E43" s="142"/>
      <c r="F43" s="142"/>
      <c r="G43" s="142">
        <f t="shared" si="1"/>
        <v>0</v>
      </c>
    </row>
    <row r="44" spans="1:7" ht="31.5">
      <c r="A44" s="141" t="s">
        <v>292</v>
      </c>
      <c r="B44" s="4">
        <v>2</v>
      </c>
      <c r="C44" s="142">
        <v>1986000</v>
      </c>
      <c r="D44" s="142">
        <v>388000</v>
      </c>
      <c r="E44" s="142">
        <v>3000000</v>
      </c>
      <c r="F44" s="142">
        <v>810000</v>
      </c>
      <c r="G44" s="142">
        <f t="shared" si="1"/>
        <v>6184000</v>
      </c>
    </row>
    <row r="45" spans="1:7" ht="15.75">
      <c r="A45" s="141" t="s">
        <v>512</v>
      </c>
      <c r="B45" s="4">
        <v>2</v>
      </c>
      <c r="C45" s="142">
        <v>700000</v>
      </c>
      <c r="D45" s="142"/>
      <c r="E45" s="142"/>
      <c r="F45" s="142"/>
      <c r="G45" s="142">
        <f t="shared" si="1"/>
        <v>700000</v>
      </c>
    </row>
    <row r="46" spans="1:7" ht="15.75" hidden="1">
      <c r="A46" s="143" t="s">
        <v>552</v>
      </c>
      <c r="B46" s="4">
        <v>2</v>
      </c>
      <c r="C46" s="142">
        <v>0</v>
      </c>
      <c r="D46" s="142">
        <v>0</v>
      </c>
      <c r="E46" s="142">
        <v>0</v>
      </c>
      <c r="F46" s="142">
        <v>0</v>
      </c>
      <c r="G46" s="142">
        <f t="shared" si="1"/>
        <v>0</v>
      </c>
    </row>
    <row r="47" spans="1:7" ht="31.5">
      <c r="A47" s="141" t="s">
        <v>513</v>
      </c>
      <c r="B47" s="4">
        <v>2</v>
      </c>
      <c r="C47" s="142"/>
      <c r="D47" s="142"/>
      <c r="E47" s="142">
        <v>164567</v>
      </c>
      <c r="F47" s="142">
        <v>44433</v>
      </c>
      <c r="G47" s="142">
        <f t="shared" si="1"/>
        <v>209000</v>
      </c>
    </row>
    <row r="48" spans="1:7" ht="15.75">
      <c r="A48" s="141" t="s">
        <v>556</v>
      </c>
      <c r="B48" s="4">
        <v>2</v>
      </c>
      <c r="C48" s="142"/>
      <c r="D48" s="142"/>
      <c r="E48" s="142">
        <v>507968</v>
      </c>
      <c r="F48" s="142">
        <v>137152</v>
      </c>
      <c r="G48" s="142">
        <f t="shared" si="1"/>
        <v>645120</v>
      </c>
    </row>
    <row r="49" spans="1:7" ht="15.75">
      <c r="A49" s="141" t="s">
        <v>293</v>
      </c>
      <c r="B49" s="4">
        <v>2</v>
      </c>
      <c r="C49" s="142"/>
      <c r="D49" s="142"/>
      <c r="E49" s="142">
        <v>4357913</v>
      </c>
      <c r="F49" s="142">
        <v>1176637</v>
      </c>
      <c r="G49" s="142">
        <f t="shared" si="1"/>
        <v>5534550</v>
      </c>
    </row>
    <row r="50" spans="1:7" ht="15.75">
      <c r="A50" s="141" t="s">
        <v>553</v>
      </c>
      <c r="B50" s="4">
        <v>2</v>
      </c>
      <c r="C50" s="142"/>
      <c r="D50" s="142"/>
      <c r="E50" s="142"/>
      <c r="F50" s="88">
        <v>1555857</v>
      </c>
      <c r="G50" s="142">
        <f t="shared" si="1"/>
        <v>1555857</v>
      </c>
    </row>
    <row r="51" spans="1:7" ht="31.5" hidden="1">
      <c r="A51" s="141" t="s">
        <v>554</v>
      </c>
      <c r="B51" s="4">
        <v>2</v>
      </c>
      <c r="C51" s="142"/>
      <c r="D51" s="142"/>
      <c r="E51" s="142"/>
      <c r="F51" s="142"/>
      <c r="G51" s="142">
        <f t="shared" si="1"/>
        <v>0</v>
      </c>
    </row>
    <row r="52" spans="1:7" ht="15.75">
      <c r="A52" s="141" t="s">
        <v>166</v>
      </c>
      <c r="B52" s="4"/>
      <c r="C52" s="142"/>
      <c r="D52" s="142"/>
      <c r="E52" s="142">
        <f>SUM(E53:E55)</f>
        <v>8836104</v>
      </c>
      <c r="F52" s="142"/>
      <c r="G52" s="142">
        <f t="shared" si="1"/>
        <v>8836104</v>
      </c>
    </row>
    <row r="53" spans="1:7" ht="15.75">
      <c r="A53" s="92" t="s">
        <v>441</v>
      </c>
      <c r="B53" s="4">
        <v>1</v>
      </c>
      <c r="C53" s="142"/>
      <c r="D53" s="142"/>
      <c r="E53" s="88">
        <f>SUMIF($B$6:$B$52,"1",F$6:F$52)</f>
        <v>0</v>
      </c>
      <c r="F53" s="142"/>
      <c r="G53" s="142">
        <f t="shared" si="1"/>
        <v>0</v>
      </c>
    </row>
    <row r="54" spans="1:7" ht="15.75">
      <c r="A54" s="92" t="s">
        <v>263</v>
      </c>
      <c r="B54" s="4">
        <v>2</v>
      </c>
      <c r="C54" s="142"/>
      <c r="D54" s="142"/>
      <c r="E54" s="88">
        <f>SUMIF($B$6:$B$52,"2",F$6:F$52)</f>
        <v>8836104</v>
      </c>
      <c r="F54" s="142"/>
      <c r="G54" s="142">
        <f t="shared" si="1"/>
        <v>8836104</v>
      </c>
    </row>
    <row r="55" spans="1:7" ht="15.75">
      <c r="A55" s="92" t="s">
        <v>143</v>
      </c>
      <c r="B55" s="4">
        <v>3</v>
      </c>
      <c r="C55" s="142"/>
      <c r="D55" s="142"/>
      <c r="E55" s="88">
        <f>SUMIF($B$6:$B$52,"3",F$6:F$52)</f>
        <v>0</v>
      </c>
      <c r="F55" s="142"/>
      <c r="G55" s="142">
        <f t="shared" si="1"/>
        <v>0</v>
      </c>
    </row>
    <row r="56" spans="1:7" ht="15.75">
      <c r="A56" s="158" t="s">
        <v>448</v>
      </c>
      <c r="B56" s="4"/>
      <c r="C56" s="144">
        <f>SUM(C57:C59)</f>
        <v>36832546</v>
      </c>
      <c r="D56" s="144">
        <f>SUM(D57:D59)</f>
        <v>5742649</v>
      </c>
      <c r="E56" s="144">
        <f>SUM(E57:E59)</f>
        <v>36984977</v>
      </c>
      <c r="F56" s="144">
        <f>SUM(F57:F59)</f>
        <v>0</v>
      </c>
      <c r="G56" s="144">
        <f t="shared" si="1"/>
        <v>79560172</v>
      </c>
    </row>
    <row r="57" spans="1:7" ht="15.75">
      <c r="A57" s="92" t="s">
        <v>441</v>
      </c>
      <c r="B57" s="4">
        <v>1</v>
      </c>
      <c r="C57" s="88">
        <f>SUMIF($B$6:$B$56,"1",C$6:C$56)</f>
        <v>0</v>
      </c>
      <c r="D57" s="88">
        <f>SUMIF($B$6:$B$56,"1",D$6:D$56)</f>
        <v>0</v>
      </c>
      <c r="E57" s="88">
        <f>SUMIF($B$6:$B$56,"1",E$6:E$56)</f>
        <v>0</v>
      </c>
      <c r="F57" s="142"/>
      <c r="G57" s="142">
        <f t="shared" si="1"/>
        <v>0</v>
      </c>
    </row>
    <row r="58" spans="1:7" ht="15.75">
      <c r="A58" s="92" t="s">
        <v>263</v>
      </c>
      <c r="B58" s="4">
        <v>2</v>
      </c>
      <c r="C58" s="88">
        <f>SUMIF($B$6:$B$56,"2",C$6:C$56)</f>
        <v>35472546</v>
      </c>
      <c r="D58" s="88">
        <f>SUMIF($B$6:$B$56,"2",D$6:D$56)</f>
        <v>5443649</v>
      </c>
      <c r="E58" s="88">
        <f>SUMIF($B$6:$B$56,"2",E$6:E$56)</f>
        <v>36984977</v>
      </c>
      <c r="F58" s="142"/>
      <c r="G58" s="142">
        <f t="shared" si="1"/>
        <v>77901172</v>
      </c>
    </row>
    <row r="59" spans="1:7" ht="15.75">
      <c r="A59" s="92" t="s">
        <v>143</v>
      </c>
      <c r="B59" s="4">
        <v>3</v>
      </c>
      <c r="C59" s="88">
        <f>SUMIF($B$6:$B$56,"3",C$6:C$56)</f>
        <v>1360000</v>
      </c>
      <c r="D59" s="88">
        <f>SUMIF($B$6:$B$56,"3",D$6:D$56)</f>
        <v>299000</v>
      </c>
      <c r="E59" s="88">
        <f>SUMIF($B$6:$B$56,"3",E$6:E$56)</f>
        <v>0</v>
      </c>
      <c r="F59" s="142"/>
      <c r="G59" s="142">
        <f t="shared" si="1"/>
        <v>1659000</v>
      </c>
    </row>
  </sheetData>
  <sheetProtection/>
  <mergeCells count="4">
    <mergeCell ref="A1:G1"/>
    <mergeCell ref="A2:G2"/>
    <mergeCell ref="A4:A5"/>
    <mergeCell ref="B4:B5"/>
  </mergeCells>
  <printOptions horizontalCentered="1"/>
  <pageMargins left="0.2362204724409449" right="0.15748031496062992" top="0.4330708661417323" bottom="0.7480314960629921" header="0.31496062992125984" footer="0.31496062992125984"/>
  <pageSetup fitToHeight="2" fitToWidth="1" horizontalDpi="600" verticalDpi="600" orientation="landscape" paperSize="9" scale="98" r:id="rId1"/>
  <headerFooter>
    <oddFooter>&amp;C&amp;P. oldal, összesen: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D201"/>
  <sheetViews>
    <sheetView zoomScalePageLayoutView="0" workbookViewId="0" topLeftCell="A1">
      <selection activeCell="E167" sqref="E167"/>
    </sheetView>
  </sheetViews>
  <sheetFormatPr defaultColWidth="9.140625" defaultRowHeight="15"/>
  <cols>
    <col min="1" max="1" width="52.421875" style="116" customWidth="1"/>
    <col min="2" max="2" width="5.7109375" style="16" customWidth="1"/>
    <col min="3" max="3" width="11.7109375" style="16" customWidth="1"/>
    <col min="4" max="4" width="12.00390625" style="16" customWidth="1"/>
    <col min="5" max="16384" width="9.140625" style="16" customWidth="1"/>
  </cols>
  <sheetData>
    <row r="1" spans="1:3" ht="15.75">
      <c r="A1" s="302" t="s">
        <v>431</v>
      </c>
      <c r="B1" s="302"/>
      <c r="C1" s="302"/>
    </row>
    <row r="2" spans="1:3" ht="15.75">
      <c r="A2" s="303" t="s">
        <v>933</v>
      </c>
      <c r="B2" s="303"/>
      <c r="C2" s="303"/>
    </row>
    <row r="3" spans="1:3" ht="15.75">
      <c r="A3" s="115"/>
      <c r="B3" s="43"/>
      <c r="C3" s="43"/>
    </row>
    <row r="4" spans="1:3" s="11" customFormat="1" ht="15.75">
      <c r="A4" s="4" t="s">
        <v>9</v>
      </c>
      <c r="B4" s="93" t="s">
        <v>159</v>
      </c>
      <c r="C4" s="38" t="s">
        <v>4</v>
      </c>
    </row>
    <row r="5" spans="1:3" s="10" customFormat="1" ht="16.5">
      <c r="A5" s="67" t="s">
        <v>96</v>
      </c>
      <c r="B5" s="109"/>
      <c r="C5" s="88"/>
    </row>
    <row r="6" spans="1:3" s="10" customFormat="1" ht="31.5" hidden="1">
      <c r="A6" s="66" t="s">
        <v>295</v>
      </c>
      <c r="B6" s="17"/>
      <c r="C6" s="88"/>
    </row>
    <row r="7" spans="1:3" s="10" customFormat="1" ht="15.75" hidden="1">
      <c r="A7" s="62"/>
      <c r="B7" s="17"/>
      <c r="C7" s="88"/>
    </row>
    <row r="8" spans="1:3" s="10" customFormat="1" ht="15.75" hidden="1">
      <c r="A8" s="62" t="s">
        <v>318</v>
      </c>
      <c r="B8" s="17"/>
      <c r="C8" s="88"/>
    </row>
    <row r="9" spans="1:3" s="10" customFormat="1" ht="15.75" hidden="1">
      <c r="A9" s="62"/>
      <c r="B9" s="17"/>
      <c r="C9" s="88"/>
    </row>
    <row r="10" spans="1:3" s="10" customFormat="1" ht="31.5" hidden="1">
      <c r="A10" s="62" t="s">
        <v>321</v>
      </c>
      <c r="B10" s="17"/>
      <c r="C10" s="88"/>
    </row>
    <row r="11" spans="1:3" s="10" customFormat="1" ht="15.75" hidden="1">
      <c r="A11" s="62"/>
      <c r="B11" s="17"/>
      <c r="C11" s="88"/>
    </row>
    <row r="12" spans="1:3" s="10" customFormat="1" ht="31.5" hidden="1">
      <c r="A12" s="62" t="s">
        <v>320</v>
      </c>
      <c r="B12" s="17"/>
      <c r="C12" s="88"/>
    </row>
    <row r="13" spans="1:3" s="10" customFormat="1" ht="15.75" hidden="1">
      <c r="A13" s="62"/>
      <c r="B13" s="17"/>
      <c r="C13" s="88"/>
    </row>
    <row r="14" spans="1:3" s="10" customFormat="1" ht="31.5" hidden="1">
      <c r="A14" s="62" t="s">
        <v>319</v>
      </c>
      <c r="B14" s="17"/>
      <c r="C14" s="88"/>
    </row>
    <row r="15" spans="1:3" s="10" customFormat="1" ht="15.75" hidden="1">
      <c r="A15" s="92"/>
      <c r="B15" s="105"/>
      <c r="C15" s="88"/>
    </row>
    <row r="16" spans="1:4" s="10" customFormat="1" ht="31.5" hidden="1">
      <c r="A16" s="92" t="s">
        <v>877</v>
      </c>
      <c r="B16" s="105">
        <v>2</v>
      </c>
      <c r="C16" s="88"/>
      <c r="D16" s="12"/>
    </row>
    <row r="17" spans="1:4" s="10" customFormat="1" ht="15.75" hidden="1">
      <c r="A17" s="92" t="s">
        <v>618</v>
      </c>
      <c r="B17" s="105">
        <v>2</v>
      </c>
      <c r="C17" s="88"/>
      <c r="D17" s="12"/>
    </row>
    <row r="18" spans="1:4" s="10" customFormat="1" ht="15.75" hidden="1">
      <c r="A18" s="92" t="s">
        <v>137</v>
      </c>
      <c r="B18" s="105">
        <v>2</v>
      </c>
      <c r="C18" s="88"/>
      <c r="D18" s="12"/>
    </row>
    <row r="19" spans="1:4" s="10" customFormat="1" ht="15.75" hidden="1">
      <c r="A19" s="113" t="s">
        <v>432</v>
      </c>
      <c r="B19" s="105"/>
      <c r="C19" s="88">
        <f>SUM(C16:C18)</f>
        <v>0</v>
      </c>
      <c r="D19" s="12"/>
    </row>
    <row r="20" spans="1:4" s="10" customFormat="1" ht="15.75" hidden="1">
      <c r="A20" s="92" t="s">
        <v>176</v>
      </c>
      <c r="B20" s="105">
        <v>2</v>
      </c>
      <c r="C20" s="88"/>
      <c r="D20" s="12"/>
    </row>
    <row r="21" spans="1:4" s="10" customFormat="1" ht="15.75" hidden="1">
      <c r="A21" s="92" t="s">
        <v>137</v>
      </c>
      <c r="B21" s="105"/>
      <c r="C21" s="88"/>
      <c r="D21" s="12"/>
    </row>
    <row r="22" spans="1:4" s="10" customFormat="1" ht="15.75" hidden="1">
      <c r="A22" s="113" t="s">
        <v>179</v>
      </c>
      <c r="B22" s="105"/>
      <c r="C22" s="88">
        <f>SUM(C20:C21)</f>
        <v>0</v>
      </c>
      <c r="D22" s="12"/>
    </row>
    <row r="23" spans="1:4" s="10" customFormat="1" ht="15.75" hidden="1">
      <c r="A23" s="62"/>
      <c r="B23" s="17"/>
      <c r="C23" s="88"/>
      <c r="D23" s="12"/>
    </row>
    <row r="24" spans="1:4" s="10" customFormat="1" ht="15.75" hidden="1">
      <c r="A24" s="62"/>
      <c r="B24" s="17"/>
      <c r="C24" s="88"/>
      <c r="D24" s="12"/>
    </row>
    <row r="25" spans="1:4" s="10" customFormat="1" ht="31.5" hidden="1">
      <c r="A25" s="114" t="s">
        <v>324</v>
      </c>
      <c r="B25" s="17"/>
      <c r="C25" s="88">
        <f>C19+C22</f>
        <v>0</v>
      </c>
      <c r="D25" s="12"/>
    </row>
    <row r="26" spans="1:4" s="10" customFormat="1" ht="31.5" hidden="1">
      <c r="A26" s="41" t="s">
        <v>295</v>
      </c>
      <c r="B26" s="107"/>
      <c r="C26" s="90">
        <f>SUM(C27:C27:C29)</f>
        <v>0</v>
      </c>
      <c r="D26" s="12"/>
    </row>
    <row r="27" spans="1:4" s="10" customFormat="1" ht="15.75" hidden="1">
      <c r="A27" s="92" t="s">
        <v>441</v>
      </c>
      <c r="B27" s="105">
        <v>1</v>
      </c>
      <c r="C27" s="88">
        <f>SUMIF($B$6:$B$26,"1",C$6:C$26)</f>
        <v>0</v>
      </c>
      <c r="D27" s="12"/>
    </row>
    <row r="28" spans="1:4" s="10" customFormat="1" ht="15.75" hidden="1">
      <c r="A28" s="92" t="s">
        <v>263</v>
      </c>
      <c r="B28" s="105">
        <v>2</v>
      </c>
      <c r="C28" s="88">
        <f>SUMIF($B$6:$B$26,"2",C$6:C$26)</f>
        <v>0</v>
      </c>
      <c r="D28" s="12"/>
    </row>
    <row r="29" spans="1:4" s="10" customFormat="1" ht="15.75" hidden="1">
      <c r="A29" s="92" t="s">
        <v>143</v>
      </c>
      <c r="B29" s="105">
        <v>3</v>
      </c>
      <c r="C29" s="88">
        <f>SUMIF($B$6:$B$26,"3",C$6:C$26)</f>
        <v>0</v>
      </c>
      <c r="D29" s="12"/>
    </row>
    <row r="30" spans="1:4" s="10" customFormat="1" ht="31.5" hidden="1">
      <c r="A30" s="66" t="s">
        <v>325</v>
      </c>
      <c r="B30" s="17"/>
      <c r="C30" s="90"/>
      <c r="D30" s="12"/>
    </row>
    <row r="31" spans="1:4" s="10" customFormat="1" ht="15.75" hidden="1">
      <c r="A31" s="113" t="s">
        <v>332</v>
      </c>
      <c r="B31" s="17"/>
      <c r="C31" s="88">
        <v>0</v>
      </c>
      <c r="D31" s="12"/>
    </row>
    <row r="32" spans="1:4" s="10" customFormat="1" ht="15.75" hidden="1">
      <c r="A32" s="92" t="s">
        <v>333</v>
      </c>
      <c r="B32" s="17"/>
      <c r="C32" s="88"/>
      <c r="D32" s="12"/>
    </row>
    <row r="33" spans="1:4" s="10" customFormat="1" ht="15.75" hidden="1">
      <c r="A33" s="113" t="s">
        <v>334</v>
      </c>
      <c r="B33" s="17"/>
      <c r="C33" s="88">
        <f>SUM(C32:C32)</f>
        <v>0</v>
      </c>
      <c r="D33" s="12"/>
    </row>
    <row r="34" spans="1:4" s="10" customFormat="1" ht="15.75" hidden="1">
      <c r="A34" s="114" t="s">
        <v>335</v>
      </c>
      <c r="B34" s="17"/>
      <c r="C34" s="88">
        <f>C31+C33</f>
        <v>0</v>
      </c>
      <c r="D34" s="12"/>
    </row>
    <row r="35" spans="1:4" s="10" customFormat="1" ht="15.75" hidden="1">
      <c r="A35" s="62"/>
      <c r="B35" s="17"/>
      <c r="C35" s="88"/>
      <c r="D35" s="12"/>
    </row>
    <row r="36" spans="1:4" s="10" customFormat="1" ht="31.5" hidden="1">
      <c r="A36" s="62" t="s">
        <v>336</v>
      </c>
      <c r="B36" s="17"/>
      <c r="C36" s="88"/>
      <c r="D36" s="12"/>
    </row>
    <row r="37" spans="1:4" s="10" customFormat="1" ht="15.75" hidden="1">
      <c r="A37" s="62"/>
      <c r="B37" s="17"/>
      <c r="C37" s="88"/>
      <c r="D37" s="12"/>
    </row>
    <row r="38" spans="1:4" s="10" customFormat="1" ht="31.5" hidden="1">
      <c r="A38" s="62" t="s">
        <v>337</v>
      </c>
      <c r="B38" s="17"/>
      <c r="C38" s="88"/>
      <c r="D38" s="12"/>
    </row>
    <row r="39" spans="1:4" s="10" customFormat="1" ht="15.75" hidden="1">
      <c r="A39" s="62"/>
      <c r="B39" s="17"/>
      <c r="C39" s="88"/>
      <c r="D39" s="12"/>
    </row>
    <row r="40" spans="1:4" s="10" customFormat="1" ht="31.5" hidden="1">
      <c r="A40" s="62" t="s">
        <v>338</v>
      </c>
      <c r="B40" s="17"/>
      <c r="C40" s="88"/>
      <c r="D40" s="12"/>
    </row>
    <row r="41" spans="1:4" s="10" customFormat="1" ht="15.75" hidden="1">
      <c r="A41" s="62"/>
      <c r="B41" s="17"/>
      <c r="C41" s="88"/>
      <c r="D41" s="12"/>
    </row>
    <row r="42" spans="1:4" s="10" customFormat="1" ht="31.5" hidden="1">
      <c r="A42" s="62" t="s">
        <v>339</v>
      </c>
      <c r="B42" s="17"/>
      <c r="C42" s="88"/>
      <c r="D42" s="12"/>
    </row>
    <row r="43" spans="1:4" s="10" customFormat="1" ht="31.5" hidden="1">
      <c r="A43" s="41" t="s">
        <v>325</v>
      </c>
      <c r="B43" s="107"/>
      <c r="C43" s="90">
        <f>SUM(C44:C44:C46)</f>
        <v>0</v>
      </c>
      <c r="D43" s="12"/>
    </row>
    <row r="44" spans="1:4" s="10" customFormat="1" ht="15.75" hidden="1">
      <c r="A44" s="92" t="s">
        <v>441</v>
      </c>
      <c r="B44" s="105">
        <v>1</v>
      </c>
      <c r="C44" s="88">
        <f>SUMIF($B$30:$B$43,"1",C$30:C$43)</f>
        <v>0</v>
      </c>
      <c r="D44" s="12"/>
    </row>
    <row r="45" spans="1:4" s="10" customFormat="1" ht="15.75" hidden="1">
      <c r="A45" s="92" t="s">
        <v>263</v>
      </c>
      <c r="B45" s="105">
        <v>2</v>
      </c>
      <c r="C45" s="88">
        <f>SUMIF($B$30:$B$43,"2",C$30:C$43)</f>
        <v>0</v>
      </c>
      <c r="D45" s="12"/>
    </row>
    <row r="46" spans="1:4" s="10" customFormat="1" ht="15.75" hidden="1">
      <c r="A46" s="92" t="s">
        <v>143</v>
      </c>
      <c r="B46" s="105">
        <v>3</v>
      </c>
      <c r="C46" s="88">
        <f>SUMIF($B$30:$B$43,"3",C$30:C$43)</f>
        <v>0</v>
      </c>
      <c r="D46" s="12"/>
    </row>
    <row r="47" spans="1:4" s="10" customFormat="1" ht="15.75" hidden="1">
      <c r="A47" s="66" t="s">
        <v>341</v>
      </c>
      <c r="B47" s="17"/>
      <c r="C47" s="90"/>
      <c r="D47" s="12"/>
    </row>
    <row r="48" spans="1:4" s="10" customFormat="1" ht="15.75" hidden="1">
      <c r="A48" s="62" t="s">
        <v>342</v>
      </c>
      <c r="B48" s="17"/>
      <c r="C48" s="88">
        <v>0</v>
      </c>
      <c r="D48" s="12"/>
    </row>
    <row r="49" spans="1:4" s="10" customFormat="1" ht="15.75" hidden="1">
      <c r="A49" s="62" t="s">
        <v>344</v>
      </c>
      <c r="B49" s="17"/>
      <c r="C49" s="88">
        <v>0</v>
      </c>
      <c r="D49" s="12"/>
    </row>
    <row r="50" spans="1:4" s="10" customFormat="1" ht="15.75" hidden="1">
      <c r="A50" s="62" t="s">
        <v>347</v>
      </c>
      <c r="B50" s="17"/>
      <c r="C50" s="88">
        <v>0</v>
      </c>
      <c r="D50" s="12"/>
    </row>
    <row r="51" spans="1:4" s="10" customFormat="1" ht="15.75" hidden="1">
      <c r="A51" s="62" t="s">
        <v>350</v>
      </c>
      <c r="B51" s="17"/>
      <c r="C51" s="88">
        <v>0</v>
      </c>
      <c r="D51" s="12"/>
    </row>
    <row r="52" spans="1:4" s="10" customFormat="1" ht="15.75" hidden="1">
      <c r="A52" s="62" t="s">
        <v>352</v>
      </c>
      <c r="B52" s="17"/>
      <c r="C52" s="88">
        <v>0</v>
      </c>
      <c r="D52" s="12"/>
    </row>
    <row r="53" spans="1:4" s="10" customFormat="1" ht="15.75" hidden="1">
      <c r="A53" s="92" t="s">
        <v>353</v>
      </c>
      <c r="B53" s="17">
        <v>2</v>
      </c>
      <c r="C53" s="88"/>
      <c r="D53" s="12"/>
    </row>
    <row r="54" spans="1:4" s="10" customFormat="1" ht="31.5" hidden="1">
      <c r="A54" s="92" t="s">
        <v>358</v>
      </c>
      <c r="B54" s="17">
        <v>2</v>
      </c>
      <c r="C54" s="88"/>
      <c r="D54" s="12"/>
    </row>
    <row r="55" spans="1:4" s="10" customFormat="1" ht="15.75" hidden="1">
      <c r="A55" s="114" t="s">
        <v>359</v>
      </c>
      <c r="B55" s="17"/>
      <c r="C55" s="88">
        <f>SUM(C53:C53)+C54</f>
        <v>0</v>
      </c>
      <c r="D55" s="12"/>
    </row>
    <row r="56" spans="1:4" s="10" customFormat="1" ht="15.75" hidden="1">
      <c r="A56" s="41" t="s">
        <v>341</v>
      </c>
      <c r="B56" s="107"/>
      <c r="C56" s="90">
        <f>SUM(C57:C57:C59)</f>
        <v>0</v>
      </c>
      <c r="D56" s="12"/>
    </row>
    <row r="57" spans="1:4" s="10" customFormat="1" ht="15.75" hidden="1">
      <c r="A57" s="92" t="s">
        <v>441</v>
      </c>
      <c r="B57" s="105">
        <v>1</v>
      </c>
      <c r="C57" s="88">
        <f>SUMIF($B$47:$B$56,"1",C$47:C$56)</f>
        <v>0</v>
      </c>
      <c r="D57" s="12"/>
    </row>
    <row r="58" spans="1:4" s="10" customFormat="1" ht="15.75" hidden="1">
      <c r="A58" s="92" t="s">
        <v>263</v>
      </c>
      <c r="B58" s="105">
        <v>2</v>
      </c>
      <c r="C58" s="88">
        <f>SUMIF($B$47:$B$56,"2",C$47:C$56)</f>
        <v>0</v>
      </c>
      <c r="D58" s="12"/>
    </row>
    <row r="59" spans="1:4" s="10" customFormat="1" ht="15.75" hidden="1">
      <c r="A59" s="92" t="s">
        <v>143</v>
      </c>
      <c r="B59" s="105">
        <v>3</v>
      </c>
      <c r="C59" s="88">
        <f>SUMIF($B$47:$B$56,"3",C$47:C$56)</f>
        <v>0</v>
      </c>
      <c r="D59" s="12"/>
    </row>
    <row r="60" spans="1:4" s="10" customFormat="1" ht="15.75">
      <c r="A60" s="66" t="s">
        <v>364</v>
      </c>
      <c r="B60" s="17"/>
      <c r="C60" s="90"/>
      <c r="D60" s="12"/>
    </row>
    <row r="61" spans="1:4" s="10" customFormat="1" ht="15.75" hidden="1">
      <c r="A61" s="92"/>
      <c r="B61" s="17"/>
      <c r="C61" s="88"/>
      <c r="D61" s="12"/>
    </row>
    <row r="62" spans="1:4" s="10" customFormat="1" ht="15.75" hidden="1">
      <c r="A62" s="92" t="s">
        <v>136</v>
      </c>
      <c r="B62" s="17"/>
      <c r="C62" s="90"/>
      <c r="D62" s="12"/>
    </row>
    <row r="63" spans="1:4" s="10" customFormat="1" ht="15.75" hidden="1">
      <c r="A63" s="113" t="s">
        <v>360</v>
      </c>
      <c r="B63" s="17"/>
      <c r="C63" s="88">
        <f>SUM(C61:C62)</f>
        <v>0</v>
      </c>
      <c r="D63" s="12"/>
    </row>
    <row r="64" spans="1:4" s="10" customFormat="1" ht="15.75" hidden="1">
      <c r="A64" s="92" t="s">
        <v>361</v>
      </c>
      <c r="B64" s="17">
        <v>2</v>
      </c>
      <c r="C64" s="88"/>
      <c r="D64" s="12"/>
    </row>
    <row r="65" spans="1:4" s="10" customFormat="1" ht="15.75">
      <c r="A65" s="92" t="s">
        <v>527</v>
      </c>
      <c r="B65" s="17">
        <v>2</v>
      </c>
      <c r="C65" s="88">
        <v>60000</v>
      </c>
      <c r="D65" s="12"/>
    </row>
    <row r="66" spans="1:4" s="10" customFormat="1" ht="15.75" hidden="1">
      <c r="A66" s="92" t="s">
        <v>136</v>
      </c>
      <c r="B66" s="17"/>
      <c r="C66" s="88"/>
      <c r="D66" s="12"/>
    </row>
    <row r="67" spans="1:4" s="10" customFormat="1" ht="15.75">
      <c r="A67" s="114" t="s">
        <v>363</v>
      </c>
      <c r="B67" s="17"/>
      <c r="C67" s="88">
        <f>SUM(C64:C66)</f>
        <v>60000</v>
      </c>
      <c r="D67" s="12"/>
    </row>
    <row r="68" spans="1:4" s="10" customFormat="1" ht="15.75" hidden="1">
      <c r="A68" s="92" t="s">
        <v>137</v>
      </c>
      <c r="B68" s="17"/>
      <c r="C68" s="88"/>
      <c r="D68" s="12"/>
    </row>
    <row r="69" spans="1:4" s="10" customFormat="1" ht="15.75" hidden="1">
      <c r="A69" s="92" t="s">
        <v>137</v>
      </c>
      <c r="B69" s="17"/>
      <c r="C69" s="88"/>
      <c r="D69" s="12"/>
    </row>
    <row r="70" spans="1:4" s="10" customFormat="1" ht="15.75" hidden="1">
      <c r="A70" s="113" t="s">
        <v>365</v>
      </c>
      <c r="B70" s="17"/>
      <c r="C70" s="88">
        <f>SUM(C68:C69)</f>
        <v>0</v>
      </c>
      <c r="D70" s="12"/>
    </row>
    <row r="71" spans="1:4" s="10" customFormat="1" ht="15.75" hidden="1">
      <c r="A71" s="92" t="s">
        <v>137</v>
      </c>
      <c r="B71" s="17"/>
      <c r="C71" s="88"/>
      <c r="D71" s="12"/>
    </row>
    <row r="72" spans="1:4" s="10" customFormat="1" ht="15.75" hidden="1">
      <c r="A72" s="92" t="s">
        <v>528</v>
      </c>
      <c r="B72" s="17">
        <v>2</v>
      </c>
      <c r="C72" s="88"/>
      <c r="D72" s="12"/>
    </row>
    <row r="73" spans="1:4" s="10" customFormat="1" ht="15.75" hidden="1">
      <c r="A73" s="113" t="s">
        <v>366</v>
      </c>
      <c r="B73" s="17"/>
      <c r="C73" s="88">
        <f>SUM(C71:C72)</f>
        <v>0</v>
      </c>
      <c r="D73" s="12"/>
    </row>
    <row r="74" spans="1:4" s="10" customFormat="1" ht="15.75" hidden="1">
      <c r="A74" s="62" t="s">
        <v>367</v>
      </c>
      <c r="B74" s="17"/>
      <c r="C74" s="88">
        <f>C70+C73</f>
        <v>0</v>
      </c>
      <c r="D74" s="12"/>
    </row>
    <row r="75" spans="1:4" s="10" customFormat="1" ht="15.75" hidden="1">
      <c r="A75" s="92" t="s">
        <v>137</v>
      </c>
      <c r="B75" s="17">
        <v>2</v>
      </c>
      <c r="C75" s="88"/>
      <c r="D75" s="12"/>
    </row>
    <row r="76" spans="1:4" s="10" customFormat="1" ht="15.75" hidden="1">
      <c r="A76" s="92" t="s">
        <v>137</v>
      </c>
      <c r="B76" s="17">
        <v>2</v>
      </c>
      <c r="C76" s="88"/>
      <c r="D76" s="12"/>
    </row>
    <row r="77" spans="1:4" s="10" customFormat="1" ht="15.75" hidden="1">
      <c r="A77" s="62" t="s">
        <v>375</v>
      </c>
      <c r="B77" s="17"/>
      <c r="C77" s="88">
        <f>SUM(C75:C76)</f>
        <v>0</v>
      </c>
      <c r="D77" s="12"/>
    </row>
    <row r="78" spans="1:4" s="10" customFormat="1" ht="15.75" hidden="1">
      <c r="A78" s="114" t="s">
        <v>378</v>
      </c>
      <c r="B78" s="17"/>
      <c r="C78" s="88"/>
      <c r="D78" s="12"/>
    </row>
    <row r="79" spans="1:4" s="10" customFormat="1" ht="15.75" hidden="1">
      <c r="A79" s="62" t="s">
        <v>379</v>
      </c>
      <c r="B79" s="17"/>
      <c r="C79" s="88"/>
      <c r="D79" s="12"/>
    </row>
    <row r="80" spans="1:4" s="10" customFormat="1" ht="15.75" hidden="1">
      <c r="A80" s="62" t="s">
        <v>380</v>
      </c>
      <c r="B80" s="17"/>
      <c r="C80" s="88"/>
      <c r="D80" s="12"/>
    </row>
    <row r="81" spans="1:4" s="10" customFormat="1" ht="15.75" hidden="1">
      <c r="A81" s="92" t="s">
        <v>583</v>
      </c>
      <c r="B81" s="17">
        <v>2</v>
      </c>
      <c r="C81" s="88"/>
      <c r="D81" s="12"/>
    </row>
    <row r="82" spans="1:4" s="10" customFormat="1" ht="15.75" hidden="1">
      <c r="A82" s="92" t="s">
        <v>584</v>
      </c>
      <c r="B82" s="17">
        <v>2</v>
      </c>
      <c r="C82" s="88"/>
      <c r="D82" s="12"/>
    </row>
    <row r="83" spans="1:4" s="10" customFormat="1" ht="15.75" hidden="1">
      <c r="A83" s="62" t="s">
        <v>381</v>
      </c>
      <c r="B83" s="17"/>
      <c r="C83" s="88">
        <f>SUM(C81:C82)</f>
        <v>0</v>
      </c>
      <c r="D83" s="12"/>
    </row>
    <row r="84" spans="1:4" s="10" customFormat="1" ht="15.75" hidden="1">
      <c r="A84" s="92" t="s">
        <v>587</v>
      </c>
      <c r="B84" s="17">
        <v>2</v>
      </c>
      <c r="C84" s="88"/>
      <c r="D84" s="12"/>
    </row>
    <row r="85" spans="1:4" s="10" customFormat="1" ht="15.75" hidden="1">
      <c r="A85" s="62" t="s">
        <v>382</v>
      </c>
      <c r="B85" s="110"/>
      <c r="C85" s="88">
        <f>SUM(C84:C84)</f>
        <v>0</v>
      </c>
      <c r="D85" s="12"/>
    </row>
    <row r="86" spans="1:4" s="10" customFormat="1" ht="15.75" hidden="1">
      <c r="A86" s="92" t="s">
        <v>482</v>
      </c>
      <c r="B86" s="110">
        <v>2</v>
      </c>
      <c r="C86" s="88"/>
      <c r="D86" s="12"/>
    </row>
    <row r="87" spans="1:4" s="10" customFormat="1" ht="63" hidden="1">
      <c r="A87" s="92" t="s">
        <v>383</v>
      </c>
      <c r="B87" s="110">
        <v>2</v>
      </c>
      <c r="C87" s="88"/>
      <c r="D87" s="12"/>
    </row>
    <row r="88" spans="1:4" s="10" customFormat="1" ht="31.5" hidden="1">
      <c r="A88" s="92" t="s">
        <v>385</v>
      </c>
      <c r="B88" s="110">
        <v>2</v>
      </c>
      <c r="C88" s="88"/>
      <c r="D88" s="12"/>
    </row>
    <row r="89" spans="1:4" s="10" customFormat="1" ht="15.75" hidden="1">
      <c r="A89" s="92" t="s">
        <v>386</v>
      </c>
      <c r="B89" s="110">
        <v>2</v>
      </c>
      <c r="C89" s="88"/>
      <c r="D89" s="12"/>
    </row>
    <row r="90" spans="1:4" s="10" customFormat="1" ht="15.75" hidden="1">
      <c r="A90" s="113" t="s">
        <v>384</v>
      </c>
      <c r="B90" s="110"/>
      <c r="C90" s="88">
        <f>SUM(C88:C89)</f>
        <v>0</v>
      </c>
      <c r="D90" s="12"/>
    </row>
    <row r="91" spans="1:4" s="10" customFormat="1" ht="15.75" hidden="1">
      <c r="A91" s="92" t="s">
        <v>137</v>
      </c>
      <c r="B91" s="110"/>
      <c r="C91" s="88"/>
      <c r="D91" s="12"/>
    </row>
    <row r="92" spans="1:4" s="10" customFormat="1" ht="15.75" hidden="1">
      <c r="A92" s="160" t="s">
        <v>889</v>
      </c>
      <c r="B92" s="110">
        <v>2</v>
      </c>
      <c r="C92" s="88"/>
      <c r="D92" s="12"/>
    </row>
    <row r="93" spans="1:4" s="10" customFormat="1" ht="31.5" hidden="1">
      <c r="A93" s="113" t="s">
        <v>387</v>
      </c>
      <c r="B93" s="110"/>
      <c r="C93" s="88">
        <f>SUM(C91:C92)</f>
        <v>0</v>
      </c>
      <c r="D93" s="12"/>
    </row>
    <row r="94" spans="1:4" s="10" customFormat="1" ht="15.75" hidden="1">
      <c r="A94" s="62" t="s">
        <v>481</v>
      </c>
      <c r="B94" s="110"/>
      <c r="C94" s="88">
        <f>SUM(C87)+C90+C93</f>
        <v>0</v>
      </c>
      <c r="D94" s="12"/>
    </row>
    <row r="95" spans="1:4" s="10" customFormat="1" ht="15.75">
      <c r="A95" s="41" t="s">
        <v>364</v>
      </c>
      <c r="B95" s="107"/>
      <c r="C95" s="90">
        <f>SUM(C96:C96:C98)</f>
        <v>60000</v>
      </c>
      <c r="D95" s="12"/>
    </row>
    <row r="96" spans="1:4" s="10" customFormat="1" ht="15.75">
      <c r="A96" s="92" t="s">
        <v>441</v>
      </c>
      <c r="B96" s="105">
        <v>1</v>
      </c>
      <c r="C96" s="88">
        <f>SUMIF($B$60:$B$95,"1",C$60:C$95)</f>
        <v>0</v>
      </c>
      <c r="D96" s="12"/>
    </row>
    <row r="97" spans="1:4" s="10" customFormat="1" ht="15.75">
      <c r="A97" s="92" t="s">
        <v>263</v>
      </c>
      <c r="B97" s="105">
        <v>2</v>
      </c>
      <c r="C97" s="88">
        <f>SUMIF($B$60:$B$95,"2",C$60:C$95)</f>
        <v>60000</v>
      </c>
      <c r="D97" s="12"/>
    </row>
    <row r="98" spans="1:4" s="10" customFormat="1" ht="15.75">
      <c r="A98" s="92" t="s">
        <v>143</v>
      </c>
      <c r="B98" s="105">
        <v>3</v>
      </c>
      <c r="C98" s="88">
        <f>SUMIF($B$60:$B$95,"3",C$60:C$95)</f>
        <v>0</v>
      </c>
      <c r="D98" s="12"/>
    </row>
    <row r="99" spans="1:4" s="10" customFormat="1" ht="15.75" hidden="1">
      <c r="A99" s="66" t="s">
        <v>388</v>
      </c>
      <c r="B99" s="17"/>
      <c r="C99" s="90"/>
      <c r="D99" s="12"/>
    </row>
    <row r="100" spans="1:4" s="10" customFormat="1" ht="15.75" hidden="1">
      <c r="A100" s="92" t="s">
        <v>136</v>
      </c>
      <c r="B100" s="110"/>
      <c r="C100" s="88"/>
      <c r="D100" s="12"/>
    </row>
    <row r="101" spans="1:4" s="10" customFormat="1" ht="15.75" hidden="1">
      <c r="A101" s="114" t="s">
        <v>389</v>
      </c>
      <c r="B101" s="110"/>
      <c r="C101" s="88">
        <f>SUM(C100)</f>
        <v>0</v>
      </c>
      <c r="D101" s="12"/>
    </row>
    <row r="102" spans="1:4" s="10" customFormat="1" ht="15.75" hidden="1">
      <c r="A102" s="62" t="s">
        <v>391</v>
      </c>
      <c r="B102" s="110"/>
      <c r="C102" s="88"/>
      <c r="D102" s="12"/>
    </row>
    <row r="103" spans="1:4" s="10" customFormat="1" ht="15.75" hidden="1">
      <c r="A103" s="92" t="s">
        <v>136</v>
      </c>
      <c r="B103" s="110">
        <v>2</v>
      </c>
      <c r="C103" s="88"/>
      <c r="D103" s="12"/>
    </row>
    <row r="104" spans="1:4" s="10" customFormat="1" ht="15.75" hidden="1">
      <c r="A104" s="92" t="s">
        <v>136</v>
      </c>
      <c r="B104" s="110">
        <v>2</v>
      </c>
      <c r="C104" s="88"/>
      <c r="D104" s="12"/>
    </row>
    <row r="105" spans="1:4" s="10" customFormat="1" ht="15.75" hidden="1">
      <c r="A105" s="92" t="s">
        <v>613</v>
      </c>
      <c r="B105" s="110">
        <v>2</v>
      </c>
      <c r="C105" s="88"/>
      <c r="D105" s="12"/>
    </row>
    <row r="106" spans="1:4" s="10" customFormat="1" ht="15.75" hidden="1">
      <c r="A106" s="114" t="s">
        <v>393</v>
      </c>
      <c r="B106" s="110"/>
      <c r="C106" s="88">
        <f>SUM(C103:C105)</f>
        <v>0</v>
      </c>
      <c r="D106" s="12"/>
    </row>
    <row r="107" spans="1:4" s="10" customFormat="1" ht="15.75" hidden="1">
      <c r="A107" s="62" t="s">
        <v>396</v>
      </c>
      <c r="B107" s="110"/>
      <c r="C107" s="88"/>
      <c r="D107" s="12"/>
    </row>
    <row r="108" spans="1:4" s="10" customFormat="1" ht="31.5" hidden="1">
      <c r="A108" s="62" t="s">
        <v>397</v>
      </c>
      <c r="B108" s="110">
        <v>2</v>
      </c>
      <c r="C108" s="88"/>
      <c r="D108" s="12"/>
    </row>
    <row r="109" spans="1:4" s="10" customFormat="1" ht="15.75" hidden="1">
      <c r="A109" s="41" t="s">
        <v>388</v>
      </c>
      <c r="B109" s="107"/>
      <c r="C109" s="90">
        <f>SUM(C110:C110:C112)</f>
        <v>0</v>
      </c>
      <c r="D109" s="12"/>
    </row>
    <row r="110" spans="1:4" s="10" customFormat="1" ht="15.75" hidden="1">
      <c r="A110" s="92" t="s">
        <v>441</v>
      </c>
      <c r="B110" s="105">
        <v>1</v>
      </c>
      <c r="C110" s="88">
        <f>SUMIF($B$99:$B$109,"1",C$99:C$109)</f>
        <v>0</v>
      </c>
      <c r="D110" s="12"/>
    </row>
    <row r="111" spans="1:4" s="10" customFormat="1" ht="15.75" hidden="1">
      <c r="A111" s="92" t="s">
        <v>263</v>
      </c>
      <c r="B111" s="105">
        <v>2</v>
      </c>
      <c r="C111" s="88">
        <f>SUMIF($B$99:$B$109,"2",C$99:C$109)</f>
        <v>0</v>
      </c>
      <c r="D111" s="12"/>
    </row>
    <row r="112" spans="1:4" s="10" customFormat="1" ht="15.75" hidden="1">
      <c r="A112" s="92" t="s">
        <v>143</v>
      </c>
      <c r="B112" s="105">
        <v>3</v>
      </c>
      <c r="C112" s="88">
        <f>SUMIF($B$99:$B$109,"3",C$99:C$109)</f>
        <v>0</v>
      </c>
      <c r="D112" s="12"/>
    </row>
    <row r="113" spans="1:4" s="10" customFormat="1" ht="15.75" hidden="1">
      <c r="A113" s="66" t="s">
        <v>401</v>
      </c>
      <c r="B113" s="17"/>
      <c r="C113" s="90"/>
      <c r="D113" s="12"/>
    </row>
    <row r="114" spans="1:4" s="10" customFormat="1" ht="15.75" hidden="1">
      <c r="A114" s="62"/>
      <c r="B114" s="17"/>
      <c r="C114" s="88"/>
      <c r="D114" s="12"/>
    </row>
    <row r="115" spans="1:4" s="10" customFormat="1" ht="31.5" hidden="1">
      <c r="A115" s="62" t="s">
        <v>400</v>
      </c>
      <c r="B115" s="17"/>
      <c r="C115" s="88"/>
      <c r="D115" s="12"/>
    </row>
    <row r="116" spans="1:4" s="10" customFormat="1" ht="15.75" hidden="1">
      <c r="A116" s="62"/>
      <c r="B116" s="17"/>
      <c r="C116" s="88"/>
      <c r="D116" s="12"/>
    </row>
    <row r="117" spans="1:4" s="10" customFormat="1" ht="31.5" hidden="1">
      <c r="A117" s="62" t="s">
        <v>483</v>
      </c>
      <c r="B117" s="17"/>
      <c r="C117" s="88"/>
      <c r="D117" s="12"/>
    </row>
    <row r="118" spans="1:4" s="10" customFormat="1" ht="15.75" hidden="1">
      <c r="A118" s="62"/>
      <c r="B118" s="17"/>
      <c r="C118" s="88"/>
      <c r="D118" s="12"/>
    </row>
    <row r="119" spans="1:4" s="10" customFormat="1" ht="15.75" hidden="1">
      <c r="A119" s="62"/>
      <c r="B119" s="17"/>
      <c r="C119" s="88"/>
      <c r="D119" s="12"/>
    </row>
    <row r="120" spans="1:4" s="10" customFormat="1" ht="15.75" hidden="1">
      <c r="A120" s="62"/>
      <c r="B120" s="17"/>
      <c r="C120" s="88"/>
      <c r="D120" s="12"/>
    </row>
    <row r="121" spans="1:4" s="10" customFormat="1" ht="15.75" hidden="1">
      <c r="A121" s="62" t="s">
        <v>484</v>
      </c>
      <c r="B121" s="17"/>
      <c r="C121" s="88"/>
      <c r="D121" s="12"/>
    </row>
    <row r="122" spans="1:4" s="10" customFormat="1" ht="15.75" hidden="1">
      <c r="A122" s="41" t="s">
        <v>401</v>
      </c>
      <c r="B122" s="107"/>
      <c r="C122" s="90">
        <f>SUM(C123:C123:C125)</f>
        <v>0</v>
      </c>
      <c r="D122" s="12"/>
    </row>
    <row r="123" spans="1:4" s="10" customFormat="1" ht="15.75" hidden="1">
      <c r="A123" s="92" t="s">
        <v>441</v>
      </c>
      <c r="B123" s="105">
        <v>1</v>
      </c>
      <c r="C123" s="88">
        <f>SUMIF($B$113:$B$122,"1",C$113:C$122)</f>
        <v>0</v>
      </c>
      <c r="D123" s="12"/>
    </row>
    <row r="124" spans="1:4" s="10" customFormat="1" ht="15.75" hidden="1">
      <c r="A124" s="92" t="s">
        <v>263</v>
      </c>
      <c r="B124" s="105">
        <v>2</v>
      </c>
      <c r="C124" s="88">
        <f>SUMIF($B$113:$B$122,"2",C$113:C$122)</f>
        <v>0</v>
      </c>
      <c r="D124" s="12"/>
    </row>
    <row r="125" spans="1:4" s="10" customFormat="1" ht="15.75" hidden="1">
      <c r="A125" s="92" t="s">
        <v>143</v>
      </c>
      <c r="B125" s="105">
        <v>3</v>
      </c>
      <c r="C125" s="88">
        <f>SUMIF($B$113:$B$122,"3",C$113:C$122)</f>
        <v>0</v>
      </c>
      <c r="D125" s="12"/>
    </row>
    <row r="126" spans="1:4" s="10" customFormat="1" ht="15.75" hidden="1">
      <c r="A126" s="66" t="s">
        <v>402</v>
      </c>
      <c r="B126" s="17"/>
      <c r="C126" s="90"/>
      <c r="D126" s="12"/>
    </row>
    <row r="127" spans="1:4" s="10" customFormat="1" ht="15.75" hidden="1">
      <c r="A127" s="62"/>
      <c r="B127" s="17"/>
      <c r="C127" s="88"/>
      <c r="D127" s="12"/>
    </row>
    <row r="128" spans="1:4" s="10" customFormat="1" ht="31.5" hidden="1">
      <c r="A128" s="62" t="s">
        <v>403</v>
      </c>
      <c r="B128" s="17"/>
      <c r="C128" s="88"/>
      <c r="D128" s="12"/>
    </row>
    <row r="129" spans="1:4" s="10" customFormat="1" ht="15.75" hidden="1">
      <c r="A129" s="62"/>
      <c r="B129" s="17"/>
      <c r="C129" s="88"/>
      <c r="D129" s="12"/>
    </row>
    <row r="130" spans="1:4" s="10" customFormat="1" ht="31.5" hidden="1">
      <c r="A130" s="62" t="s">
        <v>485</v>
      </c>
      <c r="B130" s="17"/>
      <c r="C130" s="88"/>
      <c r="D130" s="12"/>
    </row>
    <row r="131" spans="1:4" s="10" customFormat="1" ht="15.75" hidden="1">
      <c r="A131" s="62"/>
      <c r="B131" s="17"/>
      <c r="C131" s="88"/>
      <c r="D131" s="12"/>
    </row>
    <row r="132" spans="1:4" s="10" customFormat="1" ht="15.75" hidden="1">
      <c r="A132" s="62"/>
      <c r="B132" s="17"/>
      <c r="C132" s="88"/>
      <c r="D132" s="12"/>
    </row>
    <row r="133" spans="1:4" s="10" customFormat="1" ht="15.75" hidden="1">
      <c r="A133" s="62"/>
      <c r="B133" s="17"/>
      <c r="C133" s="88"/>
      <c r="D133" s="12"/>
    </row>
    <row r="134" spans="1:4" s="10" customFormat="1" ht="15.75" hidden="1">
      <c r="A134" s="62" t="s">
        <v>486</v>
      </c>
      <c r="B134" s="17"/>
      <c r="C134" s="88"/>
      <c r="D134" s="12"/>
    </row>
    <row r="135" spans="1:4" s="10" customFormat="1" ht="15.75" hidden="1">
      <c r="A135" s="41" t="s">
        <v>402</v>
      </c>
      <c r="B135" s="107"/>
      <c r="C135" s="90">
        <f>SUM(C136:C136:C138)</f>
        <v>0</v>
      </c>
      <c r="D135" s="12"/>
    </row>
    <row r="136" spans="1:4" s="10" customFormat="1" ht="15.75" hidden="1">
      <c r="A136" s="92" t="s">
        <v>441</v>
      </c>
      <c r="B136" s="105">
        <v>1</v>
      </c>
      <c r="C136" s="88">
        <f>SUMIF($B$126:$B$135,"1",C$126:C$135)</f>
        <v>0</v>
      </c>
      <c r="D136" s="12"/>
    </row>
    <row r="137" spans="1:4" s="10" customFormat="1" ht="15.75" hidden="1">
      <c r="A137" s="92" t="s">
        <v>263</v>
      </c>
      <c r="B137" s="105">
        <v>2</v>
      </c>
      <c r="C137" s="88">
        <f>SUMIF($B$126:$B$135,"2",C$126:C$135)</f>
        <v>0</v>
      </c>
      <c r="D137" s="12"/>
    </row>
    <row r="138" spans="1:4" s="10" customFormat="1" ht="15.75" hidden="1">
      <c r="A138" s="92" t="s">
        <v>143</v>
      </c>
      <c r="B138" s="105">
        <v>3</v>
      </c>
      <c r="C138" s="88">
        <f>SUMIF($B$126:$B$135,"3",C$126:C$135)</f>
        <v>0</v>
      </c>
      <c r="D138" s="12"/>
    </row>
    <row r="139" spans="1:4" s="10" customFormat="1" ht="49.5">
      <c r="A139" s="67" t="s">
        <v>529</v>
      </c>
      <c r="B139" s="108"/>
      <c r="C139" s="89"/>
      <c r="D139" s="12"/>
    </row>
    <row r="140" spans="1:4" s="10" customFormat="1" ht="16.5">
      <c r="A140" s="66" t="s">
        <v>184</v>
      </c>
      <c r="B140" s="108"/>
      <c r="C140" s="89"/>
      <c r="D140" s="12"/>
    </row>
    <row r="141" spans="1:4" s="10" customFormat="1" ht="31.5">
      <c r="A141" s="62" t="s">
        <v>249</v>
      </c>
      <c r="B141" s="108">
        <v>2</v>
      </c>
      <c r="C141" s="91">
        <v>2500000</v>
      </c>
      <c r="D141" s="12"/>
    </row>
    <row r="142" spans="1:4" s="10" customFormat="1" ht="15.75" hidden="1">
      <c r="A142" s="62" t="s">
        <v>487</v>
      </c>
      <c r="B142" s="107">
        <v>2</v>
      </c>
      <c r="C142" s="91"/>
      <c r="D142" s="12"/>
    </row>
    <row r="143" spans="1:4" s="10" customFormat="1" ht="31.5">
      <c r="A143" s="41" t="s">
        <v>184</v>
      </c>
      <c r="B143" s="107"/>
      <c r="C143" s="90">
        <f>SUM(C144:C146)</f>
        <v>2500000</v>
      </c>
      <c r="D143" s="12"/>
    </row>
    <row r="144" spans="1:4" s="10" customFormat="1" ht="15.75">
      <c r="A144" s="92" t="s">
        <v>441</v>
      </c>
      <c r="B144" s="105">
        <v>1</v>
      </c>
      <c r="C144" s="88">
        <f>SUMIF($B$140:$B$143,"1",C$140:C$143)</f>
        <v>0</v>
      </c>
      <c r="D144" s="12"/>
    </row>
    <row r="145" spans="1:4" s="10" customFormat="1" ht="15.75">
      <c r="A145" s="92" t="s">
        <v>263</v>
      </c>
      <c r="B145" s="105">
        <v>2</v>
      </c>
      <c r="C145" s="88">
        <f>SUMIF($B$140:$B$143,"2",C$140:C$143)</f>
        <v>2500000</v>
      </c>
      <c r="D145" s="12"/>
    </row>
    <row r="146" spans="1:4" s="10" customFormat="1" ht="15.75">
      <c r="A146" s="92" t="s">
        <v>143</v>
      </c>
      <c r="B146" s="105">
        <v>3</v>
      </c>
      <c r="C146" s="88">
        <f>SUMIF($B$140:$B$143,"3",C$140:C$143)</f>
        <v>0</v>
      </c>
      <c r="D146" s="12"/>
    </row>
    <row r="147" spans="1:4" s="10" customFormat="1" ht="15.75" hidden="1">
      <c r="A147" s="66" t="s">
        <v>185</v>
      </c>
      <c r="B147" s="105"/>
      <c r="C147" s="88"/>
      <c r="D147" s="12"/>
    </row>
    <row r="148" spans="1:4" s="10" customFormat="1" ht="31.5" hidden="1">
      <c r="A148" s="62" t="s">
        <v>249</v>
      </c>
      <c r="B148" s="108">
        <v>2</v>
      </c>
      <c r="C148" s="88"/>
      <c r="D148" s="12"/>
    </row>
    <row r="149" spans="1:4" s="10" customFormat="1" ht="15.75" hidden="1">
      <c r="A149" s="62" t="s">
        <v>487</v>
      </c>
      <c r="B149" s="107">
        <v>2</v>
      </c>
      <c r="C149" s="91"/>
      <c r="D149" s="12"/>
    </row>
    <row r="150" spans="1:4" s="10" customFormat="1" ht="15.75" hidden="1">
      <c r="A150" s="41" t="s">
        <v>185</v>
      </c>
      <c r="B150" s="107"/>
      <c r="C150" s="90">
        <f>SUM(C151:C153)</f>
        <v>0</v>
      </c>
      <c r="D150" s="12"/>
    </row>
    <row r="151" spans="1:4" s="10" customFormat="1" ht="15.75" hidden="1">
      <c r="A151" s="92" t="s">
        <v>441</v>
      </c>
      <c r="B151" s="105">
        <v>1</v>
      </c>
      <c r="C151" s="88">
        <f>SUMIF($B$147:$B$150,"1",C$147:C$150)</f>
        <v>0</v>
      </c>
      <c r="D151" s="12"/>
    </row>
    <row r="152" spans="1:4" s="10" customFormat="1" ht="15.75" hidden="1">
      <c r="A152" s="92" t="s">
        <v>263</v>
      </c>
      <c r="B152" s="105">
        <v>2</v>
      </c>
      <c r="C152" s="88">
        <f>SUMIF($B$147:$B$150,"2",C$147:C$150)</f>
        <v>0</v>
      </c>
      <c r="D152" s="12"/>
    </row>
    <row r="153" spans="1:4" s="10" customFormat="1" ht="15.75" hidden="1">
      <c r="A153" s="92" t="s">
        <v>143</v>
      </c>
      <c r="B153" s="105">
        <v>3</v>
      </c>
      <c r="C153" s="88">
        <f>SUMIF($B$147:$B$150,"3",C$147:C$150)</f>
        <v>0</v>
      </c>
      <c r="D153" s="12"/>
    </row>
    <row r="154" spans="1:4" s="10" customFormat="1" ht="49.5">
      <c r="A154" s="67" t="s">
        <v>98</v>
      </c>
      <c r="B154" s="108"/>
      <c r="C154" s="89"/>
      <c r="D154" s="12"/>
    </row>
    <row r="155" spans="1:4" s="10" customFormat="1" ht="15.75">
      <c r="A155" s="66" t="s">
        <v>182</v>
      </c>
      <c r="B155" s="107"/>
      <c r="C155" s="91"/>
      <c r="D155" s="12"/>
    </row>
    <row r="156" spans="1:4" s="10" customFormat="1" ht="15.75">
      <c r="A156" s="114" t="s">
        <v>433</v>
      </c>
      <c r="B156" s="107"/>
      <c r="C156" s="91">
        <f>SUM(C157:C163)</f>
        <v>71544766</v>
      </c>
      <c r="D156" s="12"/>
    </row>
    <row r="157" spans="1:4" s="10" customFormat="1" ht="15" customHeight="1">
      <c r="A157" s="92" t="s">
        <v>677</v>
      </c>
      <c r="B157" s="107">
        <v>2</v>
      </c>
      <c r="C157" s="91">
        <v>60181200</v>
      </c>
      <c r="D157" s="12"/>
    </row>
    <row r="158" spans="1:4" s="10" customFormat="1" ht="15.75" hidden="1">
      <c r="A158" s="92" t="s">
        <v>872</v>
      </c>
      <c r="B158" s="107">
        <v>2</v>
      </c>
      <c r="C158" s="91"/>
      <c r="D158" s="12"/>
    </row>
    <row r="159" spans="1:4" s="10" customFormat="1" ht="15.75" hidden="1">
      <c r="A159" s="92" t="s">
        <v>871</v>
      </c>
      <c r="B159" s="107">
        <v>2</v>
      </c>
      <c r="C159" s="91"/>
      <c r="D159" s="12"/>
    </row>
    <row r="160" spans="1:4" s="10" customFormat="1" ht="15.75" hidden="1">
      <c r="A160" s="62" t="s">
        <v>536</v>
      </c>
      <c r="B160" s="107">
        <v>2</v>
      </c>
      <c r="C160" s="91"/>
      <c r="D160" s="12"/>
    </row>
    <row r="161" spans="1:4" s="10" customFormat="1" ht="15.75">
      <c r="A161" s="62" t="s">
        <v>923</v>
      </c>
      <c r="B161" s="107">
        <v>2</v>
      </c>
      <c r="C161" s="91">
        <v>525600</v>
      </c>
      <c r="D161" s="12"/>
    </row>
    <row r="162" spans="1:4" s="10" customFormat="1" ht="15.75">
      <c r="A162" s="62" t="s">
        <v>660</v>
      </c>
      <c r="B162" s="107">
        <v>2</v>
      </c>
      <c r="C162" s="91">
        <v>1331050</v>
      </c>
      <c r="D162" s="12"/>
    </row>
    <row r="163" spans="1:4" s="10" customFormat="1" ht="15.75">
      <c r="A163" s="92" t="s">
        <v>537</v>
      </c>
      <c r="B163" s="107">
        <v>2</v>
      </c>
      <c r="C163" s="91">
        <f>SUM(C164:C176)</f>
        <v>9506916</v>
      </c>
      <c r="D163" s="12"/>
    </row>
    <row r="164" spans="1:4" s="10" customFormat="1" ht="15.75">
      <c r="A164" s="92" t="s">
        <v>538</v>
      </c>
      <c r="B164" s="107"/>
      <c r="C164" s="91">
        <v>500000</v>
      </c>
      <c r="D164" s="12"/>
    </row>
    <row r="165" spans="1:4" s="10" customFormat="1" ht="15.75">
      <c r="A165" s="92" t="s">
        <v>538</v>
      </c>
      <c r="B165" s="107"/>
      <c r="C165" s="91">
        <v>3602765</v>
      </c>
      <c r="D165" s="12"/>
    </row>
    <row r="166" spans="1:4" s="10" customFormat="1" ht="15.75">
      <c r="A166" s="92" t="s">
        <v>539</v>
      </c>
      <c r="B166" s="107"/>
      <c r="C166" s="91">
        <v>450346</v>
      </c>
      <c r="D166" s="12"/>
    </row>
    <row r="167" spans="1:4" s="10" customFormat="1" ht="15.75">
      <c r="A167" s="92" t="s">
        <v>540</v>
      </c>
      <c r="B167" s="107"/>
      <c r="C167" s="91">
        <v>450346</v>
      </c>
      <c r="D167" s="12"/>
    </row>
    <row r="168" spans="1:4" s="10" customFormat="1" ht="15.75">
      <c r="A168" s="92" t="s">
        <v>541</v>
      </c>
      <c r="B168" s="107"/>
      <c r="C168" s="91">
        <v>450346</v>
      </c>
      <c r="D168" s="12"/>
    </row>
    <row r="169" spans="1:4" s="10" customFormat="1" ht="15.75">
      <c r="A169" s="92" t="s">
        <v>542</v>
      </c>
      <c r="B169" s="107"/>
      <c r="C169" s="91">
        <v>450346</v>
      </c>
      <c r="D169" s="12"/>
    </row>
    <row r="170" spans="1:4" s="10" customFormat="1" ht="15.75">
      <c r="A170" s="92" t="s">
        <v>543</v>
      </c>
      <c r="B170" s="107"/>
      <c r="C170" s="91">
        <v>450346</v>
      </c>
      <c r="D170" s="12"/>
    </row>
    <row r="171" spans="1:4" s="10" customFormat="1" ht="15.75">
      <c r="A171" s="92" t="s">
        <v>544</v>
      </c>
      <c r="B171" s="107"/>
      <c r="C171" s="91">
        <v>450346</v>
      </c>
      <c r="D171" s="12"/>
    </row>
    <row r="172" spans="1:4" s="10" customFormat="1" ht="15.75">
      <c r="A172" s="92" t="s">
        <v>545</v>
      </c>
      <c r="B172" s="107"/>
      <c r="C172" s="91">
        <v>450346</v>
      </c>
      <c r="D172" s="12"/>
    </row>
    <row r="173" spans="1:4" s="10" customFormat="1" ht="15.75">
      <c r="A173" s="92" t="s">
        <v>546</v>
      </c>
      <c r="B173" s="107"/>
      <c r="C173" s="91">
        <v>450346</v>
      </c>
      <c r="D173" s="12"/>
    </row>
    <row r="174" spans="1:4" s="10" customFormat="1" ht="15.75">
      <c r="A174" s="92" t="s">
        <v>547</v>
      </c>
      <c r="B174" s="107"/>
      <c r="C174" s="91">
        <v>900691</v>
      </c>
      <c r="D174" s="12"/>
    </row>
    <row r="175" spans="1:4" s="10" customFormat="1" ht="15.75">
      <c r="A175" s="92" t="s">
        <v>548</v>
      </c>
      <c r="B175" s="107"/>
      <c r="C175" s="91">
        <v>450346</v>
      </c>
      <c r="D175" s="12"/>
    </row>
    <row r="176" spans="1:4" s="10" customFormat="1" ht="15.75">
      <c r="A176" s="92" t="s">
        <v>549</v>
      </c>
      <c r="B176" s="107"/>
      <c r="C176" s="91">
        <v>450346</v>
      </c>
      <c r="D176" s="12"/>
    </row>
    <row r="177" spans="1:4" s="10" customFormat="1" ht="15.75">
      <c r="A177" s="114" t="s">
        <v>258</v>
      </c>
      <c r="B177" s="107"/>
      <c r="C177" s="91">
        <f>C156</f>
        <v>71544766</v>
      </c>
      <c r="D177" s="12"/>
    </row>
    <row r="178" spans="1:4" s="10" customFormat="1" ht="31.5">
      <c r="A178" s="41" t="s">
        <v>182</v>
      </c>
      <c r="B178" s="107"/>
      <c r="C178" s="90">
        <f>SUM(C179:C181)</f>
        <v>71544766</v>
      </c>
      <c r="D178" s="12"/>
    </row>
    <row r="179" spans="1:4" s="10" customFormat="1" ht="15.75">
      <c r="A179" s="92" t="s">
        <v>441</v>
      </c>
      <c r="B179" s="105">
        <v>1</v>
      </c>
      <c r="C179" s="88">
        <f>SUMIF($B$155:$B$178,"1",C$155:C$178)</f>
        <v>0</v>
      </c>
      <c r="D179" s="12"/>
    </row>
    <row r="180" spans="1:4" s="10" customFormat="1" ht="15.75">
      <c r="A180" s="92" t="s">
        <v>263</v>
      </c>
      <c r="B180" s="105">
        <v>2</v>
      </c>
      <c r="C180" s="88">
        <f>SUMIF($B$155:$B$178,"2",C$155:C$178)</f>
        <v>71544766</v>
      </c>
      <c r="D180" s="12"/>
    </row>
    <row r="181" spans="1:4" s="10" customFormat="1" ht="15.75">
      <c r="A181" s="92" t="s">
        <v>143</v>
      </c>
      <c r="B181" s="105">
        <v>3</v>
      </c>
      <c r="C181" s="88">
        <f>SUMIF($B$155:$B$178,"3",C$155:C$178)</f>
        <v>0</v>
      </c>
      <c r="D181" s="12"/>
    </row>
    <row r="182" spans="1:4" s="10" customFormat="1" ht="15.75" hidden="1">
      <c r="A182" s="66" t="s">
        <v>183</v>
      </c>
      <c r="B182" s="107"/>
      <c r="C182" s="91"/>
      <c r="D182" s="12"/>
    </row>
    <row r="183" spans="1:4" s="10" customFormat="1" ht="15.75" hidden="1">
      <c r="A183" s="92" t="s">
        <v>537</v>
      </c>
      <c r="B183" s="107"/>
      <c r="C183" s="91">
        <f>SUM(C184:C195)</f>
        <v>0</v>
      </c>
      <c r="D183" s="12"/>
    </row>
    <row r="184" spans="1:4" s="10" customFormat="1" ht="15.75" hidden="1">
      <c r="A184" s="92" t="s">
        <v>538</v>
      </c>
      <c r="B184" s="107"/>
      <c r="C184" s="88"/>
      <c r="D184" s="12"/>
    </row>
    <row r="185" spans="1:4" s="10" customFormat="1" ht="15.75" hidden="1">
      <c r="A185" s="92" t="s">
        <v>539</v>
      </c>
      <c r="B185" s="107"/>
      <c r="C185" s="88"/>
      <c r="D185" s="12"/>
    </row>
    <row r="186" spans="1:4" s="10" customFormat="1" ht="15.75" hidden="1">
      <c r="A186" s="92" t="s">
        <v>540</v>
      </c>
      <c r="B186" s="107"/>
      <c r="C186" s="88"/>
      <c r="D186" s="12"/>
    </row>
    <row r="187" spans="1:4" s="10" customFormat="1" ht="15.75" hidden="1">
      <c r="A187" s="92" t="s">
        <v>541</v>
      </c>
      <c r="B187" s="107"/>
      <c r="C187" s="88"/>
      <c r="D187" s="12"/>
    </row>
    <row r="188" spans="1:4" s="10" customFormat="1" ht="15.75" hidden="1">
      <c r="A188" s="92" t="s">
        <v>542</v>
      </c>
      <c r="B188" s="107"/>
      <c r="C188" s="88"/>
      <c r="D188" s="12"/>
    </row>
    <row r="189" spans="1:4" s="10" customFormat="1" ht="15.75" hidden="1">
      <c r="A189" s="92" t="s">
        <v>543</v>
      </c>
      <c r="B189" s="107"/>
      <c r="C189" s="88"/>
      <c r="D189" s="12"/>
    </row>
    <row r="190" spans="1:4" s="10" customFormat="1" ht="15.75" hidden="1">
      <c r="A190" s="92" t="s">
        <v>544</v>
      </c>
      <c r="B190" s="107"/>
      <c r="C190" s="88"/>
      <c r="D190" s="12"/>
    </row>
    <row r="191" spans="1:4" s="10" customFormat="1" ht="15.75" hidden="1">
      <c r="A191" s="92" t="s">
        <v>545</v>
      </c>
      <c r="B191" s="107"/>
      <c r="C191" s="88"/>
      <c r="D191" s="12"/>
    </row>
    <row r="192" spans="1:4" s="10" customFormat="1" ht="15.75" hidden="1">
      <c r="A192" s="92" t="s">
        <v>546</v>
      </c>
      <c r="B192" s="107"/>
      <c r="C192" s="88"/>
      <c r="D192" s="12"/>
    </row>
    <row r="193" spans="1:4" s="10" customFormat="1" ht="15.75" hidden="1">
      <c r="A193" s="92" t="s">
        <v>547</v>
      </c>
      <c r="B193" s="107"/>
      <c r="C193" s="88"/>
      <c r="D193" s="12"/>
    </row>
    <row r="194" spans="1:4" s="10" customFormat="1" ht="15.75" hidden="1">
      <c r="A194" s="92" t="s">
        <v>548</v>
      </c>
      <c r="B194" s="107"/>
      <c r="C194" s="88"/>
      <c r="D194" s="12"/>
    </row>
    <row r="195" spans="1:4" s="10" customFormat="1" ht="15.75" hidden="1">
      <c r="A195" s="92" t="s">
        <v>549</v>
      </c>
      <c r="B195" s="107"/>
      <c r="C195" s="88"/>
      <c r="D195" s="12"/>
    </row>
    <row r="196" spans="1:4" s="10" customFormat="1" ht="15.75" hidden="1">
      <c r="A196" s="92" t="s">
        <v>258</v>
      </c>
      <c r="B196" s="107">
        <v>2</v>
      </c>
      <c r="C196" s="91">
        <f>C183</f>
        <v>0</v>
      </c>
      <c r="D196" s="12"/>
    </row>
    <row r="197" spans="1:4" s="10" customFormat="1" ht="15.75" hidden="1">
      <c r="A197" s="41" t="s">
        <v>183</v>
      </c>
      <c r="B197" s="107"/>
      <c r="C197" s="90">
        <f>SUM(C198:C200)</f>
        <v>0</v>
      </c>
      <c r="D197" s="12"/>
    </row>
    <row r="198" spans="1:4" s="10" customFormat="1" ht="15.75" hidden="1">
      <c r="A198" s="92" t="s">
        <v>441</v>
      </c>
      <c r="B198" s="105">
        <v>1</v>
      </c>
      <c r="C198" s="88">
        <f>SUMIF($B$182:$B$197,"1",C$182:C$197)</f>
        <v>0</v>
      </c>
      <c r="D198" s="12"/>
    </row>
    <row r="199" spans="1:4" s="10" customFormat="1" ht="15.75" hidden="1">
      <c r="A199" s="92" t="s">
        <v>263</v>
      </c>
      <c r="B199" s="105">
        <v>2</v>
      </c>
      <c r="C199" s="88">
        <f>SUMIF($B$182:$B$197,"2",C$182:C$197)</f>
        <v>0</v>
      </c>
      <c r="D199" s="12"/>
    </row>
    <row r="200" spans="1:4" s="10" customFormat="1" ht="15.75" hidden="1">
      <c r="A200" s="92" t="s">
        <v>143</v>
      </c>
      <c r="B200" s="105">
        <v>3</v>
      </c>
      <c r="C200" s="88">
        <f>SUMIF($B$182:$B$197,"3",C$182:C$197)</f>
        <v>0</v>
      </c>
      <c r="D200" s="12"/>
    </row>
    <row r="201" spans="1:4" s="10" customFormat="1" ht="16.5">
      <c r="A201" s="67" t="s">
        <v>99</v>
      </c>
      <c r="B201" s="108"/>
      <c r="C201" s="111">
        <f>C26+C43+C56+C95++C109+C122+C135+C143+C150+C178+C197</f>
        <v>74104766</v>
      </c>
      <c r="D201" s="12"/>
    </row>
    <row r="202" ht="15.75"/>
    <row r="203" ht="15.75"/>
    <row r="204" ht="15.75"/>
    <row r="205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  <row r="343" ht="15.75"/>
  </sheetData>
  <sheetProtection/>
  <mergeCells count="2">
    <mergeCell ref="A1:C1"/>
    <mergeCell ref="A2:C2"/>
  </mergeCells>
  <printOptions horizontalCentered="1"/>
  <pageMargins left="0.5118110236220472" right="0.31496062992125984" top="0.5511811023622047" bottom="0.5511811023622047" header="0.31496062992125984" footer="0.31496062992125984"/>
  <pageSetup fitToHeight="1" fitToWidth="1" horizontalDpi="300" verticalDpi="300" orientation="portrait" paperSize="9" scale="95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101"/>
  <sheetViews>
    <sheetView zoomScalePageLayoutView="0" workbookViewId="0" topLeftCell="A16">
      <selection activeCell="A73" sqref="A73:IV76"/>
    </sheetView>
  </sheetViews>
  <sheetFormatPr defaultColWidth="9.140625" defaultRowHeight="15"/>
  <cols>
    <col min="1" max="1" width="40.140625" style="16" customWidth="1"/>
    <col min="2" max="2" width="5.7109375" style="106" customWidth="1"/>
    <col min="3" max="3" width="14.421875" style="106" customWidth="1"/>
    <col min="4" max="4" width="12.421875" style="16" customWidth="1"/>
    <col min="5" max="5" width="10.140625" style="16" bestFit="1" customWidth="1"/>
    <col min="6" max="16384" width="9.140625" style="16" customWidth="1"/>
  </cols>
  <sheetData>
    <row r="1" spans="1:3" ht="15.75">
      <c r="A1" s="302" t="s">
        <v>431</v>
      </c>
      <c r="B1" s="302"/>
      <c r="C1" s="302"/>
    </row>
    <row r="2" spans="1:3" ht="15.75">
      <c r="A2" s="303" t="s">
        <v>932</v>
      </c>
      <c r="B2" s="303"/>
      <c r="C2" s="303"/>
    </row>
    <row r="3" ht="15.75">
      <c r="A3" s="43"/>
    </row>
    <row r="4" spans="1:4" s="10" customFormat="1" ht="15.75">
      <c r="A4" s="17" t="s">
        <v>9</v>
      </c>
      <c r="B4" s="17" t="s">
        <v>159</v>
      </c>
      <c r="C4" s="38" t="s">
        <v>4</v>
      </c>
      <c r="D4" s="266"/>
    </row>
    <row r="5" spans="1:4" s="10" customFormat="1" ht="16.5">
      <c r="A5" s="67" t="s">
        <v>97</v>
      </c>
      <c r="B5" s="108"/>
      <c r="C5" s="88"/>
      <c r="D5" s="263"/>
    </row>
    <row r="6" spans="1:4" s="10" customFormat="1" ht="31.5">
      <c r="A6" s="66" t="s">
        <v>90</v>
      </c>
      <c r="B6" s="107"/>
      <c r="C6" s="88"/>
      <c r="D6" s="263"/>
    </row>
    <row r="7" spans="1:4" s="10" customFormat="1" ht="15.75">
      <c r="A7" s="66" t="s">
        <v>190</v>
      </c>
      <c r="B7" s="107"/>
      <c r="C7" s="88"/>
      <c r="D7" s="263"/>
    </row>
    <row r="8" spans="1:4" s="10" customFormat="1" ht="63">
      <c r="A8" s="92" t="s">
        <v>270</v>
      </c>
      <c r="B8" s="105">
        <v>2</v>
      </c>
      <c r="C8" s="88">
        <v>48234757</v>
      </c>
      <c r="D8" s="263"/>
    </row>
    <row r="9" spans="1:4" s="10" customFormat="1" ht="15.75">
      <c r="A9" s="62" t="s">
        <v>660</v>
      </c>
      <c r="B9" s="105">
        <v>2</v>
      </c>
      <c r="C9" s="88">
        <v>1456226</v>
      </c>
      <c r="D9" s="263"/>
    </row>
    <row r="10" spans="1:4" s="10" customFormat="1" ht="31.5">
      <c r="A10" s="92" t="s">
        <v>436</v>
      </c>
      <c r="B10" s="105">
        <v>2</v>
      </c>
      <c r="C10" s="88">
        <v>2926659</v>
      </c>
      <c r="D10" s="263"/>
    </row>
    <row r="11" spans="1:4" s="10" customFormat="1" ht="47.25" hidden="1">
      <c r="A11" s="92" t="s">
        <v>437</v>
      </c>
      <c r="B11" s="105">
        <v>2</v>
      </c>
      <c r="C11" s="88"/>
      <c r="D11" s="263"/>
    </row>
    <row r="12" spans="1:4" s="10" customFormat="1" ht="31.5" hidden="1">
      <c r="A12" s="62" t="s">
        <v>876</v>
      </c>
      <c r="B12" s="105">
        <v>2</v>
      </c>
      <c r="C12" s="88"/>
      <c r="D12" s="263"/>
    </row>
    <row r="13" spans="1:5" s="10" customFormat="1" ht="15.75">
      <c r="A13" s="41" t="s">
        <v>190</v>
      </c>
      <c r="B13" s="107"/>
      <c r="C13" s="90">
        <f>SUM(C14:C16)</f>
        <v>52617642</v>
      </c>
      <c r="D13" s="263"/>
      <c r="E13" s="12"/>
    </row>
    <row r="14" spans="1:5" s="10" customFormat="1" ht="15.75">
      <c r="A14" s="92" t="s">
        <v>441</v>
      </c>
      <c r="B14" s="105">
        <v>1</v>
      </c>
      <c r="C14" s="88">
        <f>SUMIF($B$7:$B$13,"1",C$7:C$13)</f>
        <v>0</v>
      </c>
      <c r="D14" s="263"/>
      <c r="E14" s="12"/>
    </row>
    <row r="15" spans="1:5" s="10" customFormat="1" ht="15.75">
      <c r="A15" s="92" t="s">
        <v>263</v>
      </c>
      <c r="B15" s="105">
        <v>2</v>
      </c>
      <c r="C15" s="88">
        <f>SUMIF($B$7:$B$13,"2",C$7:C$13)</f>
        <v>52617642</v>
      </c>
      <c r="D15" s="263"/>
      <c r="E15" s="12"/>
    </row>
    <row r="16" spans="1:5" s="10" customFormat="1" ht="15.75">
      <c r="A16" s="92" t="s">
        <v>143</v>
      </c>
      <c r="B16" s="105">
        <v>3</v>
      </c>
      <c r="C16" s="88">
        <f>SUMIF($B$7:$B$13,"3",C$7:C$13)</f>
        <v>0</v>
      </c>
      <c r="D16" s="263"/>
      <c r="E16" s="12"/>
    </row>
    <row r="17" spans="1:5" s="10" customFormat="1" ht="47.25">
      <c r="A17" s="66" t="s">
        <v>192</v>
      </c>
      <c r="B17" s="105"/>
      <c r="C17" s="88"/>
      <c r="D17" s="263"/>
      <c r="E17" s="12"/>
    </row>
    <row r="18" spans="1:5" s="10" customFormat="1" ht="63">
      <c r="A18" s="92" t="s">
        <v>270</v>
      </c>
      <c r="B18" s="105">
        <v>2</v>
      </c>
      <c r="C18" s="88">
        <v>9842467</v>
      </c>
      <c r="D18" s="263"/>
      <c r="E18" s="12"/>
    </row>
    <row r="19" spans="1:5" s="10" customFormat="1" ht="15.75">
      <c r="A19" s="62" t="s">
        <v>660</v>
      </c>
      <c r="B19" s="105">
        <v>2</v>
      </c>
      <c r="C19" s="88">
        <v>309374</v>
      </c>
      <c r="D19" s="263"/>
      <c r="E19" s="12"/>
    </row>
    <row r="20" spans="1:5" s="10" customFormat="1" ht="31.5">
      <c r="A20" s="92" t="s">
        <v>436</v>
      </c>
      <c r="B20" s="105">
        <v>2</v>
      </c>
      <c r="C20" s="88">
        <v>597333</v>
      </c>
      <c r="D20" s="263"/>
      <c r="E20" s="12"/>
    </row>
    <row r="21" spans="1:5" s="10" customFormat="1" ht="47.25" hidden="1">
      <c r="A21" s="92" t="s">
        <v>437</v>
      </c>
      <c r="B21" s="105">
        <v>2</v>
      </c>
      <c r="C21" s="88"/>
      <c r="D21" s="263"/>
      <c r="E21" s="12"/>
    </row>
    <row r="22" spans="1:4" s="10" customFormat="1" ht="31.5" hidden="1">
      <c r="A22" s="62" t="s">
        <v>876</v>
      </c>
      <c r="B22" s="105">
        <v>2</v>
      </c>
      <c r="C22" s="88"/>
      <c r="D22" s="263"/>
    </row>
    <row r="23" spans="1:5" s="10" customFormat="1" ht="47.25">
      <c r="A23" s="41" t="s">
        <v>192</v>
      </c>
      <c r="B23" s="107"/>
      <c r="C23" s="90">
        <f>SUM(C24:C26)</f>
        <v>10749174</v>
      </c>
      <c r="D23" s="263"/>
      <c r="E23" s="12"/>
    </row>
    <row r="24" spans="1:5" s="10" customFormat="1" ht="15.75">
      <c r="A24" s="92" t="s">
        <v>441</v>
      </c>
      <c r="B24" s="105">
        <v>1</v>
      </c>
      <c r="C24" s="88">
        <f>SUMIF($B$17:$B$23,"1",C$17:C$23)</f>
        <v>0</v>
      </c>
      <c r="D24" s="263"/>
      <c r="E24" s="12"/>
    </row>
    <row r="25" spans="1:5" s="10" customFormat="1" ht="15.75">
      <c r="A25" s="92" t="s">
        <v>263</v>
      </c>
      <c r="B25" s="105">
        <v>2</v>
      </c>
      <c r="C25" s="88">
        <f>SUMIF($B$17:$B$23,"2",C$17:C$23)</f>
        <v>10749174</v>
      </c>
      <c r="D25" s="263"/>
      <c r="E25" s="12"/>
    </row>
    <row r="26" spans="1:5" s="10" customFormat="1" ht="15.75">
      <c r="A26" s="92" t="s">
        <v>143</v>
      </c>
      <c r="B26" s="105">
        <v>3</v>
      </c>
      <c r="C26" s="88">
        <f>SUMIF($B$17:$B$23,"3",C$17:C$23)</f>
        <v>0</v>
      </c>
      <c r="D26" s="263"/>
      <c r="E26" s="12"/>
    </row>
    <row r="27" spans="1:5" s="10" customFormat="1" ht="15.75">
      <c r="A27" s="66" t="s">
        <v>193</v>
      </c>
      <c r="B27" s="105"/>
      <c r="C27" s="88"/>
      <c r="D27" s="263"/>
      <c r="E27" s="12"/>
    </row>
    <row r="28" spans="1:5" s="10" customFormat="1" ht="63">
      <c r="A28" s="92" t="s">
        <v>270</v>
      </c>
      <c r="B28" s="105">
        <v>2</v>
      </c>
      <c r="C28" s="88">
        <v>9980000</v>
      </c>
      <c r="D28" s="263"/>
      <c r="E28" s="12"/>
    </row>
    <row r="29" spans="1:5" s="10" customFormat="1" ht="15.75">
      <c r="A29" s="62" t="s">
        <v>660</v>
      </c>
      <c r="B29" s="105">
        <v>2</v>
      </c>
      <c r="C29" s="88">
        <v>91050</v>
      </c>
      <c r="D29" s="263"/>
      <c r="E29" s="12"/>
    </row>
    <row r="30" spans="1:5" s="10" customFormat="1" ht="31.5">
      <c r="A30" s="92" t="s">
        <v>436</v>
      </c>
      <c r="B30" s="105">
        <v>2</v>
      </c>
      <c r="C30" s="88">
        <v>222400</v>
      </c>
      <c r="D30" s="263"/>
      <c r="E30" s="12"/>
    </row>
    <row r="31" spans="1:5" s="10" customFormat="1" ht="31.5" hidden="1">
      <c r="A31" s="62" t="s">
        <v>876</v>
      </c>
      <c r="B31" s="105">
        <v>2</v>
      </c>
      <c r="C31" s="88"/>
      <c r="D31" s="263"/>
      <c r="E31" s="12"/>
    </row>
    <row r="32" spans="1:5" s="10" customFormat="1" ht="15.75">
      <c r="A32" s="41" t="s">
        <v>193</v>
      </c>
      <c r="B32" s="107"/>
      <c r="C32" s="90">
        <f>SUM(C33:C35)</f>
        <v>10293450</v>
      </c>
      <c r="D32" s="263"/>
      <c r="E32" s="12"/>
    </row>
    <row r="33" spans="1:5" s="10" customFormat="1" ht="15.75">
      <c r="A33" s="92" t="s">
        <v>441</v>
      </c>
      <c r="B33" s="105">
        <v>1</v>
      </c>
      <c r="C33" s="88">
        <f>SUMIF($B$27:$B$32,"1",C$27:C$32)</f>
        <v>0</v>
      </c>
      <c r="D33" s="263"/>
      <c r="E33" s="12"/>
    </row>
    <row r="34" spans="1:5" s="10" customFormat="1" ht="15.75">
      <c r="A34" s="92" t="s">
        <v>263</v>
      </c>
      <c r="B34" s="105">
        <v>2</v>
      </c>
      <c r="C34" s="88">
        <f>SUMIF($B$27:$B$32,"2",C$27:C$32)</f>
        <v>10293450</v>
      </c>
      <c r="D34" s="263"/>
      <c r="E34" s="12"/>
    </row>
    <row r="35" spans="1:5" s="10" customFormat="1" ht="15.75">
      <c r="A35" s="92" t="s">
        <v>143</v>
      </c>
      <c r="B35" s="105">
        <v>3</v>
      </c>
      <c r="C35" s="88">
        <f>SUMIF($B$27:$B$32,"3",C$27:C$32)</f>
        <v>0</v>
      </c>
      <c r="D35" s="263"/>
      <c r="E35" s="12"/>
    </row>
    <row r="36" spans="1:5" s="10" customFormat="1" ht="15.75" hidden="1">
      <c r="A36" s="66" t="s">
        <v>194</v>
      </c>
      <c r="B36" s="107"/>
      <c r="C36" s="88"/>
      <c r="D36" s="263"/>
      <c r="E36" s="12"/>
    </row>
    <row r="37" spans="1:5" s="10" customFormat="1" ht="15.75" hidden="1">
      <c r="A37" s="62" t="s">
        <v>195</v>
      </c>
      <c r="B37" s="107"/>
      <c r="C37" s="88">
        <v>0</v>
      </c>
      <c r="D37" s="263"/>
      <c r="E37" s="12"/>
    </row>
    <row r="38" spans="1:5" s="10" customFormat="1" ht="31.5" hidden="1">
      <c r="A38" s="62" t="s">
        <v>208</v>
      </c>
      <c r="B38" s="107"/>
      <c r="C38" s="88"/>
      <c r="D38" s="263"/>
      <c r="E38" s="12"/>
    </row>
    <row r="39" spans="1:5" s="10" customFormat="1" ht="31.5" hidden="1">
      <c r="A39" s="62" t="s">
        <v>196</v>
      </c>
      <c r="B39" s="107"/>
      <c r="C39" s="88">
        <v>0</v>
      </c>
      <c r="D39" s="263"/>
      <c r="E39" s="12"/>
    </row>
    <row r="40" spans="1:5" s="10" customFormat="1" ht="31.5" hidden="1">
      <c r="A40" s="62" t="s">
        <v>205</v>
      </c>
      <c r="B40" s="107"/>
      <c r="C40" s="88">
        <v>0</v>
      </c>
      <c r="D40" s="263"/>
      <c r="E40" s="12"/>
    </row>
    <row r="41" spans="1:5" s="10" customFormat="1" ht="15.75" hidden="1">
      <c r="A41" s="62" t="s">
        <v>204</v>
      </c>
      <c r="B41" s="107"/>
      <c r="C41" s="88">
        <v>0</v>
      </c>
      <c r="D41" s="263"/>
      <c r="E41" s="12"/>
    </row>
    <row r="42" spans="1:5" s="10" customFormat="1" ht="78.75" hidden="1">
      <c r="A42" s="112" t="s">
        <v>203</v>
      </c>
      <c r="B42" s="107">
        <v>2</v>
      </c>
      <c r="C42" s="88"/>
      <c r="D42" s="263"/>
      <c r="E42" s="12"/>
    </row>
    <row r="43" spans="1:5" s="10" customFormat="1" ht="31.5" hidden="1">
      <c r="A43" s="114" t="s">
        <v>202</v>
      </c>
      <c r="B43" s="107"/>
      <c r="C43" s="88">
        <f>SUM(C42:C42)</f>
        <v>0</v>
      </c>
      <c r="D43" s="263"/>
      <c r="E43" s="12"/>
    </row>
    <row r="44" spans="1:5" s="10" customFormat="1" ht="15.75" hidden="1">
      <c r="A44" s="62" t="s">
        <v>197</v>
      </c>
      <c r="B44" s="107"/>
      <c r="C44" s="88">
        <v>0</v>
      </c>
      <c r="D44" s="263"/>
      <c r="E44" s="12"/>
    </row>
    <row r="45" spans="1:5" s="10" customFormat="1" ht="15.75" hidden="1">
      <c r="A45" s="41" t="s">
        <v>194</v>
      </c>
      <c r="B45" s="107"/>
      <c r="C45" s="90">
        <f>SUM(C46:C48)</f>
        <v>0</v>
      </c>
      <c r="D45" s="263"/>
      <c r="E45" s="12"/>
    </row>
    <row r="46" spans="1:5" s="10" customFormat="1" ht="15.75" hidden="1">
      <c r="A46" s="92" t="s">
        <v>441</v>
      </c>
      <c r="B46" s="105">
        <v>1</v>
      </c>
      <c r="C46" s="88">
        <f>SUMIF($B$36:$B$45,"1",C$36:C$45)</f>
        <v>0</v>
      </c>
      <c r="D46" s="263"/>
      <c r="E46" s="12"/>
    </row>
    <row r="47" spans="1:5" s="10" customFormat="1" ht="15.75" hidden="1">
      <c r="A47" s="92" t="s">
        <v>263</v>
      </c>
      <c r="B47" s="105">
        <v>2</v>
      </c>
      <c r="C47" s="88">
        <f>SUMIF($B$36:$B$45,"2",C$36:C$45)</f>
        <v>0</v>
      </c>
      <c r="D47" s="263"/>
      <c r="E47" s="12"/>
    </row>
    <row r="48" spans="1:5" s="10" customFormat="1" ht="15.75" hidden="1">
      <c r="A48" s="92" t="s">
        <v>143</v>
      </c>
      <c r="B48" s="105">
        <v>3</v>
      </c>
      <c r="C48" s="88">
        <f>SUMIF($B$36:$B$45,"3",C$36:C$45)</f>
        <v>0</v>
      </c>
      <c r="D48" s="263"/>
      <c r="E48" s="12"/>
    </row>
    <row r="49" spans="1:5" s="10" customFormat="1" ht="15.75" hidden="1">
      <c r="A49" s="65" t="s">
        <v>264</v>
      </c>
      <c r="B49" s="17"/>
      <c r="C49" s="88"/>
      <c r="D49" s="263"/>
      <c r="E49" s="12"/>
    </row>
    <row r="50" spans="1:5" s="10" customFormat="1" ht="15.75" hidden="1">
      <c r="A50" s="62" t="s">
        <v>211</v>
      </c>
      <c r="B50" s="17"/>
      <c r="C50" s="88"/>
      <c r="D50" s="263"/>
      <c r="E50" s="12"/>
    </row>
    <row r="51" spans="1:5" s="10" customFormat="1" ht="31.5" hidden="1">
      <c r="A51" s="62" t="s">
        <v>474</v>
      </c>
      <c r="B51" s="17"/>
      <c r="C51" s="88"/>
      <c r="D51" s="263"/>
      <c r="E51" s="12"/>
    </row>
    <row r="52" spans="1:5" s="10" customFormat="1" ht="31.5" hidden="1">
      <c r="A52" s="62" t="s">
        <v>475</v>
      </c>
      <c r="B52" s="17"/>
      <c r="C52" s="88"/>
      <c r="D52" s="263"/>
      <c r="E52" s="12"/>
    </row>
    <row r="53" spans="1:5" s="10" customFormat="1" ht="15.75" hidden="1">
      <c r="A53" s="62" t="s">
        <v>476</v>
      </c>
      <c r="B53" s="17"/>
      <c r="C53" s="88"/>
      <c r="D53" s="263"/>
      <c r="E53" s="12"/>
    </row>
    <row r="54" spans="1:5" s="10" customFormat="1" ht="15.75" hidden="1">
      <c r="A54" s="62"/>
      <c r="B54" s="17"/>
      <c r="C54" s="88"/>
      <c r="D54" s="263"/>
      <c r="E54" s="12"/>
    </row>
    <row r="55" spans="1:5" s="10" customFormat="1" ht="47.25" hidden="1">
      <c r="A55" s="62" t="s">
        <v>209</v>
      </c>
      <c r="B55" s="17"/>
      <c r="C55" s="88"/>
      <c r="D55" s="263"/>
      <c r="E55" s="12"/>
    </row>
    <row r="56" spans="1:5" s="10" customFormat="1" ht="15.75" hidden="1">
      <c r="A56" s="62"/>
      <c r="B56" s="17"/>
      <c r="C56" s="88"/>
      <c r="D56" s="263"/>
      <c r="E56" s="12"/>
    </row>
    <row r="57" spans="1:5" s="10" customFormat="1" ht="47.25" hidden="1">
      <c r="A57" s="62" t="s">
        <v>210</v>
      </c>
      <c r="B57" s="17"/>
      <c r="C57" s="88"/>
      <c r="D57" s="263"/>
      <c r="E57" s="12"/>
    </row>
    <row r="58" spans="1:5" s="10" customFormat="1" ht="15.75" hidden="1">
      <c r="A58" s="62"/>
      <c r="B58" s="17"/>
      <c r="C58" s="88"/>
      <c r="D58" s="263"/>
      <c r="E58" s="12"/>
    </row>
    <row r="59" spans="1:5" s="10" customFormat="1" ht="47.25" hidden="1">
      <c r="A59" s="62" t="s">
        <v>213</v>
      </c>
      <c r="B59" s="17"/>
      <c r="C59" s="88"/>
      <c r="D59" s="263"/>
      <c r="E59" s="12"/>
    </row>
    <row r="60" spans="1:5" s="10" customFormat="1" ht="15.75" hidden="1">
      <c r="A60" s="92"/>
      <c r="B60" s="107"/>
      <c r="C60" s="88"/>
      <c r="D60" s="263"/>
      <c r="E60" s="12"/>
    </row>
    <row r="61" spans="1:5" s="10" customFormat="1" ht="31.5" hidden="1">
      <c r="A61" s="62" t="s">
        <v>212</v>
      </c>
      <c r="B61" s="17"/>
      <c r="C61" s="88"/>
      <c r="D61" s="263"/>
      <c r="E61" s="12"/>
    </row>
    <row r="62" spans="1:5" s="10" customFormat="1" ht="15.75" hidden="1">
      <c r="A62" s="62"/>
      <c r="B62" s="107"/>
      <c r="C62" s="88"/>
      <c r="D62" s="263"/>
      <c r="E62" s="12"/>
    </row>
    <row r="63" spans="1:5" s="10" customFormat="1" ht="47.25" hidden="1">
      <c r="A63" s="62" t="s">
        <v>222</v>
      </c>
      <c r="B63" s="107"/>
      <c r="C63" s="88"/>
      <c r="D63" s="263"/>
      <c r="E63" s="12"/>
    </row>
    <row r="64" spans="1:5" s="10" customFormat="1" ht="15.75" hidden="1">
      <c r="A64" s="62"/>
      <c r="B64" s="107"/>
      <c r="C64" s="88"/>
      <c r="D64" s="263"/>
      <c r="E64" s="12"/>
    </row>
    <row r="65" spans="1:5" s="10" customFormat="1" ht="47.25" hidden="1">
      <c r="A65" s="62" t="s">
        <v>223</v>
      </c>
      <c r="B65" s="107"/>
      <c r="C65" s="88"/>
      <c r="D65" s="263"/>
      <c r="E65" s="12"/>
    </row>
    <row r="66" spans="1:5" s="10" customFormat="1" ht="15.75" hidden="1">
      <c r="A66" s="62" t="s">
        <v>224</v>
      </c>
      <c r="B66" s="107"/>
      <c r="C66" s="88"/>
      <c r="D66" s="263"/>
      <c r="E66" s="12"/>
    </row>
    <row r="67" spans="1:5" s="10" customFormat="1" ht="15.75" hidden="1">
      <c r="A67" s="62" t="s">
        <v>225</v>
      </c>
      <c r="B67" s="107"/>
      <c r="C67" s="88"/>
      <c r="D67" s="263"/>
      <c r="E67" s="12"/>
    </row>
    <row r="68" spans="1:5" s="10" customFormat="1" ht="15.75" hidden="1">
      <c r="A68" s="62" t="s">
        <v>632</v>
      </c>
      <c r="B68" s="107">
        <v>2</v>
      </c>
      <c r="C68" s="88"/>
      <c r="D68" s="263"/>
      <c r="E68" s="12"/>
    </row>
    <row r="69" spans="1:5" s="10" customFormat="1" ht="31.5" hidden="1">
      <c r="A69" s="62" t="s">
        <v>478</v>
      </c>
      <c r="B69" s="107"/>
      <c r="C69" s="88"/>
      <c r="D69" s="263"/>
      <c r="E69" s="12"/>
    </row>
    <row r="70" spans="1:5" s="10" customFormat="1" ht="15.75" hidden="1">
      <c r="A70" s="92" t="s">
        <v>246</v>
      </c>
      <c r="B70" s="107">
        <v>2</v>
      </c>
      <c r="C70" s="88"/>
      <c r="D70" s="263"/>
      <c r="E70" s="12"/>
    </row>
    <row r="71" spans="1:5" s="10" customFormat="1" ht="15.75" hidden="1">
      <c r="A71" s="92" t="s">
        <v>247</v>
      </c>
      <c r="B71" s="107">
        <v>2</v>
      </c>
      <c r="C71" s="88"/>
      <c r="D71" s="263"/>
      <c r="E71" s="12"/>
    </row>
    <row r="72" spans="1:5" s="10" customFormat="1" ht="15.75" hidden="1">
      <c r="A72" s="62" t="s">
        <v>477</v>
      </c>
      <c r="B72" s="107"/>
      <c r="C72" s="88">
        <f>SUM(C70:C71)</f>
        <v>0</v>
      </c>
      <c r="D72" s="263"/>
      <c r="E72" s="12"/>
    </row>
    <row r="73" spans="1:5" s="10" customFormat="1" ht="15.75" hidden="1">
      <c r="A73" s="64" t="s">
        <v>264</v>
      </c>
      <c r="B73" s="107"/>
      <c r="C73" s="90">
        <f>SUM(C74:C74:C76)</f>
        <v>0</v>
      </c>
      <c r="D73" s="263"/>
      <c r="E73" s="12"/>
    </row>
    <row r="74" spans="1:5" s="10" customFormat="1" ht="15.75" hidden="1">
      <c r="A74" s="92" t="s">
        <v>441</v>
      </c>
      <c r="B74" s="105">
        <v>1</v>
      </c>
      <c r="C74" s="88">
        <f>SUMIF($B$49:$B$73,"1",C$49:C$73)</f>
        <v>0</v>
      </c>
      <c r="D74" s="263"/>
      <c r="E74" s="12"/>
    </row>
    <row r="75" spans="1:5" s="10" customFormat="1" ht="15.75" hidden="1">
      <c r="A75" s="92" t="s">
        <v>263</v>
      </c>
      <c r="B75" s="105">
        <v>2</v>
      </c>
      <c r="C75" s="88">
        <f>SUMIF($B$49:$B$73,"2",C$49:C$73)</f>
        <v>0</v>
      </c>
      <c r="D75" s="263"/>
      <c r="E75" s="12"/>
    </row>
    <row r="76" spans="1:5" s="10" customFormat="1" ht="15.75" hidden="1">
      <c r="A76" s="92" t="s">
        <v>143</v>
      </c>
      <c r="B76" s="105">
        <v>3</v>
      </c>
      <c r="C76" s="88">
        <f>SUMIF($B$49:$B$73,"3",C$49:C$73)</f>
        <v>0</v>
      </c>
      <c r="D76" s="263"/>
      <c r="E76" s="12"/>
    </row>
    <row r="77" spans="1:5" ht="31.5">
      <c r="A77" s="66" t="s">
        <v>95</v>
      </c>
      <c r="B77" s="107"/>
      <c r="C77" s="88"/>
      <c r="D77" s="263"/>
      <c r="E77" s="12"/>
    </row>
    <row r="78" spans="1:5" ht="15.75">
      <c r="A78" s="41" t="s">
        <v>265</v>
      </c>
      <c r="B78" s="107"/>
      <c r="C78" s="90">
        <f>SUM(C79:C81)</f>
        <v>444500</v>
      </c>
      <c r="D78" s="263"/>
      <c r="E78" s="12"/>
    </row>
    <row r="79" spans="1:5" ht="15.75">
      <c r="A79" s="92" t="s">
        <v>441</v>
      </c>
      <c r="B79" s="105">
        <v>1</v>
      </c>
      <c r="C79" s="88">
        <f>Felh!F123</f>
        <v>0</v>
      </c>
      <c r="D79" s="263"/>
      <c r="E79" s="12"/>
    </row>
    <row r="80" spans="1:5" ht="15.75">
      <c r="A80" s="92" t="s">
        <v>263</v>
      </c>
      <c r="B80" s="105">
        <v>2</v>
      </c>
      <c r="C80" s="88">
        <f>Felh!F124</f>
        <v>444500</v>
      </c>
      <c r="D80" s="263"/>
      <c r="E80" s="12"/>
    </row>
    <row r="81" spans="1:5" ht="15.75">
      <c r="A81" s="92" t="s">
        <v>143</v>
      </c>
      <c r="B81" s="105">
        <v>3</v>
      </c>
      <c r="C81" s="88">
        <f>Felh!F125</f>
        <v>0</v>
      </c>
      <c r="D81" s="263"/>
      <c r="E81" s="12"/>
    </row>
    <row r="82" spans="1:5" ht="15.75" hidden="1">
      <c r="A82" s="41" t="s">
        <v>266</v>
      </c>
      <c r="B82" s="107"/>
      <c r="C82" s="90">
        <f>SUM(C83:C85)</f>
        <v>0</v>
      </c>
      <c r="D82" s="263"/>
      <c r="E82" s="12"/>
    </row>
    <row r="83" spans="1:5" ht="15.75" hidden="1">
      <c r="A83" s="92" t="s">
        <v>441</v>
      </c>
      <c r="B83" s="105">
        <v>1</v>
      </c>
      <c r="C83" s="88">
        <f>Felh!F137</f>
        <v>0</v>
      </c>
      <c r="D83" s="263"/>
      <c r="E83" s="12"/>
    </row>
    <row r="84" spans="1:5" ht="15.75" hidden="1">
      <c r="A84" s="92" t="s">
        <v>263</v>
      </c>
      <c r="B84" s="105">
        <v>2</v>
      </c>
      <c r="C84" s="88">
        <f>Felh!F138</f>
        <v>0</v>
      </c>
      <c r="D84" s="263"/>
      <c r="E84" s="12"/>
    </row>
    <row r="85" spans="1:5" ht="15.75" hidden="1">
      <c r="A85" s="92" t="s">
        <v>143</v>
      </c>
      <c r="B85" s="105">
        <v>3</v>
      </c>
      <c r="C85" s="88">
        <f>Felh!F139</f>
        <v>0</v>
      </c>
      <c r="D85" s="263"/>
      <c r="E85" s="12"/>
    </row>
    <row r="86" spans="1:5" ht="15.75" hidden="1">
      <c r="A86" s="41" t="s">
        <v>267</v>
      </c>
      <c r="B86" s="107"/>
      <c r="C86" s="90">
        <f>SUM(C87:C89)</f>
        <v>0</v>
      </c>
      <c r="D86" s="263"/>
      <c r="E86" s="12"/>
    </row>
    <row r="87" spans="1:5" ht="15.75" hidden="1">
      <c r="A87" s="92" t="s">
        <v>441</v>
      </c>
      <c r="B87" s="105">
        <v>1</v>
      </c>
      <c r="C87" s="88">
        <f>Felh!F157</f>
        <v>0</v>
      </c>
      <c r="D87" s="263"/>
      <c r="E87" s="12"/>
    </row>
    <row r="88" spans="1:5" ht="15.75" hidden="1">
      <c r="A88" s="92" t="s">
        <v>263</v>
      </c>
      <c r="B88" s="105">
        <v>2</v>
      </c>
      <c r="C88" s="88">
        <f>Felh!F158</f>
        <v>0</v>
      </c>
      <c r="D88" s="263"/>
      <c r="E88" s="12"/>
    </row>
    <row r="89" spans="1:5" ht="15.75" hidden="1">
      <c r="A89" s="92" t="s">
        <v>143</v>
      </c>
      <c r="B89" s="105">
        <v>3</v>
      </c>
      <c r="C89" s="88">
        <f>Felh!F159</f>
        <v>0</v>
      </c>
      <c r="D89" s="263"/>
      <c r="E89" s="12"/>
    </row>
    <row r="90" spans="1:5" ht="16.5" hidden="1">
      <c r="A90" s="68" t="s">
        <v>268</v>
      </c>
      <c r="B90" s="108"/>
      <c r="C90" s="88"/>
      <c r="D90" s="263"/>
      <c r="E90" s="12"/>
    </row>
    <row r="91" spans="1:5" ht="15.75" hidden="1">
      <c r="A91" s="66" t="s">
        <v>145</v>
      </c>
      <c r="B91" s="107"/>
      <c r="C91" s="15"/>
      <c r="D91" s="263"/>
      <c r="E91" s="12"/>
    </row>
    <row r="92" spans="1:5" ht="15.75" hidden="1">
      <c r="A92" s="41" t="s">
        <v>145</v>
      </c>
      <c r="B92" s="107"/>
      <c r="C92" s="90">
        <f>SUM(C93:C95)</f>
        <v>0</v>
      </c>
      <c r="D92" s="263"/>
      <c r="E92" s="12"/>
    </row>
    <row r="93" spans="1:5" ht="15.75" hidden="1">
      <c r="A93" s="92" t="s">
        <v>441</v>
      </c>
      <c r="B93" s="105">
        <v>1</v>
      </c>
      <c r="C93" s="88">
        <f>SUMIF($B$91:$B$92,"1",C$91:C$92)</f>
        <v>0</v>
      </c>
      <c r="D93" s="263"/>
      <c r="E93" s="12"/>
    </row>
    <row r="94" spans="1:5" ht="15.75" hidden="1">
      <c r="A94" s="92" t="s">
        <v>263</v>
      </c>
      <c r="B94" s="105">
        <v>2</v>
      </c>
      <c r="C94" s="88">
        <f>SUMIF($B$91:$B$92,"2",C$91:C$92)</f>
        <v>0</v>
      </c>
      <c r="D94" s="263"/>
      <c r="E94" s="12"/>
    </row>
    <row r="95" spans="1:5" ht="15.75" hidden="1">
      <c r="A95" s="92" t="s">
        <v>143</v>
      </c>
      <c r="B95" s="105">
        <v>3</v>
      </c>
      <c r="C95" s="88">
        <f>SUMIF($B$91:$B$92,"3",C$91:C$92)</f>
        <v>0</v>
      </c>
      <c r="D95" s="263"/>
      <c r="E95" s="12"/>
    </row>
    <row r="96" spans="1:5" ht="31.5" hidden="1">
      <c r="A96" s="66" t="s">
        <v>146</v>
      </c>
      <c r="B96" s="107"/>
      <c r="C96" s="15"/>
      <c r="D96" s="263"/>
      <c r="E96" s="12"/>
    </row>
    <row r="97" spans="1:5" ht="31.5" hidden="1">
      <c r="A97" s="41" t="s">
        <v>269</v>
      </c>
      <c r="B97" s="107"/>
      <c r="C97" s="90">
        <f>SUM(C98:C100)</f>
        <v>0</v>
      </c>
      <c r="D97" s="263"/>
      <c r="E97" s="12"/>
    </row>
    <row r="98" spans="1:5" ht="15.75" hidden="1">
      <c r="A98" s="92" t="s">
        <v>441</v>
      </c>
      <c r="B98" s="105">
        <v>1</v>
      </c>
      <c r="C98" s="88">
        <f>SUMIF($B$96:$B$97,"1",C$96:C$97)</f>
        <v>0</v>
      </c>
      <c r="D98" s="263"/>
      <c r="E98" s="12"/>
    </row>
    <row r="99" spans="1:5" ht="15.75" hidden="1">
      <c r="A99" s="92" t="s">
        <v>263</v>
      </c>
      <c r="B99" s="105">
        <v>2</v>
      </c>
      <c r="C99" s="88">
        <f>SUMIF($B$96:$B$97,"2",C$96:C$97)</f>
        <v>0</v>
      </c>
      <c r="D99" s="263"/>
      <c r="E99" s="12"/>
    </row>
    <row r="100" spans="1:5" ht="15.75" hidden="1">
      <c r="A100" s="92" t="s">
        <v>143</v>
      </c>
      <c r="B100" s="105">
        <v>3</v>
      </c>
      <c r="C100" s="88">
        <f>SUMIF($B$96:$B$97,"3",C$96:C$97)</f>
        <v>0</v>
      </c>
      <c r="D100" s="263"/>
      <c r="E100" s="12"/>
    </row>
    <row r="101" spans="1:5" ht="16.5">
      <c r="A101" s="67" t="s">
        <v>147</v>
      </c>
      <c r="B101" s="108"/>
      <c r="C101" s="18">
        <f>C13+C23+C32+C45+C73+C78+C82+C86+C92+C97</f>
        <v>74104766</v>
      </c>
      <c r="D101" s="263"/>
      <c r="E101" s="12"/>
    </row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4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</sheetData>
  <sheetProtection/>
  <mergeCells count="2">
    <mergeCell ref="A1:C1"/>
    <mergeCell ref="A2:C2"/>
  </mergeCells>
  <printOptions horizontalCentered="1"/>
  <pageMargins left="0.5118110236220472" right="0.5118110236220472" top="0.7480314960629921" bottom="0.5511811023622047" header="0.31496062992125984" footer="0.31496062992125984"/>
  <pageSetup fitToHeight="1" fitToWidth="1" horizontalDpi="300" verticalDpi="300" orientation="portrait" paperSize="9" r:id="rId3"/>
  <headerFooter>
    <oddFooter>&amp;C&amp;P. oldal, összesen: &amp;N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2.28125" style="26" customWidth="1"/>
    <col min="2" max="5" width="11.421875" style="30" customWidth="1"/>
    <col min="6" max="16384" width="9.140625" style="30" customWidth="1"/>
  </cols>
  <sheetData>
    <row r="1" spans="1:6" s="23" customFormat="1" ht="48.75" customHeight="1">
      <c r="A1" s="328" t="s">
        <v>950</v>
      </c>
      <c r="B1" s="328"/>
      <c r="C1" s="328"/>
      <c r="D1" s="328"/>
      <c r="E1" s="328"/>
      <c r="F1" s="163"/>
    </row>
    <row r="2" spans="1:5" s="23" customFormat="1" ht="13.5" customHeight="1">
      <c r="A2" s="164"/>
      <c r="B2" s="164"/>
      <c r="C2" s="164"/>
      <c r="D2" s="164"/>
      <c r="E2" s="164"/>
    </row>
    <row r="3" spans="1:5" s="23" customFormat="1" ht="40.5" customHeight="1">
      <c r="A3" s="327" t="s">
        <v>943</v>
      </c>
      <c r="B3" s="327"/>
      <c r="C3" s="327"/>
      <c r="D3" s="327"/>
      <c r="E3" s="327"/>
    </row>
    <row r="4" spans="1:5" s="23" customFormat="1" ht="14.25" customHeight="1">
      <c r="A4" s="24"/>
      <c r="B4" s="24"/>
      <c r="C4" s="24"/>
      <c r="D4" s="24"/>
      <c r="E4" s="133"/>
    </row>
    <row r="5" spans="1:5" s="27" customFormat="1" ht="21.75" customHeight="1">
      <c r="A5" s="117" t="s">
        <v>9</v>
      </c>
      <c r="B5" s="162" t="s">
        <v>535</v>
      </c>
      <c r="C5" s="162" t="s">
        <v>670</v>
      </c>
      <c r="D5" s="25" t="s">
        <v>937</v>
      </c>
      <c r="E5" s="162" t="s">
        <v>5</v>
      </c>
    </row>
    <row r="6" spans="1:5" ht="15">
      <c r="A6" s="28" t="s">
        <v>445</v>
      </c>
      <c r="B6" s="29">
        <v>9800000</v>
      </c>
      <c r="C6" s="29">
        <v>9800000</v>
      </c>
      <c r="D6" s="29">
        <v>9800000</v>
      </c>
      <c r="E6" s="29">
        <f>SUM(B6,D6,C6)</f>
        <v>29400000</v>
      </c>
    </row>
    <row r="7" spans="1:5" ht="15">
      <c r="A7" s="28" t="s">
        <v>443</v>
      </c>
      <c r="B7" s="29"/>
      <c r="C7" s="29"/>
      <c r="D7" s="29"/>
      <c r="E7" s="29">
        <f>SUM(B7,D7,C7)</f>
        <v>0</v>
      </c>
    </row>
    <row r="8" spans="1:5" ht="15">
      <c r="A8" s="28" t="s">
        <v>31</v>
      </c>
      <c r="B8" s="29">
        <v>90000</v>
      </c>
      <c r="C8" s="29">
        <v>90000</v>
      </c>
      <c r="D8" s="29">
        <v>90000</v>
      </c>
      <c r="E8" s="29">
        <f>SUM(B8,D8,C8)</f>
        <v>270000</v>
      </c>
    </row>
    <row r="9" spans="1:5" ht="32.25" customHeight="1">
      <c r="A9" s="31" t="s">
        <v>32</v>
      </c>
      <c r="B9" s="29">
        <v>3700000</v>
      </c>
      <c r="C9" s="29">
        <v>3700000</v>
      </c>
      <c r="D9" s="29">
        <v>3700000</v>
      </c>
      <c r="E9" s="29">
        <f>SUM(B9,D9,C9)</f>
        <v>11100000</v>
      </c>
    </row>
    <row r="10" spans="1:5" ht="20.25" customHeight="1">
      <c r="A10" s="28" t="s">
        <v>33</v>
      </c>
      <c r="B10" s="29"/>
      <c r="C10" s="29"/>
      <c r="D10" s="29"/>
      <c r="E10" s="29">
        <f>SUM(B10:D10)</f>
        <v>0</v>
      </c>
    </row>
    <row r="11" spans="1:5" ht="19.5" customHeight="1">
      <c r="A11" s="28" t="s">
        <v>34</v>
      </c>
      <c r="B11" s="29"/>
      <c r="C11" s="29"/>
      <c r="D11" s="29"/>
      <c r="E11" s="29">
        <f>SUM(B11:D11)</f>
        <v>0</v>
      </c>
    </row>
    <row r="12" spans="1:5" ht="15.75" customHeight="1">
      <c r="A12" s="31" t="s">
        <v>444</v>
      </c>
      <c r="B12" s="29"/>
      <c r="C12" s="29"/>
      <c r="D12" s="29"/>
      <c r="E12" s="29">
        <f>SUM(B12:D12)</f>
        <v>0</v>
      </c>
    </row>
    <row r="13" spans="1:5" s="34" customFormat="1" ht="14.25">
      <c r="A13" s="32" t="s">
        <v>49</v>
      </c>
      <c r="B13" s="33">
        <f>SUM(B6:B12)</f>
        <v>13590000</v>
      </c>
      <c r="C13" s="33">
        <f>SUM(C6:C12)</f>
        <v>13590000</v>
      </c>
      <c r="D13" s="33">
        <f>SUM(D6:D12)</f>
        <v>13590000</v>
      </c>
      <c r="E13" s="33">
        <f>SUM(E6:E12)</f>
        <v>40770000</v>
      </c>
    </row>
    <row r="14" spans="1:5" ht="15">
      <c r="A14" s="32" t="s">
        <v>50</v>
      </c>
      <c r="B14" s="33">
        <f>ROUNDDOWN(B13*0.5,0)</f>
        <v>6795000</v>
      </c>
      <c r="C14" s="33">
        <f>ROUNDDOWN(C13*0.5,0)</f>
        <v>6795000</v>
      </c>
      <c r="D14" s="33">
        <f>ROUNDDOWN(D13*0.5,0)</f>
        <v>6795000</v>
      </c>
      <c r="E14" s="33">
        <f>ROUNDDOWN(E13*0.5,0)</f>
        <v>20385000</v>
      </c>
    </row>
    <row r="15" spans="1:5" ht="19.5" customHeight="1">
      <c r="A15" s="31" t="s">
        <v>36</v>
      </c>
      <c r="B15" s="29"/>
      <c r="C15" s="29"/>
      <c r="D15" s="29"/>
      <c r="E15" s="29">
        <f aca="true" t="shared" si="0" ref="E15:E21">SUM(B15,D15,C15)</f>
        <v>0</v>
      </c>
    </row>
    <row r="16" spans="1:5" ht="20.25" customHeight="1">
      <c r="A16" s="31" t="s">
        <v>43</v>
      </c>
      <c r="B16" s="29"/>
      <c r="C16" s="29"/>
      <c r="D16" s="29"/>
      <c r="E16" s="29">
        <f t="shared" si="0"/>
        <v>0</v>
      </c>
    </row>
    <row r="17" spans="1:5" ht="17.25" customHeight="1">
      <c r="A17" s="31" t="s">
        <v>38</v>
      </c>
      <c r="B17" s="29"/>
      <c r="C17" s="29"/>
      <c r="D17" s="29"/>
      <c r="E17" s="29">
        <f t="shared" si="0"/>
        <v>0</v>
      </c>
    </row>
    <row r="18" spans="1:5" ht="14.25" customHeight="1">
      <c r="A18" s="28" t="s">
        <v>39</v>
      </c>
      <c r="B18" s="29"/>
      <c r="C18" s="29"/>
      <c r="D18" s="29"/>
      <c r="E18" s="29">
        <f t="shared" si="0"/>
        <v>0</v>
      </c>
    </row>
    <row r="19" spans="1:5" ht="15">
      <c r="A19" s="28" t="s">
        <v>40</v>
      </c>
      <c r="B19" s="29"/>
      <c r="C19" s="29"/>
      <c r="D19" s="29"/>
      <c r="E19" s="29">
        <f t="shared" si="0"/>
        <v>0</v>
      </c>
    </row>
    <row r="20" spans="1:5" ht="15">
      <c r="A20" s="28" t="s">
        <v>44</v>
      </c>
      <c r="B20" s="29"/>
      <c r="C20" s="29"/>
      <c r="D20" s="29"/>
      <c r="E20" s="29">
        <f t="shared" si="0"/>
        <v>0</v>
      </c>
    </row>
    <row r="21" spans="1:5" ht="24">
      <c r="A21" s="31" t="s">
        <v>101</v>
      </c>
      <c r="B21" s="29"/>
      <c r="C21" s="29"/>
      <c r="D21" s="29"/>
      <c r="E21" s="29">
        <f t="shared" si="0"/>
        <v>0</v>
      </c>
    </row>
    <row r="22" spans="1:5" s="34" customFormat="1" ht="18" customHeight="1">
      <c r="A22" s="35" t="s">
        <v>53</v>
      </c>
      <c r="B22" s="33">
        <f>SUM(B15:B21)</f>
        <v>0</v>
      </c>
      <c r="C22" s="33">
        <f>SUM(C15:C21)</f>
        <v>0</v>
      </c>
      <c r="D22" s="33">
        <f>SUM(D15:D21)</f>
        <v>0</v>
      </c>
      <c r="E22" s="33">
        <f>SUM(E15:E21)</f>
        <v>0</v>
      </c>
    </row>
    <row r="23" spans="1:5" s="34" customFormat="1" ht="18.75" customHeight="1">
      <c r="A23" s="35" t="s">
        <v>54</v>
      </c>
      <c r="B23" s="33">
        <f>B14-B22</f>
        <v>6795000</v>
      </c>
      <c r="C23" s="33">
        <f>C14-C22</f>
        <v>6795000</v>
      </c>
      <c r="D23" s="33">
        <f>D14-D22</f>
        <v>6795000</v>
      </c>
      <c r="E23" s="33">
        <f>E14-E22</f>
        <v>20385000</v>
      </c>
    </row>
    <row r="24" spans="1:5" s="34" customFormat="1" ht="25.5" customHeight="1">
      <c r="A24" s="36" t="s">
        <v>66</v>
      </c>
      <c r="B24" s="33"/>
      <c r="C24" s="33"/>
      <c r="D24" s="33"/>
      <c r="E24" s="33">
        <f>SUM(B24,D24,C24)</f>
        <v>0</v>
      </c>
    </row>
    <row r="25" spans="1:5" s="34" customFormat="1" ht="18.75" customHeight="1">
      <c r="A25" s="102"/>
      <c r="B25" s="103"/>
      <c r="C25" s="103"/>
      <c r="D25" s="103"/>
      <c r="E25" s="103"/>
    </row>
    <row r="26" spans="1:5" s="34" customFormat="1" ht="27.75" customHeight="1">
      <c r="A26" s="329" t="s">
        <v>415</v>
      </c>
      <c r="B26" s="329"/>
      <c r="C26" s="329"/>
      <c r="D26" s="329"/>
      <c r="E26" s="329"/>
    </row>
    <row r="27" ht="18.75" customHeight="1"/>
    <row r="28" ht="15">
      <c r="A28" s="104" t="s">
        <v>944</v>
      </c>
    </row>
    <row r="29" spans="1:3" ht="15">
      <c r="A29" s="37" t="s">
        <v>531</v>
      </c>
      <c r="C29" s="63"/>
    </row>
    <row r="30" ht="15">
      <c r="C30" s="63"/>
    </row>
    <row r="31" spans="1:4" ht="15">
      <c r="A31" s="63" t="s">
        <v>671</v>
      </c>
      <c r="B31" s="26"/>
      <c r="D31" s="63" t="s">
        <v>532</v>
      </c>
    </row>
    <row r="32" spans="1:4" ht="15">
      <c r="A32" s="63" t="s">
        <v>631</v>
      </c>
      <c r="B32" s="26"/>
      <c r="D32" s="63" t="s">
        <v>89</v>
      </c>
    </row>
  </sheetData>
  <sheetProtection/>
  <mergeCells count="3">
    <mergeCell ref="A3:E3"/>
    <mergeCell ref="A1:E1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42.28125" style="26" customWidth="1"/>
    <col min="2" max="5" width="9.7109375" style="30" customWidth="1"/>
    <col min="6" max="16384" width="9.140625" style="30" customWidth="1"/>
  </cols>
  <sheetData>
    <row r="1" spans="1:5" s="23" customFormat="1" ht="21.75" customHeight="1">
      <c r="A1" s="330" t="s">
        <v>414</v>
      </c>
      <c r="B1" s="330"/>
      <c r="C1" s="330"/>
      <c r="D1" s="330"/>
      <c r="E1" s="330"/>
    </row>
    <row r="2" spans="1:5" s="23" customFormat="1" ht="14.25" customHeight="1">
      <c r="A2" s="127"/>
      <c r="B2" s="127"/>
      <c r="C2" s="127"/>
      <c r="D2" s="127"/>
      <c r="E2" s="127"/>
    </row>
    <row r="3" spans="1:5" s="23" customFormat="1" ht="27" customHeight="1">
      <c r="A3" s="330" t="s">
        <v>124</v>
      </c>
      <c r="B3" s="330"/>
      <c r="C3" s="330"/>
      <c r="D3" s="330"/>
      <c r="E3" s="330"/>
    </row>
    <row r="4" spans="1:5" s="23" customFormat="1" ht="13.5" customHeight="1">
      <c r="A4" s="127"/>
      <c r="B4" s="127"/>
      <c r="C4" s="127"/>
      <c r="D4" s="127"/>
      <c r="E4" s="127"/>
    </row>
    <row r="5" spans="1:5" s="23" customFormat="1" ht="40.5" customHeight="1">
      <c r="A5" s="330" t="s">
        <v>417</v>
      </c>
      <c r="B5" s="330"/>
      <c r="C5" s="330"/>
      <c r="D5" s="330"/>
      <c r="E5" s="330"/>
    </row>
    <row r="6" spans="1:5" s="23" customFormat="1" ht="14.25" customHeight="1">
      <c r="A6" s="24"/>
      <c r="B6" s="24"/>
      <c r="C6" s="24"/>
      <c r="D6" s="24"/>
      <c r="E6" s="24"/>
    </row>
    <row r="7" spans="1:6" s="27" customFormat="1" ht="21.75" customHeight="1">
      <c r="A7" s="117" t="s">
        <v>9</v>
      </c>
      <c r="B7" s="25" t="s">
        <v>48</v>
      </c>
      <c r="C7" s="25" t="s">
        <v>102</v>
      </c>
      <c r="D7" s="25" t="s">
        <v>404</v>
      </c>
      <c r="E7" s="25" t="s">
        <v>5</v>
      </c>
      <c r="F7" s="26"/>
    </row>
    <row r="8" spans="1:5" ht="15">
      <c r="A8" s="28" t="s">
        <v>29</v>
      </c>
      <c r="B8" s="29"/>
      <c r="C8" s="29"/>
      <c r="D8" s="29"/>
      <c r="E8" s="29">
        <f aca="true" t="shared" si="0" ref="E8:E32">SUM(B8:D8)</f>
        <v>0</v>
      </c>
    </row>
    <row r="9" spans="1:5" ht="15">
      <c r="A9" s="28" t="s">
        <v>30</v>
      </c>
      <c r="B9" s="29"/>
      <c r="C9" s="29"/>
      <c r="D9" s="29"/>
      <c r="E9" s="29">
        <f t="shared" si="0"/>
        <v>0</v>
      </c>
    </row>
    <row r="10" spans="1:5" ht="15">
      <c r="A10" s="28" t="s">
        <v>31</v>
      </c>
      <c r="B10" s="29"/>
      <c r="C10" s="29"/>
      <c r="D10" s="29"/>
      <c r="E10" s="29">
        <f t="shared" si="0"/>
        <v>0</v>
      </c>
    </row>
    <row r="11" spans="1:5" ht="32.25" customHeight="1">
      <c r="A11" s="31" t="s">
        <v>32</v>
      </c>
      <c r="B11" s="29"/>
      <c r="C11" s="29"/>
      <c r="D11" s="29"/>
      <c r="E11" s="29">
        <f t="shared" si="0"/>
        <v>0</v>
      </c>
    </row>
    <row r="12" spans="1:5" ht="20.25" customHeight="1">
      <c r="A12" s="28" t="s">
        <v>33</v>
      </c>
      <c r="B12" s="29"/>
      <c r="C12" s="29"/>
      <c r="D12" s="29"/>
      <c r="E12" s="29">
        <f t="shared" si="0"/>
        <v>0</v>
      </c>
    </row>
    <row r="13" spans="1:5" ht="19.5" customHeight="1">
      <c r="A13" s="28" t="s">
        <v>34</v>
      </c>
      <c r="B13" s="29"/>
      <c r="C13" s="29"/>
      <c r="D13" s="29"/>
      <c r="E13" s="29">
        <f t="shared" si="0"/>
        <v>0</v>
      </c>
    </row>
    <row r="14" spans="1:5" ht="15.75" customHeight="1">
      <c r="A14" s="31" t="s">
        <v>35</v>
      </c>
      <c r="B14" s="29"/>
      <c r="C14" s="29"/>
      <c r="D14" s="29"/>
      <c r="E14" s="29">
        <f t="shared" si="0"/>
        <v>0</v>
      </c>
    </row>
    <row r="15" spans="1:5" s="34" customFormat="1" ht="14.25">
      <c r="A15" s="32" t="s">
        <v>49</v>
      </c>
      <c r="B15" s="33">
        <f>SUM(B8:B14)</f>
        <v>0</v>
      </c>
      <c r="C15" s="33">
        <f>SUM(C8:C14)</f>
        <v>0</v>
      </c>
      <c r="D15" s="33">
        <f>SUM(D8:D14)</f>
        <v>0</v>
      </c>
      <c r="E15" s="33">
        <f>SUM(E8:E14)</f>
        <v>0</v>
      </c>
    </row>
    <row r="16" spans="1:5" ht="15">
      <c r="A16" s="32" t="s">
        <v>50</v>
      </c>
      <c r="B16" s="21">
        <f>ROUNDDOWN(B15*0.5,0)</f>
        <v>0</v>
      </c>
      <c r="C16" s="21">
        <f>ROUNDDOWN(C15*0.5,0)</f>
        <v>0</v>
      </c>
      <c r="D16" s="21">
        <f>ROUNDDOWN(D15*0.5,0)</f>
        <v>0</v>
      </c>
      <c r="E16" s="33">
        <f t="shared" si="0"/>
        <v>0</v>
      </c>
    </row>
    <row r="17" spans="1:5" s="34" customFormat="1" ht="24">
      <c r="A17" s="35" t="s">
        <v>51</v>
      </c>
      <c r="B17" s="33">
        <f>SUM(B18:B24)</f>
        <v>0</v>
      </c>
      <c r="C17" s="33">
        <f>SUM(C18:C24)</f>
        <v>0</v>
      </c>
      <c r="D17" s="33">
        <f>SUM(D18:D24)</f>
        <v>0</v>
      </c>
      <c r="E17" s="33">
        <f>SUM(E18:E24)</f>
        <v>0</v>
      </c>
    </row>
    <row r="18" spans="1:5" ht="20.25" customHeight="1">
      <c r="A18" s="31" t="s">
        <v>36</v>
      </c>
      <c r="B18" s="29"/>
      <c r="C18" s="29"/>
      <c r="D18" s="29"/>
      <c r="E18" s="29">
        <f t="shared" si="0"/>
        <v>0</v>
      </c>
    </row>
    <row r="19" spans="1:5" ht="15">
      <c r="A19" s="28" t="s">
        <v>37</v>
      </c>
      <c r="B19" s="29"/>
      <c r="C19" s="29"/>
      <c r="D19" s="29"/>
      <c r="E19" s="29">
        <f t="shared" si="0"/>
        <v>0</v>
      </c>
    </row>
    <row r="20" spans="1:5" ht="15.75" customHeight="1">
      <c r="A20" s="31" t="s">
        <v>38</v>
      </c>
      <c r="B20" s="29"/>
      <c r="C20" s="29"/>
      <c r="D20" s="29"/>
      <c r="E20" s="29">
        <f t="shared" si="0"/>
        <v>0</v>
      </c>
    </row>
    <row r="21" spans="1:5" ht="15">
      <c r="A21" s="28" t="s">
        <v>39</v>
      </c>
      <c r="B21" s="29"/>
      <c r="C21" s="29"/>
      <c r="D21" s="29"/>
      <c r="E21" s="29">
        <f t="shared" si="0"/>
        <v>0</v>
      </c>
    </row>
    <row r="22" spans="1:5" ht="15">
      <c r="A22" s="28" t="s">
        <v>40</v>
      </c>
      <c r="B22" s="29"/>
      <c r="C22" s="29"/>
      <c r="D22" s="29"/>
      <c r="E22" s="29">
        <f t="shared" si="0"/>
        <v>0</v>
      </c>
    </row>
    <row r="23" spans="1:5" ht="15">
      <c r="A23" s="28" t="s">
        <v>41</v>
      </c>
      <c r="B23" s="29"/>
      <c r="C23" s="29"/>
      <c r="D23" s="29"/>
      <c r="E23" s="29">
        <f t="shared" si="0"/>
        <v>0</v>
      </c>
    </row>
    <row r="24" spans="1:5" ht="18.75" customHeight="1">
      <c r="A24" s="31" t="s">
        <v>42</v>
      </c>
      <c r="B24" s="29"/>
      <c r="C24" s="29"/>
      <c r="D24" s="29"/>
      <c r="E24" s="29">
        <f t="shared" si="0"/>
        <v>0</v>
      </c>
    </row>
    <row r="25" spans="1:5" s="34" customFormat="1" ht="25.5" customHeight="1">
      <c r="A25" s="36" t="s">
        <v>52</v>
      </c>
      <c r="B25" s="33">
        <f>SUM(B26:B32)</f>
        <v>0</v>
      </c>
      <c r="C25" s="33">
        <f>SUM(C26:C32)</f>
        <v>0</v>
      </c>
      <c r="D25" s="33">
        <f>SUM(D26:D32)</f>
        <v>0</v>
      </c>
      <c r="E25" s="33">
        <f>SUM(E26:E32)</f>
        <v>0</v>
      </c>
    </row>
    <row r="26" spans="1:5" ht="19.5" customHeight="1">
      <c r="A26" s="31" t="s">
        <v>36</v>
      </c>
      <c r="B26" s="29"/>
      <c r="C26" s="29"/>
      <c r="D26" s="29"/>
      <c r="E26" s="29">
        <f t="shared" si="0"/>
        <v>0</v>
      </c>
    </row>
    <row r="27" spans="1:5" ht="20.25" customHeight="1">
      <c r="A27" s="31" t="s">
        <v>43</v>
      </c>
      <c r="B27" s="29"/>
      <c r="C27" s="29"/>
      <c r="D27" s="29"/>
      <c r="E27" s="29">
        <f t="shared" si="0"/>
        <v>0</v>
      </c>
    </row>
    <row r="28" spans="1:5" ht="17.25" customHeight="1">
      <c r="A28" s="31" t="s">
        <v>38</v>
      </c>
      <c r="B28" s="29"/>
      <c r="C28" s="29"/>
      <c r="D28" s="29"/>
      <c r="E28" s="29">
        <f t="shared" si="0"/>
        <v>0</v>
      </c>
    </row>
    <row r="29" spans="1:5" ht="14.25" customHeight="1">
      <c r="A29" s="28" t="s">
        <v>39</v>
      </c>
      <c r="B29" s="29"/>
      <c r="C29" s="29"/>
      <c r="D29" s="29"/>
      <c r="E29" s="29">
        <f t="shared" si="0"/>
        <v>0</v>
      </c>
    </row>
    <row r="30" spans="1:5" ht="15">
      <c r="A30" s="28" t="s">
        <v>40</v>
      </c>
      <c r="B30" s="29"/>
      <c r="C30" s="29"/>
      <c r="D30" s="29"/>
      <c r="E30" s="29">
        <f t="shared" si="0"/>
        <v>0</v>
      </c>
    </row>
    <row r="31" spans="1:5" ht="15">
      <c r="A31" s="28" t="s">
        <v>44</v>
      </c>
      <c r="B31" s="29"/>
      <c r="C31" s="29"/>
      <c r="D31" s="29"/>
      <c r="E31" s="29">
        <f t="shared" si="0"/>
        <v>0</v>
      </c>
    </row>
    <row r="32" spans="1:5" ht="15">
      <c r="A32" s="31" t="s">
        <v>42</v>
      </c>
      <c r="B32" s="29"/>
      <c r="C32" s="29"/>
      <c r="D32" s="29"/>
      <c r="E32" s="29">
        <f t="shared" si="0"/>
        <v>0</v>
      </c>
    </row>
    <row r="33" spans="1:5" s="34" customFormat="1" ht="18" customHeight="1">
      <c r="A33" s="35" t="s">
        <v>53</v>
      </c>
      <c r="B33" s="33">
        <f>B17+B25</f>
        <v>0</v>
      </c>
      <c r="C33" s="33">
        <f>C17+C25</f>
        <v>0</v>
      </c>
      <c r="D33" s="33">
        <f>D17+D25</f>
        <v>0</v>
      </c>
      <c r="E33" s="33">
        <f>E17+E25</f>
        <v>0</v>
      </c>
    </row>
    <row r="34" spans="1:5" s="34" customFormat="1" ht="18.75" customHeight="1">
      <c r="A34" s="35" t="s">
        <v>54</v>
      </c>
      <c r="B34" s="33">
        <f>B16-B33</f>
        <v>0</v>
      </c>
      <c r="C34" s="33">
        <f>C16-C33</f>
        <v>0</v>
      </c>
      <c r="D34" s="33">
        <f>D16-D33</f>
        <v>0</v>
      </c>
      <c r="E34" s="33">
        <f>E16-E33</f>
        <v>0</v>
      </c>
    </row>
    <row r="35" spans="1:5" s="34" customFormat="1" ht="18.75" customHeight="1">
      <c r="A35" s="102"/>
      <c r="B35" s="103"/>
      <c r="C35" s="103"/>
      <c r="D35" s="103"/>
      <c r="E35" s="103"/>
    </row>
    <row r="36" spans="1:5" s="34" customFormat="1" ht="27.75" customHeight="1">
      <c r="A36" s="329" t="s">
        <v>415</v>
      </c>
      <c r="B36" s="329"/>
      <c r="C36" s="329"/>
      <c r="D36" s="329"/>
      <c r="E36" s="329"/>
    </row>
    <row r="37" ht="18.75" customHeight="1"/>
    <row r="38" ht="15">
      <c r="A38" s="104" t="s">
        <v>416</v>
      </c>
    </row>
    <row r="39" spans="1:3" ht="15">
      <c r="A39" s="37" t="s">
        <v>125</v>
      </c>
      <c r="C39" s="63"/>
    </row>
    <row r="40" ht="15">
      <c r="C40" s="63" t="s">
        <v>126</v>
      </c>
    </row>
    <row r="41" ht="15">
      <c r="C41" s="63" t="s">
        <v>89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4.140625" style="169" customWidth="1"/>
    <col min="2" max="5" width="9.140625" style="169" customWidth="1"/>
    <col min="6" max="6" width="4.28125" style="169" customWidth="1"/>
    <col min="7" max="8" width="9.140625" style="169" customWidth="1"/>
    <col min="9" max="9" width="14.00390625" style="169" customWidth="1"/>
    <col min="10" max="10" width="11.00390625" style="170" customWidth="1"/>
    <col min="11" max="16384" width="9.140625" style="169" customWidth="1"/>
  </cols>
  <sheetData>
    <row r="1" spans="1:11" s="171" customFormat="1" ht="41.25" customHeight="1">
      <c r="A1" s="276" t="s">
        <v>881</v>
      </c>
      <c r="B1" s="276"/>
      <c r="C1" s="276"/>
      <c r="D1" s="276"/>
      <c r="E1" s="276"/>
      <c r="F1" s="276"/>
      <c r="G1" s="276"/>
      <c r="H1" s="276"/>
      <c r="I1" s="276"/>
      <c r="J1" s="276"/>
      <c r="K1" s="223"/>
    </row>
    <row r="2" spans="7:10" ht="18.75">
      <c r="G2" s="277" t="s">
        <v>688</v>
      </c>
      <c r="H2" s="277"/>
      <c r="I2" s="277"/>
      <c r="J2" s="277"/>
    </row>
    <row r="3" spans="1:10" s="171" customFormat="1" ht="18.75">
      <c r="A3" s="227" t="s">
        <v>683</v>
      </c>
      <c r="B3" s="227"/>
      <c r="C3" s="227"/>
      <c r="D3" s="227"/>
      <c r="E3" s="227"/>
      <c r="F3" s="227"/>
      <c r="G3" s="227"/>
      <c r="H3" s="227"/>
      <c r="I3" s="227"/>
      <c r="J3" s="228"/>
    </row>
    <row r="4" spans="1:10" ht="18.75">
      <c r="A4" s="2" t="s">
        <v>740</v>
      </c>
      <c r="B4" s="2"/>
      <c r="C4" s="2"/>
      <c r="D4" s="2"/>
      <c r="E4" s="2"/>
      <c r="F4" s="2"/>
      <c r="G4" s="2"/>
      <c r="H4" s="2"/>
      <c r="I4" s="2"/>
      <c r="J4" s="190"/>
    </row>
    <row r="5" spans="1:10" ht="18.75">
      <c r="A5" s="191" t="s">
        <v>873</v>
      </c>
      <c r="B5" s="191"/>
      <c r="C5" s="191"/>
      <c r="D5" s="191"/>
      <c r="E5" s="191"/>
      <c r="F5" s="191"/>
      <c r="G5" s="191"/>
      <c r="H5" s="191"/>
      <c r="I5" s="191"/>
      <c r="J5" s="192">
        <v>444080</v>
      </c>
    </row>
    <row r="6" spans="1:10" ht="18.75">
      <c r="A6" s="191" t="s">
        <v>874</v>
      </c>
      <c r="B6" s="217"/>
      <c r="C6" s="217"/>
      <c r="D6" s="217"/>
      <c r="E6" s="217"/>
      <c r="F6" s="217"/>
      <c r="G6" s="217"/>
      <c r="H6" s="217"/>
      <c r="I6" s="217"/>
      <c r="J6" s="218">
        <v>871920</v>
      </c>
    </row>
    <row r="7" spans="1:10" ht="18.75">
      <c r="A7" s="193" t="s">
        <v>878</v>
      </c>
      <c r="B7" s="193"/>
      <c r="C7" s="193"/>
      <c r="D7" s="193"/>
      <c r="E7" s="193"/>
      <c r="F7" s="193"/>
      <c r="G7" s="193"/>
      <c r="H7" s="193"/>
      <c r="I7" s="193"/>
      <c r="J7" s="194"/>
    </row>
    <row r="8" spans="1:10" ht="18.75">
      <c r="A8" s="193"/>
      <c r="B8" s="191" t="s">
        <v>888</v>
      </c>
      <c r="C8" s="191"/>
      <c r="D8" s="191"/>
      <c r="E8" s="191"/>
      <c r="F8" s="191"/>
      <c r="G8" s="191"/>
      <c r="H8" s="191"/>
      <c r="I8" s="191"/>
      <c r="J8" s="192">
        <v>505525</v>
      </c>
    </row>
    <row r="9" spans="1:10" ht="18.75">
      <c r="A9" s="193"/>
      <c r="B9" s="193"/>
      <c r="C9" s="193"/>
      <c r="D9" s="193"/>
      <c r="E9" s="193"/>
      <c r="F9" s="193"/>
      <c r="G9" s="193"/>
      <c r="H9" s="193"/>
      <c r="I9" s="193"/>
      <c r="J9" s="194"/>
    </row>
    <row r="10" spans="1:10" s="171" customFormat="1" ht="18.75">
      <c r="A10" s="227" t="s">
        <v>689</v>
      </c>
      <c r="B10" s="227"/>
      <c r="C10" s="227"/>
      <c r="D10" s="227"/>
      <c r="E10" s="227"/>
      <c r="F10" s="227"/>
      <c r="G10" s="227"/>
      <c r="H10" s="227"/>
      <c r="I10" s="227"/>
      <c r="J10" s="228">
        <f>SUM(J5:J8)</f>
        <v>1821525</v>
      </c>
    </row>
    <row r="11" spans="1:10" ht="18.75">
      <c r="A11" s="2"/>
      <c r="B11" s="2"/>
      <c r="C11" s="2"/>
      <c r="D11" s="2"/>
      <c r="E11" s="2"/>
      <c r="F11" s="2"/>
      <c r="G11" s="2"/>
      <c r="H11" s="2"/>
      <c r="I11" s="2"/>
      <c r="J11" s="190"/>
    </row>
    <row r="12" spans="1:10" s="171" customFormat="1" ht="18.75">
      <c r="A12" s="227" t="s">
        <v>684</v>
      </c>
      <c r="B12" s="227"/>
      <c r="C12" s="227"/>
      <c r="D12" s="227"/>
      <c r="E12" s="227"/>
      <c r="F12" s="227"/>
      <c r="G12" s="227"/>
      <c r="H12" s="227"/>
      <c r="I12" s="227"/>
      <c r="J12" s="228"/>
    </row>
    <row r="13" spans="1:11" ht="18.75">
      <c r="A13" s="278" t="s">
        <v>742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24"/>
    </row>
    <row r="14" spans="1:23" ht="18.75">
      <c r="A14" s="229"/>
      <c r="B14" s="230" t="s">
        <v>743</v>
      </c>
      <c r="C14" s="230"/>
      <c r="D14" s="231" t="s">
        <v>875</v>
      </c>
      <c r="E14" s="231"/>
      <c r="F14" s="231"/>
      <c r="G14" s="231"/>
      <c r="H14" s="231"/>
      <c r="I14" s="232"/>
      <c r="J14" s="203">
        <v>858802</v>
      </c>
      <c r="K14" s="176"/>
      <c r="P14" s="257"/>
      <c r="Q14" s="257"/>
      <c r="R14" s="257"/>
      <c r="S14" s="257"/>
      <c r="T14" s="257"/>
      <c r="U14" s="257"/>
      <c r="V14" s="257"/>
      <c r="W14" s="173"/>
    </row>
    <row r="15" spans="1:23" ht="18.75">
      <c r="A15" s="229"/>
      <c r="B15" s="233" t="s">
        <v>745</v>
      </c>
      <c r="C15" s="233"/>
      <c r="D15" s="234"/>
      <c r="E15" s="234"/>
      <c r="F15" s="234"/>
      <c r="G15" s="234"/>
      <c r="H15" s="234"/>
      <c r="I15" s="235"/>
      <c r="J15" s="219">
        <v>188936</v>
      </c>
      <c r="K15" s="176"/>
      <c r="P15" s="257"/>
      <c r="Q15" s="257"/>
      <c r="R15" s="257"/>
      <c r="S15" s="257"/>
      <c r="T15" s="257"/>
      <c r="U15" s="257"/>
      <c r="V15" s="257"/>
      <c r="W15" s="173"/>
    </row>
    <row r="16" spans="1:23" ht="18.75">
      <c r="A16" s="229" t="s">
        <v>746</v>
      </c>
      <c r="B16" s="236"/>
      <c r="C16" s="236"/>
      <c r="D16" s="195"/>
      <c r="E16" s="195"/>
      <c r="F16" s="195"/>
      <c r="G16" s="195"/>
      <c r="H16" s="195"/>
      <c r="I16" s="237"/>
      <c r="J16" s="196"/>
      <c r="K16" s="176"/>
      <c r="P16" s="257"/>
      <c r="Q16" s="257"/>
      <c r="R16" s="257"/>
      <c r="S16" s="257"/>
      <c r="T16" s="257"/>
      <c r="U16" s="257"/>
      <c r="V16" s="257"/>
      <c r="W16" s="173"/>
    </row>
    <row r="17" spans="1:23" ht="18.75">
      <c r="A17" s="229"/>
      <c r="B17" s="230" t="s">
        <v>743</v>
      </c>
      <c r="C17" s="230"/>
      <c r="D17" s="231"/>
      <c r="E17" s="231"/>
      <c r="F17" s="231"/>
      <c r="G17" s="231"/>
      <c r="H17" s="231"/>
      <c r="I17" s="232"/>
      <c r="J17" s="203">
        <v>219887</v>
      </c>
      <c r="K17" s="176"/>
      <c r="P17" s="257"/>
      <c r="Q17" s="257"/>
      <c r="R17" s="257"/>
      <c r="S17" s="257"/>
      <c r="T17" s="257"/>
      <c r="U17" s="257"/>
      <c r="V17" s="257"/>
      <c r="W17" s="173"/>
    </row>
    <row r="18" spans="1:23" ht="18.75">
      <c r="A18" s="229"/>
      <c r="B18" s="233" t="s">
        <v>745</v>
      </c>
      <c r="C18" s="233"/>
      <c r="D18" s="234"/>
      <c r="E18" s="234"/>
      <c r="F18" s="234"/>
      <c r="G18" s="234"/>
      <c r="H18" s="234"/>
      <c r="I18" s="235"/>
      <c r="J18" s="219">
        <v>48375</v>
      </c>
      <c r="K18" s="176"/>
      <c r="P18" s="257"/>
      <c r="Q18" s="257"/>
      <c r="R18" s="257"/>
      <c r="S18" s="257"/>
      <c r="T18" s="257"/>
      <c r="U18" s="257"/>
      <c r="V18" s="257"/>
      <c r="W18" s="173"/>
    </row>
    <row r="19" spans="1:11" ht="18.75">
      <c r="A19" s="229" t="s">
        <v>888</v>
      </c>
      <c r="B19" s="236"/>
      <c r="C19" s="236"/>
      <c r="D19" s="195"/>
      <c r="E19" s="195"/>
      <c r="F19" s="195"/>
      <c r="G19" s="195"/>
      <c r="H19" s="195"/>
      <c r="I19" s="237"/>
      <c r="J19" s="196"/>
      <c r="K19" s="176"/>
    </row>
    <row r="20" spans="1:11" ht="18.75">
      <c r="A20" s="229"/>
      <c r="B20" s="230" t="s">
        <v>743</v>
      </c>
      <c r="C20" s="230"/>
      <c r="D20" s="231"/>
      <c r="E20" s="231"/>
      <c r="F20" s="231"/>
      <c r="G20" s="231"/>
      <c r="H20" s="231"/>
      <c r="I20" s="232"/>
      <c r="J20" s="203">
        <v>387998</v>
      </c>
      <c r="K20" s="176"/>
    </row>
    <row r="21" spans="1:11" ht="18.75">
      <c r="A21" s="229"/>
      <c r="B21" s="233" t="s">
        <v>745</v>
      </c>
      <c r="C21" s="230"/>
      <c r="D21" s="231"/>
      <c r="E21" s="231"/>
      <c r="F21" s="231"/>
      <c r="G21" s="231"/>
      <c r="H21" s="231"/>
      <c r="I21" s="232"/>
      <c r="J21" s="203">
        <v>87464</v>
      </c>
      <c r="K21" s="176"/>
    </row>
    <row r="22" spans="1:11" ht="18.75">
      <c r="A22" s="229"/>
      <c r="B22" s="230" t="s">
        <v>879</v>
      </c>
      <c r="C22" s="230"/>
      <c r="D22" s="231"/>
      <c r="E22" s="231"/>
      <c r="F22" s="231"/>
      <c r="G22" s="231"/>
      <c r="H22" s="231"/>
      <c r="I22" s="232"/>
      <c r="J22" s="203">
        <v>25388</v>
      </c>
      <c r="K22" s="176"/>
    </row>
    <row r="23" spans="1:11" ht="18.75">
      <c r="A23" s="229"/>
      <c r="B23" s="230" t="s">
        <v>880</v>
      </c>
      <c r="C23" s="230"/>
      <c r="D23" s="231"/>
      <c r="E23" s="231"/>
      <c r="F23" s="231"/>
      <c r="G23" s="231"/>
      <c r="H23" s="231"/>
      <c r="I23" s="232"/>
      <c r="J23" s="203">
        <v>4675</v>
      </c>
      <c r="K23" s="176"/>
    </row>
    <row r="24" spans="1:10" s="171" customFormat="1" ht="18.75">
      <c r="A24" s="227" t="s">
        <v>689</v>
      </c>
      <c r="B24" s="227"/>
      <c r="C24" s="227"/>
      <c r="D24" s="227"/>
      <c r="E24" s="227"/>
      <c r="F24" s="227"/>
      <c r="G24" s="227"/>
      <c r="H24" s="227"/>
      <c r="I24" s="227"/>
      <c r="J24" s="228">
        <f>SUM(J14:J23)</f>
        <v>1821525</v>
      </c>
    </row>
    <row r="25" spans="1:10" s="171" customFormat="1" ht="18.75">
      <c r="A25" s="227"/>
      <c r="B25" s="227"/>
      <c r="C25" s="227"/>
      <c r="D25" s="227"/>
      <c r="E25" s="227"/>
      <c r="F25" s="227"/>
      <c r="G25" s="227"/>
      <c r="H25" s="227"/>
      <c r="I25" s="227"/>
      <c r="J25" s="228"/>
    </row>
    <row r="26" spans="1:11" ht="18.75" customHeight="1">
      <c r="A26" s="208" t="s">
        <v>690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26"/>
    </row>
    <row r="27" spans="1:10" ht="18.75" customHeight="1">
      <c r="A27" s="209" t="s">
        <v>691</v>
      </c>
      <c r="B27" s="209"/>
      <c r="C27" s="209"/>
      <c r="D27" s="209"/>
      <c r="E27" s="209"/>
      <c r="F27" s="209"/>
      <c r="G27" s="209" t="s">
        <v>692</v>
      </c>
      <c r="H27" s="209"/>
      <c r="I27" s="209"/>
      <c r="J27" s="209"/>
    </row>
    <row r="28" spans="1:10" ht="18.75" customHeight="1">
      <c r="A28" s="240" t="s">
        <v>747</v>
      </c>
      <c r="B28" s="240"/>
      <c r="C28" s="240"/>
      <c r="D28" s="240"/>
      <c r="E28" s="238"/>
      <c r="F28" s="238"/>
      <c r="G28" s="211"/>
      <c r="H28" s="211"/>
      <c r="I28" s="211"/>
      <c r="J28" s="240"/>
    </row>
    <row r="29" spans="1:10" ht="18.75" customHeight="1">
      <c r="A29" s="278" t="s">
        <v>742</v>
      </c>
      <c r="B29" s="278"/>
      <c r="C29" s="278"/>
      <c r="D29" s="278"/>
      <c r="E29" s="239"/>
      <c r="F29" s="239"/>
      <c r="G29" s="278" t="s">
        <v>742</v>
      </c>
      <c r="H29" s="278"/>
      <c r="I29" s="278"/>
      <c r="J29" s="278"/>
    </row>
    <row r="30" spans="1:10" ht="18.75">
      <c r="A30" s="193"/>
      <c r="B30" s="191" t="s">
        <v>745</v>
      </c>
      <c r="C30" s="191"/>
      <c r="D30" s="191"/>
      <c r="E30" s="192">
        <v>238</v>
      </c>
      <c r="F30" s="194"/>
      <c r="G30" s="191" t="s">
        <v>750</v>
      </c>
      <c r="H30" s="191"/>
      <c r="I30" s="191"/>
      <c r="J30" s="192">
        <v>238</v>
      </c>
    </row>
    <row r="31" spans="1:10" ht="18.75">
      <c r="A31" s="2"/>
      <c r="B31" s="2"/>
      <c r="C31" s="2"/>
      <c r="D31" s="2"/>
      <c r="E31" s="2"/>
      <c r="F31" s="193"/>
      <c r="G31" s="2"/>
      <c r="H31" s="2"/>
      <c r="I31" s="2"/>
      <c r="J31" s="190"/>
    </row>
    <row r="32" spans="1:10" ht="18.75">
      <c r="A32" s="2"/>
      <c r="B32" s="2"/>
      <c r="C32" s="2"/>
      <c r="D32" s="2"/>
      <c r="E32" s="2"/>
      <c r="F32" s="2"/>
      <c r="G32" s="2"/>
      <c r="H32" s="2"/>
      <c r="I32" s="2"/>
      <c r="J32" s="190"/>
    </row>
    <row r="33" spans="1:11" ht="18.75">
      <c r="A33" s="2" t="s">
        <v>882</v>
      </c>
      <c r="B33" s="2"/>
      <c r="C33" s="2"/>
      <c r="D33" s="2"/>
      <c r="E33" s="190"/>
      <c r="F33" s="190"/>
      <c r="G33" s="2"/>
      <c r="H33" s="2"/>
      <c r="I33" s="2"/>
      <c r="J33" s="2"/>
      <c r="K33" s="170"/>
    </row>
    <row r="34" spans="1:11" ht="18.75">
      <c r="A34" s="2"/>
      <c r="B34" s="2"/>
      <c r="C34" s="2"/>
      <c r="D34" s="2"/>
      <c r="E34" s="2"/>
      <c r="F34" s="2"/>
      <c r="G34" s="2"/>
      <c r="H34" s="2"/>
      <c r="I34" s="2"/>
      <c r="J34" s="2"/>
      <c r="K34" s="170"/>
    </row>
    <row r="35" spans="1:10" ht="18.75">
      <c r="A35" s="2"/>
      <c r="B35" s="2"/>
      <c r="C35" s="2"/>
      <c r="D35" s="2"/>
      <c r="E35" s="2"/>
      <c r="F35" s="2"/>
      <c r="G35" s="2"/>
      <c r="H35" s="275" t="s">
        <v>748</v>
      </c>
      <c r="I35" s="275"/>
      <c r="J35" s="275"/>
    </row>
    <row r="36" spans="1:10" ht="18.75">
      <c r="A36" s="2"/>
      <c r="B36" s="2"/>
      <c r="C36" s="2"/>
      <c r="D36" s="2"/>
      <c r="E36" s="2"/>
      <c r="F36" s="2"/>
      <c r="G36" s="2"/>
      <c r="H36" s="275" t="s">
        <v>631</v>
      </c>
      <c r="I36" s="275"/>
      <c r="J36" s="275"/>
    </row>
  </sheetData>
  <sheetProtection/>
  <mergeCells count="7">
    <mergeCell ref="H35:J35"/>
    <mergeCell ref="H36:J36"/>
    <mergeCell ref="A1:J1"/>
    <mergeCell ref="G2:J2"/>
    <mergeCell ref="A13:J13"/>
    <mergeCell ref="A29:D29"/>
    <mergeCell ref="G29:J29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13">
      <selection activeCell="A29" sqref="A29:B31"/>
    </sheetView>
  </sheetViews>
  <sheetFormatPr defaultColWidth="9.140625" defaultRowHeight="15"/>
  <cols>
    <col min="1" max="1" width="3.7109375" style="0" customWidth="1"/>
    <col min="4" max="4" width="13.57421875" style="0" customWidth="1"/>
    <col min="5" max="5" width="14.28125" style="0" customWidth="1"/>
    <col min="6" max="6" width="4.140625" style="0" customWidth="1"/>
    <col min="7" max="7" width="5.28125" style="0" customWidth="1"/>
    <col min="9" max="9" width="14.7109375" style="0" customWidth="1"/>
    <col min="10" max="10" width="11.57421875" style="0" customWidth="1"/>
    <col min="11" max="11" width="12.7109375" style="39" customWidth="1"/>
    <col min="12" max="12" width="10.57421875" style="0" customWidth="1"/>
    <col min="13" max="13" width="11.421875" style="0" customWidth="1"/>
  </cols>
  <sheetData>
    <row r="1" spans="1:11" ht="39.75" customHeight="1">
      <c r="A1" s="282" t="s">
        <v>757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8.75">
      <c r="A2" s="166"/>
      <c r="B2" s="166"/>
      <c r="C2" s="166"/>
      <c r="D2" s="166"/>
      <c r="E2" s="166"/>
      <c r="F2" s="166"/>
      <c r="G2" s="283" t="s">
        <v>688</v>
      </c>
      <c r="H2" s="283"/>
      <c r="I2" s="283"/>
      <c r="J2" s="283"/>
      <c r="K2" s="167"/>
    </row>
    <row r="3" spans="1:12" ht="15.75">
      <c r="A3" s="186" t="s">
        <v>683</v>
      </c>
      <c r="B3" s="186"/>
      <c r="C3" s="186"/>
      <c r="D3" s="186"/>
      <c r="E3" s="186"/>
      <c r="F3" s="187"/>
      <c r="G3" s="186"/>
      <c r="H3" s="186"/>
      <c r="I3" s="186"/>
      <c r="J3" s="187"/>
      <c r="K3" s="188"/>
      <c r="L3" s="189"/>
    </row>
    <row r="4" spans="1:12" ht="15.75">
      <c r="A4" s="2"/>
      <c r="B4" s="2"/>
      <c r="C4" s="2"/>
      <c r="D4" s="2"/>
      <c r="E4" s="2"/>
      <c r="F4" s="190"/>
      <c r="G4" s="2"/>
      <c r="H4" s="2"/>
      <c r="I4" s="2"/>
      <c r="J4" s="190"/>
      <c r="K4" s="189"/>
      <c r="L4" s="189"/>
    </row>
    <row r="5" spans="1:12" ht="15.75">
      <c r="A5" s="189"/>
      <c r="B5" s="191" t="s">
        <v>685</v>
      </c>
      <c r="C5" s="191"/>
      <c r="D5" s="191"/>
      <c r="E5" s="191"/>
      <c r="F5" s="192"/>
      <c r="G5" s="191"/>
      <c r="H5" s="191"/>
      <c r="I5" s="191"/>
      <c r="J5" s="192"/>
      <c r="K5" s="192">
        <v>-1050706</v>
      </c>
      <c r="L5" s="189"/>
    </row>
    <row r="6" spans="1:12" ht="15.75">
      <c r="A6" s="189"/>
      <c r="B6" s="193" t="s">
        <v>696</v>
      </c>
      <c r="C6" s="193"/>
      <c r="D6" s="193"/>
      <c r="E6" s="193"/>
      <c r="F6" s="194"/>
      <c r="G6" s="193"/>
      <c r="H6" s="193"/>
      <c r="I6" s="193"/>
      <c r="J6" s="194"/>
      <c r="K6" s="190"/>
      <c r="L6" s="189"/>
    </row>
    <row r="7" spans="1:12" ht="15.75">
      <c r="A7" s="193"/>
      <c r="B7" s="193"/>
      <c r="C7" s="191" t="s">
        <v>697</v>
      </c>
      <c r="D7" s="191"/>
      <c r="E7" s="191"/>
      <c r="F7" s="192"/>
      <c r="G7" s="191"/>
      <c r="H7" s="191"/>
      <c r="I7" s="191"/>
      <c r="J7" s="192"/>
      <c r="K7" s="192">
        <v>5141045</v>
      </c>
      <c r="L7" s="189"/>
    </row>
    <row r="8" spans="1:12" ht="15.75">
      <c r="A8" s="193"/>
      <c r="B8" s="193" t="s">
        <v>700</v>
      </c>
      <c r="C8" s="193"/>
      <c r="D8" s="193"/>
      <c r="E8" s="193"/>
      <c r="F8" s="194"/>
      <c r="G8" s="193"/>
      <c r="H8" s="193"/>
      <c r="I8" s="193"/>
      <c r="J8" s="194"/>
      <c r="K8" s="194"/>
      <c r="L8" s="189"/>
    </row>
    <row r="9" spans="1:12" ht="15.75">
      <c r="A9" s="195"/>
      <c r="B9" s="193"/>
      <c r="C9" s="191" t="s">
        <v>701</v>
      </c>
      <c r="D9" s="191"/>
      <c r="E9" s="191"/>
      <c r="F9" s="203"/>
      <c r="G9" s="204"/>
      <c r="H9" s="204"/>
      <c r="I9" s="191"/>
      <c r="J9" s="192"/>
      <c r="K9" s="205">
        <v>150000</v>
      </c>
      <c r="L9" s="189"/>
    </row>
    <row r="10" spans="1:12" ht="15.75">
      <c r="A10" s="195"/>
      <c r="B10" s="217" t="s">
        <v>730</v>
      </c>
      <c r="C10" s="193"/>
      <c r="D10" s="193"/>
      <c r="E10" s="217"/>
      <c r="F10" s="219"/>
      <c r="G10" s="220"/>
      <c r="H10" s="220"/>
      <c r="I10" s="217"/>
      <c r="J10" s="218"/>
      <c r="K10" s="221">
        <v>3615252</v>
      </c>
      <c r="L10" s="189"/>
    </row>
    <row r="11" spans="1:12" ht="15.75">
      <c r="A11" s="195"/>
      <c r="B11" s="193"/>
      <c r="C11" s="284" t="s">
        <v>689</v>
      </c>
      <c r="D11" s="284"/>
      <c r="E11" s="285"/>
      <c r="F11" s="196"/>
      <c r="G11" s="197"/>
      <c r="H11" s="197"/>
      <c r="I11" s="193"/>
      <c r="J11" s="194"/>
      <c r="K11" s="222">
        <f>SUM(K5:K10)</f>
        <v>7855591</v>
      </c>
      <c r="L11" s="189"/>
    </row>
    <row r="12" spans="1:12" ht="15.75">
      <c r="A12" s="195"/>
      <c r="B12" s="193"/>
      <c r="C12" s="214"/>
      <c r="D12" s="214"/>
      <c r="E12" s="214"/>
      <c r="F12" s="196"/>
      <c r="G12" s="197"/>
      <c r="H12" s="197"/>
      <c r="I12" s="193"/>
      <c r="J12" s="194"/>
      <c r="K12" s="206"/>
      <c r="L12" s="189"/>
    </row>
    <row r="13" spans="1:12" ht="15.75">
      <c r="A13" s="198" t="s">
        <v>684</v>
      </c>
      <c r="B13" s="213"/>
      <c r="C13" s="213"/>
      <c r="D13" s="213"/>
      <c r="E13" s="213"/>
      <c r="F13" s="199"/>
      <c r="G13" s="200"/>
      <c r="H13" s="200"/>
      <c r="I13" s="186"/>
      <c r="J13" s="201"/>
      <c r="K13" s="202"/>
      <c r="L13" s="189"/>
    </row>
    <row r="14" spans="1:12" ht="15.75">
      <c r="A14" s="195"/>
      <c r="B14" s="191" t="s">
        <v>699</v>
      </c>
      <c r="C14" s="191"/>
      <c r="D14" s="191"/>
      <c r="E14" s="191"/>
      <c r="F14" s="203"/>
      <c r="G14" s="204"/>
      <c r="H14" s="204"/>
      <c r="I14" s="191"/>
      <c r="J14" s="192"/>
      <c r="K14" s="192">
        <v>5141045</v>
      </c>
      <c r="L14" s="189"/>
    </row>
    <row r="15" spans="1:12" ht="15.75">
      <c r="A15" s="195"/>
      <c r="B15" s="193" t="s">
        <v>702</v>
      </c>
      <c r="C15" s="193"/>
      <c r="D15" s="193"/>
      <c r="E15" s="193"/>
      <c r="F15" s="196"/>
      <c r="G15" s="197"/>
      <c r="H15" s="197"/>
      <c r="I15" s="193"/>
      <c r="J15" s="194"/>
      <c r="K15" s="194"/>
      <c r="L15" s="189"/>
    </row>
    <row r="16" spans="1:12" ht="15.75">
      <c r="A16" s="195"/>
      <c r="B16" s="193"/>
      <c r="C16" s="191" t="s">
        <v>703</v>
      </c>
      <c r="D16" s="191"/>
      <c r="E16" s="191"/>
      <c r="F16" s="203"/>
      <c r="G16" s="204"/>
      <c r="H16" s="204"/>
      <c r="I16" s="191"/>
      <c r="J16" s="192"/>
      <c r="K16" s="192">
        <v>118110</v>
      </c>
      <c r="L16" s="189"/>
    </row>
    <row r="17" spans="1:15" ht="15.75">
      <c r="A17" s="195"/>
      <c r="B17" s="193"/>
      <c r="C17" s="191" t="s">
        <v>704</v>
      </c>
      <c r="D17" s="191"/>
      <c r="E17" s="191"/>
      <c r="F17" s="203"/>
      <c r="G17" s="204"/>
      <c r="H17" s="204"/>
      <c r="I17" s="191"/>
      <c r="J17" s="192"/>
      <c r="K17" s="192">
        <v>31890</v>
      </c>
      <c r="L17" s="189"/>
      <c r="N17" s="195"/>
      <c r="O17" s="193"/>
    </row>
    <row r="18" spans="1:15" ht="15.75">
      <c r="A18" s="195"/>
      <c r="B18" s="193" t="s">
        <v>705</v>
      </c>
      <c r="C18" s="193"/>
      <c r="D18" s="193"/>
      <c r="E18" s="193"/>
      <c r="F18" s="196"/>
      <c r="G18" s="197"/>
      <c r="H18" s="197"/>
      <c r="I18" s="193"/>
      <c r="J18" s="194"/>
      <c r="K18" s="194"/>
      <c r="L18" s="189"/>
      <c r="N18" s="195"/>
      <c r="O18" s="193"/>
    </row>
    <row r="19" spans="1:15" ht="15.75">
      <c r="A19" s="195"/>
      <c r="B19" s="193"/>
      <c r="C19" s="191" t="s">
        <v>703</v>
      </c>
      <c r="D19" s="191"/>
      <c r="E19" s="191"/>
      <c r="F19" s="203"/>
      <c r="G19" s="204"/>
      <c r="H19" s="204"/>
      <c r="I19" s="191"/>
      <c r="J19" s="192"/>
      <c r="K19" s="192">
        <v>-827328</v>
      </c>
      <c r="L19" s="189"/>
      <c r="N19" s="195"/>
      <c r="O19" s="193"/>
    </row>
    <row r="20" spans="1:15" ht="15.75">
      <c r="A20" s="195"/>
      <c r="B20" s="193"/>
      <c r="C20" s="191" t="s">
        <v>704</v>
      </c>
      <c r="D20" s="191"/>
      <c r="E20" s="191"/>
      <c r="F20" s="203"/>
      <c r="G20" s="204"/>
      <c r="H20" s="204"/>
      <c r="I20" s="191"/>
      <c r="J20" s="192"/>
      <c r="K20" s="192">
        <v>-223378</v>
      </c>
      <c r="L20" s="189"/>
      <c r="O20" s="193"/>
    </row>
    <row r="21" spans="1:15" ht="15.75">
      <c r="A21" s="195"/>
      <c r="B21" s="195" t="s">
        <v>731</v>
      </c>
      <c r="C21" s="193"/>
      <c r="D21" s="193"/>
      <c r="E21" s="193"/>
      <c r="F21" s="196"/>
      <c r="G21" s="197"/>
      <c r="H21" s="197"/>
      <c r="I21" s="193"/>
      <c r="J21" s="194"/>
      <c r="K21" s="194"/>
      <c r="L21" s="189"/>
      <c r="O21" s="193"/>
    </row>
    <row r="22" spans="1:12" ht="15.75">
      <c r="A22" s="195"/>
      <c r="B22" s="195"/>
      <c r="C22" s="191" t="s">
        <v>732</v>
      </c>
      <c r="D22" s="191"/>
      <c r="E22" s="191"/>
      <c r="F22" s="203"/>
      <c r="G22" s="204"/>
      <c r="H22" s="204"/>
      <c r="I22" s="191"/>
      <c r="J22" s="192"/>
      <c r="K22" s="192">
        <v>3256984</v>
      </c>
      <c r="L22" s="189"/>
    </row>
    <row r="23" spans="1:12" ht="15.75">
      <c r="A23" s="195"/>
      <c r="B23" s="195"/>
      <c r="C23" s="217" t="s">
        <v>733</v>
      </c>
      <c r="D23" s="217"/>
      <c r="E23" s="217"/>
      <c r="F23" s="219"/>
      <c r="G23" s="220"/>
      <c r="H23" s="220"/>
      <c r="I23" s="217"/>
      <c r="J23" s="218"/>
      <c r="K23" s="218">
        <v>358268</v>
      </c>
      <c r="L23" s="189"/>
    </row>
    <row r="24" spans="1:12" ht="15.75">
      <c r="A24" s="168"/>
      <c r="B24" s="168"/>
      <c r="C24" s="285" t="s">
        <v>689</v>
      </c>
      <c r="D24" s="285"/>
      <c r="E24" s="285"/>
      <c r="F24" s="196"/>
      <c r="G24" s="197"/>
      <c r="H24" s="197"/>
      <c r="I24" s="193"/>
      <c r="J24" s="194"/>
      <c r="K24" s="222">
        <f>SUM(K14:K23)</f>
        <v>7855591</v>
      </c>
      <c r="L24" s="189"/>
    </row>
    <row r="25" spans="1:12" ht="15.75">
      <c r="A25" s="168"/>
      <c r="B25" s="168"/>
      <c r="C25" s="168"/>
      <c r="D25" s="168"/>
      <c r="E25" s="168"/>
      <c r="F25" s="168"/>
      <c r="G25" s="185"/>
      <c r="H25" s="185"/>
      <c r="I25" s="185"/>
      <c r="J25" s="185"/>
      <c r="K25" s="207"/>
      <c r="L25" s="189"/>
    </row>
    <row r="26" spans="1:12" ht="15.75">
      <c r="A26" s="208" t="s">
        <v>690</v>
      </c>
      <c r="B26" s="208"/>
      <c r="C26" s="208"/>
      <c r="D26" s="208"/>
      <c r="E26" s="208"/>
      <c r="F26" s="208"/>
      <c r="G26" s="208"/>
      <c r="H26" s="208"/>
      <c r="I26" s="208"/>
      <c r="J26" s="168"/>
      <c r="K26" s="207"/>
      <c r="L26" s="189"/>
    </row>
    <row r="27" spans="1:12" ht="15.75">
      <c r="A27" s="209" t="s">
        <v>691</v>
      </c>
      <c r="B27" s="209"/>
      <c r="C27" s="209"/>
      <c r="D27" s="209"/>
      <c r="E27" s="209"/>
      <c r="F27" s="209"/>
      <c r="G27" s="209" t="s">
        <v>692</v>
      </c>
      <c r="H27" s="209"/>
      <c r="I27" s="209"/>
      <c r="J27" s="168"/>
      <c r="K27" s="207"/>
      <c r="L27" s="189"/>
    </row>
    <row r="28" spans="1:12" ht="15.75">
      <c r="A28" s="210" t="s">
        <v>684</v>
      </c>
      <c r="B28" s="210"/>
      <c r="C28" s="210"/>
      <c r="D28" s="210"/>
      <c r="E28" s="210"/>
      <c r="F28" s="195"/>
      <c r="G28" s="211"/>
      <c r="H28" s="211"/>
      <c r="I28" s="211"/>
      <c r="J28" s="168"/>
      <c r="K28" s="207"/>
      <c r="L28" s="189"/>
    </row>
    <row r="29" spans="1:12" ht="15.75">
      <c r="A29" s="193" t="s">
        <v>708</v>
      </c>
      <c r="B29" s="193"/>
      <c r="C29" s="193"/>
      <c r="D29" s="193"/>
      <c r="E29" s="194"/>
      <c r="F29" s="194"/>
      <c r="G29" s="287" t="s">
        <v>706</v>
      </c>
      <c r="H29" s="287"/>
      <c r="I29" s="287"/>
      <c r="J29" s="287"/>
      <c r="K29" s="212">
        <v>110720</v>
      </c>
      <c r="L29" s="189"/>
    </row>
    <row r="30" spans="1:12" ht="15.75" customHeight="1">
      <c r="A30" s="193"/>
      <c r="B30" s="191" t="s">
        <v>721</v>
      </c>
      <c r="C30" s="191"/>
      <c r="D30" s="191"/>
      <c r="E30" s="192">
        <v>250000</v>
      </c>
      <c r="F30" s="190"/>
      <c r="G30" s="287" t="s">
        <v>707</v>
      </c>
      <c r="H30" s="287"/>
      <c r="I30" s="287"/>
      <c r="J30" s="287"/>
      <c r="K30" s="212">
        <v>12063</v>
      </c>
      <c r="L30" s="189"/>
    </row>
    <row r="31" spans="1:12" ht="18.75">
      <c r="A31" s="193"/>
      <c r="B31" s="191" t="s">
        <v>722</v>
      </c>
      <c r="C31" s="217"/>
      <c r="D31" s="217"/>
      <c r="E31" s="218">
        <v>67500</v>
      </c>
      <c r="F31" s="173"/>
      <c r="G31" s="215" t="s">
        <v>708</v>
      </c>
      <c r="H31" s="215"/>
      <c r="I31" s="215"/>
      <c r="J31" s="215"/>
      <c r="K31" s="216"/>
      <c r="L31" s="189"/>
    </row>
    <row r="32" spans="1:16" ht="18.75">
      <c r="A32" s="193" t="s">
        <v>713</v>
      </c>
      <c r="B32" s="215"/>
      <c r="C32" s="215"/>
      <c r="D32" s="215"/>
      <c r="E32" s="216"/>
      <c r="F32" s="173"/>
      <c r="G32" s="193"/>
      <c r="H32" s="191" t="s">
        <v>709</v>
      </c>
      <c r="I32" s="191"/>
      <c r="J32" s="191"/>
      <c r="K32" s="192">
        <v>142100</v>
      </c>
      <c r="L32" s="189"/>
      <c r="P32" s="2"/>
    </row>
    <row r="33" spans="1:12" ht="18.75">
      <c r="A33" s="193"/>
      <c r="B33" s="191" t="s">
        <v>723</v>
      </c>
      <c r="C33" s="191"/>
      <c r="D33" s="191"/>
      <c r="E33" s="192">
        <v>745000</v>
      </c>
      <c r="F33" s="173"/>
      <c r="G33" s="193"/>
      <c r="H33" s="191" t="s">
        <v>710</v>
      </c>
      <c r="I33" s="217"/>
      <c r="J33" s="217"/>
      <c r="K33" s="218">
        <v>38367</v>
      </c>
      <c r="L33" s="189"/>
    </row>
    <row r="34" spans="1:12" ht="18.75">
      <c r="A34" s="193"/>
      <c r="B34" s="217" t="s">
        <v>724</v>
      </c>
      <c r="C34" s="217"/>
      <c r="D34" s="217"/>
      <c r="E34" s="218">
        <v>201150</v>
      </c>
      <c r="F34" s="173"/>
      <c r="G34" s="193"/>
      <c r="H34" s="217" t="s">
        <v>711</v>
      </c>
      <c r="I34" s="217"/>
      <c r="J34" s="217"/>
      <c r="K34" s="218">
        <v>1082000</v>
      </c>
      <c r="L34" s="189"/>
    </row>
    <row r="35" spans="1:12" ht="18.75">
      <c r="A35" s="193" t="s">
        <v>727</v>
      </c>
      <c r="B35" s="193"/>
      <c r="C35" s="193"/>
      <c r="D35" s="193"/>
      <c r="E35" s="194"/>
      <c r="F35" s="173"/>
      <c r="G35" s="193"/>
      <c r="H35" s="2" t="s">
        <v>712</v>
      </c>
      <c r="I35" s="191"/>
      <c r="J35" s="191"/>
      <c r="K35" s="192">
        <v>292140</v>
      </c>
      <c r="L35" s="189"/>
    </row>
    <row r="36" spans="1:12" s="184" customFormat="1" ht="18.75">
      <c r="A36" s="193"/>
      <c r="B36" s="191" t="s">
        <v>728</v>
      </c>
      <c r="C36" s="191"/>
      <c r="D36" s="191"/>
      <c r="E36" s="192">
        <v>524602</v>
      </c>
      <c r="F36" s="173"/>
      <c r="G36" s="193" t="s">
        <v>713</v>
      </c>
      <c r="H36" s="215"/>
      <c r="I36" s="215"/>
      <c r="J36" s="215"/>
      <c r="K36" s="216"/>
      <c r="L36" s="189"/>
    </row>
    <row r="37" spans="1:12" ht="18.75">
      <c r="A37" s="193"/>
      <c r="B37" s="191" t="s">
        <v>729</v>
      </c>
      <c r="C37" s="191"/>
      <c r="D37" s="191"/>
      <c r="E37" s="192">
        <v>141642</v>
      </c>
      <c r="F37" s="173"/>
      <c r="G37" s="193"/>
      <c r="H37" s="191" t="s">
        <v>714</v>
      </c>
      <c r="I37" s="191"/>
      <c r="J37" s="191"/>
      <c r="K37" s="192">
        <v>93500</v>
      </c>
      <c r="L37" s="189"/>
    </row>
    <row r="38" spans="1:12" ht="18.75" customHeight="1">
      <c r="A38" s="191" t="s">
        <v>693</v>
      </c>
      <c r="B38" s="191"/>
      <c r="C38" s="191"/>
      <c r="D38" s="191"/>
      <c r="E38" s="192">
        <v>52070</v>
      </c>
      <c r="F38" s="173"/>
      <c r="G38" s="193"/>
      <c r="H38" s="191" t="s">
        <v>715</v>
      </c>
      <c r="I38" s="217"/>
      <c r="J38" s="217"/>
      <c r="K38" s="218">
        <v>80000</v>
      </c>
      <c r="L38" s="189"/>
    </row>
    <row r="39" spans="1:12" ht="18.75">
      <c r="A39" s="193" t="s">
        <v>734</v>
      </c>
      <c r="B39" s="169"/>
      <c r="C39" s="169"/>
      <c r="D39" s="169"/>
      <c r="E39" s="170"/>
      <c r="F39" s="170"/>
      <c r="G39" s="193"/>
      <c r="H39" s="217" t="s">
        <v>716</v>
      </c>
      <c r="I39" s="217"/>
      <c r="J39" s="217"/>
      <c r="K39" s="218">
        <v>21600</v>
      </c>
      <c r="L39" s="189"/>
    </row>
    <row r="40" spans="1:12" ht="18.75">
      <c r="A40" s="169"/>
      <c r="B40" s="191" t="s">
        <v>736</v>
      </c>
      <c r="C40" s="174"/>
      <c r="D40" s="174"/>
      <c r="E40" s="175">
        <v>15000</v>
      </c>
      <c r="F40" s="170"/>
      <c r="G40" s="193" t="s">
        <v>717</v>
      </c>
      <c r="H40" s="193"/>
      <c r="I40" s="193"/>
      <c r="J40" s="193"/>
      <c r="K40" s="194"/>
      <c r="L40" s="189"/>
    </row>
    <row r="41" spans="1:12" ht="18.75">
      <c r="A41" s="169"/>
      <c r="B41" s="169"/>
      <c r="C41" s="169"/>
      <c r="D41" s="169"/>
      <c r="E41" s="170"/>
      <c r="F41" s="170"/>
      <c r="G41" s="193"/>
      <c r="H41" s="191" t="s">
        <v>718</v>
      </c>
      <c r="I41" s="191"/>
      <c r="J41" s="191"/>
      <c r="K41" s="192">
        <v>15600</v>
      </c>
      <c r="L41" s="189"/>
    </row>
    <row r="42" spans="1:12" ht="18.75">
      <c r="A42" s="169"/>
      <c r="B42" s="169"/>
      <c r="C42" s="169"/>
      <c r="D42" s="169"/>
      <c r="E42" s="170"/>
      <c r="F42" s="170"/>
      <c r="G42" s="193"/>
      <c r="H42" s="191" t="s">
        <v>719</v>
      </c>
      <c r="I42" s="191"/>
      <c r="J42" s="191"/>
      <c r="K42" s="192">
        <v>4212</v>
      </c>
      <c r="L42" s="189"/>
    </row>
    <row r="43" spans="1:12" ht="18.75">
      <c r="A43" s="169"/>
      <c r="B43" s="169"/>
      <c r="C43" s="169"/>
      <c r="D43" s="169"/>
      <c r="E43" s="170"/>
      <c r="F43" s="170"/>
      <c r="G43" s="193" t="s">
        <v>720</v>
      </c>
      <c r="H43" s="193"/>
      <c r="I43" s="193"/>
      <c r="J43" s="193"/>
      <c r="K43" s="194"/>
      <c r="L43" s="189"/>
    </row>
    <row r="44" spans="1:12" ht="18.75">
      <c r="A44" s="169"/>
      <c r="B44" s="169"/>
      <c r="C44" s="169"/>
      <c r="D44" s="169"/>
      <c r="E44" s="170"/>
      <c r="F44" s="170"/>
      <c r="G44" s="193"/>
      <c r="H44" s="191" t="s">
        <v>718</v>
      </c>
      <c r="I44" s="191"/>
      <c r="J44" s="191"/>
      <c r="K44" s="192">
        <v>29600</v>
      </c>
      <c r="L44" s="189"/>
    </row>
    <row r="45" spans="1:12" ht="18.75">
      <c r="A45" s="169"/>
      <c r="B45" s="169"/>
      <c r="C45" s="169"/>
      <c r="D45" s="169"/>
      <c r="E45" s="170"/>
      <c r="F45" s="170"/>
      <c r="G45" s="193"/>
      <c r="H45" s="191" t="s">
        <v>719</v>
      </c>
      <c r="I45" s="191"/>
      <c r="J45" s="191"/>
      <c r="K45" s="192">
        <v>7992</v>
      </c>
      <c r="L45" s="189"/>
    </row>
    <row r="46" spans="1:12" ht="18.75">
      <c r="A46" s="169"/>
      <c r="B46" s="169"/>
      <c r="C46" s="169"/>
      <c r="D46" s="169"/>
      <c r="E46" s="170"/>
      <c r="F46" s="170"/>
      <c r="G46" s="193" t="s">
        <v>725</v>
      </c>
      <c r="H46" s="193"/>
      <c r="I46" s="193"/>
      <c r="J46" s="193"/>
      <c r="K46" s="194"/>
      <c r="L46" s="189"/>
    </row>
    <row r="47" spans="1:12" ht="18.75">
      <c r="A47" s="169"/>
      <c r="B47" s="169"/>
      <c r="C47" s="169"/>
      <c r="D47" s="169"/>
      <c r="E47" s="169"/>
      <c r="F47" s="170"/>
      <c r="G47" s="193"/>
      <c r="H47" s="191" t="s">
        <v>726</v>
      </c>
      <c r="I47" s="191"/>
      <c r="J47" s="191"/>
      <c r="K47" s="192">
        <v>52070</v>
      </c>
      <c r="L47" s="189"/>
    </row>
    <row r="48" spans="1:12" ht="18.75">
      <c r="A48" s="169"/>
      <c r="B48" s="169"/>
      <c r="C48" s="169"/>
      <c r="D48" s="169"/>
      <c r="E48" s="169"/>
      <c r="F48" s="170"/>
      <c r="G48" s="193" t="s">
        <v>753</v>
      </c>
      <c r="H48" s="193"/>
      <c r="I48" s="193"/>
      <c r="J48" s="193"/>
      <c r="K48" s="194"/>
      <c r="L48" s="189"/>
    </row>
    <row r="49" spans="1:12" ht="18.75">
      <c r="A49" s="169"/>
      <c r="B49" s="169"/>
      <c r="C49" s="169"/>
      <c r="D49" s="169"/>
      <c r="E49" s="169"/>
      <c r="F49" s="170"/>
      <c r="G49" s="193"/>
      <c r="H49" s="191" t="s">
        <v>735</v>
      </c>
      <c r="I49" s="191"/>
      <c r="J49" s="191"/>
      <c r="K49" s="192">
        <v>15000</v>
      </c>
      <c r="L49" s="189"/>
    </row>
    <row r="50" spans="1:11" ht="18.75">
      <c r="A50" s="171" t="s">
        <v>694</v>
      </c>
      <c r="B50" s="171"/>
      <c r="C50" s="171"/>
      <c r="D50" s="171"/>
      <c r="E50" s="172">
        <f>SUM(E29:E47)</f>
        <v>1996964</v>
      </c>
      <c r="F50" s="170"/>
      <c r="G50" s="193"/>
      <c r="H50" s="171"/>
      <c r="I50" s="171"/>
      <c r="J50" s="171"/>
      <c r="K50" s="172">
        <f>SUM(K29:K49)</f>
        <v>1996964</v>
      </c>
    </row>
    <row r="51" spans="1:11" ht="18.75">
      <c r="A51" s="169"/>
      <c r="B51" s="169"/>
      <c r="C51" s="169"/>
      <c r="D51" s="169"/>
      <c r="E51" s="169"/>
      <c r="F51" s="170"/>
      <c r="G51" s="169"/>
      <c r="H51" s="169"/>
      <c r="I51" s="169"/>
      <c r="J51" s="169"/>
      <c r="K51" s="170"/>
    </row>
    <row r="52" spans="1:11" ht="18.75">
      <c r="A52" s="177" t="s">
        <v>739</v>
      </c>
      <c r="B52" s="178"/>
      <c r="C52" s="179"/>
      <c r="D52" s="179"/>
      <c r="E52" s="179"/>
      <c r="F52" s="180"/>
      <c r="G52" s="178"/>
      <c r="H52" s="181"/>
      <c r="I52" s="182"/>
      <c r="J52" s="39"/>
      <c r="K52"/>
    </row>
    <row r="53" spans="6:11" ht="15">
      <c r="F53" s="39"/>
      <c r="J53" s="39"/>
      <c r="K53"/>
    </row>
    <row r="54" spans="1:11" ht="18.75">
      <c r="A54" s="177"/>
      <c r="B54" s="178"/>
      <c r="C54" s="179"/>
      <c r="D54" s="179"/>
      <c r="E54" s="179"/>
      <c r="F54" s="180"/>
      <c r="H54" s="281" t="s">
        <v>687</v>
      </c>
      <c r="I54" s="281"/>
      <c r="J54" s="183"/>
      <c r="K54"/>
    </row>
    <row r="55" spans="1:11" ht="18.75">
      <c r="A55" s="177"/>
      <c r="B55" s="178"/>
      <c r="C55" s="179"/>
      <c r="D55" s="179"/>
      <c r="E55" s="179"/>
      <c r="F55" s="180"/>
      <c r="G55" s="178"/>
      <c r="H55" s="281" t="s">
        <v>89</v>
      </c>
      <c r="I55" s="281"/>
      <c r="J55" s="39"/>
      <c r="K55"/>
    </row>
  </sheetData>
  <sheetProtection/>
  <mergeCells count="8">
    <mergeCell ref="A1:K1"/>
    <mergeCell ref="G2:J2"/>
    <mergeCell ref="H55:I55"/>
    <mergeCell ref="H54:I54"/>
    <mergeCell ref="G29:J29"/>
    <mergeCell ref="G30:J30"/>
    <mergeCell ref="C11:E11"/>
    <mergeCell ref="C24:E24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140625" style="169" customWidth="1"/>
    <col min="2" max="5" width="9.140625" style="169" customWidth="1"/>
    <col min="6" max="6" width="4.28125" style="169" customWidth="1"/>
    <col min="7" max="8" width="9.140625" style="169" customWidth="1"/>
    <col min="9" max="9" width="14.00390625" style="169" customWidth="1"/>
    <col min="10" max="10" width="11.00390625" style="170" customWidth="1"/>
    <col min="11" max="16384" width="9.140625" style="169" customWidth="1"/>
  </cols>
  <sheetData>
    <row r="1" spans="1:11" s="171" customFormat="1" ht="41.25" customHeight="1">
      <c r="A1" s="276" t="s">
        <v>756</v>
      </c>
      <c r="B1" s="276"/>
      <c r="C1" s="276"/>
      <c r="D1" s="276"/>
      <c r="E1" s="276"/>
      <c r="F1" s="276"/>
      <c r="G1" s="276"/>
      <c r="H1" s="276"/>
      <c r="I1" s="276"/>
      <c r="J1" s="276"/>
      <c r="K1" s="223"/>
    </row>
    <row r="2" spans="7:10" ht="18.75">
      <c r="G2" s="277" t="s">
        <v>688</v>
      </c>
      <c r="H2" s="277"/>
      <c r="I2" s="277"/>
      <c r="J2" s="277"/>
    </row>
    <row r="3" spans="1:10" s="171" customFormat="1" ht="18.75">
      <c r="A3" s="227" t="s">
        <v>683</v>
      </c>
      <c r="B3" s="227"/>
      <c r="C3" s="227"/>
      <c r="D3" s="227"/>
      <c r="E3" s="227"/>
      <c r="F3" s="227"/>
      <c r="G3" s="227"/>
      <c r="H3" s="227"/>
      <c r="I3" s="227"/>
      <c r="J3" s="228"/>
    </row>
    <row r="4" spans="1:10" ht="18.75">
      <c r="A4" s="2" t="s">
        <v>740</v>
      </c>
      <c r="B4" s="2"/>
      <c r="C4" s="2"/>
      <c r="D4" s="2"/>
      <c r="E4" s="2"/>
      <c r="F4" s="2"/>
      <c r="G4" s="2"/>
      <c r="H4" s="2"/>
      <c r="I4" s="2"/>
      <c r="J4" s="190"/>
    </row>
    <row r="5" spans="1:10" ht="18.75">
      <c r="A5" s="191" t="s">
        <v>741</v>
      </c>
      <c r="B5" s="191"/>
      <c r="C5" s="191"/>
      <c r="D5" s="191"/>
      <c r="E5" s="191"/>
      <c r="F5" s="191"/>
      <c r="G5" s="191"/>
      <c r="H5" s="191"/>
      <c r="I5" s="191"/>
      <c r="J5" s="192">
        <v>52070</v>
      </c>
    </row>
    <row r="6" spans="1:10" ht="18.75">
      <c r="A6" s="217" t="s">
        <v>130</v>
      </c>
      <c r="B6" s="217"/>
      <c r="C6" s="217"/>
      <c r="D6" s="217"/>
      <c r="E6" s="217"/>
      <c r="F6" s="217"/>
      <c r="G6" s="217"/>
      <c r="H6" s="217"/>
      <c r="I6" s="217"/>
      <c r="J6" s="218">
        <v>-586</v>
      </c>
    </row>
    <row r="7" spans="1:10" s="171" customFormat="1" ht="18.75">
      <c r="A7" s="227" t="s">
        <v>689</v>
      </c>
      <c r="B7" s="227"/>
      <c r="C7" s="227"/>
      <c r="D7" s="227"/>
      <c r="E7" s="227"/>
      <c r="F7" s="227"/>
      <c r="G7" s="227"/>
      <c r="H7" s="227"/>
      <c r="I7" s="227"/>
      <c r="J7" s="228">
        <f>SUM(J5:J6)</f>
        <v>51484</v>
      </c>
    </row>
    <row r="8" spans="1:10" ht="18.75">
      <c r="A8" s="2"/>
      <c r="B8" s="2"/>
      <c r="C8" s="2"/>
      <c r="D8" s="2"/>
      <c r="E8" s="2"/>
      <c r="F8" s="2"/>
      <c r="G8" s="2"/>
      <c r="H8" s="2"/>
      <c r="I8" s="2"/>
      <c r="J8" s="190"/>
    </row>
    <row r="9" spans="1:10" s="171" customFormat="1" ht="18.75">
      <c r="A9" s="227" t="s">
        <v>684</v>
      </c>
      <c r="B9" s="227"/>
      <c r="C9" s="227"/>
      <c r="D9" s="227"/>
      <c r="E9" s="227"/>
      <c r="F9" s="227"/>
      <c r="G9" s="227"/>
      <c r="H9" s="227"/>
      <c r="I9" s="227"/>
      <c r="J9" s="228"/>
    </row>
    <row r="10" spans="1:11" ht="18.75">
      <c r="A10" s="278" t="s">
        <v>742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24"/>
    </row>
    <row r="11" spans="1:11" ht="18.75">
      <c r="A11" s="229"/>
      <c r="B11" s="230" t="s">
        <v>743</v>
      </c>
      <c r="C11" s="230"/>
      <c r="D11" s="231" t="s">
        <v>744</v>
      </c>
      <c r="E11" s="231"/>
      <c r="F11" s="231"/>
      <c r="G11" s="231"/>
      <c r="H11" s="231"/>
      <c r="I11" s="232"/>
      <c r="J11" s="203">
        <v>27400</v>
      </c>
      <c r="K11" s="176"/>
    </row>
    <row r="12" spans="1:11" ht="18.75">
      <c r="A12" s="229"/>
      <c r="B12" s="233" t="s">
        <v>745</v>
      </c>
      <c r="C12" s="233"/>
      <c r="D12" s="234"/>
      <c r="E12" s="234"/>
      <c r="F12" s="234"/>
      <c r="G12" s="234"/>
      <c r="H12" s="234"/>
      <c r="I12" s="235"/>
      <c r="J12" s="219">
        <v>7398</v>
      </c>
      <c r="K12" s="176"/>
    </row>
    <row r="13" spans="1:11" ht="18.75">
      <c r="A13" s="229" t="s">
        <v>746</v>
      </c>
      <c r="B13" s="236"/>
      <c r="C13" s="236"/>
      <c r="D13" s="195"/>
      <c r="E13" s="195"/>
      <c r="F13" s="195"/>
      <c r="G13" s="195"/>
      <c r="H13" s="195"/>
      <c r="I13" s="237"/>
      <c r="J13" s="196"/>
      <c r="K13" s="176"/>
    </row>
    <row r="14" spans="1:11" ht="18.75">
      <c r="A14" s="229"/>
      <c r="B14" s="230" t="s">
        <v>743</v>
      </c>
      <c r="C14" s="230"/>
      <c r="D14" s="231" t="s">
        <v>744</v>
      </c>
      <c r="E14" s="231"/>
      <c r="F14" s="231"/>
      <c r="G14" s="231"/>
      <c r="H14" s="231"/>
      <c r="I14" s="232"/>
      <c r="J14" s="203">
        <v>13600</v>
      </c>
      <c r="K14" s="176"/>
    </row>
    <row r="15" spans="1:11" ht="18.75">
      <c r="A15" s="229"/>
      <c r="B15" s="233" t="s">
        <v>745</v>
      </c>
      <c r="C15" s="233"/>
      <c r="D15" s="234"/>
      <c r="E15" s="234"/>
      <c r="F15" s="234"/>
      <c r="G15" s="234"/>
      <c r="H15" s="234"/>
      <c r="I15" s="235"/>
      <c r="J15" s="219">
        <v>3672</v>
      </c>
      <c r="K15" s="176"/>
    </row>
    <row r="16" spans="1:10" ht="18.75">
      <c r="A16" s="191" t="s">
        <v>686</v>
      </c>
      <c r="B16" s="191"/>
      <c r="C16" s="191"/>
      <c r="D16" s="191"/>
      <c r="E16" s="191"/>
      <c r="F16" s="191"/>
      <c r="G16" s="191"/>
      <c r="H16" s="191"/>
      <c r="I16" s="191"/>
      <c r="J16" s="192">
        <v>-586</v>
      </c>
    </row>
    <row r="17" spans="1:10" s="171" customFormat="1" ht="18.75">
      <c r="A17" s="227" t="s">
        <v>689</v>
      </c>
      <c r="B17" s="227"/>
      <c r="C17" s="227"/>
      <c r="D17" s="227"/>
      <c r="E17" s="227"/>
      <c r="F17" s="227"/>
      <c r="G17" s="227"/>
      <c r="H17" s="227"/>
      <c r="I17" s="227"/>
      <c r="J17" s="228">
        <f>SUM(J11:J16)</f>
        <v>51484</v>
      </c>
    </row>
    <row r="18" spans="1:10" s="171" customFormat="1" ht="18.75">
      <c r="A18" s="227"/>
      <c r="B18" s="227"/>
      <c r="C18" s="227"/>
      <c r="D18" s="227"/>
      <c r="E18" s="227"/>
      <c r="F18" s="227"/>
      <c r="G18" s="227"/>
      <c r="H18" s="227"/>
      <c r="I18" s="227"/>
      <c r="J18" s="228"/>
    </row>
    <row r="19" spans="1:11" s="171" customFormat="1" ht="57" customHeight="1">
      <c r="A19" s="288" t="s">
        <v>749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25"/>
    </row>
    <row r="20" spans="1:10" ht="18.75">
      <c r="A20" s="2"/>
      <c r="B20" s="2"/>
      <c r="C20" s="2"/>
      <c r="D20" s="2"/>
      <c r="E20" s="2"/>
      <c r="F20" s="2"/>
      <c r="G20" s="277" t="s">
        <v>688</v>
      </c>
      <c r="H20" s="277"/>
      <c r="I20" s="277"/>
      <c r="J20" s="2"/>
    </row>
    <row r="21" spans="1:10" ht="18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1" ht="18.75" customHeight="1">
      <c r="A22" s="208" t="s">
        <v>690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26"/>
    </row>
    <row r="23" spans="1:10" ht="18.75" customHeight="1">
      <c r="A23" s="209" t="s">
        <v>691</v>
      </c>
      <c r="B23" s="209"/>
      <c r="C23" s="209"/>
      <c r="D23" s="209"/>
      <c r="E23" s="209"/>
      <c r="F23" s="209"/>
      <c r="G23" s="209" t="s">
        <v>692</v>
      </c>
      <c r="H23" s="209"/>
      <c r="I23" s="209"/>
      <c r="J23" s="209"/>
    </row>
    <row r="24" spans="1:10" ht="18.75" customHeight="1">
      <c r="A24" s="240" t="s">
        <v>747</v>
      </c>
      <c r="B24" s="240"/>
      <c r="C24" s="240"/>
      <c r="D24" s="240"/>
      <c r="E24" s="238"/>
      <c r="F24" s="238"/>
      <c r="G24" s="211"/>
      <c r="H24" s="211"/>
      <c r="I24" s="211"/>
      <c r="J24" s="240"/>
    </row>
    <row r="25" spans="1:10" ht="18.75" customHeight="1">
      <c r="A25" s="278" t="s">
        <v>742</v>
      </c>
      <c r="B25" s="278"/>
      <c r="C25" s="278"/>
      <c r="D25" s="278"/>
      <c r="E25" s="239"/>
      <c r="F25" s="239"/>
      <c r="G25" s="278" t="s">
        <v>742</v>
      </c>
      <c r="H25" s="278"/>
      <c r="I25" s="278"/>
      <c r="J25" s="278"/>
    </row>
    <row r="26" spans="1:10" ht="18.75">
      <c r="A26" s="193"/>
      <c r="B26" s="191" t="s">
        <v>751</v>
      </c>
      <c r="C26" s="191"/>
      <c r="D26" s="191"/>
      <c r="E26" s="192">
        <v>460000</v>
      </c>
      <c r="F26" s="194"/>
      <c r="G26" s="191" t="s">
        <v>750</v>
      </c>
      <c r="H26" s="191"/>
      <c r="I26" s="191"/>
      <c r="J26" s="192">
        <v>460000</v>
      </c>
    </row>
    <row r="27" spans="1:10" ht="18.75">
      <c r="A27" s="2"/>
      <c r="B27" s="2"/>
      <c r="C27" s="2"/>
      <c r="D27" s="2"/>
      <c r="E27" s="2"/>
      <c r="F27" s="193"/>
      <c r="G27" s="2"/>
      <c r="H27" s="2"/>
      <c r="I27" s="2"/>
      <c r="J27" s="190"/>
    </row>
    <row r="28" spans="1:10" ht="18.75">
      <c r="A28" s="2"/>
      <c r="B28" s="2"/>
      <c r="C28" s="2"/>
      <c r="D28" s="2"/>
      <c r="E28" s="2"/>
      <c r="F28" s="2"/>
      <c r="G28" s="2"/>
      <c r="H28" s="2"/>
      <c r="I28" s="2"/>
      <c r="J28" s="190"/>
    </row>
    <row r="29" spans="1:11" ht="18.75">
      <c r="A29" s="2" t="s">
        <v>739</v>
      </c>
      <c r="B29" s="2"/>
      <c r="C29" s="2"/>
      <c r="D29" s="2"/>
      <c r="E29" s="190"/>
      <c r="F29" s="190"/>
      <c r="G29" s="2"/>
      <c r="H29" s="2"/>
      <c r="I29" s="2"/>
      <c r="J29" s="2"/>
      <c r="K29" s="170"/>
    </row>
    <row r="30" spans="1:11" ht="18.75">
      <c r="A30" s="2"/>
      <c r="B30" s="2"/>
      <c r="C30" s="2"/>
      <c r="D30" s="2"/>
      <c r="E30" s="2"/>
      <c r="F30" s="2"/>
      <c r="G30" s="2"/>
      <c r="H30" s="2"/>
      <c r="I30" s="2"/>
      <c r="J30" s="2"/>
      <c r="K30" s="170"/>
    </row>
    <row r="31" spans="1:10" ht="18.75">
      <c r="A31" s="2"/>
      <c r="B31" s="2"/>
      <c r="C31" s="2"/>
      <c r="D31" s="2"/>
      <c r="E31" s="2"/>
      <c r="F31" s="2"/>
      <c r="G31" s="2"/>
      <c r="H31" s="275" t="s">
        <v>748</v>
      </c>
      <c r="I31" s="275"/>
      <c r="J31" s="275"/>
    </row>
    <row r="32" spans="1:10" ht="18.75">
      <c r="A32" s="2"/>
      <c r="B32" s="2"/>
      <c r="C32" s="2"/>
      <c r="D32" s="2"/>
      <c r="E32" s="2"/>
      <c r="F32" s="2"/>
      <c r="G32" s="2"/>
      <c r="H32" s="275" t="s">
        <v>631</v>
      </c>
      <c r="I32" s="275"/>
      <c r="J32" s="275"/>
    </row>
  </sheetData>
  <sheetProtection/>
  <mergeCells count="9">
    <mergeCell ref="A1:J1"/>
    <mergeCell ref="A10:J10"/>
    <mergeCell ref="G2:J2"/>
    <mergeCell ref="G20:I20"/>
    <mergeCell ref="H31:J31"/>
    <mergeCell ref="H32:J32"/>
    <mergeCell ref="A19:J19"/>
    <mergeCell ref="A25:D25"/>
    <mergeCell ref="G25:J2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4.140625" style="169" customWidth="1"/>
    <col min="2" max="5" width="9.140625" style="169" customWidth="1"/>
    <col min="6" max="6" width="4.28125" style="169" customWidth="1"/>
    <col min="7" max="8" width="9.140625" style="169" customWidth="1"/>
    <col min="9" max="9" width="14.00390625" style="169" customWidth="1"/>
    <col min="10" max="10" width="11.00390625" style="170" customWidth="1"/>
    <col min="11" max="16384" width="9.140625" style="169" customWidth="1"/>
  </cols>
  <sheetData>
    <row r="1" spans="1:10" ht="18.75">
      <c r="A1" s="2"/>
      <c r="B1" s="2"/>
      <c r="C1" s="2"/>
      <c r="D1" s="2"/>
      <c r="E1" s="2"/>
      <c r="F1" s="2"/>
      <c r="G1" s="2"/>
      <c r="H1" s="2"/>
      <c r="I1" s="2"/>
      <c r="J1" s="190"/>
    </row>
    <row r="2" spans="1:11" s="171" customFormat="1" ht="57" customHeight="1">
      <c r="A2" s="288" t="s">
        <v>749</v>
      </c>
      <c r="B2" s="288"/>
      <c r="C2" s="288"/>
      <c r="D2" s="288"/>
      <c r="E2" s="288"/>
      <c r="F2" s="288"/>
      <c r="G2" s="288"/>
      <c r="H2" s="288"/>
      <c r="I2" s="288"/>
      <c r="J2" s="288"/>
      <c r="K2" s="225"/>
    </row>
    <row r="3" spans="1:10" ht="18.75">
      <c r="A3" s="2"/>
      <c r="B3" s="2"/>
      <c r="C3" s="2"/>
      <c r="D3" s="2"/>
      <c r="E3" s="2"/>
      <c r="F3" s="2"/>
      <c r="G3" s="277" t="s">
        <v>688</v>
      </c>
      <c r="H3" s="277"/>
      <c r="I3" s="277"/>
      <c r="J3" s="2"/>
    </row>
    <row r="4" spans="1:10" ht="18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18.75" customHeight="1">
      <c r="A5" s="208" t="s">
        <v>690</v>
      </c>
      <c r="B5" s="208"/>
      <c r="C5" s="208"/>
      <c r="D5" s="208"/>
      <c r="E5" s="208"/>
      <c r="F5" s="208"/>
      <c r="G5" s="208"/>
      <c r="H5" s="208"/>
      <c r="I5" s="208"/>
      <c r="J5" s="208"/>
      <c r="K5" s="226"/>
    </row>
    <row r="6" spans="1:10" ht="18.75" customHeight="1">
      <c r="A6" s="209" t="s">
        <v>691</v>
      </c>
      <c r="B6" s="209"/>
      <c r="C6" s="209"/>
      <c r="D6" s="209"/>
      <c r="E6" s="209"/>
      <c r="F6" s="209"/>
      <c r="G6" s="209" t="s">
        <v>692</v>
      </c>
      <c r="H6" s="209"/>
      <c r="I6" s="209"/>
      <c r="J6" s="209"/>
    </row>
    <row r="7" spans="1:10" ht="18.75" customHeight="1">
      <c r="A7" s="240" t="s">
        <v>747</v>
      </c>
      <c r="B7" s="240"/>
      <c r="C7" s="240"/>
      <c r="D7" s="240"/>
      <c r="E7" s="238"/>
      <c r="F7" s="238"/>
      <c r="G7" s="211"/>
      <c r="H7" s="211"/>
      <c r="I7" s="211"/>
      <c r="J7" s="240"/>
    </row>
    <row r="8" spans="1:10" ht="18.75" customHeight="1">
      <c r="A8" s="278" t="s">
        <v>742</v>
      </c>
      <c r="B8" s="278"/>
      <c r="C8" s="278"/>
      <c r="D8" s="278"/>
      <c r="E8" s="239"/>
      <c r="F8" s="239"/>
      <c r="G8" s="278" t="s">
        <v>742</v>
      </c>
      <c r="H8" s="278"/>
      <c r="I8" s="278"/>
      <c r="J8" s="278"/>
    </row>
    <row r="9" spans="1:10" ht="18.75">
      <c r="A9" s="193"/>
      <c r="B9" s="191" t="s">
        <v>751</v>
      </c>
      <c r="C9" s="191"/>
      <c r="D9" s="191"/>
      <c r="E9" s="192">
        <v>460000</v>
      </c>
      <c r="F9" s="192"/>
      <c r="G9" s="191" t="s">
        <v>750</v>
      </c>
      <c r="H9" s="191"/>
      <c r="I9" s="191"/>
      <c r="J9" s="192">
        <v>460000</v>
      </c>
    </row>
    <row r="10" spans="1:10" ht="18.75">
      <c r="A10" s="2"/>
      <c r="B10" s="2"/>
      <c r="C10" s="2"/>
      <c r="D10" s="2"/>
      <c r="E10" s="2"/>
      <c r="F10" s="2"/>
      <c r="G10" s="2"/>
      <c r="H10" s="2"/>
      <c r="I10" s="2"/>
      <c r="J10" s="190"/>
    </row>
    <row r="11" spans="1:10" ht="18.75">
      <c r="A11" s="2"/>
      <c r="B11" s="2"/>
      <c r="C11" s="2"/>
      <c r="D11" s="2"/>
      <c r="E11" s="2"/>
      <c r="F11" s="2"/>
      <c r="G11" s="2"/>
      <c r="H11" s="2"/>
      <c r="I11" s="2"/>
      <c r="J11" s="190"/>
    </row>
    <row r="12" spans="1:11" ht="18.75">
      <c r="A12" s="169" t="s">
        <v>752</v>
      </c>
      <c r="E12" s="170"/>
      <c r="F12" s="170"/>
      <c r="J12" s="169"/>
      <c r="K12" s="170"/>
    </row>
    <row r="13" spans="10:11" ht="18.75">
      <c r="J13" s="169"/>
      <c r="K13" s="170"/>
    </row>
    <row r="14" spans="8:10" ht="18.75">
      <c r="H14" s="289" t="s">
        <v>748</v>
      </c>
      <c r="I14" s="289"/>
      <c r="J14" s="289"/>
    </row>
    <row r="15" spans="8:10" ht="18.75">
      <c r="H15" s="289" t="s">
        <v>631</v>
      </c>
      <c r="I15" s="289"/>
      <c r="J15" s="289"/>
    </row>
  </sheetData>
  <sheetProtection/>
  <mergeCells count="6">
    <mergeCell ref="H14:J14"/>
    <mergeCell ref="H15:J15"/>
    <mergeCell ref="A2:J2"/>
    <mergeCell ref="G3:I3"/>
    <mergeCell ref="A8:D8"/>
    <mergeCell ref="G8:J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K31"/>
  <sheetViews>
    <sheetView zoomScalePageLayoutView="0" workbookViewId="0" topLeftCell="C1">
      <selection activeCell="L30" sqref="L30"/>
    </sheetView>
  </sheetViews>
  <sheetFormatPr defaultColWidth="9.140625" defaultRowHeight="15"/>
  <cols>
    <col min="1" max="1" width="5.7109375" style="0" customWidth="1"/>
    <col min="2" max="2" width="25.7109375" style="0" customWidth="1"/>
    <col min="3" max="6" width="14.7109375" style="0" customWidth="1"/>
    <col min="7" max="7" width="25.7109375" style="0" customWidth="1"/>
    <col min="8" max="11" width="14.7109375" style="0" customWidth="1"/>
  </cols>
  <sheetData>
    <row r="1" spans="1:11" s="2" customFormat="1" ht="15.75">
      <c r="A1" s="275" t="s">
        <v>934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2:11" s="2" customFormat="1" ht="15" customHeight="1">
      <c r="B2" s="118"/>
      <c r="C2" s="118"/>
      <c r="D2" s="272"/>
      <c r="E2" s="272"/>
      <c r="F2" s="272"/>
      <c r="G2" s="153"/>
      <c r="H2" s="272"/>
      <c r="I2" s="272"/>
      <c r="J2" s="272"/>
      <c r="K2" s="272"/>
    </row>
    <row r="3" spans="1:11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58</v>
      </c>
      <c r="H3" s="1" t="s">
        <v>59</v>
      </c>
      <c r="I3" s="1" t="s">
        <v>60</v>
      </c>
      <c r="J3" s="1" t="s">
        <v>105</v>
      </c>
      <c r="K3" s="1" t="s">
        <v>106</v>
      </c>
    </row>
    <row r="4" spans="1:11" s="11" customFormat="1" ht="15.75">
      <c r="A4" s="1">
        <v>1</v>
      </c>
      <c r="B4" s="290" t="s">
        <v>9</v>
      </c>
      <c r="C4" s="93" t="s">
        <v>440</v>
      </c>
      <c r="D4" s="93" t="s">
        <v>141</v>
      </c>
      <c r="E4" s="93" t="s">
        <v>142</v>
      </c>
      <c r="F4" s="93" t="s">
        <v>5</v>
      </c>
      <c r="G4" s="290" t="s">
        <v>9</v>
      </c>
      <c r="H4" s="93" t="s">
        <v>440</v>
      </c>
      <c r="I4" s="93" t="s">
        <v>141</v>
      </c>
      <c r="J4" s="93" t="s">
        <v>142</v>
      </c>
      <c r="K4" s="93" t="s">
        <v>5</v>
      </c>
    </row>
    <row r="5" spans="1:11" s="11" customFormat="1" ht="15.75">
      <c r="A5" s="1">
        <v>2</v>
      </c>
      <c r="B5" s="290"/>
      <c r="C5" s="93" t="s">
        <v>4</v>
      </c>
      <c r="D5" s="93" t="s">
        <v>4</v>
      </c>
      <c r="E5" s="93" t="s">
        <v>4</v>
      </c>
      <c r="F5" s="93" t="s">
        <v>4</v>
      </c>
      <c r="G5" s="290"/>
      <c r="H5" s="93" t="s">
        <v>4</v>
      </c>
      <c r="I5" s="93" t="s">
        <v>4</v>
      </c>
      <c r="J5" s="93" t="s">
        <v>4</v>
      </c>
      <c r="K5" s="93" t="s">
        <v>4</v>
      </c>
    </row>
    <row r="6" spans="1:11" s="100" customFormat="1" ht="16.5">
      <c r="A6" s="1">
        <v>3</v>
      </c>
      <c r="B6" s="293" t="s">
        <v>55</v>
      </c>
      <c r="C6" s="293"/>
      <c r="D6" s="293"/>
      <c r="E6" s="293"/>
      <c r="F6" s="293"/>
      <c r="G6" s="293" t="s">
        <v>153</v>
      </c>
      <c r="H6" s="293"/>
      <c r="I6" s="293"/>
      <c r="J6" s="293"/>
      <c r="K6" s="293"/>
    </row>
    <row r="7" spans="1:11" s="11" customFormat="1" ht="47.25">
      <c r="A7" s="1">
        <v>4</v>
      </c>
      <c r="B7" s="95" t="s">
        <v>317</v>
      </c>
      <c r="C7" s="5">
        <f>'Összes Önk.'!C7+'Összes Hivatal'!C7</f>
        <v>0</v>
      </c>
      <c r="D7" s="5">
        <f>'Összes Önk.'!D7+'Összes Hivatal'!D7</f>
        <v>187114084</v>
      </c>
      <c r="E7" s="5">
        <f>'Összes Önk.'!E7+'Összes Hivatal'!E7</f>
        <v>0</v>
      </c>
      <c r="F7" s="5">
        <f>C7+D7+E7</f>
        <v>187114084</v>
      </c>
      <c r="G7" s="97" t="s">
        <v>46</v>
      </c>
      <c r="H7" s="5">
        <f>'Összes Önk.'!H7+'Összes Hivatal'!H7</f>
        <v>0</v>
      </c>
      <c r="I7" s="5">
        <f>'Összes Önk.'!I7+'Összes Hivatal'!I7</f>
        <v>88090188</v>
      </c>
      <c r="J7" s="5">
        <f>'Összes Önk.'!J7+'Összes Hivatal'!J7</f>
        <v>1360000</v>
      </c>
      <c r="K7" s="5">
        <f>H7+I7+J7</f>
        <v>89450188</v>
      </c>
    </row>
    <row r="8" spans="1:11" s="11" customFormat="1" ht="45">
      <c r="A8" s="1">
        <v>5</v>
      </c>
      <c r="B8" s="95" t="s">
        <v>340</v>
      </c>
      <c r="C8" s="5">
        <f>'Összes Önk.'!C8+'Összes Hivatal'!C8</f>
        <v>0</v>
      </c>
      <c r="D8" s="5">
        <f>'Összes Önk.'!D8+'Összes Hivatal'!D8</f>
        <v>2780000</v>
      </c>
      <c r="E8" s="5">
        <f>'Összes Önk.'!E8+'Összes Hivatal'!E8</f>
        <v>11400000</v>
      </c>
      <c r="F8" s="5">
        <f>C8+D8+E8</f>
        <v>14180000</v>
      </c>
      <c r="G8" s="97" t="s">
        <v>91</v>
      </c>
      <c r="H8" s="5">
        <f>'Összes Önk.'!H8+'Összes Hivatal'!H8</f>
        <v>0</v>
      </c>
      <c r="I8" s="5">
        <f>'Összes Önk.'!I8+'Összes Hivatal'!I8</f>
        <v>16192823</v>
      </c>
      <c r="J8" s="5">
        <f>'Összes Önk.'!J8+'Összes Hivatal'!J8</f>
        <v>299000</v>
      </c>
      <c r="K8" s="5">
        <f>H8+I8+J8</f>
        <v>16491823</v>
      </c>
    </row>
    <row r="9" spans="1:11" s="11" customFormat="1" ht="15.75">
      <c r="A9" s="1">
        <v>6</v>
      </c>
      <c r="B9" s="95" t="s">
        <v>55</v>
      </c>
      <c r="C9" s="5">
        <f>'Összes Önk.'!C9+'Összes Hivatal'!C9</f>
        <v>0</v>
      </c>
      <c r="D9" s="5">
        <f>'Összes Önk.'!D9+'Összes Hivatal'!D9</f>
        <v>8236894</v>
      </c>
      <c r="E9" s="5">
        <f>'Összes Önk.'!E9+'Összes Hivatal'!E9</f>
        <v>0</v>
      </c>
      <c r="F9" s="5">
        <f>C9+D9+E9</f>
        <v>8236894</v>
      </c>
      <c r="G9" s="97" t="s">
        <v>92</v>
      </c>
      <c r="H9" s="5">
        <f>'Összes Önk.'!H9+'Összes Hivatal'!H9</f>
        <v>0</v>
      </c>
      <c r="I9" s="5">
        <f>'Összes Önk.'!I9+'Összes Hivatal'!I9</f>
        <v>47278427</v>
      </c>
      <c r="J9" s="5">
        <f>'Összes Önk.'!J9+'Összes Hivatal'!J9</f>
        <v>0</v>
      </c>
      <c r="K9" s="5">
        <f>H9+I9+J9</f>
        <v>47278427</v>
      </c>
    </row>
    <row r="10" spans="1:11" s="11" customFormat="1" ht="15.75">
      <c r="A10" s="1">
        <v>7</v>
      </c>
      <c r="B10" s="291" t="s">
        <v>398</v>
      </c>
      <c r="C10" s="296">
        <f>'Összes Önk.'!C10:C11+'Összes Hivatal'!C10:C11</f>
        <v>0</v>
      </c>
      <c r="D10" s="296">
        <f>'Összes Önk.'!D10:D11+'Összes Hivatal'!D10:D11</f>
        <v>191789</v>
      </c>
      <c r="E10" s="296">
        <f>'Összes Önk.'!E10:E11+'Összes Hivatal'!E10:E11</f>
        <v>0</v>
      </c>
      <c r="F10" s="296">
        <f>C10+D10+E10</f>
        <v>191789</v>
      </c>
      <c r="G10" s="97" t="s">
        <v>93</v>
      </c>
      <c r="H10" s="5">
        <f>'Összes Önk.'!H10+'Összes Hivatal'!H10</f>
        <v>0</v>
      </c>
      <c r="I10" s="5">
        <f>'Összes Önk.'!I10+'Összes Hivatal'!I10</f>
        <v>7445600</v>
      </c>
      <c r="J10" s="5">
        <f>'Összes Önk.'!J10+'Összes Hivatal'!J10</f>
        <v>0</v>
      </c>
      <c r="K10" s="5">
        <f>H10+I10+J10</f>
        <v>7445600</v>
      </c>
    </row>
    <row r="11" spans="1:11" s="11" customFormat="1" ht="30">
      <c r="A11" s="1">
        <v>8</v>
      </c>
      <c r="B11" s="291"/>
      <c r="C11" s="296"/>
      <c r="D11" s="296"/>
      <c r="E11" s="296"/>
      <c r="F11" s="296"/>
      <c r="G11" s="97" t="s">
        <v>94</v>
      </c>
      <c r="H11" s="5">
        <f>'Összes Önk.'!H11+'Összes Hivatal'!H11</f>
        <v>0</v>
      </c>
      <c r="I11" s="5">
        <f>'Összes Önk.'!I11+'Összes Hivatal'!I11</f>
        <v>57286911</v>
      </c>
      <c r="J11" s="5">
        <f>'Összes Önk.'!J11+'Összes Hivatal'!J11</f>
        <v>0</v>
      </c>
      <c r="K11" s="5">
        <f>H11+I11+J11</f>
        <v>57286911</v>
      </c>
    </row>
    <row r="12" spans="1:11" s="11" customFormat="1" ht="15.75">
      <c r="A12" s="1">
        <v>9</v>
      </c>
      <c r="B12" s="96" t="s">
        <v>96</v>
      </c>
      <c r="C12" s="13">
        <f>SUM(C7:C11)</f>
        <v>0</v>
      </c>
      <c r="D12" s="13">
        <f>SUM(D7:D11)</f>
        <v>198322767</v>
      </c>
      <c r="E12" s="13">
        <f>SUM(E7:E11)</f>
        <v>11400000</v>
      </c>
      <c r="F12" s="13">
        <f>SUM(F7:F11)</f>
        <v>209722767</v>
      </c>
      <c r="G12" s="96" t="s">
        <v>97</v>
      </c>
      <c r="H12" s="13">
        <f>SUM(H7:H11)</f>
        <v>0</v>
      </c>
      <c r="I12" s="13">
        <f>SUM(I7:I11)</f>
        <v>216293949</v>
      </c>
      <c r="J12" s="13">
        <f>SUM(J7:J11)</f>
        <v>1659000</v>
      </c>
      <c r="K12" s="13">
        <f>SUM(K7:K11)</f>
        <v>217952949</v>
      </c>
    </row>
    <row r="13" spans="1:11" s="11" customFormat="1" ht="15.75">
      <c r="A13" s="1">
        <v>10</v>
      </c>
      <c r="B13" s="98" t="s">
        <v>158</v>
      </c>
      <c r="C13" s="152">
        <f>C12-H12</f>
        <v>0</v>
      </c>
      <c r="D13" s="99">
        <f>D12-I12</f>
        <v>-17971182</v>
      </c>
      <c r="E13" s="99">
        <f>E12-J12</f>
        <v>9741000</v>
      </c>
      <c r="F13" s="99">
        <f>F12-K12</f>
        <v>-8230182</v>
      </c>
      <c r="G13" s="292" t="s">
        <v>144</v>
      </c>
      <c r="H13" s="295">
        <f>'Összes Önk.'!H13:H15+'Összes Hivatal'!H13:H15-'Bevétel Hivatal'!C179</f>
        <v>0</v>
      </c>
      <c r="I13" s="295">
        <f>'Összes Önk.'!I13:I15+'Összes Hivatal'!I13:I15-'Bevétel Hivatal'!C180</f>
        <v>5935169</v>
      </c>
      <c r="J13" s="295">
        <f>'Összes Önk.'!J13:J15+'Összes Hivatal'!J13:J15-'Bevétel Hivatal'!C181</f>
        <v>0</v>
      </c>
      <c r="K13" s="295">
        <f>H13+I13+J13</f>
        <v>5935169</v>
      </c>
    </row>
    <row r="14" spans="1:11" s="11" customFormat="1" ht="15.75">
      <c r="A14" s="1">
        <v>11</v>
      </c>
      <c r="B14" s="98" t="s">
        <v>149</v>
      </c>
      <c r="C14" s="5">
        <f>'Összes Önk.'!C14+'Összes Hivatal'!C14</f>
        <v>0</v>
      </c>
      <c r="D14" s="5">
        <f>'Összes Önk.'!D14+'Összes Hivatal'!D14</f>
        <v>33538041</v>
      </c>
      <c r="E14" s="5">
        <f>'Összes Önk.'!E14+'Összes Hivatal'!E14</f>
        <v>0</v>
      </c>
      <c r="F14" s="5">
        <f>C14+D14+E14</f>
        <v>33538041</v>
      </c>
      <c r="G14" s="292"/>
      <c r="H14" s="295"/>
      <c r="I14" s="295"/>
      <c r="J14" s="295"/>
      <c r="K14" s="295"/>
    </row>
    <row r="15" spans="1:11" s="11" customFormat="1" ht="15.75">
      <c r="A15" s="1">
        <v>12</v>
      </c>
      <c r="B15" s="98" t="s">
        <v>150</v>
      </c>
      <c r="C15" s="5">
        <f>'Összes Önk.'!C15</f>
        <v>0</v>
      </c>
      <c r="D15" s="5">
        <f>'Összes Önk.'!D15</f>
        <v>0</v>
      </c>
      <c r="E15" s="5">
        <f>'Összes Önk.'!E15</f>
        <v>0</v>
      </c>
      <c r="F15" s="5">
        <f>C15+D15+E15</f>
        <v>0</v>
      </c>
      <c r="G15" s="292"/>
      <c r="H15" s="295"/>
      <c r="I15" s="295"/>
      <c r="J15" s="295"/>
      <c r="K15" s="295"/>
    </row>
    <row r="16" spans="1:11" s="11" customFormat="1" ht="31.5">
      <c r="A16" s="1">
        <v>13</v>
      </c>
      <c r="B16" s="96" t="s">
        <v>10</v>
      </c>
      <c r="C16" s="14">
        <f>C12+C14+C15</f>
        <v>0</v>
      </c>
      <c r="D16" s="14">
        <f>D12+D14+D15</f>
        <v>231860808</v>
      </c>
      <c r="E16" s="14">
        <f>E12+E14+E15</f>
        <v>11400000</v>
      </c>
      <c r="F16" s="14">
        <f>F12+F14+F15</f>
        <v>243260808</v>
      </c>
      <c r="G16" s="96" t="s">
        <v>11</v>
      </c>
      <c r="H16" s="14">
        <f>H12+H13</f>
        <v>0</v>
      </c>
      <c r="I16" s="14">
        <f>I12+I13</f>
        <v>222229118</v>
      </c>
      <c r="J16" s="14">
        <f>J12+J13</f>
        <v>1659000</v>
      </c>
      <c r="K16" s="14">
        <f>K12+K13</f>
        <v>223888118</v>
      </c>
    </row>
    <row r="17" spans="1:11" s="100" customFormat="1" ht="16.5">
      <c r="A17" s="1">
        <v>14</v>
      </c>
      <c r="B17" s="294" t="s">
        <v>152</v>
      </c>
      <c r="C17" s="294"/>
      <c r="D17" s="294"/>
      <c r="E17" s="294"/>
      <c r="F17" s="294"/>
      <c r="G17" s="293" t="s">
        <v>127</v>
      </c>
      <c r="H17" s="293"/>
      <c r="I17" s="293"/>
      <c r="J17" s="293"/>
      <c r="K17" s="293"/>
    </row>
    <row r="18" spans="1:11" s="11" customFormat="1" ht="47.25">
      <c r="A18" s="1">
        <v>15</v>
      </c>
      <c r="B18" s="95" t="s">
        <v>326</v>
      </c>
      <c r="C18" s="5">
        <f>'Összes Önk.'!C18+'Összes Hivatal'!C18</f>
        <v>0</v>
      </c>
      <c r="D18" s="5">
        <f>'Összes Önk.'!D18+'Összes Hivatal'!D18</f>
        <v>11109000</v>
      </c>
      <c r="E18" s="5">
        <f>'Összes Önk.'!E18+'Összes Hivatal'!E18</f>
        <v>0</v>
      </c>
      <c r="F18" s="5">
        <f>C18+D18+E18</f>
        <v>11109000</v>
      </c>
      <c r="G18" s="95" t="s">
        <v>122</v>
      </c>
      <c r="H18" s="5">
        <f>'Összes Önk.'!H18+'Összes Hivatal'!H18</f>
        <v>0</v>
      </c>
      <c r="I18" s="5">
        <f>'Összes Önk.'!I18+'Összes Hivatal'!I18</f>
        <v>2739170</v>
      </c>
      <c r="J18" s="5">
        <f>'Összes Önk.'!J18+'Összes Hivatal'!J18</f>
        <v>0</v>
      </c>
      <c r="K18" s="5">
        <f>H18+I18+J18</f>
        <v>2739170</v>
      </c>
    </row>
    <row r="19" spans="1:11" s="11" customFormat="1" ht="15.75">
      <c r="A19" s="1">
        <v>16</v>
      </c>
      <c r="B19" s="95" t="s">
        <v>152</v>
      </c>
      <c r="C19" s="5">
        <f>'Összes Önk.'!C19+'Összes Hivatal'!C19</f>
        <v>0</v>
      </c>
      <c r="D19" s="5">
        <f>'Összes Önk.'!D19+'Összes Hivatal'!D19</f>
        <v>0</v>
      </c>
      <c r="E19" s="5">
        <f>'Összes Önk.'!E19+'Összes Hivatal'!E19</f>
        <v>0</v>
      </c>
      <c r="F19" s="5">
        <f>C19+D19+E19</f>
        <v>0</v>
      </c>
      <c r="G19" s="95" t="s">
        <v>56</v>
      </c>
      <c r="H19" s="5">
        <f>'Összes Önk.'!H19+'Összes Hivatal'!H19</f>
        <v>0</v>
      </c>
      <c r="I19" s="5">
        <f>'Összes Önk.'!I19+'Összes Hivatal'!I19</f>
        <v>27732261</v>
      </c>
      <c r="J19" s="5">
        <f>'Összes Önk.'!J19+'Összes Hivatal'!J19</f>
        <v>0</v>
      </c>
      <c r="K19" s="5">
        <f>H19+I19+J19</f>
        <v>27732261</v>
      </c>
    </row>
    <row r="20" spans="1:11" s="11" customFormat="1" ht="31.5">
      <c r="A20" s="1">
        <v>17</v>
      </c>
      <c r="B20" s="95" t="s">
        <v>399</v>
      </c>
      <c r="C20" s="5">
        <f>'Összes Önk.'!C20+'Összes Hivatal'!C20</f>
        <v>0</v>
      </c>
      <c r="D20" s="5">
        <f>'Összes Önk.'!D20+'Összes Hivatal'!D20</f>
        <v>188200</v>
      </c>
      <c r="E20" s="5">
        <f>'Összes Önk.'!E20+'Összes Hivatal'!E20</f>
        <v>0</v>
      </c>
      <c r="F20" s="5">
        <f>C20+D20+E20</f>
        <v>188200</v>
      </c>
      <c r="G20" s="95" t="s">
        <v>238</v>
      </c>
      <c r="H20" s="5">
        <f>'Összes Önk.'!H20+'Összes Hivatal'!H20</f>
        <v>0</v>
      </c>
      <c r="I20" s="5">
        <f>'Összes Önk.'!I20+'Összes Hivatal'!I20</f>
        <v>198459</v>
      </c>
      <c r="J20" s="5">
        <f>'Összes Önk.'!J20+'Összes Hivatal'!J20</f>
        <v>0</v>
      </c>
      <c r="K20" s="5">
        <f>H20+I20+J20</f>
        <v>198459</v>
      </c>
    </row>
    <row r="21" spans="1:11" s="11" customFormat="1" ht="15.75">
      <c r="A21" s="1">
        <v>18</v>
      </c>
      <c r="B21" s="96" t="s">
        <v>96</v>
      </c>
      <c r="C21" s="13">
        <f>SUM(C18:C20)</f>
        <v>0</v>
      </c>
      <c r="D21" s="13">
        <f>SUM(D18:D20)</f>
        <v>11297200</v>
      </c>
      <c r="E21" s="13">
        <f>SUM(E18:E20)</f>
        <v>0</v>
      </c>
      <c r="F21" s="13">
        <f>SUM(F18:F20)</f>
        <v>11297200</v>
      </c>
      <c r="G21" s="96" t="s">
        <v>97</v>
      </c>
      <c r="H21" s="13">
        <f>SUM(H18:H20)</f>
        <v>0</v>
      </c>
      <c r="I21" s="13">
        <f>SUM(I18:I20)</f>
        <v>30669890</v>
      </c>
      <c r="J21" s="13">
        <f>SUM(J18:J20)</f>
        <v>0</v>
      </c>
      <c r="K21" s="13">
        <f>SUM(K18:K20)</f>
        <v>30669890</v>
      </c>
    </row>
    <row r="22" spans="1:11" s="11" customFormat="1" ht="15.75">
      <c r="A22" s="1">
        <v>19</v>
      </c>
      <c r="B22" s="98" t="s">
        <v>158</v>
      </c>
      <c r="C22" s="99">
        <f>C21-H21</f>
        <v>0</v>
      </c>
      <c r="D22" s="99">
        <f>D21-I21</f>
        <v>-19372690</v>
      </c>
      <c r="E22" s="99">
        <f>E21-J21</f>
        <v>0</v>
      </c>
      <c r="F22" s="99">
        <f>F21-K21</f>
        <v>-19372690</v>
      </c>
      <c r="G22" s="292" t="s">
        <v>144</v>
      </c>
      <c r="H22" s="295">
        <f>'Összes Önk.'!H22:H24+'Összes Hivatal'!H22:H24-'Bevétel Hivatal'!C198</f>
        <v>0</v>
      </c>
      <c r="I22" s="295">
        <f>'Összes Önk.'!I22:I24+'Összes Hivatal'!I22:I24-'Bevétel Hivatal'!C199</f>
        <v>0</v>
      </c>
      <c r="J22" s="295">
        <f>'Összes Önk.'!J22:J24+'Összes Hivatal'!J22:J24-'Bevétel Hivatal'!C200</f>
        <v>0</v>
      </c>
      <c r="K22" s="295">
        <f>H22+I22+J22</f>
        <v>0</v>
      </c>
    </row>
    <row r="23" spans="1:11" s="11" customFormat="1" ht="15.75">
      <c r="A23" s="1">
        <v>20</v>
      </c>
      <c r="B23" s="98" t="s">
        <v>149</v>
      </c>
      <c r="C23" s="5">
        <f>'Összes Önk.'!C23+'Összes Hivatal'!C23</f>
        <v>0</v>
      </c>
      <c r="D23" s="5">
        <f>'Összes Önk.'!D23+'Összes Hivatal'!D23</f>
        <v>0</v>
      </c>
      <c r="E23" s="5">
        <f>'Összes Önk.'!E23+'Összes Hivatal'!E23</f>
        <v>0</v>
      </c>
      <c r="F23" s="5">
        <f>C23+D23+E23</f>
        <v>0</v>
      </c>
      <c r="G23" s="292"/>
      <c r="H23" s="295"/>
      <c r="I23" s="295"/>
      <c r="J23" s="295"/>
      <c r="K23" s="295"/>
    </row>
    <row r="24" spans="1:11" s="11" customFormat="1" ht="15.75">
      <c r="A24" s="1">
        <v>21</v>
      </c>
      <c r="B24" s="98" t="s">
        <v>150</v>
      </c>
      <c r="C24" s="5">
        <f>'Összes Önk.'!C24</f>
        <v>0</v>
      </c>
      <c r="D24" s="5">
        <f>'Összes Önk.'!D24</f>
        <v>0</v>
      </c>
      <c r="E24" s="5">
        <f>'Összes Önk.'!E24</f>
        <v>0</v>
      </c>
      <c r="F24" s="5">
        <f>C24+D24+E24</f>
        <v>0</v>
      </c>
      <c r="G24" s="292"/>
      <c r="H24" s="295"/>
      <c r="I24" s="295"/>
      <c r="J24" s="295"/>
      <c r="K24" s="295"/>
    </row>
    <row r="25" spans="1:11" s="11" customFormat="1" ht="31.5">
      <c r="A25" s="1">
        <v>22</v>
      </c>
      <c r="B25" s="96" t="s">
        <v>12</v>
      </c>
      <c r="C25" s="14">
        <f>C21+C23+C24</f>
        <v>0</v>
      </c>
      <c r="D25" s="14">
        <f>D21+D23+D24</f>
        <v>11297200</v>
      </c>
      <c r="E25" s="14">
        <f>E21+E23+E24</f>
        <v>0</v>
      </c>
      <c r="F25" s="14">
        <f>F21+F23+F24</f>
        <v>11297200</v>
      </c>
      <c r="G25" s="96" t="s">
        <v>13</v>
      </c>
      <c r="H25" s="14">
        <f>H21+H22</f>
        <v>0</v>
      </c>
      <c r="I25" s="14">
        <f>I21+I22</f>
        <v>30669890</v>
      </c>
      <c r="J25" s="14">
        <f>J21+J22</f>
        <v>0</v>
      </c>
      <c r="K25" s="14">
        <f>K21+K22</f>
        <v>30669890</v>
      </c>
    </row>
    <row r="26" spans="1:11" s="100" customFormat="1" ht="16.5">
      <c r="A26" s="1">
        <v>23</v>
      </c>
      <c r="B26" s="293" t="s">
        <v>154</v>
      </c>
      <c r="C26" s="293"/>
      <c r="D26" s="293"/>
      <c r="E26" s="293"/>
      <c r="F26" s="293"/>
      <c r="G26" s="297" t="s">
        <v>155</v>
      </c>
      <c r="H26" s="297"/>
      <c r="I26" s="297"/>
      <c r="J26" s="297"/>
      <c r="K26" s="297"/>
    </row>
    <row r="27" spans="1:11" s="11" customFormat="1" ht="15.75">
      <c r="A27" s="1">
        <v>24</v>
      </c>
      <c r="B27" s="95" t="s">
        <v>156</v>
      </c>
      <c r="C27" s="5">
        <f>C12+C21</f>
        <v>0</v>
      </c>
      <c r="D27" s="5">
        <f>D12+D21</f>
        <v>209619967</v>
      </c>
      <c r="E27" s="5">
        <f>E12+E21</f>
        <v>11400000</v>
      </c>
      <c r="F27" s="5">
        <f>F12+F21</f>
        <v>221019967</v>
      </c>
      <c r="G27" s="95" t="s">
        <v>157</v>
      </c>
      <c r="H27" s="5">
        <f aca="true" t="shared" si="0" ref="H27:K28">H12+H21</f>
        <v>0</v>
      </c>
      <c r="I27" s="5">
        <f t="shared" si="0"/>
        <v>246963839</v>
      </c>
      <c r="J27" s="5">
        <f t="shared" si="0"/>
        <v>1659000</v>
      </c>
      <c r="K27" s="5">
        <f t="shared" si="0"/>
        <v>248622839</v>
      </c>
    </row>
    <row r="28" spans="1:11" s="11" customFormat="1" ht="15.75">
      <c r="A28" s="1">
        <v>25</v>
      </c>
      <c r="B28" s="98" t="s">
        <v>158</v>
      </c>
      <c r="C28" s="99">
        <f>C27-H27</f>
        <v>0</v>
      </c>
      <c r="D28" s="99">
        <f>D27-I27</f>
        <v>-37343872</v>
      </c>
      <c r="E28" s="99">
        <f>E27-J27</f>
        <v>9741000</v>
      </c>
      <c r="F28" s="99">
        <f>F27-K27</f>
        <v>-27602872</v>
      </c>
      <c r="G28" s="292" t="s">
        <v>151</v>
      </c>
      <c r="H28" s="295">
        <f t="shared" si="0"/>
        <v>0</v>
      </c>
      <c r="I28" s="295">
        <f t="shared" si="0"/>
        <v>5935169</v>
      </c>
      <c r="J28" s="295">
        <f t="shared" si="0"/>
        <v>0</v>
      </c>
      <c r="K28" s="295">
        <f t="shared" si="0"/>
        <v>5935169</v>
      </c>
    </row>
    <row r="29" spans="1:11" s="11" customFormat="1" ht="15.75">
      <c r="A29" s="1">
        <v>26</v>
      </c>
      <c r="B29" s="98" t="s">
        <v>149</v>
      </c>
      <c r="C29" s="5">
        <f aca="true" t="shared" si="1" ref="C29:F30">C14+C23</f>
        <v>0</v>
      </c>
      <c r="D29" s="5">
        <f t="shared" si="1"/>
        <v>33538041</v>
      </c>
      <c r="E29" s="5">
        <f t="shared" si="1"/>
        <v>0</v>
      </c>
      <c r="F29" s="5">
        <f t="shared" si="1"/>
        <v>33538041</v>
      </c>
      <c r="G29" s="292"/>
      <c r="H29" s="295"/>
      <c r="I29" s="295"/>
      <c r="J29" s="295"/>
      <c r="K29" s="295"/>
    </row>
    <row r="30" spans="1:11" s="11" customFormat="1" ht="15.75">
      <c r="A30" s="1">
        <v>27</v>
      </c>
      <c r="B30" s="98" t="s">
        <v>150</v>
      </c>
      <c r="C30" s="5">
        <f t="shared" si="1"/>
        <v>0</v>
      </c>
      <c r="D30" s="5">
        <f t="shared" si="1"/>
        <v>0</v>
      </c>
      <c r="E30" s="5">
        <f t="shared" si="1"/>
        <v>0</v>
      </c>
      <c r="F30" s="5">
        <f t="shared" si="1"/>
        <v>0</v>
      </c>
      <c r="G30" s="292"/>
      <c r="H30" s="295"/>
      <c r="I30" s="295"/>
      <c r="J30" s="295"/>
      <c r="K30" s="295"/>
    </row>
    <row r="31" spans="1:11" s="11" customFormat="1" ht="15.75">
      <c r="A31" s="1">
        <v>28</v>
      </c>
      <c r="B31" s="94" t="s">
        <v>7</v>
      </c>
      <c r="C31" s="14">
        <f>C27+C29+C30</f>
        <v>0</v>
      </c>
      <c r="D31" s="14">
        <f>D27+D29+D30</f>
        <v>243158008</v>
      </c>
      <c r="E31" s="14">
        <f>E27+E29+E30</f>
        <v>11400000</v>
      </c>
      <c r="F31" s="14">
        <f>F27+F29+F30</f>
        <v>254558008</v>
      </c>
      <c r="G31" s="94" t="s">
        <v>8</v>
      </c>
      <c r="H31" s="14">
        <f>SUM(H27:H30)</f>
        <v>0</v>
      </c>
      <c r="I31" s="14">
        <f>SUM(I27:I30)</f>
        <v>252899008</v>
      </c>
      <c r="J31" s="14">
        <f>SUM(J27:J30)</f>
        <v>1659000</v>
      </c>
      <c r="K31" s="14">
        <f>SUM(K27:K30)</f>
        <v>254558008</v>
      </c>
    </row>
  </sheetData>
  <sheetProtection/>
  <mergeCells count="29">
    <mergeCell ref="G26:K26"/>
    <mergeCell ref="J28:J30"/>
    <mergeCell ref="K22:K24"/>
    <mergeCell ref="K13:K15"/>
    <mergeCell ref="H22:H24"/>
    <mergeCell ref="G13:G15"/>
    <mergeCell ref="G22:G24"/>
    <mergeCell ref="K28:K30"/>
    <mergeCell ref="H28:H30"/>
    <mergeCell ref="I13:I15"/>
    <mergeCell ref="J13:J15"/>
    <mergeCell ref="J22:J24"/>
    <mergeCell ref="G17:K17"/>
    <mergeCell ref="C10:C11"/>
    <mergeCell ref="D10:D11"/>
    <mergeCell ref="E10:E11"/>
    <mergeCell ref="F10:F11"/>
    <mergeCell ref="H13:H15"/>
    <mergeCell ref="I22:I24"/>
    <mergeCell ref="A1:K1"/>
    <mergeCell ref="B4:B5"/>
    <mergeCell ref="G4:G5"/>
    <mergeCell ref="B10:B11"/>
    <mergeCell ref="G28:G30"/>
    <mergeCell ref="B6:F6"/>
    <mergeCell ref="B17:F17"/>
    <mergeCell ref="B26:F26"/>
    <mergeCell ref="G6:K6"/>
    <mergeCell ref="I28:I3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  <headerFooter>
    <oddHeader>&amp;R&amp;"Arial,Normál"&amp;10 
1. melléklet a 2/2018.(III.12.) önkormányzati rendelethez
</oddHeader>
    <oddFooter>&amp;C1. oldal, összesen: 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K31"/>
  <sheetViews>
    <sheetView zoomScalePageLayoutView="0" workbookViewId="0" topLeftCell="A1">
      <selection activeCell="D10" sqref="D10:D11"/>
    </sheetView>
  </sheetViews>
  <sheetFormatPr defaultColWidth="9.140625" defaultRowHeight="15"/>
  <cols>
    <col min="1" max="1" width="5.7109375" style="0" customWidth="1"/>
    <col min="2" max="2" width="25.7109375" style="0" customWidth="1"/>
    <col min="3" max="6" width="14.7109375" style="0" customWidth="1"/>
    <col min="7" max="7" width="25.7109375" style="0" customWidth="1"/>
    <col min="8" max="11" width="14.7109375" style="0" customWidth="1"/>
  </cols>
  <sheetData>
    <row r="1" spans="1:11" s="2" customFormat="1" ht="15.75">
      <c r="A1" s="275" t="s">
        <v>935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2:11" s="2" customFormat="1" ht="15" customHeight="1">
      <c r="B2" s="118"/>
      <c r="C2" s="118"/>
      <c r="D2" s="272"/>
      <c r="E2" s="272"/>
      <c r="F2" s="272"/>
      <c r="G2" s="153"/>
      <c r="H2" s="272"/>
      <c r="I2" s="272"/>
      <c r="J2" s="272"/>
      <c r="K2" s="272"/>
    </row>
    <row r="3" spans="1:11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58</v>
      </c>
      <c r="H3" s="1" t="s">
        <v>59</v>
      </c>
      <c r="I3" s="1" t="s">
        <v>60</v>
      </c>
      <c r="J3" s="1" t="s">
        <v>105</v>
      </c>
      <c r="K3" s="1" t="s">
        <v>106</v>
      </c>
    </row>
    <row r="4" spans="1:11" s="11" customFormat="1" ht="15.75">
      <c r="A4" s="1">
        <v>1</v>
      </c>
      <c r="B4" s="290" t="s">
        <v>9</v>
      </c>
      <c r="C4" s="93" t="s">
        <v>440</v>
      </c>
      <c r="D4" s="93" t="s">
        <v>141</v>
      </c>
      <c r="E4" s="93" t="s">
        <v>142</v>
      </c>
      <c r="F4" s="93" t="s">
        <v>5</v>
      </c>
      <c r="G4" s="290" t="s">
        <v>9</v>
      </c>
      <c r="H4" s="93" t="s">
        <v>440</v>
      </c>
      <c r="I4" s="93" t="s">
        <v>141</v>
      </c>
      <c r="J4" s="93" t="s">
        <v>142</v>
      </c>
      <c r="K4" s="93" t="s">
        <v>5</v>
      </c>
    </row>
    <row r="5" spans="1:11" s="11" customFormat="1" ht="15.75">
      <c r="A5" s="1">
        <v>2</v>
      </c>
      <c r="B5" s="290"/>
      <c r="C5" s="93" t="s">
        <v>4</v>
      </c>
      <c r="D5" s="93" t="s">
        <v>4</v>
      </c>
      <c r="E5" s="93" t="s">
        <v>4</v>
      </c>
      <c r="F5" s="93" t="s">
        <v>4</v>
      </c>
      <c r="G5" s="290"/>
      <c r="H5" s="93" t="s">
        <v>4</v>
      </c>
      <c r="I5" s="93" t="s">
        <v>4</v>
      </c>
      <c r="J5" s="93" t="s">
        <v>4</v>
      </c>
      <c r="K5" s="93" t="s">
        <v>4</v>
      </c>
    </row>
    <row r="6" spans="1:11" s="100" customFormat="1" ht="16.5">
      <c r="A6" s="1">
        <v>3</v>
      </c>
      <c r="B6" s="293" t="s">
        <v>55</v>
      </c>
      <c r="C6" s="293"/>
      <c r="D6" s="293"/>
      <c r="E6" s="293"/>
      <c r="F6" s="293"/>
      <c r="G6" s="297" t="s">
        <v>153</v>
      </c>
      <c r="H6" s="297"/>
      <c r="I6" s="297"/>
      <c r="J6" s="297"/>
      <c r="K6" s="297"/>
    </row>
    <row r="7" spans="1:11" s="11" customFormat="1" ht="47.25">
      <c r="A7" s="1">
        <v>4</v>
      </c>
      <c r="B7" s="95" t="s">
        <v>317</v>
      </c>
      <c r="C7" s="5">
        <f>'Bevétel Önk.'!C111</f>
        <v>0</v>
      </c>
      <c r="D7" s="5">
        <f>'Bevétel Önk.'!C112</f>
        <v>187114084</v>
      </c>
      <c r="E7" s="5">
        <f>'Bevétel Önk.'!C113</f>
        <v>0</v>
      </c>
      <c r="F7" s="5">
        <f>C7+D7+E7</f>
        <v>187114084</v>
      </c>
      <c r="G7" s="97" t="s">
        <v>46</v>
      </c>
      <c r="H7" s="5">
        <f>'Kiadás Önk.'!C8</f>
        <v>0</v>
      </c>
      <c r="I7" s="5">
        <f>'Kiadás Önk.'!C9</f>
        <v>35472546</v>
      </c>
      <c r="J7" s="5">
        <f>'Kiadás Önk.'!C10</f>
        <v>1360000</v>
      </c>
      <c r="K7" s="5">
        <f>H7+I7+J7</f>
        <v>36832546</v>
      </c>
    </row>
    <row r="8" spans="1:11" s="11" customFormat="1" ht="45">
      <c r="A8" s="1">
        <v>5</v>
      </c>
      <c r="B8" s="95" t="s">
        <v>340</v>
      </c>
      <c r="C8" s="5">
        <f>'Bevétel Önk.'!C183</f>
        <v>0</v>
      </c>
      <c r="D8" s="5">
        <f>'Bevétel Önk.'!C184</f>
        <v>2780000</v>
      </c>
      <c r="E8" s="5">
        <f>'Bevétel Önk.'!C185</f>
        <v>11400000</v>
      </c>
      <c r="F8" s="5">
        <f>C8+D8+E8</f>
        <v>14180000</v>
      </c>
      <c r="G8" s="97" t="s">
        <v>91</v>
      </c>
      <c r="H8" s="5">
        <f>'Kiadás Önk.'!C12</f>
        <v>0</v>
      </c>
      <c r="I8" s="5">
        <f>'Kiadás Önk.'!C13</f>
        <v>5443649</v>
      </c>
      <c r="J8" s="5">
        <f>'Kiadás Önk.'!C14</f>
        <v>299000</v>
      </c>
      <c r="K8" s="5">
        <f>H8+I8+J8</f>
        <v>5742649</v>
      </c>
    </row>
    <row r="9" spans="1:11" s="11" customFormat="1" ht="15.75">
      <c r="A9" s="1">
        <v>6</v>
      </c>
      <c r="B9" s="95" t="s">
        <v>55</v>
      </c>
      <c r="C9" s="5">
        <f>'Bevétel Önk.'!C246</f>
        <v>0</v>
      </c>
      <c r="D9" s="5">
        <f>'Bevétel Önk.'!C247</f>
        <v>8176894</v>
      </c>
      <c r="E9" s="5">
        <f>'Bevétel Önk.'!C248</f>
        <v>0</v>
      </c>
      <c r="F9" s="5">
        <f>C9+D9+E9</f>
        <v>8176894</v>
      </c>
      <c r="G9" s="97" t="s">
        <v>92</v>
      </c>
      <c r="H9" s="5">
        <f>'Kiadás Önk.'!C16</f>
        <v>0</v>
      </c>
      <c r="I9" s="5">
        <f>'Kiadás Önk.'!C17</f>
        <v>36984977</v>
      </c>
      <c r="J9" s="5">
        <f>'Kiadás Önk.'!C18</f>
        <v>0</v>
      </c>
      <c r="K9" s="5">
        <f>H9+I9+J9</f>
        <v>36984977</v>
      </c>
    </row>
    <row r="10" spans="1:11" s="11" customFormat="1" ht="15.75">
      <c r="A10" s="1">
        <v>7</v>
      </c>
      <c r="B10" s="291" t="s">
        <v>398</v>
      </c>
      <c r="C10" s="296">
        <f>'Bevétel Önk.'!C279</f>
        <v>0</v>
      </c>
      <c r="D10" s="296">
        <f>'Bevétel Önk.'!C280</f>
        <v>191789</v>
      </c>
      <c r="E10" s="296">
        <f>'Bevétel Önk.'!C281</f>
        <v>0</v>
      </c>
      <c r="F10" s="296">
        <f>C10+D10+E10</f>
        <v>191789</v>
      </c>
      <c r="G10" s="97" t="s">
        <v>93</v>
      </c>
      <c r="H10" s="5">
        <f>'Kiadás Önk.'!C62</f>
        <v>0</v>
      </c>
      <c r="I10" s="5">
        <f>'Kiadás Önk.'!C63</f>
        <v>7445600</v>
      </c>
      <c r="J10" s="5">
        <f>'Kiadás Önk.'!C64</f>
        <v>0</v>
      </c>
      <c r="K10" s="5">
        <f>H10+I10+J10</f>
        <v>7445600</v>
      </c>
    </row>
    <row r="11" spans="1:11" s="11" customFormat="1" ht="30">
      <c r="A11" s="1">
        <v>8</v>
      </c>
      <c r="B11" s="291"/>
      <c r="C11" s="296"/>
      <c r="D11" s="296"/>
      <c r="E11" s="296"/>
      <c r="F11" s="296"/>
      <c r="G11" s="97" t="s">
        <v>94</v>
      </c>
      <c r="H11" s="5">
        <f>'Kiadás Önk.'!C141</f>
        <v>0</v>
      </c>
      <c r="I11" s="5">
        <f>'Kiadás Önk.'!C142</f>
        <v>57286911</v>
      </c>
      <c r="J11" s="5">
        <f>'Kiadás Önk.'!C143</f>
        <v>0</v>
      </c>
      <c r="K11" s="5">
        <f>H11+I11+J11</f>
        <v>57286911</v>
      </c>
    </row>
    <row r="12" spans="1:11" s="11" customFormat="1" ht="15.75">
      <c r="A12" s="1">
        <v>9</v>
      </c>
      <c r="B12" s="96" t="s">
        <v>96</v>
      </c>
      <c r="C12" s="13">
        <f>SUM(C7:C11)</f>
        <v>0</v>
      </c>
      <c r="D12" s="13">
        <f>SUM(D7:D11)</f>
        <v>198262767</v>
      </c>
      <c r="E12" s="13">
        <f>SUM(E7:E11)</f>
        <v>11400000</v>
      </c>
      <c r="F12" s="13">
        <f>SUM(F7:F11)</f>
        <v>209662767</v>
      </c>
      <c r="G12" s="96" t="s">
        <v>97</v>
      </c>
      <c r="H12" s="13">
        <f>SUM(H7:H11)</f>
        <v>0</v>
      </c>
      <c r="I12" s="13">
        <f>SUM(I7:I11)</f>
        <v>142633683</v>
      </c>
      <c r="J12" s="13">
        <f>SUM(J7:J11)</f>
        <v>1659000</v>
      </c>
      <c r="K12" s="13">
        <f>SUM(K7:K11)</f>
        <v>144292683</v>
      </c>
    </row>
    <row r="13" spans="1:11" s="11" customFormat="1" ht="15.75">
      <c r="A13" s="1">
        <v>10</v>
      </c>
      <c r="B13" s="98" t="s">
        <v>158</v>
      </c>
      <c r="C13" s="99">
        <f>C12-H12</f>
        <v>0</v>
      </c>
      <c r="D13" s="99">
        <f>D12-I12</f>
        <v>55629084</v>
      </c>
      <c r="E13" s="99">
        <f>E12-J12</f>
        <v>9741000</v>
      </c>
      <c r="F13" s="99">
        <f>F12-K12</f>
        <v>65370084</v>
      </c>
      <c r="G13" s="292" t="s">
        <v>144</v>
      </c>
      <c r="H13" s="295">
        <f>'Kiadás Önk.'!C179</f>
        <v>0</v>
      </c>
      <c r="I13" s="295">
        <f>'Kiadás Önk.'!C180</f>
        <v>77479935</v>
      </c>
      <c r="J13" s="295">
        <f>'Kiadás Önk.'!C181</f>
        <v>0</v>
      </c>
      <c r="K13" s="295">
        <f>H13+I13+J13</f>
        <v>77479935</v>
      </c>
    </row>
    <row r="14" spans="1:11" s="11" customFormat="1" ht="15.75">
      <c r="A14" s="1">
        <v>11</v>
      </c>
      <c r="B14" s="98" t="s">
        <v>149</v>
      </c>
      <c r="C14" s="5">
        <f>'Bevétel Önk.'!C302</f>
        <v>0</v>
      </c>
      <c r="D14" s="5">
        <f>'Bevétel Önk.'!C303</f>
        <v>31038041</v>
      </c>
      <c r="E14" s="5">
        <f>'Bevétel Önk.'!C304</f>
        <v>0</v>
      </c>
      <c r="F14" s="5">
        <f>C14+D14+E14</f>
        <v>31038041</v>
      </c>
      <c r="G14" s="292"/>
      <c r="H14" s="295"/>
      <c r="I14" s="295"/>
      <c r="J14" s="295"/>
      <c r="K14" s="295"/>
    </row>
    <row r="15" spans="1:11" s="11" customFormat="1" ht="15.75">
      <c r="A15" s="1">
        <v>12</v>
      </c>
      <c r="B15" s="98" t="s">
        <v>150</v>
      </c>
      <c r="C15" s="5">
        <f>'Bevétel Önk.'!C323</f>
        <v>0</v>
      </c>
      <c r="D15" s="5">
        <f>'Bevétel Önk.'!C324</f>
        <v>0</v>
      </c>
      <c r="E15" s="5">
        <f>'Bevétel Önk.'!C325</f>
        <v>0</v>
      </c>
      <c r="F15" s="5">
        <f>C15+D15+E15</f>
        <v>0</v>
      </c>
      <c r="G15" s="292"/>
      <c r="H15" s="295"/>
      <c r="I15" s="295"/>
      <c r="J15" s="295"/>
      <c r="K15" s="295"/>
    </row>
    <row r="16" spans="1:11" s="11" customFormat="1" ht="31.5">
      <c r="A16" s="1">
        <v>13</v>
      </c>
      <c r="B16" s="96" t="s">
        <v>10</v>
      </c>
      <c r="C16" s="14">
        <f>C12+C14+C15</f>
        <v>0</v>
      </c>
      <c r="D16" s="14">
        <f>D12+D14+D15</f>
        <v>229300808</v>
      </c>
      <c r="E16" s="14">
        <f>E12+E14+E15</f>
        <v>11400000</v>
      </c>
      <c r="F16" s="14">
        <f>F12+F14+F15</f>
        <v>240700808</v>
      </c>
      <c r="G16" s="96" t="s">
        <v>11</v>
      </c>
      <c r="H16" s="14">
        <f>H12+H13</f>
        <v>0</v>
      </c>
      <c r="I16" s="14">
        <f>I12+I13</f>
        <v>220113618</v>
      </c>
      <c r="J16" s="14">
        <f>J12+J13</f>
        <v>1659000</v>
      </c>
      <c r="K16" s="14">
        <f>K12+K13</f>
        <v>221772618</v>
      </c>
    </row>
    <row r="17" spans="1:11" s="100" customFormat="1" ht="16.5">
      <c r="A17" s="1">
        <v>14</v>
      </c>
      <c r="B17" s="294" t="s">
        <v>152</v>
      </c>
      <c r="C17" s="294"/>
      <c r="D17" s="294"/>
      <c r="E17" s="294"/>
      <c r="F17" s="294"/>
      <c r="G17" s="293" t="s">
        <v>127</v>
      </c>
      <c r="H17" s="293"/>
      <c r="I17" s="293"/>
      <c r="J17" s="293"/>
      <c r="K17" s="293"/>
    </row>
    <row r="18" spans="1:11" s="11" customFormat="1" ht="47.25">
      <c r="A18" s="1">
        <v>15</v>
      </c>
      <c r="B18" s="95" t="s">
        <v>326</v>
      </c>
      <c r="C18" s="5">
        <f>'Bevétel Önk.'!C152</f>
        <v>0</v>
      </c>
      <c r="D18" s="5">
        <f>'Bevétel Önk.'!C153</f>
        <v>11109000</v>
      </c>
      <c r="E18" s="5">
        <f>'Bevétel Önk.'!C154</f>
        <v>0</v>
      </c>
      <c r="F18" s="5">
        <f>C18+D18+E18</f>
        <v>11109000</v>
      </c>
      <c r="G18" s="95" t="s">
        <v>122</v>
      </c>
      <c r="H18" s="5">
        <f>'Kiadás Önk.'!C146</f>
        <v>0</v>
      </c>
      <c r="I18" s="5">
        <f>'Kiadás Önk.'!C147</f>
        <v>2294670</v>
      </c>
      <c r="J18" s="5">
        <f>'Kiadás Önk.'!C148</f>
        <v>0</v>
      </c>
      <c r="K18" s="5">
        <f>H18+I18+J18</f>
        <v>2294670</v>
      </c>
    </row>
    <row r="19" spans="1:11" s="11" customFormat="1" ht="15.75">
      <c r="A19" s="1">
        <v>16</v>
      </c>
      <c r="B19" s="95" t="s">
        <v>152</v>
      </c>
      <c r="C19" s="5">
        <f>'Bevétel Önk.'!C266</f>
        <v>0</v>
      </c>
      <c r="D19" s="5">
        <f>'Bevétel Önk.'!C267</f>
        <v>0</v>
      </c>
      <c r="E19" s="5">
        <f>'Bevétel Önk.'!C268</f>
        <v>0</v>
      </c>
      <c r="F19" s="5">
        <f>C19+D19+E19</f>
        <v>0</v>
      </c>
      <c r="G19" s="95" t="s">
        <v>56</v>
      </c>
      <c r="H19" s="5">
        <f>'Kiadás Önk.'!C150</f>
        <v>0</v>
      </c>
      <c r="I19" s="5">
        <f>'Kiadás Önk.'!C151</f>
        <v>27732261</v>
      </c>
      <c r="J19" s="5">
        <f>'Kiadás Önk.'!C152</f>
        <v>0</v>
      </c>
      <c r="K19" s="5">
        <f>H19+I19+J19</f>
        <v>27732261</v>
      </c>
    </row>
    <row r="20" spans="1:11" s="11" customFormat="1" ht="31.5">
      <c r="A20" s="1">
        <v>17</v>
      </c>
      <c r="B20" s="95" t="s">
        <v>399</v>
      </c>
      <c r="C20" s="5">
        <f>'Bevétel Önk.'!C294</f>
        <v>0</v>
      </c>
      <c r="D20" s="5">
        <f>'Bevétel Önk.'!C295</f>
        <v>188200</v>
      </c>
      <c r="E20" s="5">
        <f>'Bevétel Önk.'!C296</f>
        <v>0</v>
      </c>
      <c r="F20" s="5">
        <f>C20+D20+E20</f>
        <v>188200</v>
      </c>
      <c r="G20" s="95" t="s">
        <v>238</v>
      </c>
      <c r="H20" s="5">
        <f>'Kiadás Önk.'!C154</f>
        <v>0</v>
      </c>
      <c r="I20" s="5">
        <f>'Kiadás Önk.'!C155</f>
        <v>198459</v>
      </c>
      <c r="J20" s="5">
        <f>'Kiadás Önk.'!C156</f>
        <v>0</v>
      </c>
      <c r="K20" s="5">
        <f>H20+I20+J20</f>
        <v>198459</v>
      </c>
    </row>
    <row r="21" spans="1:11" s="11" customFormat="1" ht="15.75">
      <c r="A21" s="1">
        <v>18</v>
      </c>
      <c r="B21" s="96" t="s">
        <v>96</v>
      </c>
      <c r="C21" s="13">
        <f>SUM(C18:C20)</f>
        <v>0</v>
      </c>
      <c r="D21" s="13">
        <f>SUM(D18:D20)</f>
        <v>11297200</v>
      </c>
      <c r="E21" s="13">
        <f>SUM(E18:E20)</f>
        <v>0</v>
      </c>
      <c r="F21" s="13">
        <f>SUM(F18:F20)</f>
        <v>11297200</v>
      </c>
      <c r="G21" s="96" t="s">
        <v>97</v>
      </c>
      <c r="H21" s="13">
        <f>SUM(H18:H20)</f>
        <v>0</v>
      </c>
      <c r="I21" s="13">
        <f>SUM(I18:I20)</f>
        <v>30225390</v>
      </c>
      <c r="J21" s="13">
        <f>SUM(J18:J20)</f>
        <v>0</v>
      </c>
      <c r="K21" s="13">
        <f>SUM(K18:K20)</f>
        <v>30225390</v>
      </c>
    </row>
    <row r="22" spans="1:11" s="11" customFormat="1" ht="15.75">
      <c r="A22" s="1">
        <v>19</v>
      </c>
      <c r="B22" s="98" t="s">
        <v>158</v>
      </c>
      <c r="C22" s="99">
        <f>C21-H21</f>
        <v>0</v>
      </c>
      <c r="D22" s="99">
        <f>D21-I21</f>
        <v>-18928190</v>
      </c>
      <c r="E22" s="99">
        <f>E21-J21</f>
        <v>0</v>
      </c>
      <c r="F22" s="99">
        <f>F21-K21</f>
        <v>-18928190</v>
      </c>
      <c r="G22" s="292" t="s">
        <v>144</v>
      </c>
      <c r="H22" s="295">
        <f>'Kiadás Önk.'!C194</f>
        <v>0</v>
      </c>
      <c r="I22" s="295">
        <f>'Kiadás Önk.'!C195</f>
        <v>0</v>
      </c>
      <c r="J22" s="295">
        <f>'Kiadás Önk.'!C196</f>
        <v>0</v>
      </c>
      <c r="K22" s="295">
        <f>H22+I22+J22</f>
        <v>0</v>
      </c>
    </row>
    <row r="23" spans="1:11" s="11" customFormat="1" ht="15.75">
      <c r="A23" s="1">
        <v>20</v>
      </c>
      <c r="B23" s="98" t="s">
        <v>149</v>
      </c>
      <c r="C23" s="5">
        <f>'Bevétel Önk.'!C309</f>
        <v>0</v>
      </c>
      <c r="D23" s="5">
        <f>'Bevétel Önk.'!C310</f>
        <v>0</v>
      </c>
      <c r="E23" s="5">
        <f>'Bevétel Önk.'!C311</f>
        <v>0</v>
      </c>
      <c r="F23" s="5">
        <f>C23+D23+E23</f>
        <v>0</v>
      </c>
      <c r="G23" s="292"/>
      <c r="H23" s="295"/>
      <c r="I23" s="295"/>
      <c r="J23" s="295"/>
      <c r="K23" s="295"/>
    </row>
    <row r="24" spans="1:11" s="11" customFormat="1" ht="15.75">
      <c r="A24" s="1">
        <v>21</v>
      </c>
      <c r="B24" s="98" t="s">
        <v>150</v>
      </c>
      <c r="C24" s="5">
        <f>'Bevétel Önk.'!C336</f>
        <v>0</v>
      </c>
      <c r="D24" s="5">
        <f>'Bevétel Önk.'!C337</f>
        <v>0</v>
      </c>
      <c r="E24" s="5">
        <f>'Bevétel Önk.'!C338</f>
        <v>0</v>
      </c>
      <c r="F24" s="5">
        <f>C24+D24+E24</f>
        <v>0</v>
      </c>
      <c r="G24" s="292"/>
      <c r="H24" s="295"/>
      <c r="I24" s="295"/>
      <c r="J24" s="295"/>
      <c r="K24" s="295"/>
    </row>
    <row r="25" spans="1:11" s="11" customFormat="1" ht="31.5">
      <c r="A25" s="1">
        <v>22</v>
      </c>
      <c r="B25" s="96" t="s">
        <v>12</v>
      </c>
      <c r="C25" s="14">
        <f>C21+C23+C24</f>
        <v>0</v>
      </c>
      <c r="D25" s="14">
        <f>D21+D23+D24</f>
        <v>11297200</v>
      </c>
      <c r="E25" s="14">
        <f>E21+E23+E24</f>
        <v>0</v>
      </c>
      <c r="F25" s="14">
        <f>F21+F23+F24</f>
        <v>11297200</v>
      </c>
      <c r="G25" s="96" t="s">
        <v>13</v>
      </c>
      <c r="H25" s="14">
        <f>H21+H22</f>
        <v>0</v>
      </c>
      <c r="I25" s="14">
        <f>I21+I22</f>
        <v>30225390</v>
      </c>
      <c r="J25" s="14">
        <f>J21+J22</f>
        <v>0</v>
      </c>
      <c r="K25" s="14">
        <f>K21+K22</f>
        <v>30225390</v>
      </c>
    </row>
    <row r="26" spans="1:11" s="100" customFormat="1" ht="16.5">
      <c r="A26" s="1">
        <v>23</v>
      </c>
      <c r="B26" s="293" t="s">
        <v>154</v>
      </c>
      <c r="C26" s="293"/>
      <c r="D26" s="293"/>
      <c r="E26" s="293"/>
      <c r="F26" s="293"/>
      <c r="G26" s="293" t="s">
        <v>155</v>
      </c>
      <c r="H26" s="293"/>
      <c r="I26" s="293"/>
      <c r="J26" s="293"/>
      <c r="K26" s="293"/>
    </row>
    <row r="27" spans="1:11" s="11" customFormat="1" ht="15.75">
      <c r="A27" s="1">
        <v>24</v>
      </c>
      <c r="B27" s="95" t="s">
        <v>156</v>
      </c>
      <c r="C27" s="5">
        <f>C12+C21</f>
        <v>0</v>
      </c>
      <c r="D27" s="5">
        <f>D12+D21</f>
        <v>209559967</v>
      </c>
      <c r="E27" s="5">
        <f>E12+E21</f>
        <v>11400000</v>
      </c>
      <c r="F27" s="5">
        <f>F12+F21</f>
        <v>220959967</v>
      </c>
      <c r="G27" s="95" t="s">
        <v>157</v>
      </c>
      <c r="H27" s="5">
        <f aca="true" t="shared" si="0" ref="H27:K28">H12+H21</f>
        <v>0</v>
      </c>
      <c r="I27" s="5">
        <f t="shared" si="0"/>
        <v>172859073</v>
      </c>
      <c r="J27" s="5">
        <f t="shared" si="0"/>
        <v>1659000</v>
      </c>
      <c r="K27" s="5">
        <f t="shared" si="0"/>
        <v>174518073</v>
      </c>
    </row>
    <row r="28" spans="1:11" s="11" customFormat="1" ht="15.75">
      <c r="A28" s="1">
        <v>25</v>
      </c>
      <c r="B28" s="98" t="s">
        <v>158</v>
      </c>
      <c r="C28" s="99">
        <f>C27-H27</f>
        <v>0</v>
      </c>
      <c r="D28" s="99">
        <f>D27-I27</f>
        <v>36700894</v>
      </c>
      <c r="E28" s="99">
        <f>E27-J27</f>
        <v>9741000</v>
      </c>
      <c r="F28" s="99">
        <f>F27-K27</f>
        <v>46441894</v>
      </c>
      <c r="G28" s="292" t="s">
        <v>151</v>
      </c>
      <c r="H28" s="295">
        <f t="shared" si="0"/>
        <v>0</v>
      </c>
      <c r="I28" s="295">
        <f t="shared" si="0"/>
        <v>77479935</v>
      </c>
      <c r="J28" s="295">
        <f t="shared" si="0"/>
        <v>0</v>
      </c>
      <c r="K28" s="295">
        <f t="shared" si="0"/>
        <v>77479935</v>
      </c>
    </row>
    <row r="29" spans="1:11" s="11" customFormat="1" ht="15.75">
      <c r="A29" s="1">
        <v>26</v>
      </c>
      <c r="B29" s="98" t="s">
        <v>149</v>
      </c>
      <c r="C29" s="5">
        <f aca="true" t="shared" si="1" ref="C29:F30">C14+C23</f>
        <v>0</v>
      </c>
      <c r="D29" s="5">
        <f t="shared" si="1"/>
        <v>31038041</v>
      </c>
      <c r="E29" s="5">
        <f t="shared" si="1"/>
        <v>0</v>
      </c>
      <c r="F29" s="5">
        <f t="shared" si="1"/>
        <v>31038041</v>
      </c>
      <c r="G29" s="292"/>
      <c r="H29" s="295"/>
      <c r="I29" s="295"/>
      <c r="J29" s="295"/>
      <c r="K29" s="295"/>
    </row>
    <row r="30" spans="1:11" s="11" customFormat="1" ht="15.75">
      <c r="A30" s="1">
        <v>27</v>
      </c>
      <c r="B30" s="98" t="s">
        <v>150</v>
      </c>
      <c r="C30" s="5">
        <f t="shared" si="1"/>
        <v>0</v>
      </c>
      <c r="D30" s="5">
        <f t="shared" si="1"/>
        <v>0</v>
      </c>
      <c r="E30" s="5">
        <f t="shared" si="1"/>
        <v>0</v>
      </c>
      <c r="F30" s="5">
        <f t="shared" si="1"/>
        <v>0</v>
      </c>
      <c r="G30" s="292"/>
      <c r="H30" s="295"/>
      <c r="I30" s="295"/>
      <c r="J30" s="295"/>
      <c r="K30" s="295"/>
    </row>
    <row r="31" spans="1:11" s="11" customFormat="1" ht="15.75">
      <c r="A31" s="1">
        <v>28</v>
      </c>
      <c r="B31" s="94" t="s">
        <v>7</v>
      </c>
      <c r="C31" s="14">
        <f>C27+C29+C30</f>
        <v>0</v>
      </c>
      <c r="D31" s="14">
        <f>D27+D29+D30</f>
        <v>240598008</v>
      </c>
      <c r="E31" s="14">
        <f>E27+E29+E30</f>
        <v>11400000</v>
      </c>
      <c r="F31" s="14">
        <f>F27+F29+F30</f>
        <v>251998008</v>
      </c>
      <c r="G31" s="94" t="s">
        <v>8</v>
      </c>
      <c r="H31" s="14">
        <f>SUM(H27:H30)</f>
        <v>0</v>
      </c>
      <c r="I31" s="14">
        <f>SUM(I27:I30)</f>
        <v>250339008</v>
      </c>
      <c r="J31" s="14">
        <f>SUM(J27:J30)</f>
        <v>1659000</v>
      </c>
      <c r="K31" s="14">
        <f>SUM(K27:K30)</f>
        <v>251998008</v>
      </c>
    </row>
  </sheetData>
  <sheetProtection/>
  <mergeCells count="29">
    <mergeCell ref="E10:E11"/>
    <mergeCell ref="F10:F11"/>
    <mergeCell ref="G6:K6"/>
    <mergeCell ref="A1:K1"/>
    <mergeCell ref="G22:G24"/>
    <mergeCell ref="B10:B11"/>
    <mergeCell ref="C10:C11"/>
    <mergeCell ref="B17:F17"/>
    <mergeCell ref="H13:H15"/>
    <mergeCell ref="H22:H24"/>
    <mergeCell ref="K13:K15"/>
    <mergeCell ref="K22:K24"/>
    <mergeCell ref="K28:K30"/>
    <mergeCell ref="G28:G30"/>
    <mergeCell ref="I28:I30"/>
    <mergeCell ref="J28:J30"/>
    <mergeCell ref="H28:H30"/>
    <mergeCell ref="J13:J15"/>
    <mergeCell ref="J22:J24"/>
    <mergeCell ref="G4:G5"/>
    <mergeCell ref="I13:I15"/>
    <mergeCell ref="B26:F26"/>
    <mergeCell ref="G17:K17"/>
    <mergeCell ref="G26:K26"/>
    <mergeCell ref="B6:F6"/>
    <mergeCell ref="B4:B5"/>
    <mergeCell ref="G13:G15"/>
    <mergeCell ref="I22:I24"/>
    <mergeCell ref="D10:D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74" r:id="rId1"/>
  <headerFooter>
    <oddHeader>&amp;R&amp;"Arial,Normál"&amp;10
1. melléklet a 2/2018.(III.12.) önkormányzati rendelethez
</oddHeader>
    <oddFooter>&amp;C2. oldal, összesen: 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K31"/>
  <sheetViews>
    <sheetView zoomScalePageLayoutView="0" workbookViewId="0" topLeftCell="B4">
      <selection activeCell="C7" sqref="C7"/>
    </sheetView>
  </sheetViews>
  <sheetFormatPr defaultColWidth="9.140625" defaultRowHeight="15"/>
  <cols>
    <col min="1" max="1" width="5.7109375" style="0" customWidth="1"/>
    <col min="2" max="2" width="25.7109375" style="0" customWidth="1"/>
    <col min="3" max="6" width="14.7109375" style="0" customWidth="1"/>
    <col min="7" max="7" width="25.7109375" style="0" customWidth="1"/>
    <col min="8" max="11" width="14.7109375" style="0" customWidth="1"/>
  </cols>
  <sheetData>
    <row r="1" spans="1:11" s="2" customFormat="1" ht="15.75">
      <c r="A1" s="275" t="s">
        <v>936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2:11" s="2" customFormat="1" ht="15" customHeight="1">
      <c r="B2" s="118"/>
      <c r="C2" s="118"/>
      <c r="D2" s="272"/>
      <c r="E2" s="272"/>
      <c r="F2" s="272"/>
      <c r="G2" s="153"/>
      <c r="H2" s="272"/>
      <c r="I2" s="272"/>
      <c r="J2" s="272"/>
      <c r="K2" s="272"/>
    </row>
    <row r="3" spans="1:11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58</v>
      </c>
      <c r="H3" s="1" t="s">
        <v>59</v>
      </c>
      <c r="I3" s="1" t="s">
        <v>60</v>
      </c>
      <c r="J3" s="1" t="s">
        <v>105</v>
      </c>
      <c r="K3" s="161" t="s">
        <v>106</v>
      </c>
    </row>
    <row r="4" spans="1:11" s="11" customFormat="1" ht="15.75">
      <c r="A4" s="1">
        <v>1</v>
      </c>
      <c r="B4" s="290" t="s">
        <v>9</v>
      </c>
      <c r="C4" s="273" t="s">
        <v>440</v>
      </c>
      <c r="D4" s="273" t="s">
        <v>141</v>
      </c>
      <c r="E4" s="273" t="s">
        <v>142</v>
      </c>
      <c r="F4" s="273" t="s">
        <v>5</v>
      </c>
      <c r="G4" s="290" t="s">
        <v>9</v>
      </c>
      <c r="H4" s="273" t="s">
        <v>440</v>
      </c>
      <c r="I4" s="273" t="s">
        <v>141</v>
      </c>
      <c r="J4" s="273" t="s">
        <v>142</v>
      </c>
      <c r="K4" s="93" t="s">
        <v>5</v>
      </c>
    </row>
    <row r="5" spans="1:11" s="11" customFormat="1" ht="15.75">
      <c r="A5" s="1">
        <v>2</v>
      </c>
      <c r="B5" s="290"/>
      <c r="C5" s="93" t="s">
        <v>4</v>
      </c>
      <c r="D5" s="93" t="s">
        <v>4</v>
      </c>
      <c r="E5" s="93" t="s">
        <v>4</v>
      </c>
      <c r="F5" s="93" t="s">
        <v>4</v>
      </c>
      <c r="G5" s="290"/>
      <c r="H5" s="93" t="s">
        <v>4</v>
      </c>
      <c r="I5" s="93" t="s">
        <v>4</v>
      </c>
      <c r="J5" s="93" t="s">
        <v>4</v>
      </c>
      <c r="K5" s="93" t="s">
        <v>4</v>
      </c>
    </row>
    <row r="6" spans="1:11" s="100" customFormat="1" ht="16.5">
      <c r="A6" s="1">
        <v>3</v>
      </c>
      <c r="B6" s="293" t="s">
        <v>55</v>
      </c>
      <c r="C6" s="293"/>
      <c r="D6" s="293"/>
      <c r="E6" s="293"/>
      <c r="F6" s="293"/>
      <c r="G6" s="293" t="s">
        <v>153</v>
      </c>
      <c r="H6" s="293"/>
      <c r="I6" s="293"/>
      <c r="J6" s="293"/>
      <c r="K6" s="293"/>
    </row>
    <row r="7" spans="1:11" s="11" customFormat="1" ht="47.25">
      <c r="A7" s="1">
        <v>4</v>
      </c>
      <c r="B7" s="95" t="s">
        <v>317</v>
      </c>
      <c r="C7" s="5">
        <f>'Bevétel Hivatal'!C27</f>
        <v>0</v>
      </c>
      <c r="D7" s="5">
        <f>'Bevétel Hivatal'!C28</f>
        <v>0</v>
      </c>
      <c r="E7" s="5">
        <f>'Bevétel Hivatal'!C29</f>
        <v>0</v>
      </c>
      <c r="F7" s="5">
        <f>C7+D7+E7</f>
        <v>0</v>
      </c>
      <c r="G7" s="97" t="s">
        <v>46</v>
      </c>
      <c r="H7" s="5">
        <f>'Kiadás Hivatal'!C14</f>
        <v>0</v>
      </c>
      <c r="I7" s="5">
        <f>'Kiadás Hivatal'!C15</f>
        <v>52617642</v>
      </c>
      <c r="J7" s="5">
        <f>'Kiadás Hivatal'!C16</f>
        <v>0</v>
      </c>
      <c r="K7" s="5">
        <f>H7+I7+J7</f>
        <v>52617642</v>
      </c>
    </row>
    <row r="8" spans="1:11" s="11" customFormat="1" ht="45">
      <c r="A8" s="1">
        <v>5</v>
      </c>
      <c r="B8" s="95" t="s">
        <v>340</v>
      </c>
      <c r="C8" s="5">
        <f>'Bevétel Hivatal'!C57</f>
        <v>0</v>
      </c>
      <c r="D8" s="5">
        <f>'Bevétel Hivatal'!C58</f>
        <v>0</v>
      </c>
      <c r="E8" s="5">
        <f>'Bevétel Hivatal'!C59</f>
        <v>0</v>
      </c>
      <c r="F8" s="5">
        <f>C8+D8+E8</f>
        <v>0</v>
      </c>
      <c r="G8" s="97" t="s">
        <v>91</v>
      </c>
      <c r="H8" s="5">
        <f>'Kiadás Hivatal'!C24</f>
        <v>0</v>
      </c>
      <c r="I8" s="5">
        <f>'Kiadás Hivatal'!C25</f>
        <v>10749174</v>
      </c>
      <c r="J8" s="5">
        <f>'Kiadás Hivatal'!C26</f>
        <v>0</v>
      </c>
      <c r="K8" s="5">
        <f>H8+I8+J8</f>
        <v>10749174</v>
      </c>
    </row>
    <row r="9" spans="1:11" s="11" customFormat="1" ht="15.75">
      <c r="A9" s="1">
        <v>6</v>
      </c>
      <c r="B9" s="95" t="s">
        <v>55</v>
      </c>
      <c r="C9" s="5">
        <f>'Bevétel Hivatal'!C96</f>
        <v>0</v>
      </c>
      <c r="D9" s="5">
        <f>'Bevétel Hivatal'!C97</f>
        <v>60000</v>
      </c>
      <c r="E9" s="5">
        <f>'Bevétel Hivatal'!C98</f>
        <v>0</v>
      </c>
      <c r="F9" s="5">
        <f>C9+D9+E9</f>
        <v>60000</v>
      </c>
      <c r="G9" s="97" t="s">
        <v>92</v>
      </c>
      <c r="H9" s="5">
        <f>'Kiadás Hivatal'!C33</f>
        <v>0</v>
      </c>
      <c r="I9" s="5">
        <f>'Kiadás Hivatal'!C34</f>
        <v>10293450</v>
      </c>
      <c r="J9" s="5">
        <f>'Kiadás Hivatal'!C35</f>
        <v>0</v>
      </c>
      <c r="K9" s="5">
        <f>H9+I9+J9</f>
        <v>10293450</v>
      </c>
    </row>
    <row r="10" spans="1:11" s="11" customFormat="1" ht="15.75">
      <c r="A10" s="1">
        <v>7</v>
      </c>
      <c r="B10" s="291" t="s">
        <v>398</v>
      </c>
      <c r="C10" s="296">
        <f>'Bevétel Hivatal'!C123</f>
        <v>0</v>
      </c>
      <c r="D10" s="296">
        <f>'Bevétel Hivatal'!C124</f>
        <v>0</v>
      </c>
      <c r="E10" s="296">
        <f>'Bevétel Hivatal'!C125</f>
        <v>0</v>
      </c>
      <c r="F10" s="296">
        <f>C10+D10+E10</f>
        <v>0</v>
      </c>
      <c r="G10" s="97" t="s">
        <v>93</v>
      </c>
      <c r="H10" s="5">
        <f>'Kiadás Hivatal'!C46</f>
        <v>0</v>
      </c>
      <c r="I10" s="5">
        <f>'Kiadás Hivatal'!C47</f>
        <v>0</v>
      </c>
      <c r="J10" s="5">
        <f>'Kiadás Hivatal'!C48</f>
        <v>0</v>
      </c>
      <c r="K10" s="5">
        <f>H10+I10+J10</f>
        <v>0</v>
      </c>
    </row>
    <row r="11" spans="1:11" s="11" customFormat="1" ht="30">
      <c r="A11" s="1">
        <v>8</v>
      </c>
      <c r="B11" s="291"/>
      <c r="C11" s="296"/>
      <c r="D11" s="296"/>
      <c r="E11" s="296"/>
      <c r="F11" s="296"/>
      <c r="G11" s="97" t="s">
        <v>94</v>
      </c>
      <c r="H11" s="5">
        <f>'Kiadás Hivatal'!C74</f>
        <v>0</v>
      </c>
      <c r="I11" s="5">
        <f>'Kiadás Hivatal'!C75</f>
        <v>0</v>
      </c>
      <c r="J11" s="5">
        <f>'Kiadás Hivatal'!C76</f>
        <v>0</v>
      </c>
      <c r="K11" s="5">
        <f>H11+I11+J11</f>
        <v>0</v>
      </c>
    </row>
    <row r="12" spans="1:11" s="11" customFormat="1" ht="15.75">
      <c r="A12" s="1">
        <v>9</v>
      </c>
      <c r="B12" s="96" t="s">
        <v>96</v>
      </c>
      <c r="C12" s="13">
        <f>SUM(C7:C11)</f>
        <v>0</v>
      </c>
      <c r="D12" s="13">
        <f>SUM(D7:D11)</f>
        <v>60000</v>
      </c>
      <c r="E12" s="13">
        <f>SUM(E7:E11)</f>
        <v>0</v>
      </c>
      <c r="F12" s="13">
        <f>SUM(F7:F11)</f>
        <v>60000</v>
      </c>
      <c r="G12" s="96" t="s">
        <v>97</v>
      </c>
      <c r="H12" s="13">
        <f>SUM(H7:H11)</f>
        <v>0</v>
      </c>
      <c r="I12" s="13">
        <f>SUM(I7:I11)</f>
        <v>73660266</v>
      </c>
      <c r="J12" s="13">
        <f>SUM(J7:J11)</f>
        <v>0</v>
      </c>
      <c r="K12" s="13">
        <f>SUM(K7:K11)</f>
        <v>73660266</v>
      </c>
    </row>
    <row r="13" spans="1:11" s="11" customFormat="1" ht="15.75">
      <c r="A13" s="1">
        <v>10</v>
      </c>
      <c r="B13" s="98" t="s">
        <v>158</v>
      </c>
      <c r="C13" s="99">
        <f>C12-H12</f>
        <v>0</v>
      </c>
      <c r="D13" s="99">
        <f>D12-I12</f>
        <v>-73600266</v>
      </c>
      <c r="E13" s="99">
        <f>E12-J12</f>
        <v>0</v>
      </c>
      <c r="F13" s="99">
        <f>F12-K12</f>
        <v>-73600266</v>
      </c>
      <c r="G13" s="292" t="s">
        <v>144</v>
      </c>
      <c r="H13" s="295">
        <f>'Kiadás Hivatal'!C93</f>
        <v>0</v>
      </c>
      <c r="I13" s="295">
        <f>'Kiadás Hivatal'!C94</f>
        <v>0</v>
      </c>
      <c r="J13" s="295">
        <f>'Kiadás Hivatal'!C95</f>
        <v>0</v>
      </c>
      <c r="K13" s="295">
        <f>H13+I13+J13</f>
        <v>0</v>
      </c>
    </row>
    <row r="14" spans="1:11" s="11" customFormat="1" ht="15.75">
      <c r="A14" s="1">
        <v>11</v>
      </c>
      <c r="B14" s="98" t="s">
        <v>149</v>
      </c>
      <c r="C14" s="5">
        <f>'Bevétel Hivatal'!C144</f>
        <v>0</v>
      </c>
      <c r="D14" s="5">
        <f>'Bevétel Hivatal'!C145</f>
        <v>2500000</v>
      </c>
      <c r="E14" s="5">
        <f>'Bevétel Hivatal'!C146</f>
        <v>0</v>
      </c>
      <c r="F14" s="5">
        <f>C14+D14+E14</f>
        <v>2500000</v>
      </c>
      <c r="G14" s="292"/>
      <c r="H14" s="295"/>
      <c r="I14" s="295"/>
      <c r="J14" s="295"/>
      <c r="K14" s="295"/>
    </row>
    <row r="15" spans="1:11" s="11" customFormat="1" ht="15.75">
      <c r="A15" s="1">
        <v>12</v>
      </c>
      <c r="B15" s="98" t="s">
        <v>150</v>
      </c>
      <c r="C15" s="5">
        <f>'Bevétel Hivatal'!C179</f>
        <v>0</v>
      </c>
      <c r="D15" s="5">
        <f>'Bevétel Hivatal'!C180</f>
        <v>71544766</v>
      </c>
      <c r="E15" s="5">
        <f>'Bevétel Hivatal'!C181</f>
        <v>0</v>
      </c>
      <c r="F15" s="5">
        <f>C15+D15+E15</f>
        <v>71544766</v>
      </c>
      <c r="G15" s="292"/>
      <c r="H15" s="295"/>
      <c r="I15" s="295"/>
      <c r="J15" s="295"/>
      <c r="K15" s="295"/>
    </row>
    <row r="16" spans="1:11" s="11" customFormat="1" ht="31.5">
      <c r="A16" s="1">
        <v>13</v>
      </c>
      <c r="B16" s="96" t="s">
        <v>10</v>
      </c>
      <c r="C16" s="14">
        <f>C12+C14+C15</f>
        <v>0</v>
      </c>
      <c r="D16" s="14">
        <f>D12+D14+D15</f>
        <v>74104766</v>
      </c>
      <c r="E16" s="14">
        <f>E12+E14+E15</f>
        <v>0</v>
      </c>
      <c r="F16" s="14">
        <f>F12+F14+F15</f>
        <v>74104766</v>
      </c>
      <c r="G16" s="96" t="s">
        <v>11</v>
      </c>
      <c r="H16" s="14">
        <f>H12+H13</f>
        <v>0</v>
      </c>
      <c r="I16" s="14">
        <f>I12+I13</f>
        <v>73660266</v>
      </c>
      <c r="J16" s="14">
        <f>J12+J13</f>
        <v>0</v>
      </c>
      <c r="K16" s="14">
        <f>K12+K13</f>
        <v>73660266</v>
      </c>
    </row>
    <row r="17" spans="1:11" s="100" customFormat="1" ht="16.5">
      <c r="A17" s="1">
        <v>14</v>
      </c>
      <c r="B17" s="294" t="s">
        <v>152</v>
      </c>
      <c r="C17" s="294"/>
      <c r="D17" s="294"/>
      <c r="E17" s="294"/>
      <c r="F17" s="294"/>
      <c r="G17" s="293" t="s">
        <v>127</v>
      </c>
      <c r="H17" s="293"/>
      <c r="I17" s="293"/>
      <c r="J17" s="293"/>
      <c r="K17" s="293"/>
    </row>
    <row r="18" spans="1:11" s="11" customFormat="1" ht="47.25">
      <c r="A18" s="1">
        <v>15</v>
      </c>
      <c r="B18" s="95" t="s">
        <v>326</v>
      </c>
      <c r="C18" s="5">
        <f>'Bevétel Hivatal'!C44</f>
        <v>0</v>
      </c>
      <c r="D18" s="5">
        <f>'Bevétel Hivatal'!C45</f>
        <v>0</v>
      </c>
      <c r="E18" s="5">
        <f>'Bevétel Hivatal'!C46</f>
        <v>0</v>
      </c>
      <c r="F18" s="5">
        <f>C18+D18+E18</f>
        <v>0</v>
      </c>
      <c r="G18" s="95" t="s">
        <v>122</v>
      </c>
      <c r="H18" s="5">
        <f>'Kiadás Hivatal'!C79</f>
        <v>0</v>
      </c>
      <c r="I18" s="5">
        <f>'Kiadás Hivatal'!C80</f>
        <v>444500</v>
      </c>
      <c r="J18" s="5">
        <f>'Kiadás Hivatal'!C81</f>
        <v>0</v>
      </c>
      <c r="K18" s="5">
        <f>H18+I18+J18</f>
        <v>444500</v>
      </c>
    </row>
    <row r="19" spans="1:11" s="11" customFormat="1" ht="15.75">
      <c r="A19" s="1">
        <v>16</v>
      </c>
      <c r="B19" s="95" t="s">
        <v>152</v>
      </c>
      <c r="C19" s="5">
        <f>'Bevétel Hivatal'!C110</f>
        <v>0</v>
      </c>
      <c r="D19" s="5">
        <f>'Bevétel Hivatal'!C111</f>
        <v>0</v>
      </c>
      <c r="E19" s="5">
        <f>'Bevétel Hivatal'!C112</f>
        <v>0</v>
      </c>
      <c r="F19" s="5">
        <f>C19+D19+E19</f>
        <v>0</v>
      </c>
      <c r="G19" s="95" t="s">
        <v>56</v>
      </c>
      <c r="H19" s="5">
        <f>'Kiadás Hivatal'!C83</f>
        <v>0</v>
      </c>
      <c r="I19" s="5">
        <f>'Kiadás Hivatal'!C84</f>
        <v>0</v>
      </c>
      <c r="J19" s="5">
        <f>'Kiadás Hivatal'!C85</f>
        <v>0</v>
      </c>
      <c r="K19" s="5">
        <f>H19+I19+J19</f>
        <v>0</v>
      </c>
    </row>
    <row r="20" spans="1:11" s="11" customFormat="1" ht="31.5">
      <c r="A20" s="1">
        <v>17</v>
      </c>
      <c r="B20" s="95" t="s">
        <v>399</v>
      </c>
      <c r="C20" s="5">
        <f>'Bevétel Hivatal'!C136</f>
        <v>0</v>
      </c>
      <c r="D20" s="5">
        <f>'Bevétel Hivatal'!C137</f>
        <v>0</v>
      </c>
      <c r="E20" s="5">
        <f>'Bevétel Hivatal'!C138</f>
        <v>0</v>
      </c>
      <c r="F20" s="5">
        <f>C20+D20+E20</f>
        <v>0</v>
      </c>
      <c r="G20" s="95" t="s">
        <v>238</v>
      </c>
      <c r="H20" s="5">
        <f>'Kiadás Hivatal'!C87</f>
        <v>0</v>
      </c>
      <c r="I20" s="5">
        <f>'Kiadás Hivatal'!C88</f>
        <v>0</v>
      </c>
      <c r="J20" s="5">
        <f>'Kiadás Hivatal'!C89</f>
        <v>0</v>
      </c>
      <c r="K20" s="5">
        <f>H20+I20+J20</f>
        <v>0</v>
      </c>
    </row>
    <row r="21" spans="1:11" s="11" customFormat="1" ht="15.75">
      <c r="A21" s="1">
        <v>18</v>
      </c>
      <c r="B21" s="96" t="s">
        <v>96</v>
      </c>
      <c r="C21" s="13">
        <f>SUM(C18:C20)</f>
        <v>0</v>
      </c>
      <c r="D21" s="13">
        <f>SUM(D18:D20)</f>
        <v>0</v>
      </c>
      <c r="E21" s="13">
        <f>SUM(E18:E20)</f>
        <v>0</v>
      </c>
      <c r="F21" s="13">
        <f>SUM(F18:F20)</f>
        <v>0</v>
      </c>
      <c r="G21" s="96" t="s">
        <v>97</v>
      </c>
      <c r="H21" s="13">
        <f>SUM(H18:H20)</f>
        <v>0</v>
      </c>
      <c r="I21" s="13">
        <f>SUM(I18:I20)</f>
        <v>444500</v>
      </c>
      <c r="J21" s="13">
        <f>SUM(J18:J20)</f>
        <v>0</v>
      </c>
      <c r="K21" s="13">
        <f>SUM(K18:K20)</f>
        <v>444500</v>
      </c>
    </row>
    <row r="22" spans="1:11" s="11" customFormat="1" ht="15.75">
      <c r="A22" s="1">
        <v>19</v>
      </c>
      <c r="B22" s="98" t="s">
        <v>158</v>
      </c>
      <c r="C22" s="99">
        <f>C21-H21</f>
        <v>0</v>
      </c>
      <c r="D22" s="99">
        <f>D21-I21</f>
        <v>-444500</v>
      </c>
      <c r="E22" s="99">
        <f>E21-J21</f>
        <v>0</v>
      </c>
      <c r="F22" s="99">
        <f>F21-K21</f>
        <v>-444500</v>
      </c>
      <c r="G22" s="292" t="s">
        <v>144</v>
      </c>
      <c r="H22" s="295">
        <f>'Kiadás Hivatal'!C98</f>
        <v>0</v>
      </c>
      <c r="I22" s="295">
        <f>'Kiadás Hivatal'!C99</f>
        <v>0</v>
      </c>
      <c r="J22" s="295">
        <f>'Kiadás Hivatal'!C100</f>
        <v>0</v>
      </c>
      <c r="K22" s="295">
        <f>H22+I22+J22</f>
        <v>0</v>
      </c>
    </row>
    <row r="23" spans="1:11" s="11" customFormat="1" ht="15.75">
      <c r="A23" s="1">
        <v>20</v>
      </c>
      <c r="B23" s="98" t="s">
        <v>149</v>
      </c>
      <c r="C23" s="5">
        <f>'Bevétel Hivatal'!C151</f>
        <v>0</v>
      </c>
      <c r="D23" s="5">
        <f>'Bevétel Hivatal'!C152</f>
        <v>0</v>
      </c>
      <c r="E23" s="5">
        <f>'Bevétel Hivatal'!C153</f>
        <v>0</v>
      </c>
      <c r="F23" s="5">
        <f>C23+D23+E23</f>
        <v>0</v>
      </c>
      <c r="G23" s="292"/>
      <c r="H23" s="295"/>
      <c r="I23" s="295"/>
      <c r="J23" s="295"/>
      <c r="K23" s="295"/>
    </row>
    <row r="24" spans="1:11" s="11" customFormat="1" ht="15.75">
      <c r="A24" s="1">
        <v>21</v>
      </c>
      <c r="B24" s="98" t="s">
        <v>150</v>
      </c>
      <c r="C24" s="5">
        <f>'Bevétel Hivatal'!C198</f>
        <v>0</v>
      </c>
      <c r="D24" s="5">
        <f>'Bevétel Hivatal'!C199</f>
        <v>0</v>
      </c>
      <c r="E24" s="5">
        <f>'Bevétel Hivatal'!C200</f>
        <v>0</v>
      </c>
      <c r="F24" s="5">
        <f>C24+D24+E24</f>
        <v>0</v>
      </c>
      <c r="G24" s="292"/>
      <c r="H24" s="295"/>
      <c r="I24" s="295"/>
      <c r="J24" s="295"/>
      <c r="K24" s="295"/>
    </row>
    <row r="25" spans="1:11" s="11" customFormat="1" ht="31.5">
      <c r="A25" s="1">
        <v>22</v>
      </c>
      <c r="B25" s="96" t="s">
        <v>12</v>
      </c>
      <c r="C25" s="14">
        <f>C21+C23+C24</f>
        <v>0</v>
      </c>
      <c r="D25" s="14">
        <f>D21+D23+D24</f>
        <v>0</v>
      </c>
      <c r="E25" s="14">
        <f>E21+E23+E24</f>
        <v>0</v>
      </c>
      <c r="F25" s="14">
        <f>F21+F23+F24</f>
        <v>0</v>
      </c>
      <c r="G25" s="96" t="s">
        <v>13</v>
      </c>
      <c r="H25" s="14">
        <f>H21+H22</f>
        <v>0</v>
      </c>
      <c r="I25" s="14">
        <f>I21+I22</f>
        <v>444500</v>
      </c>
      <c r="J25" s="14">
        <f>J21+J22</f>
        <v>0</v>
      </c>
      <c r="K25" s="14">
        <f>K21+K22</f>
        <v>444500</v>
      </c>
    </row>
    <row r="26" spans="1:11" s="100" customFormat="1" ht="16.5">
      <c r="A26" s="1">
        <v>23</v>
      </c>
      <c r="B26" s="293" t="s">
        <v>154</v>
      </c>
      <c r="C26" s="293"/>
      <c r="D26" s="293"/>
      <c r="E26" s="293"/>
      <c r="F26" s="293"/>
      <c r="G26" s="298" t="s">
        <v>155</v>
      </c>
      <c r="H26" s="299"/>
      <c r="I26" s="299"/>
      <c r="J26" s="299"/>
      <c r="K26" s="299"/>
    </row>
    <row r="27" spans="1:11" s="11" customFormat="1" ht="15.75">
      <c r="A27" s="1">
        <v>24</v>
      </c>
      <c r="B27" s="95" t="s">
        <v>156</v>
      </c>
      <c r="C27" s="5">
        <f>C12+C21</f>
        <v>0</v>
      </c>
      <c r="D27" s="5">
        <f>D12+D21</f>
        <v>60000</v>
      </c>
      <c r="E27" s="5">
        <f>E12+E21</f>
        <v>0</v>
      </c>
      <c r="F27" s="5">
        <f>F12+F21</f>
        <v>60000</v>
      </c>
      <c r="G27" s="95" t="s">
        <v>157</v>
      </c>
      <c r="H27" s="5">
        <f aca="true" t="shared" si="0" ref="H27:K28">H12+H21</f>
        <v>0</v>
      </c>
      <c r="I27" s="5">
        <f t="shared" si="0"/>
        <v>74104766</v>
      </c>
      <c r="J27" s="5">
        <f t="shared" si="0"/>
        <v>0</v>
      </c>
      <c r="K27" s="5">
        <f t="shared" si="0"/>
        <v>74104766</v>
      </c>
    </row>
    <row r="28" spans="1:11" s="11" customFormat="1" ht="15.75">
      <c r="A28" s="1">
        <v>25</v>
      </c>
      <c r="B28" s="98" t="s">
        <v>158</v>
      </c>
      <c r="C28" s="99">
        <f>C27-H27</f>
        <v>0</v>
      </c>
      <c r="D28" s="99">
        <f>D27-I27</f>
        <v>-74044766</v>
      </c>
      <c r="E28" s="99">
        <f>E27-J27</f>
        <v>0</v>
      </c>
      <c r="F28" s="99">
        <f>F27-K27</f>
        <v>-74044766</v>
      </c>
      <c r="G28" s="292" t="s">
        <v>151</v>
      </c>
      <c r="H28" s="295">
        <f t="shared" si="0"/>
        <v>0</v>
      </c>
      <c r="I28" s="295">
        <f t="shared" si="0"/>
        <v>0</v>
      </c>
      <c r="J28" s="295">
        <f t="shared" si="0"/>
        <v>0</v>
      </c>
      <c r="K28" s="295">
        <f t="shared" si="0"/>
        <v>0</v>
      </c>
    </row>
    <row r="29" spans="1:11" s="11" customFormat="1" ht="15.75">
      <c r="A29" s="1">
        <v>26</v>
      </c>
      <c r="B29" s="98" t="s">
        <v>149</v>
      </c>
      <c r="C29" s="5">
        <f aca="true" t="shared" si="1" ref="C29:F30">C14+C23</f>
        <v>0</v>
      </c>
      <c r="D29" s="5">
        <f t="shared" si="1"/>
        <v>2500000</v>
      </c>
      <c r="E29" s="5">
        <f t="shared" si="1"/>
        <v>0</v>
      </c>
      <c r="F29" s="5">
        <f t="shared" si="1"/>
        <v>2500000</v>
      </c>
      <c r="G29" s="292"/>
      <c r="H29" s="295"/>
      <c r="I29" s="295"/>
      <c r="J29" s="295"/>
      <c r="K29" s="295"/>
    </row>
    <row r="30" spans="1:11" s="11" customFormat="1" ht="15.75">
      <c r="A30" s="1">
        <v>27</v>
      </c>
      <c r="B30" s="98" t="s">
        <v>150</v>
      </c>
      <c r="C30" s="5">
        <f t="shared" si="1"/>
        <v>0</v>
      </c>
      <c r="D30" s="5">
        <f t="shared" si="1"/>
        <v>71544766</v>
      </c>
      <c r="E30" s="5">
        <f t="shared" si="1"/>
        <v>0</v>
      </c>
      <c r="F30" s="5">
        <f t="shared" si="1"/>
        <v>71544766</v>
      </c>
      <c r="G30" s="292"/>
      <c r="H30" s="295"/>
      <c r="I30" s="295"/>
      <c r="J30" s="295"/>
      <c r="K30" s="295"/>
    </row>
    <row r="31" spans="1:11" s="11" customFormat="1" ht="15.75">
      <c r="A31" s="1">
        <v>28</v>
      </c>
      <c r="B31" s="94" t="s">
        <v>7</v>
      </c>
      <c r="C31" s="14">
        <f>C27+C29+C30</f>
        <v>0</v>
      </c>
      <c r="D31" s="14">
        <f>D27+D29+D30</f>
        <v>74104766</v>
      </c>
      <c r="E31" s="14">
        <f>E27+E29+E30</f>
        <v>0</v>
      </c>
      <c r="F31" s="14">
        <f>F27+F29+F30</f>
        <v>74104766</v>
      </c>
      <c r="G31" s="94" t="s">
        <v>8</v>
      </c>
      <c r="H31" s="14">
        <f>SUM(H27:H30)</f>
        <v>0</v>
      </c>
      <c r="I31" s="14">
        <f>SUM(I27:I30)</f>
        <v>74104766</v>
      </c>
      <c r="J31" s="14">
        <f>SUM(J27:J30)</f>
        <v>0</v>
      </c>
      <c r="K31" s="14">
        <f>SUM(K27:K30)</f>
        <v>74104766</v>
      </c>
    </row>
  </sheetData>
  <sheetProtection/>
  <mergeCells count="29">
    <mergeCell ref="E10:E11"/>
    <mergeCell ref="F10:F11"/>
    <mergeCell ref="K13:K15"/>
    <mergeCell ref="G6:K6"/>
    <mergeCell ref="B17:F17"/>
    <mergeCell ref="K28:K30"/>
    <mergeCell ref="H28:H30"/>
    <mergeCell ref="I13:I15"/>
    <mergeCell ref="I22:I24"/>
    <mergeCell ref="I28:I30"/>
    <mergeCell ref="A1:K1"/>
    <mergeCell ref="B4:B5"/>
    <mergeCell ref="G4:G5"/>
    <mergeCell ref="B10:B11"/>
    <mergeCell ref="G13:G15"/>
    <mergeCell ref="G26:K26"/>
    <mergeCell ref="B6:F6"/>
    <mergeCell ref="G17:K17"/>
    <mergeCell ref="C10:C11"/>
    <mergeCell ref="D10:D11"/>
    <mergeCell ref="G28:G30"/>
    <mergeCell ref="G22:G24"/>
    <mergeCell ref="K22:K24"/>
    <mergeCell ref="B26:F26"/>
    <mergeCell ref="H13:H15"/>
    <mergeCell ref="H22:H24"/>
    <mergeCell ref="J13:J15"/>
    <mergeCell ref="J22:J24"/>
    <mergeCell ref="J28:J30"/>
  </mergeCells>
  <printOptions horizontalCentered="1" verticalCentered="1"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8" scale="71" r:id="rId1"/>
  <headerFooter>
    <oddHeader>&amp;R&amp;"Arial,Normál"&amp;10 
1. melléklet a 2/2018.(III.12.) önkormányzati rendelethez
</oddHeader>
    <oddFooter>&amp;C3. oldal, összesen: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2018-03-21T12:55:05Z</cp:lastPrinted>
  <dcterms:created xsi:type="dcterms:W3CDTF">2011-02-02T09:24:37Z</dcterms:created>
  <dcterms:modified xsi:type="dcterms:W3CDTF">2018-03-21T12:55:32Z</dcterms:modified>
  <cp:category/>
  <cp:version/>
  <cp:contentType/>
  <cp:contentStatus/>
</cp:coreProperties>
</file>