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3"/>
  </bookViews>
  <sheets>
    <sheet name="Mód. 2018. 06." sheetId="1" r:id="rId1"/>
    <sheet name="Mód. 2018.  05." sheetId="2" r:id="rId2"/>
    <sheet name="PM. Mód. 03.31." sheetId="3" r:id="rId3"/>
    <sheet name="Összesen" sheetId="4" r:id="rId4"/>
    <sheet name="Felh" sheetId="5" r:id="rId5"/>
    <sheet name="Adósságot kel.köt." sheetId="6" r:id="rId6"/>
    <sheet name="EU" sheetId="7" r:id="rId7"/>
    <sheet name="Egyensúly 2012-2014. " sheetId="8" state="hidden" r:id="rId8"/>
    <sheet name="utem" sheetId="9" state="hidden" r:id="rId9"/>
    <sheet name="tobbeves" sheetId="10" state="hidden" r:id="rId10"/>
    <sheet name="közvetett támog" sheetId="11" state="hidden" r:id="rId11"/>
    <sheet name="Adósságot kel.köt. (2)" sheetId="12" state="hidden" r:id="rId12"/>
    <sheet name="Bevételek" sheetId="13" r:id="rId13"/>
    <sheet name="Kiadás" sheetId="14" r:id="rId14"/>
    <sheet name="COFOG" sheetId="15" r:id="rId15"/>
    <sheet name="Határozat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>
    <definedName name="aa" localSheetId="1">'[1]vagyon'!#REF!</definedName>
    <definedName name="aa">'[1]vagyon'!#REF!</definedName>
    <definedName name="aaa" localSheetId="1">'[1]vagyon'!#REF!</definedName>
    <definedName name="aaa">'[1]vagyon'!#REF!</definedName>
    <definedName name="bb" localSheetId="1">'[1]vagyon'!#REF!</definedName>
    <definedName name="bb">'[1]vagyon'!#REF!</definedName>
    <definedName name="bbb" localSheetId="1">'[1]vagyon'!#REF!</definedName>
    <definedName name="bbb">'[1]vagyon'!#REF!</definedName>
    <definedName name="ber" localSheetId="1">'[1]vagyon'!#REF!</definedName>
    <definedName name="ber">'[1]vagyon'!#REF!</definedName>
    <definedName name="bháza" localSheetId="1">'[1]vagyon'!#REF!</definedName>
    <definedName name="bháza">'[1]vagyon'!#REF!</definedName>
    <definedName name="CC" localSheetId="1">'[1]vagyon'!#REF!</definedName>
    <definedName name="CC">'[1]vagyon'!#REF!</definedName>
    <definedName name="ccc" localSheetId="1">'[1]vagyon'!#REF!</definedName>
    <definedName name="ccc">'[1]vagyon'!#REF!</definedName>
    <definedName name="cccc" localSheetId="1">'[2]vagyon'!#REF!</definedName>
    <definedName name="cccc">'[2]vagyon'!#REF!</definedName>
    <definedName name="cccccc" localSheetId="1">'[1]vagyon'!#REF!</definedName>
    <definedName name="cccccc">'[1]vagyon'!#REF!</definedName>
    <definedName name="ee" localSheetId="1">'[2]vagyon'!#REF!</definedName>
    <definedName name="ee">'[2]vagyon'!#REF!</definedName>
    <definedName name="éé" localSheetId="1">'[1]vagyon'!#REF!</definedName>
    <definedName name="éé">'[1]vagyon'!#REF!</definedName>
    <definedName name="ééééé" localSheetId="1">'[1]vagyon'!#REF!</definedName>
    <definedName name="ééééé">'[1]vagyon'!#REF!</definedName>
    <definedName name="ff" localSheetId="1">'[2]vagyon'!#REF!</definedName>
    <definedName name="ff">'[2]vagyon'!#REF!</definedName>
    <definedName name="fff" localSheetId="1">'[1]vagyon'!#REF!</definedName>
    <definedName name="fff">'[1]vagyon'!#REF!</definedName>
    <definedName name="ffff" localSheetId="1">'[1]vagyon'!#REF!</definedName>
    <definedName name="ffff">'[1]vagyon'!#REF!</definedName>
    <definedName name="ffffffff" localSheetId="1">'[1]vagyon'!#REF!</definedName>
    <definedName name="ffffffff">'[1]vagyon'!#REF!</definedName>
    <definedName name="HHH" localSheetId="1">'[1]vagyon'!#REF!</definedName>
    <definedName name="HHH">'[1]vagyon'!#REF!</definedName>
    <definedName name="HHHH" localSheetId="1">'[1]vagyon'!#REF!</definedName>
    <definedName name="HHHH">'[1]vagyon'!#REF!</definedName>
    <definedName name="iiii" localSheetId="1">'[1]vagyon'!#REF!</definedName>
    <definedName name="iiii">'[1]vagyon'!#REF!</definedName>
    <definedName name="kkk" localSheetId="1">'[1]vagyon'!#REF!</definedName>
    <definedName name="kkk">'[1]vagyon'!#REF!</definedName>
    <definedName name="kkkkk" localSheetId="1">'[1]vagyon'!#REF!</definedName>
    <definedName name="kkkkk">'[1]vagyon'!#REF!</definedName>
    <definedName name="lll" localSheetId="1">'[1]vagyon'!#REF!</definedName>
    <definedName name="lll">'[1]vagyon'!#REF!</definedName>
    <definedName name="mm" localSheetId="1">'[1]vagyon'!#REF!</definedName>
    <definedName name="mm">'[1]vagyon'!#REF!</definedName>
    <definedName name="mmm" localSheetId="1">'[1]vagyon'!#REF!</definedName>
    <definedName name="mmm">'[1]vagyon'!#REF!</definedName>
    <definedName name="_xlnm.Print_Titles" localSheetId="11">'Adósságot kel.köt. (2)'!$1:$9</definedName>
    <definedName name="_xlnm.Print_Titles" localSheetId="12">'Bevételek'!$1:$4</definedName>
    <definedName name="_xlnm.Print_Titles" localSheetId="14">'COFOG'!$1:$5</definedName>
    <definedName name="_xlnm.Print_Titles" localSheetId="7">'Egyensúly 2012-2014. '!$1:$2</definedName>
    <definedName name="_xlnm.Print_Titles" localSheetId="4">'Felh'!$1:$6</definedName>
    <definedName name="_xlnm.Print_Titles" localSheetId="13">'Kiadás'!$1:$4</definedName>
    <definedName name="_xlnm.Print_Titles" localSheetId="10">'közvetett támog'!$1:$3</definedName>
    <definedName name="_xlnm.Print_Titles" localSheetId="3">'Összesen'!$1:$4</definedName>
    <definedName name="Nyomtatási_ter" localSheetId="1">'[3]vagyon'!#REF!</definedName>
    <definedName name="Nyomtatási_ter">'[3]vagyon'!#REF!</definedName>
    <definedName name="Nyomtatási_ter2" localSheetId="1">'[1]vagyon'!#REF!</definedName>
    <definedName name="Nyomtatási_ter2">'[1]vagyon'!#REF!</definedName>
    <definedName name="OOO" localSheetId="1">'[2]vagyon'!#REF!</definedName>
    <definedName name="OOO">'[2]vagyon'!#REF!</definedName>
    <definedName name="OOOO" localSheetId="1">'[1]vagyon'!#REF!</definedName>
    <definedName name="OOOO">'[1]vagyon'!#REF!</definedName>
    <definedName name="OOOOOO" localSheetId="1">'[1]vagyon'!#REF!</definedName>
    <definedName name="OOOOOO">'[1]vagyon'!#REF!</definedName>
    <definedName name="OOÚÚÚÚ" localSheetId="1">'[1]vagyon'!#REF!</definedName>
    <definedName name="OOÚÚÚÚ">'[1]vagyon'!#REF!</definedName>
    <definedName name="OŐŐ" localSheetId="1">'[1]vagyon'!#REF!</definedName>
    <definedName name="OŐŐ">'[1]vagyon'!#REF!</definedName>
    <definedName name="ŐŐŐ" localSheetId="1">'[1]vagyon'!#REF!</definedName>
    <definedName name="ŐŐŐ">'[1]vagyon'!#REF!</definedName>
    <definedName name="Pénzmaradvány." localSheetId="1">'[2]vagyon'!#REF!</definedName>
    <definedName name="Pénzmaradvány.">'[2]vagyon'!#REF!</definedName>
    <definedName name="pénzmaradvány1" localSheetId="1">'[1]vagyon'!#REF!</definedName>
    <definedName name="pénzmaradvány1">'[1]vagyon'!#REF!</definedName>
    <definedName name="pmar" localSheetId="1">'[4]vagyon'!#REF!</definedName>
    <definedName name="pmar">'[4]vagyon'!#REF!</definedName>
    <definedName name="pp" localSheetId="1">'[1]vagyon'!#REF!</definedName>
    <definedName name="pp">'[1]vagyon'!#REF!</definedName>
    <definedName name="uu" localSheetId="1">'[1]vagyon'!#REF!</definedName>
    <definedName name="uu">'[1]vagyon'!#REF!</definedName>
    <definedName name="uuuuu" localSheetId="1">'[1]vagyon'!#REF!</definedName>
    <definedName name="uuuuu">'[1]vagyon'!#REF!</definedName>
    <definedName name="ŰŰ" localSheetId="1">'[2]vagyon'!#REF!</definedName>
    <definedName name="ŰŰ">'[2]vagyon'!#REF!</definedName>
    <definedName name="vagy" localSheetId="1">'[5]vagyon'!#REF!</definedName>
    <definedName name="vagy">'[5]vagyon'!#REF!</definedName>
    <definedName name="ww" localSheetId="1">'[1]vagyon'!#REF!</definedName>
    <definedName name="ww">'[1]vagyon'!#REF!</definedName>
    <definedName name="XXXX" localSheetId="1">'[1]vagyon'!#REF!</definedName>
    <definedName name="XXXX">'[1]vagyon'!#REF!</definedName>
    <definedName name="xxxxx" localSheetId="1">'[1]vagyon'!#REF!</definedName>
    <definedName name="xxxxx">'[1]vagyon'!#REF!</definedName>
    <definedName name="ZZZZZ" localSheetId="1">'[1]vagyon'!#REF!</definedName>
    <definedName name="ZZZZZ">'[1]vagyon'!#REF!</definedName>
  </definedNames>
  <calcPr fullCalcOnLoad="1"/>
</workbook>
</file>

<file path=xl/comments13.xml><?xml version="1.0" encoding="utf-8"?>
<comments xmlns="http://schemas.openxmlformats.org/spreadsheetml/2006/main">
  <authors>
    <author>Livi</author>
  </authors>
  <commentList>
    <comment ref="A28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29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B821. Forgatási célú külföldi értékpapírok beváltása, értékesítése
- B822. Befektetési célú külföldi értékpapírok beváltása, értékesítése
- B823. Külföldi értékpapírok kibocsátása
- B824. Külföldi hitelek, kölcsönök felvétele </t>
        </r>
      </text>
    </comment>
    <comment ref="A5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8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1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23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3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4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2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0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A rovaton előirányzat a Lakossági közműfejlesztés támogatása jogcímen tervezhető.</t>
        </r>
      </text>
    </comment>
  </commentList>
</comments>
</file>

<file path=xl/comments14.xml><?xml version="1.0" encoding="utf-8"?>
<comments xmlns="http://schemas.openxmlformats.org/spreadsheetml/2006/main">
  <authors>
    <author>Livi</author>
  </authors>
  <commentList>
    <comment ref="A72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74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9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A10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19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A1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  <comment ref="A165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K921. Forgatási célú külföldi értékpapírok vásárlása
- K922. Befektetési célú külföldi értékpapírok vásárlása
- K923. Külföldi értékpapírok beváltása
- K924. Külföldi hitelek, kölcsönök törlesztése
 </t>
        </r>
      </text>
    </comment>
  </commentList>
</comments>
</file>

<file path=xl/comments5.xml><?xml version="1.0" encoding="utf-8"?>
<comments xmlns="http://schemas.openxmlformats.org/spreadsheetml/2006/main">
  <authors>
    <author>Livi</author>
  </authors>
  <commentList>
    <comment ref="B48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0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3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központi költségvetési szervek
- központi kezelésű előirányzatok
- fejezeti kezelésű előirányzatok EU-s programok és azok hazai társfinanszírozása
- egyéb fejezeti kezelésű előirányzatok
- társadalombiztosítás pénzügyi alapjai
- elkülönített állami pénzalapok
- helyi önkormányzatok és költségvetési szerveik
- társulások és költségvetési szerveik
- térségi fejlesztési tanácsok és költségvetési szerveik</t>
        </r>
      </text>
    </comment>
    <comment ref="B56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  <comment ref="B61" authorId="0">
      <text>
        <r>
          <rPr>
            <b/>
            <sz val="10"/>
            <rFont val="Tahoma"/>
            <family val="2"/>
          </rPr>
          <t>Livi:</t>
        </r>
        <r>
          <rPr>
            <sz val="10"/>
            <rFont val="Tahoma"/>
            <family val="2"/>
          </rPr>
          <t xml:space="preserve">
Kötelező megbontás:
- egyházi jogi személyek
- nonprofit gazdasági társaságok
- egyéb civil szervezetek
- háztartások
- pénzügyi vállalkozások
- állami többségű tulajdonú nem pénzügyi vállalkozások
- önkormányzati többségi tulajdonú nem pénzügyi vállalkozások
- egyéb vállalkozások
- Európai Unió
- kormányok és nemzetközi szervezetek
- egyéb külföldiek</t>
        </r>
      </text>
    </comment>
  </commentList>
</comments>
</file>

<file path=xl/sharedStrings.xml><?xml version="1.0" encoding="utf-8"?>
<sst xmlns="http://schemas.openxmlformats.org/spreadsheetml/2006/main" count="1097" uniqueCount="622">
  <si>
    <t>A</t>
  </si>
  <si>
    <t>B</t>
  </si>
  <si>
    <t>C</t>
  </si>
  <si>
    <t>D</t>
  </si>
  <si>
    <t>Eredeti</t>
  </si>
  <si>
    <t>Összesen</t>
  </si>
  <si>
    <t>E</t>
  </si>
  <si>
    <t>Bevételek összesen</t>
  </si>
  <si>
    <t>Kiadások összesen</t>
  </si>
  <si>
    <t>Megnevezés</t>
  </si>
  <si>
    <t>Működési célú bevételek összesen</t>
  </si>
  <si>
    <t>Működési célú kiadások összesen</t>
  </si>
  <si>
    <t>Felhalmozási célú bevételek összesen</t>
  </si>
  <si>
    <t>Felhalmozási célú kiadások összesen</t>
  </si>
  <si>
    <t>Nettó</t>
  </si>
  <si>
    <t>ÁFA</t>
  </si>
  <si>
    <t>Bruttó</t>
  </si>
  <si>
    <t>Az önkormányzat európai uniós forrásból megvalósuló programjainak, projektjeinek összes kiadása</t>
  </si>
  <si>
    <t>Az önkormányzat összes hozzájárulása európai uniós forrásból megvalósuló programokhoz, projektekhez</t>
  </si>
  <si>
    <t>Saját projekt esetén:</t>
  </si>
  <si>
    <t>1. Program, projekt megnevezése:</t>
  </si>
  <si>
    <t>1/a. Program, projekt összes kiadása</t>
  </si>
  <si>
    <t>1/ba. Saját forrás</t>
  </si>
  <si>
    <t>1/bc. Egyéb forrás</t>
  </si>
  <si>
    <t>1/b. Összes forrás</t>
  </si>
  <si>
    <t>1/bb. Európai uniós támogatás (hazai társfinsnszírozással)</t>
  </si>
  <si>
    <t>Hozzájárulás esetén:</t>
  </si>
  <si>
    <t>1/a. Az önkormányzat hozzájárulása</t>
  </si>
  <si>
    <t>Dologi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</si>
  <si>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</si>
  <si>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</si>
  <si>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</si>
  <si>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értékesítéséből, privatizációból származó bevételek</t>
  </si>
  <si>
    <t>Felvett, átvállalt hitel és annak tőketartozása</t>
  </si>
  <si>
    <t>Hitelviszonyt megtestesítő értékpapír</t>
  </si>
  <si>
    <t>Adott váltó</t>
  </si>
  <si>
    <t>Pénzügyi lizing</t>
  </si>
  <si>
    <t>Felvett, átvállalt kölcsön és annak tőketartozása</t>
  </si>
  <si>
    <t>Halaszott fizetés</t>
  </si>
  <si>
    <t>Személyi juttatások</t>
  </si>
  <si>
    <t xml:space="preserve">Saját bevételek  </t>
  </si>
  <si>
    <t>Saját bevétel  50%-a</t>
  </si>
  <si>
    <t xml:space="preserve">Fizetési kötelezettség összesen </t>
  </si>
  <si>
    <t xml:space="preserve">Fizetési kötelezettséggel csökkentett saját bevétel </t>
  </si>
  <si>
    <t>Működési bevételek</t>
  </si>
  <si>
    <t>Felújítások</t>
  </si>
  <si>
    <t>Egyéb felhalmozási kiadások</t>
  </si>
  <si>
    <t>F</t>
  </si>
  <si>
    <t>G</t>
  </si>
  <si>
    <t>H</t>
  </si>
  <si>
    <t>K</t>
  </si>
  <si>
    <t>Saját bevételek</t>
  </si>
  <si>
    <t>Saját bevételek 50%-a</t>
  </si>
  <si>
    <t>Fizetési kötelezettség összesen</t>
  </si>
  <si>
    <t>Fizetési kötelezettséggel csökkentett saját bevétel</t>
  </si>
  <si>
    <t>Saját bevétel 50 %-ánál figyelmen kívül hagyható, tárgyévet terhelő fizetési kötelezettség</t>
  </si>
  <si>
    <t>A közvetett támogatás megnevezése</t>
  </si>
  <si>
    <t>Tervezett támogatás</t>
  </si>
  <si>
    <t>Ellátottak térítési díjának, illetve kártérítésének méltányossági alapon történő elengedésének összege</t>
  </si>
  <si>
    <t xml:space="preserve">  - felnőtt</t>
  </si>
  <si>
    <t xml:space="preserve">  - gyermek</t>
  </si>
  <si>
    <t>Lakosság részére lakásépítéshez, lakásfelújításhoz nyújtott kölcsönök elengedésének összege</t>
  </si>
  <si>
    <t>Helyiségek, eszközök hasznosításából származó bevételből nyújtott kedvezmény, mentesség összege</t>
  </si>
  <si>
    <t>- Földbérbeadással kapcsolatos közvetett támogatások (piaci bérleti díj és fizetendő bérleti díj különbözete)</t>
  </si>
  <si>
    <t>- Épület-, helyiségbérbeadással, közművel kapcsolatos közvetett támogatások (piaci bérleti díj és fizetendő bérleti díj különbözete)</t>
  </si>
  <si>
    <t>Ingatlanértékesítéssel kapcsolatos közvetett támogatások (a piaci érték és a fizetendő vételár különbözete)</t>
  </si>
  <si>
    <t>Helyi adónál, gépjárműadónál biztosított kedvezmény, mentesség összege adónemenként</t>
  </si>
  <si>
    <t xml:space="preserve">- Építményadóval kapcsolatos közvetett támogatások </t>
  </si>
  <si>
    <t xml:space="preserve">   - jogszabály alapján (adómentesség, kedvezmény)</t>
  </si>
  <si>
    <t xml:space="preserve">   - egyedi döntés alapján (adómérséklés, méltányosságból történő fizetési könnyítés)</t>
  </si>
  <si>
    <t xml:space="preserve">- Magánszemélyek kommunális adójával kapcsolatos közvetett támogatások </t>
  </si>
  <si>
    <t xml:space="preserve">- Iparűzési adóval kapcsolatos közvetett támogatások </t>
  </si>
  <si>
    <t xml:space="preserve">- Gépjárműadóval kapcsolatos közvetett támogatások </t>
  </si>
  <si>
    <t xml:space="preserve">Egyéb nyújtott kedvezmény vagy kölcsön elengedésének összege </t>
  </si>
  <si>
    <t>Közvetett támogatások összesen</t>
  </si>
  <si>
    <t>Összes elkötelezettség</t>
  </si>
  <si>
    <t>Tárgyévet megelőzően vállalt kötelezettségek</t>
  </si>
  <si>
    <t>Tárgyévben vállalt kötelezettségek</t>
  </si>
  <si>
    <t>polgármester</t>
  </si>
  <si>
    <t>Működési célú költségvetési kiadások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</si>
  <si>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</si>
  <si>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</si>
  <si>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</si>
  <si>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</si>
  <si>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Felhalmozási célú költségvetési kiadások</t>
  </si>
  <si>
    <t>Költségvetési bevételek</t>
  </si>
  <si>
    <t>Költségvetési kiadások</t>
  </si>
  <si>
    <t>A költségvetési hiány külső finanszírozására szolgáló finanszírozási bevételek</t>
  </si>
  <si>
    <t>BEVÉTELEK  ÖSSZESEN</t>
  </si>
  <si>
    <t>Reorganizációs hitel</t>
  </si>
  <si>
    <t>Kezesség- illetve garanciavállalásból eredő fizetési kötelezettség</t>
  </si>
  <si>
    <t>Víziközmű-társulattól annak megszűnése miatt átvett hitel</t>
  </si>
  <si>
    <t>Működési célú finanszírozási kiadás</t>
  </si>
  <si>
    <t>I</t>
  </si>
  <si>
    <t>J</t>
  </si>
  <si>
    <t>L</t>
  </si>
  <si>
    <t>M</t>
  </si>
  <si>
    <t>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</si>
  <si>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</si>
  <si>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</si>
  <si>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</si>
  <si>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</si>
  <si>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</si>
  <si>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</si>
  <si>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</si>
  <si>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</si>
  <si>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</si>
  <si>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</si>
  <si>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</si>
  <si>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</si>
  <si>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Beruházások</t>
  </si>
  <si>
    <t>Felhalmozási célú finanszírozási kiadás</t>
  </si>
  <si>
    <t>Felhalmozási kiadások</t>
  </si>
  <si>
    <t xml:space="preserve">- Idegenforgalmi adóval kapcsolatos közvetett támogatások </t>
  </si>
  <si>
    <t>Záró pénzkészlet</t>
  </si>
  <si>
    <t>- Magánszemélyek kommunális adója</t>
  </si>
  <si>
    <t>- Építményadó</t>
  </si>
  <si>
    <t>-</t>
  </si>
  <si>
    <t xml:space="preserve">   - </t>
  </si>
  <si>
    <t>Személyi</t>
  </si>
  <si>
    <t>Járulék</t>
  </si>
  <si>
    <t>Európai uniós vagy nemzetközi szervezettől elnyert támogatás előfinanszírozását szolgáló ügylet</t>
  </si>
  <si>
    <t>Kötelező</t>
  </si>
  <si>
    <t>Önként vállalt</t>
  </si>
  <si>
    <t xml:space="preserve">     - Önként vállalt feladatok</t>
  </si>
  <si>
    <t>Finanszírozási kiadások</t>
  </si>
  <si>
    <t>Működési célú finanszírozási kiadások</t>
  </si>
  <si>
    <t>Felhalmozási célú finanszírozási kiadások</t>
  </si>
  <si>
    <t>KIADÁSOK MINDÖSSZESEN</t>
  </si>
  <si>
    <t xml:space="preserve">   - közös önkormányzati hivatal működtetéséhez</t>
  </si>
  <si>
    <t>Belső finanszírozási bevétel</t>
  </si>
  <si>
    <t>Külső finanszírozási bevétel</t>
  </si>
  <si>
    <t>Finanszírozási kiadás</t>
  </si>
  <si>
    <t>Felhalmozási bevételek</t>
  </si>
  <si>
    <t>Működési kiadások</t>
  </si>
  <si>
    <t>Összes bevétel</t>
  </si>
  <si>
    <t>Összes kiadás</t>
  </si>
  <si>
    <t>Költségvetési bevétel</t>
  </si>
  <si>
    <t>Költségvetési kiadás</t>
  </si>
  <si>
    <t>Egyenleg (- hiány, + többlet)</t>
  </si>
  <si>
    <t>Kód</t>
  </si>
  <si>
    <t>- háztartásoknak</t>
  </si>
  <si>
    <t xml:space="preserve">   - Arany János Tehetséggondozó Program</t>
  </si>
  <si>
    <t>- központi költségvetési szerveknek</t>
  </si>
  <si>
    <t xml:space="preserve">   - Bursa Hungarica</t>
  </si>
  <si>
    <t>Vásárolt termékek és szolgáltatások ÁFÁ-ja</t>
  </si>
  <si>
    <t>- Természetvédelmi bírság</t>
  </si>
  <si>
    <t>- Műemlékvédelmi bírság</t>
  </si>
  <si>
    <t>- Építésügyi bírság</t>
  </si>
  <si>
    <t>- Önkormányzati hivatal működésének támogatása</t>
  </si>
  <si>
    <t>- Zöldterület-gazdálkodás támogatása</t>
  </si>
  <si>
    <t>- Közvilágítás fenntartásának támogatása</t>
  </si>
  <si>
    <t>- Köztemető fenntartásának támogatása</t>
  </si>
  <si>
    <t>- Közutak fenntartásának támogatása</t>
  </si>
  <si>
    <t xml:space="preserve">   - háziorvosi ellátás</t>
  </si>
  <si>
    <t xml:space="preserve">   - védőnői ellátás</t>
  </si>
  <si>
    <t xml:space="preserve">   - Munkaerőpiaci Alap (közfoglalkoztatás)</t>
  </si>
  <si>
    <t xml:space="preserve">   - Lakossági közműfejlesztés támogatása</t>
  </si>
  <si>
    <t>- társadalombiztosítás pénzügyi alapjaitól</t>
  </si>
  <si>
    <t>- elkülönített állami pénzalapoktól</t>
  </si>
  <si>
    <t>- helyi önkormányzatoktól és  költségvetési szerveiktől</t>
  </si>
  <si>
    <t>Működési célú külső finanszírozási bevételek</t>
  </si>
  <si>
    <t>Felhalmozási célú külső finanszírozási bevételek</t>
  </si>
  <si>
    <t>Működési célú belső finanszírozási bevételek</t>
  </si>
  <si>
    <t>Felhalmozási célú belső finanszírozási bevételek</t>
  </si>
  <si>
    <t>Függő, átfutó, kiegyenlítő bevétel</t>
  </si>
  <si>
    <t>Függő, átfutó, kiegyenlítő kiadás</t>
  </si>
  <si>
    <t>ÜGYLETEKBŐL ÉS KEZESSÉGVÁLLALÁSOKBÓL FENNÁLLÓ KÖTELEZETTSÉGEI</t>
  </si>
  <si>
    <t>Felhalmozási kiadások összesen</t>
  </si>
  <si>
    <t>K1. Személyi juttatások</t>
  </si>
  <si>
    <t>Terv</t>
  </si>
  <si>
    <t>K2. Munkaadókat terhelő járulékok és szocális hozzájárulási adó</t>
  </si>
  <si>
    <t>K3. Dologi kiadások</t>
  </si>
  <si>
    <t>K4. Ellátottak pénzbeli juttatásai</t>
  </si>
  <si>
    <t>K42. Családi támogatások</t>
  </si>
  <si>
    <t>K48. Egyéb nem intézményi ellátások</t>
  </si>
  <si>
    <t xml:space="preserve">   - egyéb pénzbeli és természetbeni gyermekvédelmi támogatások</t>
  </si>
  <si>
    <t xml:space="preserve">   - egyéb, az önkormányzat rendeletében meghatározott juttatás</t>
  </si>
  <si>
    <t xml:space="preserve">   - köztemetés (Szoctv. 48. §)</t>
  </si>
  <si>
    <t xml:space="preserve">   - rászorultságtól függő normatív kedvezmények (Gyvt. 151. § (5) bek. )</t>
  </si>
  <si>
    <t>K47. Intézményi ellátottak pénzbeli juttatásai</t>
  </si>
  <si>
    <t xml:space="preserve">   - volt foglalkoztatottaknak, azok hozzátartozóinak nyújtott, máshova nem sorolható pénzbeli juttatások, valamint a részükre adott ajándékok - például könyv, vásárlási utalvány - kiadásai</t>
  </si>
  <si>
    <t xml:space="preserve">      - rendszeres gyermekvédelmi kedvezményben részesülők természetbeni támogatása</t>
  </si>
  <si>
    <t xml:space="preserve">      - kiegészítő gyermekvédelmi támogatás és pótléka</t>
  </si>
  <si>
    <t>K43. Pénzbeli kárpótlások, kártérítések összesen</t>
  </si>
  <si>
    <t>K503. Működési célú garancia- és kezességvállalásból származó kifizetés államháztartáson belülre</t>
  </si>
  <si>
    <t>K504. Működési célú visszatérítendő támogatások, kölcsönök nyújtása államháztartáson belülre</t>
  </si>
  <si>
    <t>K501. Nemzetközi kötelezettségek</t>
  </si>
  <si>
    <t>K506. Egyéb működési célú támogatások államháztartáson belülre</t>
  </si>
  <si>
    <t>K505. Működési célú visszatérítendő támogatások, kölcsönök törlesztése államháztartáson belülre</t>
  </si>
  <si>
    <t>- helyi önkormányzatoknak és költségvetési szerveiknek</t>
  </si>
  <si>
    <t>- társulásoknak és költségvetési szerveiknek</t>
  </si>
  <si>
    <t>K507. Működési célú garancia- és kezességvállalásból származó kifizetés államháztartáson kívülre</t>
  </si>
  <si>
    <t>K508. Működési célú visszatérítendő támogatások, kölcsönök nyújtása államháztartáson kívülre</t>
  </si>
  <si>
    <t>K509. Árkiegészítések, ártámogatások</t>
  </si>
  <si>
    <t>K510. Kamattámogatások</t>
  </si>
  <si>
    <t>- egyéb civil szervezeteknek</t>
  </si>
  <si>
    <t>- egyéb vállalkozásoknak</t>
  </si>
  <si>
    <t>Informatikai eszközök beszerzése, létesítése összesen</t>
  </si>
  <si>
    <t>Ingatlanok beszerzése, létesítése összesen</t>
  </si>
  <si>
    <t>Immateriális javak beszerzése, létesítése összesen</t>
  </si>
  <si>
    <t>Egyéb tárgyi eszközök beszerzése, létesítése összesen</t>
  </si>
  <si>
    <t>Részesedések beszerzése összesen</t>
  </si>
  <si>
    <t>Meglévő részesedések növeléséhez kapcsolódó kiadások összesen</t>
  </si>
  <si>
    <t>Ingatlanok felújítása összesen</t>
  </si>
  <si>
    <t>Informatikai eszközök felújítása összesen</t>
  </si>
  <si>
    <t>Egyéb tárgyi eszközök felújítása összesen</t>
  </si>
  <si>
    <t>Felújítási célú előzetesen felszámított általános forgalmi adó összesen</t>
  </si>
  <si>
    <t>Egyéb felhalmozási célú kiadások</t>
  </si>
  <si>
    <t>Felhalmozási célú visszatérítendő támogatások, kölcsönök törlesztése államháztartáson belülre összesen</t>
  </si>
  <si>
    <t>Felhalmozási célú visszatérítendő támogatások, kölcsönök nyújtása államháztartáson belülre összesen</t>
  </si>
  <si>
    <t>Felhalmozási célú garancia- és kezességvállalásból származó kifizetés államháztartáson belülre összesen</t>
  </si>
  <si>
    <t xml:space="preserve">Felhalmozási célú garancia- és kezességvállalásból származó kifizetés államháztartáson kívülre összesen </t>
  </si>
  <si>
    <t>Felhalmozási célú visszatérítendő támogatások, kölcsönök nyújtása államháztartáson kívülre összesen</t>
  </si>
  <si>
    <t>Lakástámogatás összesen</t>
  </si>
  <si>
    <t>Egyéb felhalmozási célú támogatások államháztartáson kívülre összesen</t>
  </si>
  <si>
    <t>- Általános tartalék</t>
  </si>
  <si>
    <t>- Céltartalék</t>
  </si>
  <si>
    <t>Belföldi finanszírozás bevételei</t>
  </si>
  <si>
    <t>B8131. Előző év költségvetési maradványának igénybevétele</t>
  </si>
  <si>
    <t>B82. Külföldi finanszírozás bevételei</t>
  </si>
  <si>
    <t>B83. Adóssághoz nem tartozó származékos ügyletek bevételei</t>
  </si>
  <si>
    <t>Beruházási célú előzetesen felszámított általános forgalmi adó összesen</t>
  </si>
  <si>
    <t>Belföldi finanszírozás kiadásai</t>
  </si>
  <si>
    <t>K93. Adóssághoz nem tartozó származékos ügyletek kiadásai</t>
  </si>
  <si>
    <t>- K9112. Likviditási célú hitelek, kölcsönök törlesztése pénzügyi vállalkozásnak</t>
  </si>
  <si>
    <t>- K914. Államháztartáson belüli megelőlegezések visszafizetése</t>
  </si>
  <si>
    <t>- K915. Központi, irányító szervi támogatás folyósítása</t>
  </si>
  <si>
    <t>- B816. Központi, irányító szervi támogatás</t>
  </si>
  <si>
    <t>- B814. Államháztartáson belüli megelőlegezések</t>
  </si>
  <si>
    <t>- B8112. Likviditási célú hitelek, kölcsönök felvétele pénzügyi vállalkozástól</t>
  </si>
  <si>
    <t>- K917. Pénzügyi lízing kiadásai</t>
  </si>
  <si>
    <t>K92. Külföldi finanszírozás kiadásai</t>
  </si>
  <si>
    <t xml:space="preserve">     - Kötelező feladatok</t>
  </si>
  <si>
    <t>K5. Egyéb működési célú kiadások</t>
  </si>
  <si>
    <t>K6. Beruházások</t>
  </si>
  <si>
    <t>K7. Felújítások</t>
  </si>
  <si>
    <t>K8. Egyéb felhalmozási kiadások</t>
  </si>
  <si>
    <t>K9. Finanszírozási kiadások</t>
  </si>
  <si>
    <t>K9. Felhalmozási célú finanszírozási kiadások</t>
  </si>
  <si>
    <t>011130 Önkormányzatok és önkormányzati hivatalok jogalkotó és általános igazgatási tevékenysége</t>
  </si>
  <si>
    <t>013320 Köztemető-fenntartás és -működtetés</t>
  </si>
  <si>
    <t>013350 Az önkormányzati vagyonnal való gazdálkodással kapcsolatos feladatok</t>
  </si>
  <si>
    <t>032020 Tűz- és katasztrófavédelmi tevékenységek</t>
  </si>
  <si>
    <t>041231 Rövid időtartamú közfoglalkoztatás</t>
  </si>
  <si>
    <t>041232 Start-munka program - Téli közfoglalkoztatás</t>
  </si>
  <si>
    <t>041233 Hosszabb időtartamú közfoglalkoztatás</t>
  </si>
  <si>
    <t>041236 Országos közfoglalkoztatási program</t>
  </si>
  <si>
    <t>042110 Mezőgazdaság igazgatása</t>
  </si>
  <si>
    <t>042220 Erdőgazdálkodás</t>
  </si>
  <si>
    <t>045160 Közutak, hidak, alagutak üzemeltetése, fenntartása</t>
  </si>
  <si>
    <t>047410 Ár- és belvízvédelemmel összefüggő tevékenységek</t>
  </si>
  <si>
    <t>051020 Nem veszélyes (települési) hulladék összetevőinek válogatása, elkülönített begyűjtése, szállítása, átrakása</t>
  </si>
  <si>
    <t>052020 Szennyvíz gyűjtése, tisztítása, elhelyezése</t>
  </si>
  <si>
    <t>063020 Víztermelés, -kezelés, -ellátás</t>
  </si>
  <si>
    <t>064010 Közvilágítás</t>
  </si>
  <si>
    <t>066010 Zöldterület-kezelés</t>
  </si>
  <si>
    <t>072111 Háziorvosi alapellátás</t>
  </si>
  <si>
    <t>072112 Háziorvosi ügyeleti ellátás</t>
  </si>
  <si>
    <t>072190 Általános orvosi szolgáltatások finanszírozása és támogatása</t>
  </si>
  <si>
    <t>072311 Fogorvosi alapellátás</t>
  </si>
  <si>
    <t>072312 Fogorvosi ügyeleti ellátás</t>
  </si>
  <si>
    <t>074031 Család és nővédelmi egészségügyi gondozás</t>
  </si>
  <si>
    <t>081030 Sportlétesítmények, edzőtáborok működtetése és fejlesztése</t>
  </si>
  <si>
    <t>081045 Szabadidősport- (rekreációs sport-) tevékenység és támogatása</t>
  </si>
  <si>
    <t>081071 Üdülői szálláshely-szolgáltatás és étkeztetés</t>
  </si>
  <si>
    <t>082044 Könyvtári szolgáltatások</t>
  </si>
  <si>
    <t>082091 Közművelődés - közösségi és társadalmi részvétel fejlesztése</t>
  </si>
  <si>
    <t>107051 Szociális étkeztetés</t>
  </si>
  <si>
    <t>Kormányzati funkció száma és megnevezése</t>
  </si>
  <si>
    <t>B1. Működési célú támogatások államháztartáson belülről</t>
  </si>
  <si>
    <t>B111. Helyi önkormányzatok működésének általános támogatása</t>
  </si>
  <si>
    <t>- Egyéb önkormányzati feladatok támogatása</t>
  </si>
  <si>
    <t>- Nem közművel összegyűjtött háztartási szennyvíz ártalmatlanítása</t>
  </si>
  <si>
    <t>B112. Települési önkormányzatok egyes köznevelési feladatainak támogatása</t>
  </si>
  <si>
    <t>- Óvodapedagógusok és segítőik bértámogatása</t>
  </si>
  <si>
    <t>- Óvodaműködtetési támogatás</t>
  </si>
  <si>
    <t>- Egyes jövedelempótló támogatások kiegészítése</t>
  </si>
  <si>
    <t>- Hozzájárulás a pénzbeli szociális ellátásokhoz</t>
  </si>
  <si>
    <t>B113. Települési önkormányzatok szociális, gyermekjóléti és gyermekétkeztetési feladatainak támogatása</t>
  </si>
  <si>
    <t>- Szociális étkeztetés</t>
  </si>
  <si>
    <t>- Falugondnoki szolgáltatás</t>
  </si>
  <si>
    <t>- Települési önkormányzatok nyilvános könyvtári és közművelődési feladatainak támogatása</t>
  </si>
  <si>
    <t>B114. Települési önkormányzatok kulturális feladatainak támogatása</t>
  </si>
  <si>
    <t>- Lakossági víz- és csatornaszolgáltatás támogatása</t>
  </si>
  <si>
    <t>- Lakott külterülettel kapcsolatos feladatok támogatása</t>
  </si>
  <si>
    <t>Működési célú támogatások államháztartáson belülről</t>
  </si>
  <si>
    <t>B12. Elvonások és befizetések bevételei</t>
  </si>
  <si>
    <t>B15. Működési célú visszatérítendő támogatások, kölcsönök igénybevétele államháztartáson belülről</t>
  </si>
  <si>
    <t>B14. Működési célú visszatérítendő támogatások, kölcsönök visszatérülése államháztartáson belülről</t>
  </si>
  <si>
    <t>B13. Működési célú garancia- és kezességvállalásból származó megtérülések államháztartáson belülről</t>
  </si>
  <si>
    <t xml:space="preserve">   - iskolaorvosi ellátás</t>
  </si>
  <si>
    <t>- társulásoktól és  költségvetési szerveiktől</t>
  </si>
  <si>
    <t>B16. Egyéb működési célú támogatások államháztartáson belülről</t>
  </si>
  <si>
    <t>B2. Felhalmozási célú támogatások államháztartáson belülről</t>
  </si>
  <si>
    <t>Felhalmozási célú támogatások államháztartáson belülről</t>
  </si>
  <si>
    <t xml:space="preserve">   - EU-s pályázatok saját forrás kiegészítésének támogatása</t>
  </si>
  <si>
    <t xml:space="preserve">   - Adósságkonszolidációban részt nem vett települési önkormányzatok fejlesztéseinek támogatása</t>
  </si>
  <si>
    <t xml:space="preserve">   - Kötelező önkormányzati feladatot ellátó intézmények fejlesztése, felújítása</t>
  </si>
  <si>
    <t xml:space="preserve">   - Óvodai, iskolai és utánpótlás sport infrastruktúra-fejlesztés, felújítás</t>
  </si>
  <si>
    <t xml:space="preserve">   - Könyvtári és közművelődési érdekeltségnövelő támogatás</t>
  </si>
  <si>
    <t>- Felhalmozási célú központosított előirányzatok</t>
  </si>
  <si>
    <t>- Vis maior támogatások</t>
  </si>
  <si>
    <t>B21. Felhalmozási célú önkormányzati támogatások</t>
  </si>
  <si>
    <t>B22. Felhalmozási célú garancia- és kezességvállalásból származó megtérülések államháztartáson belülről</t>
  </si>
  <si>
    <t>B23. Felhalmozási célú visszatérítendő támogatások, kölcsönök visszatérülése államháztartáson belülről</t>
  </si>
  <si>
    <t>B24. Felhalmozási célú visszatérítendő támogatások, kölcsönök igénybevétele államháztartáson belülről</t>
  </si>
  <si>
    <t>B25. Egyéb felhalmozási célú támogatások bevételei államháztartáson belülről</t>
  </si>
  <si>
    <t>Közhatalmi bevételek</t>
  </si>
  <si>
    <t>B3. Közhatalmi bevételek</t>
  </si>
  <si>
    <t>B311. Magánszemélyek jövedelemadói</t>
  </si>
  <si>
    <t>- Termőföld bérbeadásából származó jövedelem utáni személyi jövedelemadó</t>
  </si>
  <si>
    <t>B34. Vagyoni típusú adók</t>
  </si>
  <si>
    <t>- Állandó jelleggel végzett iparűzési tevékenység után fizetett helyi iparűzési adó</t>
  </si>
  <si>
    <t>- Ideiglenes jelleggel végzett tevékenység után fizetett helyi iparűzési adó</t>
  </si>
  <si>
    <t>B351. Értékesítési és forgalmi adók</t>
  </si>
  <si>
    <t>- Belföldi gépjárművek adójának a helyi önkormányzatot megillető része</t>
  </si>
  <si>
    <t>- Gépjármű túlsúlydíj</t>
  </si>
  <si>
    <t>B354. Gépjárműadók</t>
  </si>
  <si>
    <t>- Tartózkodás után fizetett idegenforgalmi adó</t>
  </si>
  <si>
    <t>- Talajterhelési díj</t>
  </si>
  <si>
    <t>B355. Egyéb áruhasználati és szolgáltatási adók</t>
  </si>
  <si>
    <t>- Igazgatási szolgáltatási díjak</t>
  </si>
  <si>
    <t>- Környezetvédelmi bírság</t>
  </si>
  <si>
    <t>- Szabálysértési pénz- és helyszíni bírság és a közlekedési szabályszegések után kiszabott közigazgatási bírság helyi önkormányzatot megillető része</t>
  </si>
  <si>
    <t>- Egyéb bírságok</t>
  </si>
  <si>
    <t xml:space="preserve">   - Késedelmi pótlék</t>
  </si>
  <si>
    <t>- Egyéb (az előzőekben fel nem sorolt) közhatalmi bevételek</t>
  </si>
  <si>
    <t>B36. Egyéb közhatalmi bevételek</t>
  </si>
  <si>
    <t>- B401. Készletértékesítés ellenértéke</t>
  </si>
  <si>
    <t>- Tárgyi eszközök bérbeadásából származó bevétel</t>
  </si>
  <si>
    <t>- Utak használata ellenében beszedett használati díj, pótdíj, elektronikus útdíj</t>
  </si>
  <si>
    <t>B402. Szolgáltatások ellenértéke</t>
  </si>
  <si>
    <t>B4. Működési bevételek</t>
  </si>
  <si>
    <t>- államháztartáson belülről</t>
  </si>
  <si>
    <t>- államháztartáson kívülről, külföldről</t>
  </si>
  <si>
    <t>B403. Közvetített szolgáltatások ellenértéke</t>
  </si>
  <si>
    <t>- Vadászati jog bérbeadásából származó bevétel</t>
  </si>
  <si>
    <t>- Önkormányzati vagyon üzemeltetéséből, koncesszióból származó bevétel</t>
  </si>
  <si>
    <t>- Önkormányzati vagyon vagyonkezelésbe adásából származó bevétel</t>
  </si>
  <si>
    <t>- Önkormányzati többségi tulajdonú vállalkozástól kapott osztalék</t>
  </si>
  <si>
    <t>- Állami többségi tulajdonú vállalkozástól kapott osztalék</t>
  </si>
  <si>
    <t>- Egyéb részesedések után kapott osztalék</t>
  </si>
  <si>
    <t>- Egyéb, az előzőekben fel nem sorolt tulajdonosi bevételek</t>
  </si>
  <si>
    <t>B404. Tulajdonosi bevételek</t>
  </si>
  <si>
    <t>- Óvodai étkeztetés térítési díja</t>
  </si>
  <si>
    <t>- Iskolai étkeztetés térítési díja</t>
  </si>
  <si>
    <t>B405. Ellátási díjak</t>
  </si>
  <si>
    <t>B406. Kiszámlázott általános forgalmi  adó</t>
  </si>
  <si>
    <t>B407. Általános forgalmi adó visszatérítése</t>
  </si>
  <si>
    <t>B409. Egyéb pénzügyi műveletek bevételei</t>
  </si>
  <si>
    <t xml:space="preserve">- Szerződésben vállalt kötelezettségek elmulasztásához kapcsolódó bevételek, káreseményekkel kapcsolatosan kapott bevételek, biztosítási bevételek, visszakapott óvadék (kaució), bánatpénz </t>
  </si>
  <si>
    <t>- Költségek visszatérítései</t>
  </si>
  <si>
    <t xml:space="preserve">   - Adók módjára behajtandó köztartozás végrehajtási költségének visszatérült összege</t>
  </si>
  <si>
    <t xml:space="preserve">   - Egyéb költségvisszatérítés</t>
  </si>
  <si>
    <t>- Egyéb, az előzőekben fel nem sorolt egyéb működési bevétel</t>
  </si>
  <si>
    <t>B5. Felhalmozási bevételek</t>
  </si>
  <si>
    <t>B51. Immateriális javak értékesítése</t>
  </si>
  <si>
    <t>- Termőföld-eladás bevételei</t>
  </si>
  <si>
    <t>B52. Ingatlanok értékesítése</t>
  </si>
  <si>
    <t>- Termőföldnek nem minősülő ingatlanok, vagyoni értékű jogok értékesítésének bevételei</t>
  </si>
  <si>
    <t>B53. Egyéb tárgyi eszköz értékesítése</t>
  </si>
  <si>
    <t>- Privatizációból származó bevétel</t>
  </si>
  <si>
    <t>- Egyéb részesedés-értékesítés</t>
  </si>
  <si>
    <t>B54. Részesedések értékesítése</t>
  </si>
  <si>
    <t>B55. Részesedések megszűnéséhez kapcsolódó bevételek</t>
  </si>
  <si>
    <t>Működési célú átvett pénzeszközök</t>
  </si>
  <si>
    <t>Felhalmozási célú átvett pénzeszközök</t>
  </si>
  <si>
    <t>B61. Működési célú garancia- és kezességvállalásból származó megtérülések államháztartáson kívülről</t>
  </si>
  <si>
    <t>B6. Működési célú átvett pénzeszközök</t>
  </si>
  <si>
    <t>B7. Felhalmozási célú átvett pénzeszközök</t>
  </si>
  <si>
    <t>B71. Felhalmozási célú garancia- és kezességvállalásból származó megtérülések államháztartáson kívülről</t>
  </si>
  <si>
    <t>- Szociális étkeztetés térítési díja</t>
  </si>
  <si>
    <t>Egyéb felhalmozási célú támogatások államháztartáson belülre összesen</t>
  </si>
  <si>
    <t>Működési célú külső finanszírozási bevétel</t>
  </si>
  <si>
    <t>Felhalmozási célú külső finanszírozási bevétel</t>
  </si>
  <si>
    <t>Működési célú belső finanszírozási bevétel</t>
  </si>
  <si>
    <t>Felhalmozási célú belső finanszírozási bevétel</t>
  </si>
  <si>
    <t>ÉS KEZESSÉGVÁLLALÁSOKBÓL FENNÁLLÓ KÖTELEZETTSÉGEI</t>
  </si>
  <si>
    <t xml:space="preserve">SAJÁT BEVÉTELEI, TOVÁBBÁ ADÓSSÁGOT KELETKEZTETŐ ÜGYLETEKBŐL </t>
  </si>
  <si>
    <t>Végleges</t>
  </si>
  <si>
    <t>Képviselő-testület felkéri a polgármestert, hogy kísérje figyelemmel a kötelezettségvállalások teljesítését és erről adjon tájékoztatást a képviselő-testület részére.</t>
  </si>
  <si>
    <t>Kezesség- illetve garanciavállalásból fennálló kötelezettség az érvényesíthetőség végéig</t>
  </si>
  <si>
    <t>Saját bevétel 50 %-ánál figyelmen kívül hagyható, tárgyévet terhelő kötelezettség</t>
  </si>
  <si>
    <t>Államigazgatási</t>
  </si>
  <si>
    <t xml:space="preserve">     - Államigazgatási feladatok</t>
  </si>
  <si>
    <t>Helyi adók és települési adó</t>
  </si>
  <si>
    <t>Osztalékok, koncessziós díjak, hozambevétel</t>
  </si>
  <si>
    <t>Kezesség- illetve garanciavállalással kapcsolatos megtérülés</t>
  </si>
  <si>
    <t>Helyi adó és települési adó</t>
  </si>
  <si>
    <t>Naptári éven belül lejáró futamidejű adósságot keletkeztető ügylet</t>
  </si>
  <si>
    <t>2018.</t>
  </si>
  <si>
    <t>Egyes működési kiadások összesen</t>
  </si>
  <si>
    <t xml:space="preserve">   - települési támogatás</t>
  </si>
  <si>
    <t xml:space="preserve">     - pénzbeli települési támogatás</t>
  </si>
  <si>
    <t xml:space="preserve">     - természetbeni települési támogatás</t>
  </si>
  <si>
    <t xml:space="preserve">        -  rendkívüli települési támogatás (pénzbeli)</t>
  </si>
  <si>
    <t xml:space="preserve">        -  gyógyszerkiadások viseléséhez nyújtott települési támogatás (pénzbeli)</t>
  </si>
  <si>
    <t xml:space="preserve">        -  térítési díj támogatás (pénzbeli)</t>
  </si>
  <si>
    <t xml:space="preserve">        -  tankönyv- és iskoláztatási támogatás (pénzbeli)</t>
  </si>
  <si>
    <t xml:space="preserve">        -  gyermekek karácsonyi támogatása (pénzbeli)</t>
  </si>
  <si>
    <t xml:space="preserve">        -  karácsonyi támogatás (pénzbeli)</t>
  </si>
  <si>
    <t xml:space="preserve">        -  fűtési támogatás (pénzbeli)</t>
  </si>
  <si>
    <t xml:space="preserve">        -  temetéshez nyújtott települési támogatás (pénzbeli)</t>
  </si>
  <si>
    <t xml:space="preserve">        -  lakhatáshoz kapcsolódó rendszeres kiadások viseléséhez nyújtott települési támogatás (pénzbeli)</t>
  </si>
  <si>
    <t xml:space="preserve">        -  gyermek fogadásához nyújtott települési támogatás (pénzbeli)</t>
  </si>
  <si>
    <t xml:space="preserve">        -  eseti gyógyszertámogatás (pénzbeli)</t>
  </si>
  <si>
    <t xml:space="preserve">        -  kórházi ápolási támogatás (pénzbeli)</t>
  </si>
  <si>
    <t xml:space="preserve">        -  rendkívüli települési támogatás (természetbeni)</t>
  </si>
  <si>
    <t xml:space="preserve">        -  lakhatáshoz kapcsolódó rendszeres kiadások viseléséhez nyújtott települési támogatás (természetbeni)</t>
  </si>
  <si>
    <t xml:space="preserve">        -  lakhatási kiadásokhoz kapcsolódó hátralékot felhalmozó személyek részére nyújtott települési támogatás (természetbeni)</t>
  </si>
  <si>
    <t xml:space="preserve">        -  fűtési támogatás (természetbeni)</t>
  </si>
  <si>
    <t xml:space="preserve">        -  karácsonyi támogatás (természetbeni)</t>
  </si>
  <si>
    <t xml:space="preserve">        -  gyermekek karácsonyi támogatása (természetbeni)</t>
  </si>
  <si>
    <t xml:space="preserve">        -  tankönyv- és iskoláztatási támogatás (természetbeni)</t>
  </si>
  <si>
    <t xml:space="preserve">        -  térítési díj támogatás (természetbeni)</t>
  </si>
  <si>
    <t xml:space="preserve">        -  eseti gyógyszertámogatás (természetbeni)</t>
  </si>
  <si>
    <t>K5023. Egyéb elvonások, befizetések</t>
  </si>
  <si>
    <t>K5022. A helyi önkormányzatok törvényi előíráson alapuló befizetései</t>
  </si>
  <si>
    <t>K5021. A helyi önkormányzatok előző évi elszámolásából származó kiadások</t>
  </si>
  <si>
    <t>K512. Egyéb működési célú támogatások államháztartáson kívülre</t>
  </si>
  <si>
    <t>K513. Tartalékok</t>
  </si>
  <si>
    <t>- K9111. Hosszú lejáratú hitelek, kölcsönök törlesztése pénzügyi vállalkozásnak</t>
  </si>
  <si>
    <t>- K9113. Rövid lejáratú hitelek, kölcsönök törlesztése pénzügyi vállalkozásnak</t>
  </si>
  <si>
    <t>B410. Biztosító által fizetett kártérítés</t>
  </si>
  <si>
    <t xml:space="preserve">B411. Egyéb működési bevételek </t>
  </si>
  <si>
    <t>B64. Működési célú visszatérítendő támogatások, kölcsönök visszatérülése államháztartáson kívülről</t>
  </si>
  <si>
    <t>B65. Egyéb működési célú átvett pénzeszközök</t>
  </si>
  <si>
    <t>B74. Felhalmozási célú visszatérítendő támogatások, kölcsönök visszatérülése államháztartáson kívülről</t>
  </si>
  <si>
    <t>B75. Egyéb felhalmozási célú átvett pénzeszközök</t>
  </si>
  <si>
    <t>- B8111. Hosszú lejáratú hitelek, kölcsönök felvétele pénzügyi vállalkozástól</t>
  </si>
  <si>
    <t>- B8113. Rövid lejáratú hitelek, kölcsönök felvétele pénzügyi vállalkozástól</t>
  </si>
  <si>
    <t>B817. Lekötött bankbetétek megszüntetése</t>
  </si>
  <si>
    <t>- K916. Szabad pénzeszközök lekötött bankbetétként elhelyezése</t>
  </si>
  <si>
    <t>(: Szabadi Tamás :)</t>
  </si>
  <si>
    <t xml:space="preserve">   - Út és tó helyreállítás (vis maior)</t>
  </si>
  <si>
    <t xml:space="preserve"> - Gosztola</t>
  </si>
  <si>
    <t xml:space="preserve"> - Rédics</t>
  </si>
  <si>
    <t xml:space="preserve"> - Lenti</t>
  </si>
  <si>
    <t>- Tóbüfé bérleti díj</t>
  </si>
  <si>
    <t>- Tenke Horgászegylet</t>
  </si>
  <si>
    <t>- Sírhely</t>
  </si>
  <si>
    <t>- Zalavíz ZRT. bérleti díj</t>
  </si>
  <si>
    <t xml:space="preserve">   - Áram használat (Vízmű)</t>
  </si>
  <si>
    <t xml:space="preserve"> - lakosságnak visszatérítendő kölcsön</t>
  </si>
  <si>
    <t xml:space="preserve"> - Teke Klub Resznek</t>
  </si>
  <si>
    <t xml:space="preserve">  reprezentáció</t>
  </si>
  <si>
    <t>066020 Város és községgazdálkodás</t>
  </si>
  <si>
    <t>081061 Szabadidős park, fürdő és strandszolgáltatás (Tóval kapcs. kiad.)</t>
  </si>
  <si>
    <t xml:space="preserve"> - személyhez nem köthető repr.</t>
  </si>
  <si>
    <t xml:space="preserve"> - Rédicsi Iskolakörzet Gyermekeiért Alapítvány</t>
  </si>
  <si>
    <t xml:space="preserve"> - Polgárőrség</t>
  </si>
  <si>
    <t xml:space="preserve">   - fogorvosi hozzájárulás 2015.</t>
  </si>
  <si>
    <t xml:space="preserve">   - háziorvosi hozzájárulás 2015.</t>
  </si>
  <si>
    <t xml:space="preserve">   - védőnői hozzájárulás 2015.</t>
  </si>
  <si>
    <t>A költségvetési hiány belső finanszírozására szolgáló finanszírozási bevételek</t>
  </si>
  <si>
    <t xml:space="preserve">LENDVADEDES KÖZSÉG ÖNKORMÁNYZATA </t>
  </si>
  <si>
    <t>LENDVADEDES KÖZSÉG ÖNKORMÁNYZATA ÁLTAL VAGY HOZZÁJÁRULÁSÁVAL</t>
  </si>
  <si>
    <t>011130 Önkormányzatok és önkormányzati hivatalok jogalkotó és általános igazgatási tevékenysége Képviselői t.díj</t>
  </si>
  <si>
    <r>
      <t xml:space="preserve">081061 Szabadidős park, fürdő és strandszolgáltatás (Tóval kapcs. </t>
    </r>
    <r>
      <rPr>
        <b/>
        <sz val="12"/>
        <rFont val="Times New Roman"/>
        <family val="1"/>
      </rPr>
      <t>vis maior</t>
    </r>
    <r>
      <rPr>
        <sz val="12"/>
        <rFont val="Times New Roman"/>
        <family val="1"/>
      </rPr>
      <t xml:space="preserve"> kiad. Szakértői díj</t>
    </r>
  </si>
  <si>
    <r>
      <t>KIADÁSAI</t>
    </r>
    <r>
      <rPr>
        <i/>
        <sz val="12"/>
        <rFont val="Times New Roman"/>
        <family val="1"/>
      </rPr>
      <t xml:space="preserve"> (adatok Ft-ban)</t>
    </r>
  </si>
  <si>
    <r>
      <t>EGYES MŰKÖDÉSI KIADÁSAI</t>
    </r>
    <r>
      <rPr>
        <i/>
        <sz val="12"/>
        <color indexed="8"/>
        <rFont val="Times New Roman"/>
        <family val="1"/>
      </rPr>
      <t xml:space="preserve"> (adatok Ft-ban)</t>
    </r>
  </si>
  <si>
    <t>045161 Kerékpárutak üzemeltetése, fenntartása</t>
  </si>
  <si>
    <t xml:space="preserve">        -  óvodába járási támogatás (természetbeni)</t>
  </si>
  <si>
    <t xml:space="preserve">        -  óvodába járási támogatás (pénzbeli)</t>
  </si>
  <si>
    <t xml:space="preserve">   - óvodai hozzájárulás 2015.</t>
  </si>
  <si>
    <t xml:space="preserve">   - óvodai hozzájárulás 2016.</t>
  </si>
  <si>
    <t xml:space="preserve">   - iskolai étkeztetéshez hozzájárulás 2015.</t>
  </si>
  <si>
    <t xml:space="preserve">   - iskolai étkeztetéshez hozzájárulás 2016.</t>
  </si>
  <si>
    <t xml:space="preserve">   - falugondnok 2015.</t>
  </si>
  <si>
    <t xml:space="preserve">   - falugondnok 2016.</t>
  </si>
  <si>
    <t xml:space="preserve">   - településüzemeltetési feladatok ellátása 2015.</t>
  </si>
  <si>
    <t xml:space="preserve">   - településüzemeltetési feladatok ellátása 2016.</t>
  </si>
  <si>
    <t xml:space="preserve"> - TEKE Kub</t>
  </si>
  <si>
    <t xml:space="preserve"> - Nem nevesített civil szervezetek</t>
  </si>
  <si>
    <r>
      <t>FELHALMOZÁSI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</si>
  <si>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fejezettől</t>
  </si>
  <si>
    <t>B408. Kamatbevételek és más nyereségjellegű bevételek</t>
  </si>
  <si>
    <t>- Befektetett pénzügyi eszközökből származó bevételek</t>
  </si>
  <si>
    <t>- Egyéb kapott (járó) kamatok és kamatjellegű bevételek</t>
  </si>
  <si>
    <t xml:space="preserve">- Részesedésekből származó pénzügyi műveletek bevételei </t>
  </si>
  <si>
    <t>- Más egyéb pénzügyi műveletek bevételei</t>
  </si>
  <si>
    <t>- Iparűzési adó korrekció</t>
  </si>
  <si>
    <t>- Települési önkormányzatok szociális feladatainak egyéb támogatása</t>
  </si>
  <si>
    <t>104037 Intézményen kívüli gyermekétkeztetés</t>
  </si>
  <si>
    <t xml:space="preserve">   - Adósságkonszolidációban részt nem vett önkormányzatok felhalmozási támogatása</t>
  </si>
  <si>
    <t>- Központi költségvetési szervtől</t>
  </si>
  <si>
    <t>- Terembérlet</t>
  </si>
  <si>
    <r>
      <t xml:space="preserve">EURÓPAI UNIÓS TÁMOGATÁSSAL MEGVALÓSÍTOTT PROGRAMOK, PROJEKTEK </t>
    </r>
    <r>
      <rPr>
        <i/>
        <sz val="12"/>
        <color indexed="8"/>
        <rFont val="Times New Roman"/>
        <family val="1"/>
      </rPr>
      <t>(adatok Ft-ban)</t>
    </r>
  </si>
  <si>
    <r>
      <t>ÉS SAJÁT BEVÉTELEI A FUTAMIDŐ VÉGÉIG</t>
    </r>
    <r>
      <rPr>
        <i/>
        <sz val="12"/>
        <rFont val="Times New Roman"/>
        <family val="1"/>
      </rPr>
      <t xml:space="preserve"> (adatok Ft-ban)</t>
    </r>
  </si>
  <si>
    <t>2019.</t>
  </si>
  <si>
    <r>
      <rPr>
        <b/>
        <sz val="9"/>
        <rFont val="Times New Roman"/>
        <family val="1"/>
      </rPr>
      <t xml:space="preserve">Felelős:  </t>
    </r>
    <r>
      <rPr>
        <sz val="9"/>
        <rFont val="Times New Roman"/>
        <family val="1"/>
      </rPr>
      <t>Szabadi Tamás polgármester</t>
    </r>
  </si>
  <si>
    <t xml:space="preserve"> - lakosságtól visszatérítendő kölcsön</t>
  </si>
  <si>
    <r>
      <t xml:space="preserve">LENDVADEDES KÖZSÉG ÖNKORMÁNYZATA TÖBBÉVES KIHATÁSSAL JÁRÓ FELADATAI </t>
    </r>
    <r>
      <rPr>
        <i/>
        <sz val="12"/>
        <color indexed="8"/>
        <rFont val="Times New Roman"/>
        <family val="1"/>
      </rPr>
      <t>(adatok Ft-ban)</t>
    </r>
  </si>
  <si>
    <t>adatok Ft-ban</t>
  </si>
  <si>
    <t xml:space="preserve">    - Erzsébet utalvány</t>
  </si>
  <si>
    <r>
      <t xml:space="preserve">BEVÉTELEI </t>
    </r>
    <r>
      <rPr>
        <i/>
        <sz val="12"/>
        <rFont val="Times New Roman"/>
        <family val="1"/>
      </rPr>
      <t>(adatok Ft-ban)</t>
    </r>
  </si>
  <si>
    <t xml:space="preserve"> - Mentőszolgálat Alapítvány</t>
  </si>
  <si>
    <t>Tény 06.30.</t>
  </si>
  <si>
    <t xml:space="preserve">      - Hálózatfejlesztési hozz. </t>
  </si>
  <si>
    <t xml:space="preserve">   - Dr. Hetés Ferenc Rendelőintézet Lenti</t>
  </si>
  <si>
    <t>4a</t>
  </si>
  <si>
    <t>7a</t>
  </si>
  <si>
    <t>7b</t>
  </si>
  <si>
    <t>Tény 09.30.</t>
  </si>
  <si>
    <t xml:space="preserve">      - szociális célú tűzifa 2016. évi</t>
  </si>
  <si>
    <t xml:space="preserve">   - fogorvosi hozzájárulás 2017.</t>
  </si>
  <si>
    <t xml:space="preserve">   - háziorvosi hozzájárulás 2017.</t>
  </si>
  <si>
    <t xml:space="preserve">   - védőnői hozzájárulás 2017.</t>
  </si>
  <si>
    <t xml:space="preserve">   - falugondnok 2017.</t>
  </si>
  <si>
    <t xml:space="preserve"> - Temető kerítés felújítása</t>
  </si>
  <si>
    <t xml:space="preserve"> - Vis maior( Hegyi út.)</t>
  </si>
  <si>
    <t xml:space="preserve"> - Petőfi utca vízelvezető rendszer felújítása </t>
  </si>
  <si>
    <t>- Közös Önkormányzati Hivatal felhalmozási kiadásaihoz átadás önkormányzatnak</t>
  </si>
  <si>
    <t>2020.</t>
  </si>
  <si>
    <t>(: Balláné Kulcsár Mária :)</t>
  </si>
  <si>
    <t>jegyző</t>
  </si>
  <si>
    <t>2017. terv</t>
  </si>
  <si>
    <t>2017. évi határozat</t>
  </si>
  <si>
    <t>2017. évi rendelet</t>
  </si>
  <si>
    <r>
      <t>A KÖLTSÉGVETÉSI ÉVET KÖVETŐ HÁROM ÉVRE</t>
    </r>
    <r>
      <rPr>
        <i/>
        <sz val="12"/>
        <rFont val="Times New Roman"/>
        <family val="1"/>
      </rPr>
      <t xml:space="preserve"> (adatok Ft-ban)</t>
    </r>
  </si>
  <si>
    <t>Likvid hitel</t>
  </si>
  <si>
    <t>Bevétel:</t>
  </si>
  <si>
    <t>Összesen:</t>
  </si>
  <si>
    <t>Kiadás:</t>
  </si>
  <si>
    <t>Belső átcsoportosítás:</t>
  </si>
  <si>
    <t>Terhelendő</t>
  </si>
  <si>
    <t>Jóváirandó</t>
  </si>
  <si>
    <t>Tartalék</t>
  </si>
  <si>
    <t>(:Szabadi Tamás:)</t>
  </si>
  <si>
    <t>adatok  Ft-ban</t>
  </si>
  <si>
    <t xml:space="preserve"> - VIZMŰ Zrt-től fel nem haszn. 2016.évi vizh. Díj támog. </t>
  </si>
  <si>
    <t xml:space="preserve"> - Medicopter Alapítvány támogatása</t>
  </si>
  <si>
    <t xml:space="preserve">      - vis maior támog.átvétel Hegyi út</t>
  </si>
  <si>
    <t>- polgármesteri bér emelés különbözetére</t>
  </si>
  <si>
    <t>B115. Működési célú költségvetési támogatások és kiegészítő támogatások</t>
  </si>
  <si>
    <t>- Minimálbér emelk. bérkompenzáció támogatása</t>
  </si>
  <si>
    <t xml:space="preserve"> - lakosságtól visszatérítendő lakásfelújítási kölcsön</t>
  </si>
  <si>
    <t xml:space="preserve">   - áramdíj visszatérítés</t>
  </si>
  <si>
    <t xml:space="preserve">   - ZALAVÍZ Zrt. vizdíj támogatás 2017. évi</t>
  </si>
  <si>
    <t xml:space="preserve">  -  Rédics Önk. Gyermeknapi rend.</t>
  </si>
  <si>
    <t>Rendkívűli szociális tüzifa</t>
  </si>
  <si>
    <t>Polgármesteri hatáskörben történt módosítás</t>
  </si>
  <si>
    <t>Lendvadedes Község Önkormányzata</t>
  </si>
  <si>
    <t>- E-útdíj miatti bevételkiesés ellentételezése</t>
  </si>
  <si>
    <t>- Határátkelőhelyek fenntartásának támogatása</t>
  </si>
  <si>
    <t>- Helyi szervezési intézkedésekhez kapcsolódó többletkiadások támogatása</t>
  </si>
  <si>
    <t>- Nyári gyermekétkeztetés biztosítása</t>
  </si>
  <si>
    <t>- Könyvtári és közművelődési érdekeltségnövelő támogatás</t>
  </si>
  <si>
    <t>- A 2015. évről áthúzódó bérkompenzáció támogatása</t>
  </si>
  <si>
    <t>- Üdülőhelyi feladatok támogatása</t>
  </si>
  <si>
    <t>- Önkormányzati fejezeti tartalék</t>
  </si>
  <si>
    <t xml:space="preserve">- Rendkív. Szoc. Tám. </t>
  </si>
  <si>
    <t>- Szociális célú tüzifa</t>
  </si>
  <si>
    <t xml:space="preserve">      - szociális célú tűzifa </t>
  </si>
  <si>
    <t xml:space="preserve"> - Temetőnél térkövezés</t>
  </si>
  <si>
    <t>- Polgármesteri illetmény támogatás</t>
  </si>
  <si>
    <t>- Szünidei gyermekétkeztetés támogatása</t>
  </si>
  <si>
    <t>LENDVADEDES KÖZSÉG ÖNKORMÁNYZATA 2018. ÉVI KÖLTSÉGVETÉSÉNEK</t>
  </si>
  <si>
    <t xml:space="preserve">   - óvodai hozzájárulás 2017.</t>
  </si>
  <si>
    <t xml:space="preserve">   - konyha müköd.étkeztetéshez hozzájárulás 2018.</t>
  </si>
  <si>
    <t xml:space="preserve">   - fogorvosi hozzájárulás 2018.</t>
  </si>
  <si>
    <t xml:space="preserve">   - háziorvosi hozzájárulás 2018.</t>
  </si>
  <si>
    <t xml:space="preserve">   - védőnői hozzájárulás 2018.</t>
  </si>
  <si>
    <t xml:space="preserve">  - FELÚJÍTÁS</t>
  </si>
  <si>
    <t>-Telenor bérleti díj</t>
  </si>
  <si>
    <t xml:space="preserve"> - Harangláb előtti térburkolat felújítása</t>
  </si>
  <si>
    <t xml:space="preserve">2018. ÉVI SAJÁT BEVÉTELEI, TOVÁBBÁ ADÓSSÁGOT KELETKEZTETŐ </t>
  </si>
  <si>
    <t>2021.</t>
  </si>
  <si>
    <r>
      <t>LENDVADEDES KÖZSÉG ÖNKORMÁNYZATA 2018. ÉVI KÖLTSÉGVETÉSÉNEK BEVÉTELEI ÉS KIADÁSAI</t>
    </r>
    <r>
      <rPr>
        <i/>
        <sz val="12"/>
        <color indexed="8"/>
        <rFont val="Times New Roman"/>
        <family val="1"/>
      </rPr>
      <t xml:space="preserve"> (adatok Ft-ban)</t>
    </r>
  </si>
  <si>
    <t xml:space="preserve"> - Kistérségi Társulás Központi ügyelet gépkocsi vásárláshoz</t>
  </si>
  <si>
    <r>
      <t>Lendvadedes Község Önkormányzata Képviselő-testülete</t>
    </r>
    <r>
      <rPr>
        <sz val="10"/>
        <color indexed="8"/>
        <rFont val="Times New Roman"/>
        <family val="1"/>
      </rPr>
      <t xml:space="preserve"> az önkormányzat saját bevételeinek és az adósságot keletkeztető ügyleteiből eredő fizetési kötelezettségeinek a 2018. költségvetési évet követő három évre várható összegét az alábbiak szerint állapítja meg: </t>
    </r>
  </si>
  <si>
    <r>
      <rPr>
        <b/>
        <sz val="9"/>
        <color indexed="8"/>
        <rFont val="Times New Roman"/>
        <family val="1"/>
      </rPr>
      <t>Határidő:</t>
    </r>
    <r>
      <rPr>
        <sz val="9"/>
        <color indexed="8"/>
        <rFont val="Times New Roman"/>
        <family val="1"/>
      </rPr>
      <t xml:space="preserve">  2018. december 31.</t>
    </r>
  </si>
  <si>
    <t xml:space="preserve"> - Fűnyíró traktor beszerzés</t>
  </si>
  <si>
    <t xml:space="preserve">  - Felhalmozási célú kölcsön lakosságnak</t>
  </si>
  <si>
    <t>Lendvadedes Község Önkormányzata Képviselő-testületének 10/2018.(III.8.) határozata az önkormányzat saját bevételeinek és adósságot keletkeztető ügyleteiből eredő fizetési kötelezettségeinek a költségvetési évet követő három évre várható összegének megállapításáról</t>
  </si>
  <si>
    <t>2018. évi határozat</t>
  </si>
  <si>
    <t>2018. évi rendelet</t>
  </si>
  <si>
    <r>
      <t xml:space="preserve">Lendvadedes Község Önkormányzata 2018. évi közvetett támogatásai </t>
    </r>
    <r>
      <rPr>
        <i/>
        <sz val="12"/>
        <rFont val="Times New Roman"/>
        <family val="1"/>
      </rPr>
      <t>(adatok Ft-ban)</t>
    </r>
  </si>
  <si>
    <r>
      <t xml:space="preserve">LENDVADEDES KÖZSÉG ÖNKORMÁNYZATA 2018. ÉVI ELŐIRÁNYZAT-FELHASZNÁLÁSI TERVE </t>
    </r>
    <r>
      <rPr>
        <i/>
        <sz val="11"/>
        <rFont val="Times New Roman"/>
        <family val="1"/>
      </rPr>
      <t>(adatok Ft-ban)</t>
    </r>
  </si>
  <si>
    <t xml:space="preserve">2016. Tény </t>
  </si>
  <si>
    <t>2017. várható tény</t>
  </si>
  <si>
    <t>2018. terv</t>
  </si>
  <si>
    <t>LENDVADEDES KÖZSÉG ÖNKORMÁNYZATA 2016-2018. ÉVI MŰKÖDÉSI ÉS FELHALMOZÁSI</t>
  </si>
  <si>
    <r>
      <t>BEVÉTELEINEK ÉS KIADÁSAINAK MÉRLEGE</t>
    </r>
    <r>
      <rPr>
        <i/>
        <sz val="12"/>
        <color indexed="8"/>
        <rFont val="Times New Roman"/>
        <family val="1"/>
      </rPr>
      <t xml:space="preserve"> (adatok  Ft-ban)</t>
    </r>
  </si>
  <si>
    <t>Müködési célú költségvetési tám.és kieg.támog.</t>
  </si>
  <si>
    <t>Ellátottak p.ell. Lakásfenntart., lakhatással összefűggő kiadások</t>
  </si>
  <si>
    <t>dologi kiadás</t>
  </si>
  <si>
    <t>dologi kiadás áfa</t>
  </si>
  <si>
    <t xml:space="preserve">Személyi juttatás </t>
  </si>
  <si>
    <t>Közműv.- közösségi és társ.részvétel fejlesztése</t>
  </si>
  <si>
    <t>2018. március 31.</t>
  </si>
  <si>
    <t>Rédics, 2018. március 31.</t>
  </si>
  <si>
    <t>Rédics, 2018. május  14.</t>
  </si>
  <si>
    <t>Zöldterület-kezelés</t>
  </si>
  <si>
    <t>Mód. 05.26.</t>
  </si>
  <si>
    <t>106020 Lakásfenntarással, lakhatással összefűggő kiadások</t>
  </si>
  <si>
    <t>- Rendkívüli szociális célú tüzifa</t>
  </si>
  <si>
    <t>B116. Elszámolásból származó bevételek</t>
  </si>
  <si>
    <t>- szünidei gyermekétkeztetés előző évi pótlólagos támogatás</t>
  </si>
  <si>
    <t>Elszámolásból származó bevételek (szünidei gyermekétk.)</t>
  </si>
  <si>
    <t>O</t>
  </si>
  <si>
    <t>P</t>
  </si>
  <si>
    <t>Q</t>
  </si>
  <si>
    <t>R</t>
  </si>
  <si>
    <t>"</t>
  </si>
  <si>
    <t>Lendvadedes Község Önkormányzata 2018. évi költségvetésének módosítása 2018. május 26-tól</t>
  </si>
  <si>
    <t>Egyéb műk.célú tám.államháztartáson belülre</t>
  </si>
  <si>
    <t>Önk-nak átadás gyermeknapi rendezv.</t>
  </si>
  <si>
    <t>Egyéb felh.célú tám.államházt.kívülre összesen</t>
  </si>
  <si>
    <t>Medicopter Alapítvány támogatása</t>
  </si>
  <si>
    <t>Lendvadedes Község Önkormányzata 2018. évi költségvetésének módosítása 2018. június 26-tól</t>
  </si>
  <si>
    <t>Mód. 06.26.</t>
  </si>
  <si>
    <t>S</t>
  </si>
  <si>
    <t>T</t>
  </si>
  <si>
    <t>U</t>
  </si>
  <si>
    <t>V</t>
  </si>
  <si>
    <t>W</t>
  </si>
  <si>
    <t>X</t>
  </si>
  <si>
    <t>Y</t>
  </si>
  <si>
    <t>Z</t>
  </si>
  <si>
    <t>Rédics, 2018. június 8.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</si>
</sst>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_-* #,##0.0\ _F_t_-;\-* #,##0.0\ _F_t_-;_-* &quot;-&quot;??\ _F_t_-;_-@_-"/>
    <numFmt numFmtId="170" formatCode="_-* #,##0\ _F_t_-;\-* #,##0\ _F_t_-;_-* &quot;-&quot;??\ _F_t_-;_-@_-"/>
    <numFmt numFmtId="171" formatCode="#,##0_ ;\-#,##0\ 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2"/>
      <color indexed="3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sz val="10"/>
      <name val="Calibri"/>
      <family val="2"/>
    </font>
    <font>
      <b/>
      <i/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FF0000"/>
      <name val="Times New Roman"/>
      <family val="1"/>
    </font>
    <font>
      <i/>
      <sz val="10"/>
      <color theme="1"/>
      <name val="Times New Roman"/>
      <family val="1"/>
    </font>
    <font>
      <b/>
      <i/>
      <sz val="14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Calibri"/>
      <family val="2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0" borderId="0" applyNumberFormat="0" applyFill="0" applyBorder="0" applyAlignment="0" applyProtection="0"/>
    <xf numFmtId="0" fontId="66" fillId="0" borderId="2" applyNumberFormat="0" applyFill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8" fillId="0" borderId="0" applyNumberFormat="0" applyFill="0" applyBorder="0" applyAlignment="0" applyProtection="0"/>
    <xf numFmtId="0" fontId="6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0" fillId="28" borderId="7" applyNumberFormat="0" applyFont="0" applyAlignment="0" applyProtection="0"/>
    <xf numFmtId="0" fontId="72" fillId="29" borderId="0" applyNumberFormat="0" applyBorder="0" applyAlignment="0" applyProtection="0"/>
    <xf numFmtId="0" fontId="73" fillId="30" borderId="8" applyNumberFormat="0" applyAlignment="0" applyProtection="0"/>
    <xf numFmtId="0" fontId="7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32" borderId="0" applyNumberFormat="0" applyBorder="0" applyAlignment="0" applyProtection="0"/>
    <xf numFmtId="0" fontId="79" fillId="30" borderId="1" applyNumberFormat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241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10" xfId="75" applyFont="1" applyFill="1" applyBorder="1" applyAlignment="1">
      <alignment horizontal="center" vertical="center" wrapText="1"/>
      <protection/>
    </xf>
    <xf numFmtId="3" fontId="4" fillId="33" borderId="10" xfId="75" applyNumberFormat="1" applyFont="1" applyFill="1" applyBorder="1" applyAlignment="1">
      <alignment horizontal="right" vertical="center" wrapText="1"/>
      <protection/>
    </xf>
    <xf numFmtId="3" fontId="4" fillId="33" borderId="10" xfId="75" applyNumberFormat="1" applyFont="1" applyFill="1" applyBorder="1" applyAlignment="1">
      <alignment horizontal="center" vertical="center" wrapText="1"/>
      <protection/>
    </xf>
    <xf numFmtId="0" fontId="4" fillId="33" borderId="10" xfId="75" applyFont="1" applyFill="1" applyBorder="1" applyAlignment="1">
      <alignment horizontal="left" vertical="center" wrapText="1"/>
      <protection/>
    </xf>
    <xf numFmtId="0" fontId="3" fillId="33" borderId="10" xfId="75" applyFont="1" applyFill="1" applyBorder="1" applyAlignment="1">
      <alignment horizontal="left" vertical="center" wrapText="1"/>
      <protection/>
    </xf>
    <xf numFmtId="0" fontId="5" fillId="33" borderId="10" xfId="75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3" fontId="5" fillId="33" borderId="10" xfId="75" applyNumberFormat="1" applyFont="1" applyFill="1" applyBorder="1" applyAlignment="1">
      <alignment horizontal="right" vertical="center" wrapText="1"/>
      <protection/>
    </xf>
    <xf numFmtId="3" fontId="3" fillId="33" borderId="10" xfId="75" applyNumberFormat="1" applyFont="1" applyFill="1" applyBorder="1" applyAlignment="1">
      <alignment horizontal="right" vertical="center" wrapText="1"/>
      <protection/>
    </xf>
    <xf numFmtId="3" fontId="4" fillId="0" borderId="10" xfId="75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4" fillId="0" borderId="10" xfId="75" applyFont="1" applyFill="1" applyBorder="1" applyAlignment="1">
      <alignment horizontal="center"/>
      <protection/>
    </xf>
    <xf numFmtId="3" fontId="3" fillId="0" borderId="10" xfId="75" applyNumberFormat="1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81" fillId="0" borderId="0" xfId="69" applyFont="1" applyAlignment="1">
      <alignment wrapText="1"/>
      <protection/>
    </xf>
    <xf numFmtId="0" fontId="82" fillId="0" borderId="0" xfId="69" applyFont="1">
      <alignment/>
      <protection/>
    </xf>
    <xf numFmtId="0" fontId="83" fillId="0" borderId="0" xfId="69" applyFont="1">
      <alignment/>
      <protection/>
    </xf>
    <xf numFmtId="3" fontId="84" fillId="0" borderId="0" xfId="69" applyNumberFormat="1" applyFont="1" applyAlignment="1">
      <alignment vertical="center"/>
      <protection/>
    </xf>
    <xf numFmtId="3" fontId="85" fillId="0" borderId="11" xfId="69" applyNumberFormat="1" applyFont="1" applyBorder="1" applyAlignment="1">
      <alignment horizontal="left" vertical="center" wrapText="1"/>
      <protection/>
    </xf>
    <xf numFmtId="3" fontId="86" fillId="0" borderId="10" xfId="69" applyNumberFormat="1" applyFont="1" applyBorder="1" applyAlignment="1">
      <alignment horizontal="center" vertical="center" wrapText="1"/>
      <protection/>
    </xf>
    <xf numFmtId="3" fontId="81" fillId="0" borderId="0" xfId="69" applyNumberFormat="1" applyFont="1" applyAlignment="1">
      <alignment wrapText="1"/>
      <protection/>
    </xf>
    <xf numFmtId="3" fontId="81" fillId="0" borderId="0" xfId="69" applyNumberFormat="1" applyFont="1">
      <alignment/>
      <protection/>
    </xf>
    <xf numFmtId="3" fontId="81" fillId="0" borderId="10" xfId="69" applyNumberFormat="1" applyFont="1" applyBorder="1" applyAlignment="1">
      <alignment wrapText="1"/>
      <protection/>
    </xf>
    <xf numFmtId="3" fontId="82" fillId="0" borderId="10" xfId="69" applyNumberFormat="1" applyFont="1" applyBorder="1">
      <alignment/>
      <protection/>
    </xf>
    <xf numFmtId="3" fontId="82" fillId="0" borderId="0" xfId="69" applyNumberFormat="1" applyFont="1">
      <alignment/>
      <protection/>
    </xf>
    <xf numFmtId="3" fontId="81" fillId="0" borderId="10" xfId="69" applyNumberFormat="1" applyFont="1" applyBorder="1" applyAlignment="1">
      <alignment vertical="center" wrapText="1"/>
      <protection/>
    </xf>
    <xf numFmtId="3" fontId="86" fillId="0" borderId="10" xfId="69" applyNumberFormat="1" applyFont="1" applyBorder="1" applyAlignment="1">
      <alignment wrapText="1"/>
      <protection/>
    </xf>
    <xf numFmtId="3" fontId="83" fillId="0" borderId="10" xfId="69" applyNumberFormat="1" applyFont="1" applyBorder="1">
      <alignment/>
      <protection/>
    </xf>
    <xf numFmtId="3" fontId="83" fillId="0" borderId="0" xfId="69" applyNumberFormat="1" applyFont="1">
      <alignment/>
      <protection/>
    </xf>
    <xf numFmtId="3" fontId="86" fillId="0" borderId="10" xfId="69" applyNumberFormat="1" applyFont="1" applyBorder="1" applyAlignment="1">
      <alignment vertical="center" wrapText="1"/>
      <protection/>
    </xf>
    <xf numFmtId="3" fontId="86" fillId="0" borderId="10" xfId="69" applyNumberFormat="1" applyFont="1" applyBorder="1" applyAlignment="1">
      <alignment vertical="top" wrapText="1"/>
      <protection/>
    </xf>
    <xf numFmtId="3" fontId="17" fillId="0" borderId="0" xfId="69" applyNumberFormat="1" applyFont="1" applyAlignment="1">
      <alignment wrapText="1"/>
      <protection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10" xfId="75" applyFont="1" applyFill="1" applyBorder="1" applyAlignment="1">
      <alignment wrapTex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2" xfId="75" applyFont="1" applyFill="1" applyBorder="1" applyAlignment="1">
      <alignment horizontal="center" vertical="center"/>
      <protection/>
    </xf>
    <xf numFmtId="0" fontId="82" fillId="0" borderId="10" xfId="69" applyFont="1" applyBorder="1" applyAlignment="1">
      <alignment wrapText="1"/>
      <protection/>
    </xf>
    <xf numFmtId="3" fontId="4" fillId="0" borderId="13" xfId="75" applyNumberFormat="1" applyFont="1" applyFill="1" applyBorder="1" applyAlignment="1">
      <alignment horizontal="right" wrapText="1"/>
      <protection/>
    </xf>
    <xf numFmtId="0" fontId="83" fillId="0" borderId="10" xfId="69" applyFont="1" applyBorder="1" applyAlignment="1">
      <alignment wrapText="1"/>
      <protection/>
    </xf>
    <xf numFmtId="0" fontId="83" fillId="0" borderId="10" xfId="69" applyFont="1" applyBorder="1" applyAlignment="1">
      <alignment vertical="top" wrapText="1"/>
      <protection/>
    </xf>
    <xf numFmtId="0" fontId="13" fillId="0" borderId="0" xfId="72" applyFill="1">
      <alignment/>
      <protection/>
    </xf>
    <xf numFmtId="0" fontId="3" fillId="0" borderId="0" xfId="73" applyFont="1" applyFill="1" applyAlignment="1">
      <alignment horizontal="center"/>
      <protection/>
    </xf>
    <xf numFmtId="0" fontId="4" fillId="0" borderId="0" xfId="73" applyFont="1" applyFill="1">
      <alignment/>
      <protection/>
    </xf>
    <xf numFmtId="0" fontId="4" fillId="0" borderId="11" xfId="73" applyFont="1" applyFill="1" applyBorder="1" applyAlignment="1">
      <alignment horizontal="center"/>
      <protection/>
    </xf>
    <xf numFmtId="0" fontId="13" fillId="0" borderId="0" xfId="72">
      <alignment/>
      <protection/>
    </xf>
    <xf numFmtId="0" fontId="4" fillId="0" borderId="0" xfId="73" applyFont="1">
      <alignment/>
      <protection/>
    </xf>
    <xf numFmtId="0" fontId="3" fillId="0" borderId="10" xfId="73" applyFont="1" applyFill="1" applyBorder="1" applyAlignment="1">
      <alignment horizontal="center" vertical="center" wrapText="1"/>
      <protection/>
    </xf>
    <xf numFmtId="0" fontId="8" fillId="0" borderId="0" xfId="73" applyFont="1">
      <alignment/>
      <protection/>
    </xf>
    <xf numFmtId="0" fontId="4" fillId="0" borderId="10" xfId="73" applyFont="1" applyFill="1" applyBorder="1" applyAlignment="1">
      <alignment/>
      <protection/>
    </xf>
    <xf numFmtId="3" fontId="4" fillId="0" borderId="10" xfId="73" applyNumberFormat="1" applyFont="1" applyBorder="1" applyAlignment="1">
      <alignment/>
      <protection/>
    </xf>
    <xf numFmtId="3" fontId="10" fillId="0" borderId="10" xfId="73" applyNumberFormat="1" applyFont="1" applyBorder="1" applyAlignment="1">
      <alignment/>
      <protection/>
    </xf>
    <xf numFmtId="3" fontId="8" fillId="0" borderId="10" xfId="73" applyNumberFormat="1" applyFont="1" applyBorder="1" applyAlignment="1">
      <alignment/>
      <protection/>
    </xf>
    <xf numFmtId="3" fontId="5" fillId="33" borderId="10" xfId="75" applyNumberFormat="1" applyFont="1" applyFill="1" applyBorder="1" applyAlignment="1">
      <alignment vertical="center" wrapText="1"/>
      <protection/>
    </xf>
    <xf numFmtId="0" fontId="4" fillId="0" borderId="10" xfId="75" applyFont="1" applyFill="1" applyBorder="1" applyAlignment="1">
      <alignment wrapText="1"/>
      <protection/>
    </xf>
    <xf numFmtId="3" fontId="82" fillId="0" borderId="0" xfId="69" applyNumberFormat="1" applyFont="1" applyAlignment="1">
      <alignment horizontal="center"/>
      <protection/>
    </xf>
    <xf numFmtId="0" fontId="5" fillId="0" borderId="10" xfId="75" applyFont="1" applyFill="1" applyBorder="1" applyAlignment="1">
      <alignment/>
      <protection/>
    </xf>
    <xf numFmtId="0" fontId="16" fillId="0" borderId="10" xfId="75" applyFont="1" applyFill="1" applyBorder="1" applyAlignment="1">
      <alignment/>
      <protection/>
    </xf>
    <xf numFmtId="0" fontId="16" fillId="0" borderId="10" xfId="75" applyFont="1" applyFill="1" applyBorder="1" applyAlignment="1">
      <alignment wrapText="1"/>
      <protection/>
    </xf>
    <xf numFmtId="0" fontId="21" fillId="0" borderId="10" xfId="75" applyFont="1" applyFill="1" applyBorder="1" applyAlignment="1">
      <alignment wrapText="1"/>
      <protection/>
    </xf>
    <xf numFmtId="0" fontId="23" fillId="0" borderId="10" xfId="75" applyFont="1" applyFill="1" applyBorder="1" applyAlignment="1">
      <alignment wrapText="1"/>
      <protection/>
    </xf>
    <xf numFmtId="3" fontId="11" fillId="33" borderId="10" xfId="75" applyNumberFormat="1" applyFont="1" applyFill="1" applyBorder="1" applyAlignment="1">
      <alignment horizontal="center" vertical="center" wrapText="1"/>
      <protection/>
    </xf>
    <xf numFmtId="0" fontId="8" fillId="33" borderId="10" xfId="75" applyFont="1" applyFill="1" applyBorder="1" applyAlignment="1">
      <alignment horizontal="left" vertical="center" wrapText="1"/>
      <protection/>
    </xf>
    <xf numFmtId="0" fontId="7" fillId="33" borderId="10" xfId="75" applyFont="1" applyFill="1" applyBorder="1" applyAlignment="1">
      <alignment horizontal="left" vertical="center" wrapText="1"/>
      <protection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0" fontId="3" fillId="0" borderId="10" xfId="73" applyFont="1" applyFill="1" applyBorder="1" applyAlignment="1">
      <alignment horizontal="center" vertical="center"/>
      <protection/>
    </xf>
    <xf numFmtId="0" fontId="4" fillId="0" borderId="10" xfId="73" applyFont="1" applyFill="1" applyBorder="1" applyAlignment="1">
      <alignment horizontal="left" wrapText="1"/>
      <protection/>
    </xf>
    <xf numFmtId="0" fontId="4" fillId="0" borderId="10" xfId="73" applyFont="1" applyFill="1" applyBorder="1" applyAlignment="1">
      <alignment horizontal="left"/>
      <protection/>
    </xf>
    <xf numFmtId="0" fontId="4" fillId="0" borderId="10" xfId="73" applyFont="1" applyBorder="1" applyAlignment="1">
      <alignment vertical="top" wrapText="1"/>
      <protection/>
    </xf>
    <xf numFmtId="0" fontId="10" fillId="0" borderId="10" xfId="73" applyFont="1" applyBorder="1" applyAlignment="1" quotePrefix="1">
      <alignment vertical="top" wrapText="1"/>
      <protection/>
    </xf>
    <xf numFmtId="0" fontId="8" fillId="0" borderId="10" xfId="73" applyFont="1" applyBorder="1" applyAlignment="1" quotePrefix="1">
      <alignment vertical="top" wrapText="1"/>
      <protection/>
    </xf>
    <xf numFmtId="0" fontId="3" fillId="0" borderId="10" xfId="73" applyFont="1" applyBorder="1" applyAlignment="1">
      <alignment vertical="top" wrapText="1"/>
      <protection/>
    </xf>
    <xf numFmtId="3" fontId="4" fillId="33" borderId="10" xfId="75" applyNumberFormat="1" applyFont="1" applyFill="1" applyBorder="1" applyAlignment="1">
      <alignment wrapText="1"/>
      <protection/>
    </xf>
    <xf numFmtId="3" fontId="4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4" fillId="0" borderId="10" xfId="75" applyNumberFormat="1" applyFont="1" applyFill="1" applyBorder="1" applyAlignment="1">
      <alignment wrapText="1"/>
      <protection/>
    </xf>
    <xf numFmtId="0" fontId="4" fillId="0" borderId="10" xfId="75" applyFont="1" applyFill="1" applyBorder="1" applyAlignment="1" quotePrefix="1">
      <alignment/>
      <protection/>
    </xf>
    <xf numFmtId="0" fontId="4" fillId="0" borderId="10" xfId="75" applyFont="1" applyFill="1" applyBorder="1" applyAlignment="1" quotePrefix="1">
      <alignment wrapText="1"/>
      <protection/>
    </xf>
    <xf numFmtId="0" fontId="4" fillId="0" borderId="10" xfId="75" applyFont="1" applyFill="1" applyBorder="1" applyAlignment="1">
      <alignment horizontal="center" vertical="center"/>
      <protection/>
    </xf>
    <xf numFmtId="0" fontId="3" fillId="0" borderId="10" xfId="75" applyFont="1" applyFill="1" applyBorder="1" applyAlignment="1">
      <alignment vertical="center" wrapText="1"/>
      <protection/>
    </xf>
    <xf numFmtId="0" fontId="4" fillId="0" borderId="10" xfId="75" applyFont="1" applyFill="1" applyBorder="1" applyAlignment="1">
      <alignment vertical="center" wrapText="1"/>
      <protection/>
    </xf>
    <xf numFmtId="0" fontId="5" fillId="0" borderId="10" xfId="75" applyFont="1" applyFill="1" applyBorder="1" applyAlignment="1">
      <alignment vertical="center" wrapText="1"/>
      <protection/>
    </xf>
    <xf numFmtId="0" fontId="10" fillId="0" borderId="10" xfId="75" applyFont="1" applyFill="1" applyBorder="1" applyAlignment="1">
      <alignment horizontal="left" vertical="center" wrapText="1"/>
      <protection/>
    </xf>
    <xf numFmtId="0" fontId="4" fillId="0" borderId="10" xfId="75" applyFont="1" applyFill="1" applyBorder="1" applyAlignment="1">
      <alignment vertical="center"/>
      <protection/>
    </xf>
    <xf numFmtId="3" fontId="16" fillId="33" borderId="10" xfId="75" applyNumberFormat="1" applyFont="1" applyFill="1" applyBorder="1" applyAlignment="1">
      <alignment horizontal="right" vertical="center" wrapText="1"/>
      <protection/>
    </xf>
    <xf numFmtId="0" fontId="22" fillId="0" borderId="0" xfId="0" applyFont="1" applyFill="1" applyAlignment="1">
      <alignment vertical="center"/>
    </xf>
    <xf numFmtId="3" fontId="86" fillId="0" borderId="0" xfId="69" applyNumberFormat="1" applyFont="1" applyBorder="1" applyAlignment="1">
      <alignment vertical="center" wrapText="1"/>
      <protection/>
    </xf>
    <xf numFmtId="3" fontId="83" fillId="0" borderId="0" xfId="69" applyNumberFormat="1" applyFont="1" applyBorder="1">
      <alignment/>
      <protection/>
    </xf>
    <xf numFmtId="3" fontId="20" fillId="0" borderId="0" xfId="69" applyNumberFormat="1" applyFont="1" applyAlignment="1">
      <alignment wrapText="1"/>
      <protection/>
    </xf>
    <xf numFmtId="0" fontId="4" fillId="33" borderId="10" xfId="75" applyFont="1" applyFill="1" applyBorder="1" applyAlignment="1">
      <alignment horizontal="center" vertical="center" wrapText="1"/>
      <protection/>
    </xf>
    <xf numFmtId="0" fontId="4" fillId="0" borderId="10" xfId="75" applyFont="1" applyFill="1" applyBorder="1" applyAlignment="1" quotePrefix="1">
      <alignment horizontal="center" wrapText="1"/>
      <protection/>
    </xf>
    <xf numFmtId="0" fontId="4" fillId="0" borderId="0" xfId="0" applyFont="1" applyAlignment="1">
      <alignment horizontal="center"/>
    </xf>
    <xf numFmtId="0" fontId="4" fillId="0" borderId="10" xfId="75" applyFont="1" applyFill="1" applyBorder="1" applyAlignment="1">
      <alignment horizontal="center" wrapText="1"/>
      <protection/>
    </xf>
    <xf numFmtId="0" fontId="22" fillId="0" borderId="10" xfId="75" applyFont="1" applyFill="1" applyBorder="1" applyAlignment="1">
      <alignment horizontal="center" wrapText="1"/>
      <protection/>
    </xf>
    <xf numFmtId="0" fontId="16" fillId="33" borderId="10" xfId="75" applyFont="1" applyFill="1" applyBorder="1" applyAlignment="1">
      <alignment horizontal="left" vertical="center" wrapText="1"/>
      <protection/>
    </xf>
    <xf numFmtId="0" fontId="22" fillId="0" borderId="10" xfId="75" applyFont="1" applyFill="1" applyBorder="1" applyAlignment="1">
      <alignment horizontal="center"/>
      <protection/>
    </xf>
    <xf numFmtId="0" fontId="4" fillId="0" borderId="10" xfId="75" applyFont="1" applyFill="1" applyBorder="1" applyAlignment="1" quotePrefix="1">
      <alignment horizontal="center"/>
      <protection/>
    </xf>
    <xf numFmtId="3" fontId="3" fillId="0" borderId="10" xfId="75" applyNumberFormat="1" applyFont="1" applyFill="1" applyBorder="1" applyAlignment="1">
      <alignment wrapText="1"/>
      <protection/>
    </xf>
    <xf numFmtId="0" fontId="4" fillId="0" borderId="10" xfId="75" applyFont="1" applyFill="1" applyBorder="1" applyAlignment="1" quotePrefix="1">
      <alignment horizontal="left" wrapText="1"/>
      <protection/>
    </xf>
    <xf numFmtId="0" fontId="87" fillId="0" borderId="10" xfId="75" applyFont="1" applyFill="1" applyBorder="1" applyAlignment="1" quotePrefix="1">
      <alignment wrapText="1"/>
      <protection/>
    </xf>
    <xf numFmtId="0" fontId="87" fillId="0" borderId="10" xfId="75" applyFont="1" applyFill="1" applyBorder="1" applyAlignment="1">
      <alignment wrapText="1"/>
      <protection/>
    </xf>
    <xf numFmtId="0" fontId="87" fillId="0" borderId="10" xfId="75" applyFont="1" applyFill="1" applyBorder="1" applyAlignment="1" quotePrefix="1">
      <alignment/>
      <protection/>
    </xf>
    <xf numFmtId="0" fontId="3" fillId="0" borderId="0" xfId="0" applyFont="1" applyAlignment="1">
      <alignment horizontal="center" wrapText="1"/>
    </xf>
    <xf numFmtId="0" fontId="88" fillId="0" borderId="10" xfId="75" applyFont="1" applyFill="1" applyBorder="1" applyAlignment="1" quotePrefix="1">
      <alignment wrapText="1"/>
      <protection/>
    </xf>
    <xf numFmtId="0" fontId="4" fillId="0" borderId="0" xfId="0" applyFont="1" applyAlignment="1">
      <alignment wrapText="1"/>
    </xf>
    <xf numFmtId="3" fontId="4" fillId="33" borderId="13" xfId="75" applyNumberFormat="1" applyFont="1" applyFill="1" applyBorder="1" applyAlignment="1">
      <alignment horizontal="right" vertical="center" wrapText="1"/>
      <protection/>
    </xf>
    <xf numFmtId="3" fontId="86" fillId="0" borderId="14" xfId="69" applyNumberFormat="1" applyFont="1" applyBorder="1" applyAlignment="1">
      <alignment horizontal="center" vertical="center" wrapText="1"/>
      <protection/>
    </xf>
    <xf numFmtId="0" fontId="88" fillId="0" borderId="0" xfId="0" applyFont="1" applyAlignment="1">
      <alignment/>
    </xf>
    <xf numFmtId="0" fontId="8" fillId="0" borderId="10" xfId="75" applyFont="1" applyFill="1" applyBorder="1" applyAlignment="1">
      <alignment vertical="center" wrapText="1"/>
      <protection/>
    </xf>
    <xf numFmtId="3" fontId="85" fillId="0" borderId="0" xfId="69" applyNumberFormat="1" applyFont="1" applyBorder="1" applyAlignment="1">
      <alignment horizontal="left" vertical="center" wrapText="1"/>
      <protection/>
    </xf>
    <xf numFmtId="3" fontId="85" fillId="0" borderId="0" xfId="69" applyNumberFormat="1" applyFont="1" applyBorder="1" applyAlignment="1">
      <alignment vertical="center" wrapText="1"/>
      <protection/>
    </xf>
    <xf numFmtId="0" fontId="4" fillId="33" borderId="10" xfId="75" applyFont="1" applyFill="1" applyBorder="1" applyAlignment="1" quotePrefix="1">
      <alignment horizontal="left" vertical="center" wrapText="1"/>
      <protection/>
    </xf>
    <xf numFmtId="0" fontId="16" fillId="0" borderId="10" xfId="75" applyFont="1" applyFill="1" applyBorder="1" applyAlignment="1" quotePrefix="1">
      <alignment wrapText="1"/>
      <protection/>
    </xf>
    <xf numFmtId="0" fontId="4" fillId="0" borderId="10" xfId="75" applyFont="1" applyFill="1" applyBorder="1" applyAlignment="1" quotePrefix="1">
      <alignment horizontal="left" wrapText="1" indent="2"/>
      <protection/>
    </xf>
    <xf numFmtId="0" fontId="4" fillId="0" borderId="10" xfId="75" applyFont="1" applyFill="1" applyBorder="1" applyAlignment="1" quotePrefix="1">
      <alignment horizontal="left" wrapText="1" indent="3"/>
      <protection/>
    </xf>
    <xf numFmtId="3" fontId="89" fillId="0" borderId="11" xfId="69" applyNumberFormat="1" applyFont="1" applyBorder="1" applyAlignment="1">
      <alignment horizontal="right" vertical="center"/>
      <protection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4" fillId="0" borderId="10" xfId="75" applyFont="1" applyFill="1" applyBorder="1" applyAlignment="1">
      <alignment/>
      <protection/>
    </xf>
    <xf numFmtId="0" fontId="80" fillId="0" borderId="0" xfId="0" applyFont="1" applyAlignment="1">
      <alignment horizontal="center"/>
    </xf>
    <xf numFmtId="0" fontId="82" fillId="0" borderId="0" xfId="69" applyFont="1" applyAlignment="1">
      <alignment horizontal="right"/>
      <protection/>
    </xf>
    <xf numFmtId="0" fontId="28" fillId="0" borderId="0" xfId="74" applyFont="1">
      <alignment/>
      <protection/>
    </xf>
    <xf numFmtId="0" fontId="30" fillId="0" borderId="0" xfId="74" applyFont="1">
      <alignment/>
      <protection/>
    </xf>
    <xf numFmtId="0" fontId="29" fillId="0" borderId="0" xfId="74" applyFont="1">
      <alignment/>
      <protection/>
    </xf>
    <xf numFmtId="3" fontId="9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75" fillId="0" borderId="0" xfId="0" applyFont="1" applyAlignment="1">
      <alignment/>
    </xf>
    <xf numFmtId="0" fontId="84" fillId="0" borderId="0" xfId="0" applyFont="1" applyAlignment="1">
      <alignment/>
    </xf>
    <xf numFmtId="3" fontId="84" fillId="0" borderId="0" xfId="0" applyNumberFormat="1" applyFont="1" applyAlignment="1">
      <alignment/>
    </xf>
    <xf numFmtId="0" fontId="80" fillId="0" borderId="0" xfId="0" applyFont="1" applyBorder="1" applyAlignment="1">
      <alignment/>
    </xf>
    <xf numFmtId="3" fontId="80" fillId="0" borderId="0" xfId="0" applyNumberFormat="1" applyFont="1" applyBorder="1" applyAlignment="1">
      <alignment/>
    </xf>
    <xf numFmtId="0" fontId="80" fillId="0" borderId="11" xfId="0" applyFont="1" applyBorder="1" applyAlignment="1">
      <alignment/>
    </xf>
    <xf numFmtId="3" fontId="80" fillId="0" borderId="11" xfId="0" applyNumberFormat="1" applyFont="1" applyBorder="1" applyAlignment="1">
      <alignment/>
    </xf>
    <xf numFmtId="0" fontId="91" fillId="0" borderId="11" xfId="0" applyFont="1" applyBorder="1" applyAlignment="1">
      <alignment/>
    </xf>
    <xf numFmtId="0" fontId="91" fillId="0" borderId="0" xfId="0" applyFont="1" applyBorder="1" applyAlignment="1">
      <alignment/>
    </xf>
    <xf numFmtId="3" fontId="91" fillId="0" borderId="0" xfId="0" applyNumberFormat="1" applyFont="1" applyBorder="1" applyAlignment="1">
      <alignment/>
    </xf>
    <xf numFmtId="3" fontId="91" fillId="0" borderId="11" xfId="0" applyNumberFormat="1" applyFont="1" applyBorder="1" applyAlignment="1">
      <alignment/>
    </xf>
    <xf numFmtId="0" fontId="84" fillId="0" borderId="0" xfId="0" applyFont="1" applyBorder="1" applyAlignment="1">
      <alignment/>
    </xf>
    <xf numFmtId="3" fontId="84" fillId="0" borderId="0" xfId="0" applyNumberFormat="1" applyFont="1" applyBorder="1" applyAlignment="1">
      <alignment/>
    </xf>
    <xf numFmtId="0" fontId="80" fillId="0" borderId="15" xfId="0" applyFont="1" applyBorder="1" applyAlignment="1">
      <alignment/>
    </xf>
    <xf numFmtId="3" fontId="80" fillId="0" borderId="15" xfId="0" applyNumberFormat="1" applyFont="1" applyBorder="1" applyAlignment="1">
      <alignment/>
    </xf>
    <xf numFmtId="0" fontId="22" fillId="0" borderId="0" xfId="74" applyFont="1">
      <alignment/>
      <protection/>
    </xf>
    <xf numFmtId="3" fontId="4" fillId="0" borderId="0" xfId="74" applyNumberFormat="1" applyFont="1" applyFill="1" applyBorder="1">
      <alignment/>
      <protection/>
    </xf>
    <xf numFmtId="0" fontId="4" fillId="0" borderId="0" xfId="74" applyFont="1" applyFill="1" applyBorder="1" applyAlignment="1">
      <alignment/>
      <protection/>
    </xf>
    <xf numFmtId="3" fontId="4" fillId="0" borderId="0" xfId="0" applyNumberFormat="1" applyFont="1" applyAlignment="1">
      <alignment/>
    </xf>
    <xf numFmtId="0" fontId="92" fillId="0" borderId="0" xfId="0" applyFont="1" applyAlignment="1">
      <alignment/>
    </xf>
    <xf numFmtId="3" fontId="92" fillId="0" borderId="0" xfId="0" applyNumberFormat="1" applyFont="1" applyAlignment="1">
      <alignment/>
    </xf>
    <xf numFmtId="0" fontId="4" fillId="0" borderId="0" xfId="74" applyFont="1">
      <alignment/>
      <protection/>
    </xf>
    <xf numFmtId="0" fontId="4" fillId="0" borderId="0" xfId="74" applyFont="1" applyFill="1" applyBorder="1">
      <alignment/>
      <protection/>
    </xf>
    <xf numFmtId="0" fontId="80" fillId="0" borderId="0" xfId="0" applyFont="1" applyFill="1" applyBorder="1" applyAlignment="1">
      <alignment/>
    </xf>
    <xf numFmtId="3" fontId="4" fillId="0" borderId="0" xfId="74" applyNumberFormat="1" applyFont="1" applyFill="1" applyBorder="1" applyAlignment="1">
      <alignment horizontal="right" wrapText="1"/>
      <protection/>
    </xf>
    <xf numFmtId="3" fontId="4" fillId="0" borderId="15" xfId="74" applyNumberFormat="1" applyFont="1" applyFill="1" applyBorder="1">
      <alignment/>
      <protection/>
    </xf>
    <xf numFmtId="3" fontId="4" fillId="0" borderId="15" xfId="74" applyNumberFormat="1" applyFont="1" applyFill="1" applyBorder="1" applyAlignment="1">
      <alignment horizontal="right" wrapText="1"/>
      <protection/>
    </xf>
    <xf numFmtId="0" fontId="93" fillId="0" borderId="0" xfId="0" applyFont="1" applyAlignment="1">
      <alignment/>
    </xf>
    <xf numFmtId="3" fontId="82" fillId="0" borderId="11" xfId="0" applyNumberFormat="1" applyFont="1" applyBorder="1" applyAlignment="1">
      <alignment/>
    </xf>
    <xf numFmtId="0" fontId="93" fillId="0" borderId="0" xfId="0" applyFont="1" applyBorder="1" applyAlignment="1">
      <alignment/>
    </xf>
    <xf numFmtId="0" fontId="4" fillId="0" borderId="11" xfId="74" applyFont="1" applyFill="1" applyBorder="1">
      <alignment/>
      <protection/>
    </xf>
    <xf numFmtId="0" fontId="93" fillId="0" borderId="11" xfId="0" applyFont="1" applyBorder="1" applyAlignment="1">
      <alignment/>
    </xf>
    <xf numFmtId="3" fontId="4" fillId="0" borderId="11" xfId="74" applyNumberFormat="1" applyFont="1" applyFill="1" applyBorder="1">
      <alignment/>
      <protection/>
    </xf>
    <xf numFmtId="0" fontId="10" fillId="0" borderId="0" xfId="74" applyFont="1" applyFill="1" applyBorder="1" applyAlignment="1">
      <alignment horizontal="left" wrapText="1"/>
      <protection/>
    </xf>
    <xf numFmtId="3" fontId="82" fillId="0" borderId="0" xfId="0" applyNumberFormat="1" applyFont="1" applyBorder="1" applyAlignment="1">
      <alignment/>
    </xf>
    <xf numFmtId="3" fontId="4" fillId="0" borderId="11" xfId="74" applyNumberFormat="1" applyFont="1" applyFill="1" applyBorder="1" applyAlignment="1">
      <alignment horizontal="right" wrapText="1"/>
      <protection/>
    </xf>
    <xf numFmtId="0" fontId="21" fillId="0" borderId="0" xfId="74" applyFont="1" applyBorder="1" applyAlignment="1">
      <alignment/>
      <protection/>
    </xf>
    <xf numFmtId="0" fontId="94" fillId="0" borderId="0" xfId="0" applyFont="1" applyAlignment="1">
      <alignment/>
    </xf>
    <xf numFmtId="3" fontId="4" fillId="0" borderId="0" xfId="74" applyNumberFormat="1" applyFont="1">
      <alignment/>
      <protection/>
    </xf>
    <xf numFmtId="0" fontId="10" fillId="0" borderId="11" xfId="74" applyFont="1" applyFill="1" applyBorder="1" applyAlignment="1">
      <alignment horizontal="left" wrapText="1"/>
      <protection/>
    </xf>
    <xf numFmtId="0" fontId="82" fillId="0" borderId="11" xfId="0" applyFont="1" applyFill="1" applyBorder="1" applyAlignment="1">
      <alignment horizontal="left"/>
    </xf>
    <xf numFmtId="0" fontId="80" fillId="0" borderId="0" xfId="0" applyFont="1" applyAlignment="1">
      <alignment/>
    </xf>
    <xf numFmtId="0" fontId="4" fillId="0" borderId="11" xfId="74" applyNumberFormat="1" applyFont="1" applyFill="1" applyBorder="1" applyAlignment="1">
      <alignment horizontal="left"/>
      <protection/>
    </xf>
    <xf numFmtId="0" fontId="0" fillId="0" borderId="11" xfId="0" applyBorder="1" applyAlignment="1">
      <alignment/>
    </xf>
    <xf numFmtId="0" fontId="4" fillId="0" borderId="15" xfId="74" applyFont="1" applyBorder="1">
      <alignment/>
      <protection/>
    </xf>
    <xf numFmtId="0" fontId="10" fillId="0" borderId="0" xfId="74" applyFont="1" applyFill="1" applyBorder="1" applyAlignment="1">
      <alignment/>
      <protection/>
    </xf>
    <xf numFmtId="0" fontId="10" fillId="0" borderId="11" xfId="74" applyFont="1" applyFill="1" applyBorder="1" applyAlignment="1">
      <alignment horizontal="left"/>
      <protection/>
    </xf>
    <xf numFmtId="0" fontId="82" fillId="0" borderId="0" xfId="0" applyFont="1" applyAlignment="1">
      <alignment/>
    </xf>
    <xf numFmtId="0" fontId="28" fillId="0" borderId="0" xfId="74" applyFont="1" applyAlignment="1">
      <alignment horizontal="right"/>
      <protection/>
    </xf>
    <xf numFmtId="3" fontId="5" fillId="0" borderId="10" xfId="75" applyNumberFormat="1" applyFont="1" applyFill="1" applyBorder="1" applyAlignment="1">
      <alignment wrapText="1"/>
      <protection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right"/>
    </xf>
    <xf numFmtId="0" fontId="92" fillId="0" borderId="0" xfId="0" applyFont="1" applyBorder="1" applyAlignment="1">
      <alignment/>
    </xf>
    <xf numFmtId="0" fontId="4" fillId="0" borderId="11" xfId="74" applyFont="1" applyBorder="1">
      <alignment/>
      <protection/>
    </xf>
    <xf numFmtId="0" fontId="4" fillId="0" borderId="11" xfId="74" applyFont="1" applyFill="1" applyBorder="1" applyAlignment="1">
      <alignment horizontal="left" wrapText="1"/>
      <protection/>
    </xf>
    <xf numFmtId="0" fontId="4" fillId="0" borderId="0" xfId="74" applyFont="1" applyFill="1" applyBorder="1" applyAlignment="1">
      <alignment horizontal="left" wrapText="1"/>
      <protection/>
    </xf>
    <xf numFmtId="0" fontId="4" fillId="0" borderId="0" xfId="74" applyFont="1" applyBorder="1">
      <alignment/>
      <protection/>
    </xf>
    <xf numFmtId="0" fontId="4" fillId="0" borderId="0" xfId="74" applyFont="1" applyFill="1" applyBorder="1" applyAlignment="1">
      <alignment horizontal="left"/>
      <protection/>
    </xf>
    <xf numFmtId="3" fontId="4" fillId="0" borderId="0" xfId="74" applyNumberFormat="1" applyFont="1" applyFill="1" applyBorder="1" applyAlignment="1">
      <alignment vertical="center"/>
      <protection/>
    </xf>
    <xf numFmtId="0" fontId="21" fillId="0" borderId="0" xfId="74" applyFont="1" applyBorder="1" applyAlignment="1">
      <alignment horizontal="center"/>
      <protection/>
    </xf>
    <xf numFmtId="0" fontId="80" fillId="0" borderId="0" xfId="0" applyFont="1" applyBorder="1" applyAlignment="1">
      <alignment horizontal="left"/>
    </xf>
    <xf numFmtId="0" fontId="80" fillId="0" borderId="0" xfId="0" applyFont="1" applyAlignment="1">
      <alignment horizontal="right"/>
    </xf>
    <xf numFmtId="0" fontId="27" fillId="0" borderId="0" xfId="74" applyFont="1" applyAlignment="1">
      <alignment horizontal="center" vertical="center" wrapText="1"/>
      <protection/>
    </xf>
    <xf numFmtId="0" fontId="10" fillId="0" borderId="0" xfId="74" applyFont="1" applyAlignment="1">
      <alignment horizontal="right"/>
      <protection/>
    </xf>
    <xf numFmtId="0" fontId="80" fillId="0" borderId="0" xfId="0" applyFont="1" applyBorder="1" applyAlignment="1">
      <alignment horizontal="left" vertical="center" wrapText="1"/>
    </xf>
    <xf numFmtId="0" fontId="95" fillId="0" borderId="0" xfId="0" applyFont="1" applyFill="1" applyAlignment="1">
      <alignment horizontal="center"/>
    </xf>
    <xf numFmtId="0" fontId="21" fillId="0" borderId="0" xfId="74" applyFont="1" applyBorder="1" applyAlignment="1">
      <alignment horizontal="center"/>
      <protection/>
    </xf>
    <xf numFmtId="0" fontId="28" fillId="0" borderId="0" xfId="74" applyFont="1" applyAlignment="1">
      <alignment horizontal="right"/>
      <protection/>
    </xf>
    <xf numFmtId="0" fontId="95" fillId="0" borderId="0" xfId="0" applyFont="1" applyAlignment="1">
      <alignment horizontal="center"/>
    </xf>
    <xf numFmtId="0" fontId="10" fillId="0" borderId="10" xfId="75" applyFont="1" applyFill="1" applyBorder="1" applyAlignment="1">
      <alignment wrapText="1"/>
      <protection/>
    </xf>
    <xf numFmtId="3" fontId="4" fillId="33" borderId="10" xfId="75" applyNumberFormat="1" applyFont="1" applyFill="1" applyBorder="1" applyAlignment="1">
      <alignment wrapText="1"/>
      <protection/>
    </xf>
    <xf numFmtId="0" fontId="21" fillId="0" borderId="10" xfId="75" applyFont="1" applyFill="1" applyBorder="1" applyAlignment="1">
      <alignment horizontal="left" vertical="center" wrapText="1"/>
      <protection/>
    </xf>
    <xf numFmtId="3" fontId="4" fillId="33" borderId="10" xfId="75" applyNumberFormat="1" applyFont="1" applyFill="1" applyBorder="1" applyAlignment="1">
      <alignment vertical="center" wrapText="1"/>
      <protection/>
    </xf>
    <xf numFmtId="0" fontId="84" fillId="0" borderId="0" xfId="0" applyFont="1" applyAlignment="1">
      <alignment horizontal="center"/>
    </xf>
    <xf numFmtId="0" fontId="4" fillId="0" borderId="10" xfId="75" applyFont="1" applyFill="1" applyBorder="1" applyAlignment="1">
      <alignment horizontal="center" vertical="center"/>
      <protection/>
    </xf>
    <xf numFmtId="0" fontId="21" fillId="0" borderId="10" xfId="75" applyFont="1" applyFill="1" applyBorder="1" applyAlignment="1">
      <alignment horizontal="left" vertical="center"/>
      <protection/>
    </xf>
    <xf numFmtId="0" fontId="4" fillId="0" borderId="10" xfId="75" applyFont="1" applyFill="1" applyBorder="1" applyAlignment="1">
      <alignment vertical="center" wrapText="1"/>
      <protection/>
    </xf>
    <xf numFmtId="0" fontId="21" fillId="0" borderId="10" xfId="75" applyFont="1" applyFill="1" applyBorder="1" applyAlignment="1">
      <alignment vertical="center" wrapText="1"/>
      <protection/>
    </xf>
    <xf numFmtId="0" fontId="4" fillId="0" borderId="10" xfId="75" applyFont="1" applyFill="1" applyBorder="1" applyAlignment="1">
      <alignment horizontal="center" vertical="center" wrapText="1"/>
      <protection/>
    </xf>
    <xf numFmtId="0" fontId="4" fillId="0" borderId="16" xfId="75" applyFont="1" applyFill="1" applyBorder="1" applyAlignment="1">
      <alignment horizontal="center" vertical="center" wrapText="1"/>
      <protection/>
    </xf>
    <xf numFmtId="0" fontId="4" fillId="0" borderId="15" xfId="75" applyFont="1" applyFill="1" applyBorder="1" applyAlignment="1">
      <alignment horizontal="center" vertical="center" wrapText="1"/>
      <protection/>
    </xf>
    <xf numFmtId="0" fontId="4" fillId="0" borderId="17" xfId="75" applyFont="1" applyFill="1" applyBorder="1" applyAlignment="1">
      <alignment horizontal="center" vertical="center" wrapText="1"/>
      <protection/>
    </xf>
    <xf numFmtId="0" fontId="8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2" xfId="75" applyFont="1" applyFill="1" applyBorder="1" applyAlignment="1">
      <alignment horizontal="center" vertical="center"/>
      <protection/>
    </xf>
    <xf numFmtId="0" fontId="4" fillId="0" borderId="14" xfId="75" applyFont="1" applyFill="1" applyBorder="1" applyAlignment="1">
      <alignment horizontal="center" vertical="center"/>
      <protection/>
    </xf>
    <xf numFmtId="3" fontId="4" fillId="33" borderId="12" xfId="75" applyNumberFormat="1" applyFont="1" applyFill="1" applyBorder="1" applyAlignment="1">
      <alignment horizontal="center" vertical="center" wrapText="1"/>
      <protection/>
    </xf>
    <xf numFmtId="3" fontId="4" fillId="33" borderId="14" xfId="75" applyNumberFormat="1" applyFont="1" applyFill="1" applyBorder="1" applyAlignment="1">
      <alignment horizontal="center" vertical="center" wrapText="1"/>
      <protection/>
    </xf>
    <xf numFmtId="0" fontId="84" fillId="0" borderId="0" xfId="0" applyFont="1" applyAlignment="1">
      <alignment horizontal="center" wrapText="1"/>
    </xf>
    <xf numFmtId="3" fontId="4" fillId="33" borderId="12" xfId="75" applyNumberFormat="1" applyFont="1" applyFill="1" applyBorder="1" applyAlignment="1">
      <alignment vertical="center" wrapText="1"/>
      <protection/>
    </xf>
    <xf numFmtId="3" fontId="4" fillId="33" borderId="14" xfId="75" applyNumberFormat="1" applyFont="1" applyFill="1" applyBorder="1" applyAlignment="1">
      <alignment vertical="center" wrapText="1"/>
      <protection/>
    </xf>
    <xf numFmtId="0" fontId="21" fillId="0" borderId="16" xfId="75" applyFont="1" applyFill="1" applyBorder="1" applyAlignment="1">
      <alignment vertical="center" wrapText="1"/>
      <protection/>
    </xf>
    <xf numFmtId="0" fontId="21" fillId="0" borderId="15" xfId="75" applyFont="1" applyFill="1" applyBorder="1" applyAlignment="1">
      <alignment vertical="center" wrapText="1"/>
      <protection/>
    </xf>
    <xf numFmtId="0" fontId="21" fillId="0" borderId="17" xfId="75" applyFont="1" applyFill="1" applyBorder="1" applyAlignment="1">
      <alignment vertical="center" wrapText="1"/>
      <protection/>
    </xf>
    <xf numFmtId="0" fontId="21" fillId="0" borderId="10" xfId="75" applyFont="1" applyFill="1" applyBorder="1" applyAlignment="1">
      <alignment vertical="center"/>
      <protection/>
    </xf>
    <xf numFmtId="0" fontId="9" fillId="0" borderId="0" xfId="0" applyFont="1" applyAlignment="1">
      <alignment horizontal="center"/>
    </xf>
    <xf numFmtId="0" fontId="5" fillId="0" borderId="0" xfId="73" applyFont="1" applyFill="1" applyAlignment="1">
      <alignment horizontal="center" vertical="center" wrapText="1"/>
      <protection/>
    </xf>
    <xf numFmtId="0" fontId="4" fillId="0" borderId="18" xfId="75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4" fillId="0" borderId="12" xfId="75" applyFont="1" applyFill="1" applyBorder="1" applyAlignment="1">
      <alignment horizontal="center" vertical="center" wrapText="1"/>
      <protection/>
    </xf>
    <xf numFmtId="0" fontId="4" fillId="0" borderId="14" xfId="75" applyFont="1" applyFill="1" applyBorder="1" applyAlignment="1">
      <alignment horizontal="center" vertical="center" wrapText="1"/>
      <protection/>
    </xf>
    <xf numFmtId="3" fontId="85" fillId="0" borderId="11" xfId="69" applyNumberFormat="1" applyFont="1" applyBorder="1" applyAlignment="1">
      <alignment horizontal="justify" vertical="center" wrapText="1"/>
      <protection/>
    </xf>
    <xf numFmtId="3" fontId="85" fillId="0" borderId="0" xfId="69" applyNumberFormat="1" applyFont="1" applyBorder="1" applyAlignment="1">
      <alignment horizontal="justify" vertical="center" wrapText="1"/>
      <protection/>
    </xf>
    <xf numFmtId="3" fontId="96" fillId="0" borderId="0" xfId="69" applyNumberFormat="1" applyFont="1" applyBorder="1" applyAlignment="1">
      <alignment vertical="center" wrapText="1"/>
      <protection/>
    </xf>
  </cellXfs>
  <cellStyles count="7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2 2" xfId="49"/>
    <cellStyle name="Ezres 3" xfId="50"/>
    <cellStyle name="Ezres 4" xfId="51"/>
    <cellStyle name="Figyelmeztetés" xfId="52"/>
    <cellStyle name="Hivatkozott cella" xfId="53"/>
    <cellStyle name="Jegyzet" xfId="54"/>
    <cellStyle name="Jó" xfId="55"/>
    <cellStyle name="Kimenet" xfId="56"/>
    <cellStyle name="Magyarázó szöveg" xfId="57"/>
    <cellStyle name="Normál 2" xfId="58"/>
    <cellStyle name="Normál 2 2" xfId="59"/>
    <cellStyle name="Normál 2 3" xfId="60"/>
    <cellStyle name="Normál 2 3 2" xfId="61"/>
    <cellStyle name="Normál 2 3 3" xfId="62"/>
    <cellStyle name="Normál 2 4" xfId="63"/>
    <cellStyle name="Normál 2 5" xfId="64"/>
    <cellStyle name="Normál 3" xfId="65"/>
    <cellStyle name="Normál 3 2" xfId="66"/>
    <cellStyle name="Normál 4" xfId="67"/>
    <cellStyle name="Normál 4 2" xfId="68"/>
    <cellStyle name="Normál 5" xfId="69"/>
    <cellStyle name="Normál 5 2" xfId="70"/>
    <cellStyle name="Normál 6" xfId="71"/>
    <cellStyle name="Normál_Baglad 2007. költségvetés 2" xfId="72"/>
    <cellStyle name="Normál_ktgv2004" xfId="73"/>
    <cellStyle name="Normál_Ljakabfa 2008(1). év költségvetés mód 04.17." xfId="74"/>
    <cellStyle name="Normál_Munka1" xfId="75"/>
    <cellStyle name="Összesen" xfId="76"/>
    <cellStyle name="Currency" xfId="77"/>
    <cellStyle name="Currency [0]" xfId="78"/>
    <cellStyle name="Rossz" xfId="79"/>
    <cellStyle name="Semleges" xfId="80"/>
    <cellStyle name="Számítás" xfId="81"/>
    <cellStyle name="Percent" xfId="82"/>
    <cellStyle name="Százalék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5.%20&#233;vi%20k&#246;lts&#233;gvet&#233;s\K&#252;ls&#337;s&#225;rd\Ksard%20z&#225;rsz&#225;mad&#225;s%20%202005.%2012.31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Szhazazarsz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\2009.%20&#233;vi%20z&#225;rsz&#225;mad&#225;s\Gosztzarsz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Szhazazarsz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zerver\c\doc\2009.%20&#233;vi%20z&#225;rsz&#225;mad&#225;s\Gosztzarsz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öv.mód.12.31."/>
      <sheetName val="Munka1"/>
      <sheetName val="Szöv.mód.12.19."/>
      <sheetName val="Szöv,.mód.09.30."/>
      <sheetName val="Szöv.mód. 08.24"/>
      <sheetName val="Szöv.mód.I.félév"/>
      <sheetName val="Bevételek"/>
      <sheetName val="Kiad összesít"/>
      <sheetName val="Kiad szakf átad "/>
      <sheetName val="kiad segély  "/>
      <sheetName val="felh "/>
      <sheetName val="Pénzmaradvány."/>
      <sheetName val="fejl. bev"/>
      <sheetName val="EU"/>
      <sheetName val="mük felh egyens mérleg (2)"/>
      <sheetName val="guruló"/>
      <sheetName val="többéves"/>
      <sheetName val="ütemt."/>
      <sheetName val="közvetett támog (2)"/>
      <sheetName val="Környezetvéd"/>
      <sheetName val="Egysz.pénzmar."/>
      <sheetName val="Egysz.mérleg"/>
      <sheetName val="Egysz.pénzforg.jel."/>
      <sheetName val="értékpapír"/>
      <sheetName val="vagyon"/>
      <sheetName val="100 fölötti"/>
      <sheetName val="beuházás"/>
      <sheetName val="forintos"/>
      <sheetName val="követelés"/>
      <sheetName val="változások"/>
      <sheetName val="kötelezettség"/>
      <sheetName val="szöve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 Bevétel összesen"/>
      <sheetName val="Kiadások"/>
      <sheetName val="FElhalm.kiad."/>
      <sheetName val="prognosztizál egyens mérleg (3)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uházás"/>
      <sheetName val="értékpapír"/>
      <sheetName val="követelés"/>
      <sheetName val="kötelezettség"/>
      <sheetName val="vagyon változás"/>
      <sheetName val="többéves (3)"/>
      <sheetName val="közvetett támog (2)"/>
      <sheetName val="EU"/>
      <sheetName val="tájékoztató egyens mérleg  (2)"/>
      <sheetName val="Bevételek részletes"/>
      <sheetName val="Kiad szakf "/>
      <sheetName val="Kiad  átad"/>
      <sheetName val="Segély)"/>
      <sheetName val="Falugondnok bevétel 2009 (2)"/>
      <sheetName val="Falugondnok kiadás 2009. (2)"/>
      <sheetName val="fejl. bev"/>
      <sheetName val="Munka1"/>
      <sheetName val="Munka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evét összesen "/>
      <sheetName val="Kiadások"/>
      <sheetName val="Felhalm. kiad. "/>
      <sheetName val="prognosztizált egyens mérleg "/>
      <sheetName val="Egysz.mérleg"/>
      <sheetName val="Egysz.pénzforg.jel."/>
      <sheetName val="Egysz.pénzmar."/>
      <sheetName val="Pénzmaradvány "/>
      <sheetName val="forintos"/>
      <sheetName val="vagyon"/>
      <sheetName val="100 fölötti"/>
      <sheetName val="beruházás"/>
      <sheetName val="Értékpapír"/>
      <sheetName val="követelés"/>
      <sheetName val="kötelezettség"/>
      <sheetName val="műemlék"/>
      <sheetName val="változások"/>
      <sheetName val="többéves"/>
      <sheetName val="közvetett támog"/>
      <sheetName val="EU"/>
      <sheetName val="tájékoztató egyens mérleg  (2)"/>
      <sheetName val="BevételekRÉSZLETES"/>
      <sheetName val="Kiad szakf átad "/>
      <sheetName val="Mük.átadás"/>
      <sheetName val="Segély)"/>
      <sheetName val="Falugondnok bevétel (2)"/>
      <sheetName val="Falugondnok kiadás  (2)"/>
      <sheetName val="fejl. bev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N17" sqref="N17"/>
    </sheetView>
  </sheetViews>
  <sheetFormatPr defaultColWidth="9.140625" defaultRowHeight="15"/>
  <cols>
    <col min="1" max="1" width="2.421875" style="0" customWidth="1"/>
    <col min="3" max="3" width="11.140625" style="0" customWidth="1"/>
    <col min="4" max="4" width="3.8515625" style="0" customWidth="1"/>
    <col min="5" max="5" width="15.7109375" style="0" customWidth="1"/>
    <col min="6" max="6" width="3.140625" style="0" customWidth="1"/>
    <col min="7" max="7" width="5.7109375" style="0" customWidth="1"/>
    <col min="8" max="8" width="4.00390625" style="0" customWidth="1"/>
    <col min="10" max="10" width="5.421875" style="0" customWidth="1"/>
    <col min="11" max="11" width="10.7109375" style="0" customWidth="1"/>
  </cols>
  <sheetData>
    <row r="1" spans="1:12" ht="57.75" customHeight="1">
      <c r="A1" s="198" t="s">
        <v>611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ht="15">
      <c r="A2" s="199" t="s">
        <v>530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1:11" ht="18.75">
      <c r="A3" s="184"/>
      <c r="B3" s="184"/>
      <c r="C3" s="184"/>
      <c r="D3" s="184"/>
      <c r="E3" s="184"/>
      <c r="F3" s="184"/>
      <c r="G3" s="184"/>
      <c r="H3" s="184"/>
      <c r="I3" s="184"/>
      <c r="J3" s="184"/>
      <c r="K3" s="184"/>
    </row>
    <row r="4" spans="1:11" ht="18.75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</row>
    <row r="5" spans="1:12" ht="15.75">
      <c r="A5" s="137" t="s">
        <v>525</v>
      </c>
      <c r="B5" s="137"/>
      <c r="C5" s="137"/>
      <c r="D5" s="137"/>
      <c r="E5" s="137"/>
      <c r="F5" s="138"/>
      <c r="G5" s="137"/>
      <c r="H5" s="137"/>
      <c r="I5" s="137"/>
      <c r="J5" s="138"/>
      <c r="K5" s="2"/>
      <c r="L5" s="2"/>
    </row>
    <row r="6" spans="1:12" ht="15.75">
      <c r="A6" s="155" t="s">
        <v>526</v>
      </c>
      <c r="B6" s="155"/>
      <c r="C6" s="155"/>
      <c r="D6" s="155"/>
      <c r="E6" s="155"/>
      <c r="F6" s="156"/>
      <c r="G6" s="2"/>
      <c r="H6" s="155" t="s">
        <v>527</v>
      </c>
      <c r="I6" s="155"/>
      <c r="J6" s="155"/>
      <c r="K6" s="156"/>
      <c r="L6" s="2"/>
    </row>
    <row r="7" spans="1:12" ht="15.75">
      <c r="A7" s="173" t="s">
        <v>524</v>
      </c>
      <c r="B7" s="155"/>
      <c r="C7" s="155"/>
      <c r="D7" s="155"/>
      <c r="E7" s="155"/>
      <c r="F7" s="174"/>
      <c r="G7" s="2"/>
      <c r="H7" s="139"/>
      <c r="I7" s="139"/>
      <c r="J7" s="139"/>
      <c r="K7" s="156"/>
      <c r="L7" s="2"/>
    </row>
    <row r="8" spans="2:12" ht="15.75">
      <c r="B8" s="158"/>
      <c r="C8" s="165"/>
      <c r="D8" s="165"/>
      <c r="E8" s="165"/>
      <c r="F8" s="174"/>
      <c r="G8" s="158" t="s">
        <v>607</v>
      </c>
      <c r="H8" s="188"/>
      <c r="I8" s="147"/>
      <c r="J8" s="153"/>
      <c r="K8" s="140"/>
      <c r="L8" s="2"/>
    </row>
    <row r="9" spans="2:12" ht="15.75">
      <c r="B9" s="166" t="s">
        <v>528</v>
      </c>
      <c r="C9" s="167"/>
      <c r="D9" s="167"/>
      <c r="E9" s="142">
        <v>12000</v>
      </c>
      <c r="F9" s="174"/>
      <c r="G9" s="141" t="s">
        <v>608</v>
      </c>
      <c r="H9" s="189"/>
      <c r="I9" s="168"/>
      <c r="J9" s="190"/>
      <c r="K9" s="142"/>
      <c r="L9" s="142">
        <v>7000</v>
      </c>
    </row>
    <row r="10" spans="1:12" s="135" customFormat="1" ht="15.75">
      <c r="A10" s="139"/>
      <c r="B10" s="200"/>
      <c r="C10" s="200"/>
      <c r="D10" s="194"/>
      <c r="E10" s="194"/>
      <c r="F10" s="140"/>
      <c r="G10" s="196" t="s">
        <v>609</v>
      </c>
      <c r="H10" s="139"/>
      <c r="I10" s="194"/>
      <c r="J10" s="191"/>
      <c r="K10" s="140"/>
      <c r="L10" s="139"/>
    </row>
    <row r="11" spans="1:12" ht="15.75">
      <c r="A11" s="157"/>
      <c r="B11" s="192"/>
      <c r="C11" s="192"/>
      <c r="D11" s="192"/>
      <c r="E11" s="192"/>
      <c r="F11" s="140"/>
      <c r="G11" s="141" t="s">
        <v>610</v>
      </c>
      <c r="H11" s="141"/>
      <c r="I11" s="141"/>
      <c r="J11" s="190"/>
      <c r="K11" s="142"/>
      <c r="L11" s="141">
        <v>5000</v>
      </c>
    </row>
    <row r="12" spans="1:12" ht="15.75">
      <c r="A12" s="2"/>
      <c r="B12" s="158"/>
      <c r="C12" s="139"/>
      <c r="D12" s="139"/>
      <c r="E12" s="139"/>
      <c r="F12" s="152"/>
      <c r="G12" s="2"/>
      <c r="H12" s="191"/>
      <c r="I12" s="193"/>
      <c r="J12" s="191"/>
      <c r="K12" s="140"/>
      <c r="L12" s="2"/>
    </row>
    <row r="13" spans="1:12" ht="15.75">
      <c r="A13" s="2"/>
      <c r="B13" s="158"/>
      <c r="C13" s="139"/>
      <c r="D13" s="139"/>
      <c r="E13" s="139"/>
      <c r="F13" s="152"/>
      <c r="G13" s="2"/>
      <c r="H13" s="191"/>
      <c r="I13" s="193"/>
      <c r="J13" s="191"/>
      <c r="K13" s="140"/>
      <c r="L13" s="2"/>
    </row>
    <row r="14" spans="2:11" ht="15.75">
      <c r="B14" s="158"/>
      <c r="C14" s="165"/>
      <c r="D14" s="165"/>
      <c r="E14" s="165"/>
      <c r="F14" s="152"/>
      <c r="H14" s="169"/>
      <c r="I14" s="169"/>
      <c r="J14" s="169"/>
      <c r="K14" s="170"/>
    </row>
    <row r="15" spans="1:11" ht="16.5">
      <c r="A15" s="151" t="s">
        <v>621</v>
      </c>
      <c r="B15" s="158"/>
      <c r="C15" s="165"/>
      <c r="D15" s="165"/>
      <c r="E15" s="165"/>
      <c r="F15" s="152"/>
      <c r="H15" s="169"/>
      <c r="I15" s="169"/>
      <c r="J15" s="169"/>
      <c r="K15" s="170"/>
    </row>
    <row r="16" spans="2:11" ht="15.75">
      <c r="B16" s="158"/>
      <c r="C16" s="165"/>
      <c r="D16" s="165"/>
      <c r="E16" s="165"/>
      <c r="F16" s="152"/>
      <c r="H16" s="169"/>
      <c r="I16" s="169"/>
      <c r="J16" s="169"/>
      <c r="K16" s="170"/>
    </row>
    <row r="17" spans="2:11" ht="16.5">
      <c r="B17" s="158"/>
      <c r="C17" s="165"/>
      <c r="D17" s="165"/>
      <c r="E17" s="165"/>
      <c r="F17" s="152"/>
      <c r="H17" s="169"/>
      <c r="I17" s="195" t="s">
        <v>529</v>
      </c>
      <c r="J17" s="172"/>
      <c r="K17" s="172"/>
    </row>
    <row r="18" spans="1:11" ht="16.5">
      <c r="A18" s="163"/>
      <c r="B18" s="163"/>
      <c r="C18" s="163"/>
      <c r="D18" s="163"/>
      <c r="E18" s="163"/>
      <c r="F18" s="163"/>
      <c r="G18" s="163"/>
      <c r="H18" s="163"/>
      <c r="I18" s="195" t="s">
        <v>78</v>
      </c>
      <c r="J18" s="172"/>
      <c r="K18" s="172"/>
    </row>
  </sheetData>
  <sheetProtection/>
  <mergeCells count="3">
    <mergeCell ref="A1:L1"/>
    <mergeCell ref="A2:L2"/>
    <mergeCell ref="B10:C10"/>
  </mergeCells>
  <printOptions/>
  <pageMargins left="0.7" right="0.43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28"/>
  <sheetViews>
    <sheetView zoomScalePageLayoutView="0" workbookViewId="0" topLeftCell="A1">
      <selection activeCell="A4" sqref="A4:L4"/>
    </sheetView>
  </sheetViews>
  <sheetFormatPr defaultColWidth="9.140625" defaultRowHeight="15"/>
  <cols>
    <col min="1" max="1" width="5.7109375" style="0" customWidth="1"/>
    <col min="2" max="2" width="45.140625" style="0" customWidth="1"/>
    <col min="3" max="6" width="9.140625" style="0" customWidth="1"/>
  </cols>
  <sheetData>
    <row r="1" spans="1:6" s="2" customFormat="1" ht="35.25" customHeight="1">
      <c r="A1" s="225" t="s">
        <v>493</v>
      </c>
      <c r="B1" s="225"/>
      <c r="C1" s="225"/>
      <c r="D1" s="225"/>
      <c r="E1" s="225"/>
      <c r="F1" s="225"/>
    </row>
    <row r="2" s="2" customFormat="1" ht="15.75"/>
    <row r="3" spans="1:6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</row>
    <row r="4" spans="1:6" s="10" customFormat="1" ht="15.75">
      <c r="A4" s="1">
        <v>1</v>
      </c>
      <c r="B4" s="223" t="s">
        <v>9</v>
      </c>
      <c r="C4" s="6" t="s">
        <v>391</v>
      </c>
      <c r="D4" s="6" t="s">
        <v>490</v>
      </c>
      <c r="E4" s="6" t="s">
        <v>514</v>
      </c>
      <c r="F4" s="6" t="s">
        <v>568</v>
      </c>
    </row>
    <row r="5" spans="1:6" s="10" customFormat="1" ht="15.75">
      <c r="A5" s="1">
        <v>2</v>
      </c>
      <c r="B5" s="224"/>
      <c r="C5" s="6" t="s">
        <v>4</v>
      </c>
      <c r="D5" s="6" t="s">
        <v>4</v>
      </c>
      <c r="E5" s="6" t="s">
        <v>4</v>
      </c>
      <c r="F5" s="6" t="s">
        <v>4</v>
      </c>
    </row>
    <row r="6" spans="1:7" s="10" customFormat="1" ht="15.75">
      <c r="A6" s="1">
        <v>3</v>
      </c>
      <c r="B6" s="9" t="s">
        <v>75</v>
      </c>
      <c r="C6" s="60">
        <f>C7+C18</f>
        <v>0</v>
      </c>
      <c r="D6" s="60">
        <f>D7+D18</f>
        <v>0</v>
      </c>
      <c r="E6" s="60">
        <f>E7+E18</f>
        <v>0</v>
      </c>
      <c r="F6" s="60">
        <f>F7+F18</f>
        <v>0</v>
      </c>
      <c r="G6" s="12"/>
    </row>
    <row r="7" spans="1:7" s="10" customFormat="1" ht="31.5" hidden="1">
      <c r="A7" s="1">
        <v>4</v>
      </c>
      <c r="B7" s="8" t="s">
        <v>76</v>
      </c>
      <c r="C7" s="14">
        <f>SUM(C8:C17)</f>
        <v>0</v>
      </c>
      <c r="D7" s="14">
        <f>SUM(D8:D17)</f>
        <v>0</v>
      </c>
      <c r="E7" s="14">
        <f>SUM(E8:E17)</f>
        <v>0</v>
      </c>
      <c r="F7" s="14">
        <f>SUM(F8:F17)</f>
        <v>0</v>
      </c>
      <c r="G7" s="12"/>
    </row>
    <row r="8" spans="1:7" s="10" customFormat="1" ht="15.75" hidden="1">
      <c r="A8" s="1"/>
      <c r="B8" s="8"/>
      <c r="C8" s="14"/>
      <c r="D8" s="14"/>
      <c r="E8" s="14"/>
      <c r="F8" s="14"/>
      <c r="G8" s="12"/>
    </row>
    <row r="9" spans="1:7" s="10" customFormat="1" ht="15.75" hidden="1">
      <c r="A9" s="1"/>
      <c r="B9" s="8"/>
      <c r="C9" s="14"/>
      <c r="D9" s="14"/>
      <c r="E9" s="14"/>
      <c r="F9" s="14"/>
      <c r="G9" s="12"/>
    </row>
    <row r="10" spans="1:7" s="10" customFormat="1" ht="15.75" hidden="1">
      <c r="A10" s="1"/>
      <c r="B10" s="8"/>
      <c r="C10" s="14"/>
      <c r="D10" s="14"/>
      <c r="E10" s="14"/>
      <c r="F10" s="14"/>
      <c r="G10" s="12"/>
    </row>
    <row r="11" spans="1:7" s="10" customFormat="1" ht="15.75" hidden="1">
      <c r="A11" s="1"/>
      <c r="B11" s="8"/>
      <c r="C11" s="14"/>
      <c r="D11" s="14"/>
      <c r="E11" s="14"/>
      <c r="F11" s="14"/>
      <c r="G11" s="12"/>
    </row>
    <row r="12" spans="1:7" s="10" customFormat="1" ht="15.75" hidden="1">
      <c r="A12" s="1"/>
      <c r="B12" s="8"/>
      <c r="C12" s="14"/>
      <c r="D12" s="14"/>
      <c r="E12" s="14"/>
      <c r="F12" s="14"/>
      <c r="G12" s="12"/>
    </row>
    <row r="13" spans="1:7" s="10" customFormat="1" ht="15.75" hidden="1">
      <c r="A13" s="1"/>
      <c r="B13" s="8"/>
      <c r="C13" s="14"/>
      <c r="D13" s="14"/>
      <c r="E13" s="14"/>
      <c r="F13" s="14"/>
      <c r="G13" s="12"/>
    </row>
    <row r="14" spans="1:7" s="10" customFormat="1" ht="15.75" hidden="1">
      <c r="A14" s="1"/>
      <c r="B14" s="8"/>
      <c r="C14" s="14"/>
      <c r="D14" s="14"/>
      <c r="E14" s="14"/>
      <c r="F14" s="14"/>
      <c r="G14" s="12"/>
    </row>
    <row r="15" spans="1:7" s="10" customFormat="1" ht="15.75" hidden="1">
      <c r="A15" s="1"/>
      <c r="B15" s="8"/>
      <c r="C15" s="14"/>
      <c r="D15" s="14"/>
      <c r="E15" s="14"/>
      <c r="F15" s="14"/>
      <c r="G15" s="12"/>
    </row>
    <row r="16" spans="1:7" s="10" customFormat="1" ht="15.75" hidden="1">
      <c r="A16" s="1"/>
      <c r="B16" s="8"/>
      <c r="C16" s="14"/>
      <c r="D16" s="14"/>
      <c r="E16" s="14"/>
      <c r="F16" s="14"/>
      <c r="G16" s="12"/>
    </row>
    <row r="17" spans="1:7" s="10" customFormat="1" ht="15.75" hidden="1">
      <c r="A17" s="1"/>
      <c r="B17" s="8"/>
      <c r="C17" s="14"/>
      <c r="D17" s="14"/>
      <c r="E17" s="14"/>
      <c r="F17" s="14"/>
      <c r="G17" s="12"/>
    </row>
    <row r="18" spans="1:7" s="10" customFormat="1" ht="15.75" hidden="1">
      <c r="A18" s="1">
        <v>5</v>
      </c>
      <c r="B18" s="8" t="s">
        <v>77</v>
      </c>
      <c r="C18" s="14">
        <v>0</v>
      </c>
      <c r="D18" s="14">
        <v>0</v>
      </c>
      <c r="E18" s="14">
        <v>0</v>
      </c>
      <c r="F18" s="14">
        <v>0</v>
      </c>
      <c r="G18" s="12"/>
    </row>
    <row r="19" spans="1:7" s="10" customFormat="1" ht="15.75" hidden="1">
      <c r="A19" s="1"/>
      <c r="B19" s="8"/>
      <c r="C19" s="14"/>
      <c r="D19" s="14"/>
      <c r="E19" s="14"/>
      <c r="F19" s="14"/>
      <c r="G19" s="12"/>
    </row>
    <row r="20" spans="1:7" s="10" customFormat="1" ht="15.75" hidden="1">
      <c r="A20" s="1"/>
      <c r="B20" s="8"/>
      <c r="C20" s="14"/>
      <c r="D20" s="14"/>
      <c r="E20" s="14"/>
      <c r="F20" s="14"/>
      <c r="G20" s="12"/>
    </row>
    <row r="21" spans="1:7" s="10" customFormat="1" ht="15.75" hidden="1">
      <c r="A21" s="1"/>
      <c r="B21" s="8"/>
      <c r="C21" s="14"/>
      <c r="D21" s="14"/>
      <c r="E21" s="14"/>
      <c r="F21" s="14"/>
      <c r="G21" s="12"/>
    </row>
    <row r="22" spans="1:7" s="10" customFormat="1" ht="15.75" hidden="1">
      <c r="A22" s="1"/>
      <c r="B22" s="8"/>
      <c r="C22" s="14"/>
      <c r="D22" s="14"/>
      <c r="E22" s="14"/>
      <c r="F22" s="14"/>
      <c r="G22" s="12"/>
    </row>
    <row r="23" spans="1:7" s="10" customFormat="1" ht="15.75" hidden="1">
      <c r="A23" s="1"/>
      <c r="B23" s="8"/>
      <c r="C23" s="14"/>
      <c r="D23" s="14"/>
      <c r="E23" s="14"/>
      <c r="F23" s="14"/>
      <c r="G23" s="12"/>
    </row>
    <row r="24" spans="1:7" s="10" customFormat="1" ht="15.75" hidden="1">
      <c r="A24" s="1"/>
      <c r="B24" s="8"/>
      <c r="C24" s="14"/>
      <c r="D24" s="14"/>
      <c r="E24" s="14"/>
      <c r="F24" s="14"/>
      <c r="G24" s="12"/>
    </row>
    <row r="25" spans="1:7" s="10" customFormat="1" ht="15.75" hidden="1">
      <c r="A25" s="1"/>
      <c r="B25" s="8"/>
      <c r="C25" s="14"/>
      <c r="D25" s="14"/>
      <c r="E25" s="14"/>
      <c r="F25" s="14"/>
      <c r="G25" s="12"/>
    </row>
    <row r="26" spans="1:7" s="10" customFormat="1" ht="15.75" hidden="1">
      <c r="A26" s="1"/>
      <c r="B26" s="8"/>
      <c r="C26" s="14"/>
      <c r="D26" s="14"/>
      <c r="E26" s="14"/>
      <c r="F26" s="14"/>
      <c r="G26" s="12"/>
    </row>
    <row r="27" spans="1:7" s="10" customFormat="1" ht="15.75" hidden="1">
      <c r="A27" s="1"/>
      <c r="B27" s="8"/>
      <c r="C27" s="14"/>
      <c r="D27" s="14"/>
      <c r="E27" s="14"/>
      <c r="F27" s="14"/>
      <c r="G27" s="12"/>
    </row>
    <row r="28" spans="1:7" s="10" customFormat="1" ht="15.75" hidden="1">
      <c r="A28" s="1"/>
      <c r="B28" s="8"/>
      <c r="C28" s="14"/>
      <c r="D28" s="14"/>
      <c r="E28" s="14"/>
      <c r="F28" s="14"/>
      <c r="G28" s="12"/>
    </row>
  </sheetData>
  <sheetProtection/>
  <mergeCells count="2">
    <mergeCell ref="A1:F1"/>
    <mergeCell ref="B4:B5"/>
  </mergeCells>
  <printOptions horizontalCentered="1"/>
  <pageMargins left="0.4724409448818898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&amp;R3. kimutatás</oddHeader>
    <oddFooter>&amp;C&amp;P. oldal, összesen: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H29"/>
  <sheetViews>
    <sheetView zoomScalePageLayoutView="0" workbookViewId="0" topLeftCell="A22">
      <selection activeCell="A4" sqref="A4:L4"/>
    </sheetView>
  </sheetViews>
  <sheetFormatPr defaultColWidth="9.140625" defaultRowHeight="15"/>
  <cols>
    <col min="1" max="1" width="58.28125" style="53" customWidth="1"/>
    <col min="2" max="2" width="16.140625" style="53" customWidth="1"/>
    <col min="3" max="4" width="16.140625" style="53" hidden="1" customWidth="1"/>
    <col min="5" max="138" width="9.140625" style="52" customWidth="1"/>
    <col min="139" max="16384" width="9.140625" style="53" customWidth="1"/>
  </cols>
  <sheetData>
    <row r="1" spans="1:138" s="49" customFormat="1" ht="33" customHeight="1">
      <c r="A1" s="233" t="s">
        <v>578</v>
      </c>
      <c r="B1" s="233"/>
      <c r="C1" s="233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</row>
    <row r="2" spans="2:138" s="50" customFormat="1" ht="21.75" customHeight="1">
      <c r="B2" s="51"/>
      <c r="C2" s="51"/>
      <c r="D2" s="51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</row>
    <row r="3" spans="1:138" s="55" customFormat="1" ht="30" customHeight="1">
      <c r="A3" s="73" t="s">
        <v>56</v>
      </c>
      <c r="B3" s="54" t="s">
        <v>57</v>
      </c>
      <c r="C3" s="54" t="s">
        <v>498</v>
      </c>
      <c r="D3" s="54" t="s">
        <v>504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</row>
    <row r="4" spans="1:138" s="55" customFormat="1" ht="31.5">
      <c r="A4" s="74" t="s">
        <v>58</v>
      </c>
      <c r="B4" s="56">
        <f>SUM(B5:B6)</f>
        <v>0</v>
      </c>
      <c r="C4" s="56">
        <f>SUM(C5:C6)</f>
        <v>0</v>
      </c>
      <c r="D4" s="56">
        <f>SUM(D5:D6)</f>
        <v>0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</row>
    <row r="5" spans="1:138" s="55" customFormat="1" ht="18">
      <c r="A5" s="75" t="s">
        <v>59</v>
      </c>
      <c r="B5" s="56">
        <v>0</v>
      </c>
      <c r="C5" s="56">
        <v>0</v>
      </c>
      <c r="D5" s="56">
        <v>0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</row>
    <row r="6" spans="1:138" s="55" customFormat="1" ht="18">
      <c r="A6" s="75" t="s">
        <v>60</v>
      </c>
      <c r="B6" s="56">
        <v>0</v>
      </c>
      <c r="C6" s="56">
        <v>0</v>
      </c>
      <c r="D6" s="56">
        <v>0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</row>
    <row r="7" spans="1:4" ht="31.5">
      <c r="A7" s="74" t="s">
        <v>61</v>
      </c>
      <c r="B7" s="56">
        <v>0</v>
      </c>
      <c r="C7" s="56">
        <v>0</v>
      </c>
      <c r="D7" s="56">
        <v>0</v>
      </c>
    </row>
    <row r="8" spans="1:4" ht="31.5">
      <c r="A8" s="76" t="s">
        <v>62</v>
      </c>
      <c r="B8" s="57">
        <f>SUM(B9:B10)</f>
        <v>0</v>
      </c>
      <c r="C8" s="57">
        <f>SUM(C9:C10)</f>
        <v>0</v>
      </c>
      <c r="D8" s="57">
        <f>SUM(D9:D10)</f>
        <v>0</v>
      </c>
    </row>
    <row r="9" spans="1:138" s="55" customFormat="1" ht="30">
      <c r="A9" s="77" t="s">
        <v>63</v>
      </c>
      <c r="B9" s="58">
        <v>0</v>
      </c>
      <c r="C9" s="58">
        <v>0</v>
      </c>
      <c r="D9" s="58">
        <v>0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</row>
    <row r="10" spans="1:138" s="55" customFormat="1" ht="30">
      <c r="A10" s="77" t="s">
        <v>64</v>
      </c>
      <c r="B10" s="58">
        <v>0</v>
      </c>
      <c r="C10" s="58">
        <v>0</v>
      </c>
      <c r="D10" s="58">
        <v>0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</row>
    <row r="11" spans="1:138" s="55" customFormat="1" ht="31.5">
      <c r="A11" s="76" t="s">
        <v>65</v>
      </c>
      <c r="B11" s="57">
        <v>0</v>
      </c>
      <c r="C11" s="57">
        <v>0</v>
      </c>
      <c r="D11" s="57">
        <v>0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</row>
    <row r="12" spans="1:138" s="55" customFormat="1" ht="31.5">
      <c r="A12" s="76" t="s">
        <v>66</v>
      </c>
      <c r="B12" s="57">
        <f>SUM(B13,B16,B19,B25,B22)</f>
        <v>200000</v>
      </c>
      <c r="C12" s="57">
        <f>SUM(C13,C16,C19,C25,C22)</f>
        <v>100000</v>
      </c>
      <c r="D12" s="57">
        <f>SUM(D13,D16,D19,D25,D22)</f>
        <v>150000</v>
      </c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</row>
    <row r="13" spans="1:4" ht="18">
      <c r="A13" s="77" t="s">
        <v>67</v>
      </c>
      <c r="B13" s="58">
        <v>0</v>
      </c>
      <c r="C13" s="58">
        <v>0</v>
      </c>
      <c r="D13" s="58">
        <v>0</v>
      </c>
    </row>
    <row r="14" spans="1:138" s="55" customFormat="1" ht="18">
      <c r="A14" s="78" t="s">
        <v>68</v>
      </c>
      <c r="B14" s="59">
        <v>0</v>
      </c>
      <c r="C14" s="59">
        <v>0</v>
      </c>
      <c r="D14" s="59">
        <v>0</v>
      </c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</row>
    <row r="15" spans="1:138" s="55" customFormat="1" ht="25.5">
      <c r="A15" s="78" t="s">
        <v>69</v>
      </c>
      <c r="B15" s="59">
        <v>0</v>
      </c>
      <c r="C15" s="59">
        <v>0</v>
      </c>
      <c r="D15" s="59">
        <v>0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</row>
    <row r="16" spans="1:138" s="55" customFormat="1" ht="30">
      <c r="A16" s="77" t="s">
        <v>70</v>
      </c>
      <c r="B16" s="58">
        <f>SUM(B17:B18)</f>
        <v>200000</v>
      </c>
      <c r="C16" s="58">
        <f>SUM(C17:C18)</f>
        <v>100000</v>
      </c>
      <c r="D16" s="58">
        <f>SUM(D17:D18)</f>
        <v>150000</v>
      </c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</row>
    <row r="17" spans="1:138" s="55" customFormat="1" ht="18">
      <c r="A17" s="78" t="s">
        <v>68</v>
      </c>
      <c r="B17" s="59">
        <v>200000</v>
      </c>
      <c r="C17" s="59">
        <v>100000</v>
      </c>
      <c r="D17" s="59">
        <v>150000</v>
      </c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</row>
    <row r="18" spans="1:138" s="55" customFormat="1" ht="25.5">
      <c r="A18" s="78" t="s">
        <v>69</v>
      </c>
      <c r="B18" s="59">
        <v>0</v>
      </c>
      <c r="C18" s="59">
        <v>0</v>
      </c>
      <c r="D18" s="59">
        <v>0</v>
      </c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</row>
    <row r="19" spans="1:138" s="55" customFormat="1" ht="18">
      <c r="A19" s="77" t="s">
        <v>113</v>
      </c>
      <c r="B19" s="58">
        <f>SUM(B20:B21)</f>
        <v>0</v>
      </c>
      <c r="C19" s="58">
        <f>SUM(C20:C21)</f>
        <v>0</v>
      </c>
      <c r="D19" s="58">
        <f>SUM(D20:D21)</f>
        <v>0</v>
      </c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</row>
    <row r="20" spans="1:4" ht="18">
      <c r="A20" s="78" t="s">
        <v>68</v>
      </c>
      <c r="B20" s="59">
        <v>0</v>
      </c>
      <c r="C20" s="59">
        <v>0</v>
      </c>
      <c r="D20" s="59">
        <v>0</v>
      </c>
    </row>
    <row r="21" spans="1:138" s="55" customFormat="1" ht="25.5">
      <c r="A21" s="78" t="s">
        <v>69</v>
      </c>
      <c r="B21" s="59">
        <v>0</v>
      </c>
      <c r="C21" s="59">
        <v>0</v>
      </c>
      <c r="D21" s="59">
        <v>0</v>
      </c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</row>
    <row r="22" spans="1:138" s="55" customFormat="1" ht="18">
      <c r="A22" s="77" t="s">
        <v>71</v>
      </c>
      <c r="B22" s="58">
        <f>SUM(B23:B24)</f>
        <v>0</v>
      </c>
      <c r="C22" s="58">
        <f>SUM(C23:C24)</f>
        <v>0</v>
      </c>
      <c r="D22" s="58">
        <f>SUM(D23:D24)</f>
        <v>0</v>
      </c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</row>
    <row r="23" spans="1:4" ht="18">
      <c r="A23" s="78" t="s">
        <v>68</v>
      </c>
      <c r="B23" s="59">
        <v>0</v>
      </c>
      <c r="C23" s="59">
        <v>0</v>
      </c>
      <c r="D23" s="59">
        <v>0</v>
      </c>
    </row>
    <row r="24" spans="1:4" ht="25.5">
      <c r="A24" s="78" t="s">
        <v>69</v>
      </c>
      <c r="B24" s="59">
        <v>0</v>
      </c>
      <c r="C24" s="59">
        <v>0</v>
      </c>
      <c r="D24" s="59">
        <v>0</v>
      </c>
    </row>
    <row r="25" spans="1:4" ht="18">
      <c r="A25" s="77" t="s">
        <v>72</v>
      </c>
      <c r="B25" s="58">
        <f>SUM(B26:B27)</f>
        <v>0</v>
      </c>
      <c r="C25" s="58">
        <f>SUM(C26:C27)</f>
        <v>0</v>
      </c>
      <c r="D25" s="58">
        <f>SUM(D26:D27)</f>
        <v>0</v>
      </c>
    </row>
    <row r="26" spans="1:4" ht="18">
      <c r="A26" s="78" t="s">
        <v>68</v>
      </c>
      <c r="B26" s="59">
        <v>0</v>
      </c>
      <c r="C26" s="59">
        <v>0</v>
      </c>
      <c r="D26" s="59">
        <v>0</v>
      </c>
    </row>
    <row r="27" spans="1:4" ht="25.5">
      <c r="A27" s="78" t="s">
        <v>69</v>
      </c>
      <c r="B27" s="59">
        <v>0</v>
      </c>
      <c r="C27" s="59">
        <v>0</v>
      </c>
      <c r="D27" s="59">
        <v>0</v>
      </c>
    </row>
    <row r="28" spans="1:4" ht="31.5">
      <c r="A28" s="76" t="s">
        <v>73</v>
      </c>
      <c r="B28" s="57">
        <v>0</v>
      </c>
      <c r="C28" s="57">
        <v>0</v>
      </c>
      <c r="D28" s="57">
        <v>0</v>
      </c>
    </row>
    <row r="29" spans="1:4" ht="18">
      <c r="A29" s="79" t="s">
        <v>74</v>
      </c>
      <c r="B29" s="57">
        <f>SUM(B8,B11,B12,B28,B4,B7)</f>
        <v>200000</v>
      </c>
      <c r="C29" s="57">
        <f>SUM(C8,C11,C12,C28,C4,C7)</f>
        <v>100000</v>
      </c>
      <c r="D29" s="57">
        <f>SUM(D8,D11,D12,D28,D4,D7)</f>
        <v>150000</v>
      </c>
    </row>
  </sheetData>
  <sheetProtection/>
  <mergeCells count="1">
    <mergeCell ref="A1:C1"/>
  </mergeCells>
  <printOptions horizontalCentered="1"/>
  <pageMargins left="0.5905511811023623" right="0.35433070866141736" top="0.7480314960629921" bottom="0.5118110236220472" header="0.5118110236220472" footer="0.5118110236220472"/>
  <pageSetup horizontalDpi="600" verticalDpi="600" orientation="portrait" paperSize="9" r:id="rId1"/>
  <headerFooter alignWithMargins="0">
    <oddHeader>&amp;R&amp;"Arial,Normál"&amp;10 4. kimutatás
</oddHeader>
    <oddFooter>&amp;C&amp;P. oldal, összesen: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L33"/>
  <sheetViews>
    <sheetView zoomScalePageLayoutView="0" workbookViewId="0" topLeftCell="A1">
      <selection activeCell="A4" sqref="A4:L4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12" width="12.7109375" style="21" customWidth="1"/>
    <col min="13" max="16384" width="9.140625" style="21" customWidth="1"/>
  </cols>
  <sheetData>
    <row r="1" spans="1:12" s="16" customFormat="1" ht="15.75">
      <c r="A1" s="219" t="s">
        <v>456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1:12" s="16" customFormat="1" ht="15.75">
      <c r="A2" s="220" t="s">
        <v>379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</row>
    <row r="3" spans="1:12" s="16" customFormat="1" ht="15.75">
      <c r="A3" s="220" t="s">
        <v>378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</row>
    <row r="4" spans="1:12" ht="15.75">
      <c r="A4" s="220" t="s">
        <v>520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12" ht="15.75">
      <c r="A5" s="41"/>
      <c r="B5" s="41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s="3" customFormat="1" ht="15.75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6</v>
      </c>
      <c r="G6" s="1" t="s">
        <v>47</v>
      </c>
      <c r="H6" s="1" t="s">
        <v>48</v>
      </c>
      <c r="I6" s="1" t="s">
        <v>49</v>
      </c>
      <c r="J6" s="1" t="s">
        <v>93</v>
      </c>
      <c r="K6" s="1" t="s">
        <v>94</v>
      </c>
      <c r="L6" s="1" t="s">
        <v>50</v>
      </c>
    </row>
    <row r="7" spans="1:12" s="3" customFormat="1" ht="15.75">
      <c r="A7" s="1">
        <v>1</v>
      </c>
      <c r="B7" s="221" t="s">
        <v>9</v>
      </c>
      <c r="C7" s="216" t="s">
        <v>490</v>
      </c>
      <c r="D7" s="216"/>
      <c r="E7" s="216"/>
      <c r="F7" s="217"/>
      <c r="G7" s="215" t="s">
        <v>514</v>
      </c>
      <c r="H7" s="216"/>
      <c r="I7" s="216"/>
      <c r="J7" s="217"/>
      <c r="K7" s="216" t="s">
        <v>568</v>
      </c>
      <c r="L7" s="217"/>
    </row>
    <row r="8" spans="1:12" s="3" customFormat="1" ht="31.5">
      <c r="A8" s="1"/>
      <c r="B8" s="234"/>
      <c r="C8" s="4" t="s">
        <v>518</v>
      </c>
      <c r="D8" s="4" t="s">
        <v>519</v>
      </c>
      <c r="E8" s="4" t="s">
        <v>576</v>
      </c>
      <c r="F8" s="4" t="s">
        <v>577</v>
      </c>
      <c r="G8" s="4" t="s">
        <v>518</v>
      </c>
      <c r="H8" s="4" t="s">
        <v>519</v>
      </c>
      <c r="I8" s="4" t="s">
        <v>576</v>
      </c>
      <c r="J8" s="4" t="s">
        <v>577</v>
      </c>
      <c r="K8" s="4" t="s">
        <v>576</v>
      </c>
      <c r="L8" s="4" t="s">
        <v>577</v>
      </c>
    </row>
    <row r="9" spans="1:12" s="3" customFormat="1" ht="15.75">
      <c r="A9" s="1">
        <v>2</v>
      </c>
      <c r="B9" s="222"/>
      <c r="C9" s="6" t="s">
        <v>380</v>
      </c>
      <c r="D9" s="6" t="s">
        <v>380</v>
      </c>
      <c r="E9" s="6" t="s">
        <v>4</v>
      </c>
      <c r="F9" s="6" t="s">
        <v>4</v>
      </c>
      <c r="G9" s="6" t="s">
        <v>380</v>
      </c>
      <c r="H9" s="6" t="s">
        <v>380</v>
      </c>
      <c r="I9" s="6" t="s">
        <v>4</v>
      </c>
      <c r="J9" s="6" t="s">
        <v>4</v>
      </c>
      <c r="K9" s="6" t="s">
        <v>4</v>
      </c>
      <c r="L9" s="6" t="s">
        <v>4</v>
      </c>
    </row>
    <row r="10" spans="1:12" ht="15.75">
      <c r="A10" s="1">
        <v>3</v>
      </c>
      <c r="B10" s="44" t="s">
        <v>386</v>
      </c>
      <c r="C10" s="15">
        <v>840000</v>
      </c>
      <c r="D10" s="15">
        <v>840000</v>
      </c>
      <c r="E10" s="15">
        <v>840000</v>
      </c>
      <c r="F10" s="15">
        <v>840000</v>
      </c>
      <c r="G10" s="15">
        <v>840000</v>
      </c>
      <c r="H10" s="15">
        <v>840000</v>
      </c>
      <c r="I10" s="15">
        <v>840000</v>
      </c>
      <c r="J10" s="15">
        <v>840000</v>
      </c>
      <c r="K10" s="15">
        <v>840000</v>
      </c>
      <c r="L10" s="15">
        <v>840000</v>
      </c>
    </row>
    <row r="11" spans="1:12" ht="30">
      <c r="A11" s="1">
        <v>4</v>
      </c>
      <c r="B11" s="44" t="s">
        <v>387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2" ht="15.75">
      <c r="A12" s="1">
        <v>5</v>
      </c>
      <c r="B12" s="44" t="s">
        <v>29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</row>
    <row r="13" spans="1:12" ht="45">
      <c r="A13" s="1">
        <v>6</v>
      </c>
      <c r="B13" s="44" t="s">
        <v>30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</row>
    <row r="14" spans="1:12" ht="15.75">
      <c r="A14" s="1">
        <v>7</v>
      </c>
      <c r="B14" s="44" t="s">
        <v>31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</row>
    <row r="15" spans="1:12" ht="30">
      <c r="A15" s="1">
        <v>8</v>
      </c>
      <c r="B15" s="44" t="s">
        <v>32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</row>
    <row r="16" spans="1:12" ht="30">
      <c r="A16" s="1">
        <v>9</v>
      </c>
      <c r="B16" s="44" t="s">
        <v>388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</row>
    <row r="17" spans="1:12" s="22" customFormat="1" ht="15.75">
      <c r="A17" s="1">
        <v>10</v>
      </c>
      <c r="B17" s="46" t="s">
        <v>51</v>
      </c>
      <c r="C17" s="18">
        <f>SUM(C10:C16)</f>
        <v>840000</v>
      </c>
      <c r="D17" s="18">
        <f>SUM(D10:D16)</f>
        <v>840000</v>
      </c>
      <c r="E17" s="18">
        <f aca="true" t="shared" si="0" ref="E17:L17">SUM(E10:E16)</f>
        <v>840000</v>
      </c>
      <c r="F17" s="18">
        <f t="shared" si="0"/>
        <v>840000</v>
      </c>
      <c r="G17" s="18">
        <f t="shared" si="0"/>
        <v>840000</v>
      </c>
      <c r="H17" s="18">
        <f>SUM(H10:H16)</f>
        <v>840000</v>
      </c>
      <c r="I17" s="18">
        <f t="shared" si="0"/>
        <v>840000</v>
      </c>
      <c r="J17" s="18">
        <f t="shared" si="0"/>
        <v>840000</v>
      </c>
      <c r="K17" s="18">
        <f t="shared" si="0"/>
        <v>840000</v>
      </c>
      <c r="L17" s="18">
        <f t="shared" si="0"/>
        <v>840000</v>
      </c>
    </row>
    <row r="18" spans="1:12" ht="15.75">
      <c r="A18" s="1">
        <v>11</v>
      </c>
      <c r="B18" s="46" t="s">
        <v>52</v>
      </c>
      <c r="C18" s="18">
        <f>ROUNDDOWN(C17*0.5,0)</f>
        <v>420000</v>
      </c>
      <c r="D18" s="18">
        <f>ROUNDDOWN(D17*0.5,0)</f>
        <v>420000</v>
      </c>
      <c r="E18" s="18">
        <f aca="true" t="shared" si="1" ref="E18:L18">ROUNDDOWN(E17*0.5,0)</f>
        <v>420000</v>
      </c>
      <c r="F18" s="18">
        <f t="shared" si="1"/>
        <v>420000</v>
      </c>
      <c r="G18" s="18">
        <f t="shared" si="1"/>
        <v>420000</v>
      </c>
      <c r="H18" s="18">
        <f>ROUNDDOWN(H17*0.5,0)</f>
        <v>420000</v>
      </c>
      <c r="I18" s="18">
        <f t="shared" si="1"/>
        <v>420000</v>
      </c>
      <c r="J18" s="18">
        <f t="shared" si="1"/>
        <v>420000</v>
      </c>
      <c r="K18" s="18">
        <f t="shared" si="1"/>
        <v>420000</v>
      </c>
      <c r="L18" s="18">
        <f t="shared" si="1"/>
        <v>420000</v>
      </c>
    </row>
    <row r="19" spans="1:12" ht="30">
      <c r="A19" s="1">
        <v>12</v>
      </c>
      <c r="B19" s="44" t="s">
        <v>33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</row>
    <row r="20" spans="1:12" ht="30">
      <c r="A20" s="1">
        <v>13</v>
      </c>
      <c r="B20" s="44" t="s">
        <v>37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</row>
    <row r="21" spans="1:12" ht="15.75">
      <c r="A21" s="1">
        <v>14</v>
      </c>
      <c r="B21" s="44" t="s">
        <v>34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</row>
    <row r="22" spans="1:12" ht="15.75">
      <c r="A22" s="1">
        <v>15</v>
      </c>
      <c r="B22" s="44" t="s">
        <v>35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</row>
    <row r="23" spans="1:12" ht="15.75">
      <c r="A23" s="1">
        <v>16</v>
      </c>
      <c r="B23" s="44" t="s">
        <v>36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</row>
    <row r="24" spans="1:12" ht="15.75">
      <c r="A24" s="1">
        <v>17</v>
      </c>
      <c r="B24" s="44" t="s">
        <v>38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</row>
    <row r="25" spans="1:12" ht="30">
      <c r="A25" s="1">
        <v>18</v>
      </c>
      <c r="B25" s="44" t="s">
        <v>90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</row>
    <row r="26" spans="1:12" s="22" customFormat="1" ht="15.75">
      <c r="A26" s="1">
        <v>19</v>
      </c>
      <c r="B26" s="46" t="s">
        <v>53</v>
      </c>
      <c r="C26" s="18">
        <f aca="true" t="shared" si="2" ref="C26:L26">SUM(C19:C25)</f>
        <v>0</v>
      </c>
      <c r="D26" s="18">
        <f t="shared" si="2"/>
        <v>0</v>
      </c>
      <c r="E26" s="18">
        <f t="shared" si="2"/>
        <v>0</v>
      </c>
      <c r="F26" s="18">
        <f t="shared" si="2"/>
        <v>0</v>
      </c>
      <c r="G26" s="18">
        <f t="shared" si="2"/>
        <v>0</v>
      </c>
      <c r="H26" s="18">
        <f t="shared" si="2"/>
        <v>0</v>
      </c>
      <c r="I26" s="18">
        <f t="shared" si="2"/>
        <v>0</v>
      </c>
      <c r="J26" s="18">
        <f t="shared" si="2"/>
        <v>0</v>
      </c>
      <c r="K26" s="18">
        <f t="shared" si="2"/>
        <v>0</v>
      </c>
      <c r="L26" s="18">
        <f t="shared" si="2"/>
        <v>0</v>
      </c>
    </row>
    <row r="27" spans="1:12" s="22" customFormat="1" ht="29.25">
      <c r="A27" s="1">
        <v>20</v>
      </c>
      <c r="B27" s="46" t="s">
        <v>54</v>
      </c>
      <c r="C27" s="18">
        <f aca="true" t="shared" si="3" ref="C27:L27">C18-C26</f>
        <v>420000</v>
      </c>
      <c r="D27" s="18">
        <f t="shared" si="3"/>
        <v>420000</v>
      </c>
      <c r="E27" s="18">
        <f t="shared" si="3"/>
        <v>420000</v>
      </c>
      <c r="F27" s="18">
        <f t="shared" si="3"/>
        <v>420000</v>
      </c>
      <c r="G27" s="18">
        <f t="shared" si="3"/>
        <v>420000</v>
      </c>
      <c r="H27" s="18">
        <f t="shared" si="3"/>
        <v>420000</v>
      </c>
      <c r="I27" s="18">
        <f t="shared" si="3"/>
        <v>420000</v>
      </c>
      <c r="J27" s="18">
        <f t="shared" si="3"/>
        <v>420000</v>
      </c>
      <c r="K27" s="18">
        <f t="shared" si="3"/>
        <v>420000</v>
      </c>
      <c r="L27" s="18">
        <f t="shared" si="3"/>
        <v>420000</v>
      </c>
    </row>
    <row r="28" spans="1:12" s="22" customFormat="1" ht="42.75">
      <c r="A28" s="1">
        <v>21</v>
      </c>
      <c r="B28" s="47" t="s">
        <v>383</v>
      </c>
      <c r="C28" s="18">
        <f aca="true" t="shared" si="4" ref="C28:K28">SUM(C29:C33)</f>
        <v>0</v>
      </c>
      <c r="D28" s="18">
        <f>SUM(D29:D33)</f>
        <v>0</v>
      </c>
      <c r="E28" s="18">
        <f>SUM(E29:E33)</f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  <c r="L28" s="18">
        <f>SUM(L29:L33)</f>
        <v>0</v>
      </c>
    </row>
    <row r="29" spans="1:12" ht="15.75">
      <c r="A29" s="1">
        <v>22</v>
      </c>
      <c r="B29" s="44" t="s">
        <v>521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f aca="true" t="shared" si="5" ref="K29:L33">C29+F29+G29+H29</f>
        <v>0</v>
      </c>
      <c r="L29" s="15">
        <f t="shared" si="5"/>
        <v>0</v>
      </c>
    </row>
    <row r="30" spans="1:12" ht="45">
      <c r="A30" s="1">
        <v>23</v>
      </c>
      <c r="B30" s="44" t="s">
        <v>121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f t="shared" si="5"/>
        <v>0</v>
      </c>
    </row>
    <row r="31" spans="1:12" ht="30">
      <c r="A31" s="1">
        <v>24</v>
      </c>
      <c r="B31" s="44" t="s">
        <v>91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f t="shared" si="5"/>
        <v>0</v>
      </c>
      <c r="L31" s="15">
        <f t="shared" si="5"/>
        <v>0</v>
      </c>
    </row>
    <row r="32" spans="1:12" ht="15.75">
      <c r="A32" s="1">
        <v>25</v>
      </c>
      <c r="B32" s="44" t="s">
        <v>89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f t="shared" si="5"/>
        <v>0</v>
      </c>
      <c r="L32" s="15">
        <f t="shared" si="5"/>
        <v>0</v>
      </c>
    </row>
    <row r="33" spans="1:12" ht="45">
      <c r="A33" s="1">
        <v>26</v>
      </c>
      <c r="B33" s="44" t="s">
        <v>382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f t="shared" si="5"/>
        <v>0</v>
      </c>
      <c r="L33" s="15">
        <f t="shared" si="5"/>
        <v>0</v>
      </c>
    </row>
  </sheetData>
  <sheetProtection/>
  <mergeCells count="8">
    <mergeCell ref="A1:L1"/>
    <mergeCell ref="A2:L2"/>
    <mergeCell ref="A3:L3"/>
    <mergeCell ref="A4:L4"/>
    <mergeCell ref="C7:F7"/>
    <mergeCell ref="G7:J7"/>
    <mergeCell ref="K7:L7"/>
    <mergeCell ref="B7:B9"/>
  </mergeCells>
  <printOptions horizontalCentered="1"/>
  <pageMargins left="0.5118110236220472" right="0.31496062992125984" top="0.7480314960629921" bottom="0.4724409448818898" header="0.31496062992125984" footer="0.31496062992125984"/>
  <pageSetup fitToHeight="1" fitToWidth="1" horizontalDpi="600" verticalDpi="600" orientation="landscape" paperSize="9" scale="56" r:id="rId1"/>
  <headerFooter>
    <oddHeader>&amp;R&amp;"Arial,Normál"&amp;10 5. kimutatás</oddHeader>
    <oddFooter>&amp;C&amp;P. oldal, összesen: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302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54.7109375" style="112" customWidth="1"/>
    <col min="2" max="2" width="5.7109375" style="16" customWidth="1"/>
    <col min="3" max="5" width="12.140625" style="16" customWidth="1"/>
    <col min="6" max="16384" width="9.140625" style="16" customWidth="1"/>
  </cols>
  <sheetData>
    <row r="1" spans="1:5" ht="15.75" customHeight="1">
      <c r="A1" s="235" t="s">
        <v>558</v>
      </c>
      <c r="B1" s="235"/>
      <c r="C1" s="235"/>
      <c r="D1" s="235"/>
      <c r="E1" s="235"/>
    </row>
    <row r="2" spans="1:5" ht="15.75">
      <c r="A2" s="220" t="s">
        <v>496</v>
      </c>
      <c r="B2" s="220"/>
      <c r="C2" s="220"/>
      <c r="D2" s="220"/>
      <c r="E2" s="220"/>
    </row>
    <row r="3" spans="1:3" ht="15.75">
      <c r="A3" s="110"/>
      <c r="B3" s="42"/>
      <c r="C3" s="42"/>
    </row>
    <row r="4" spans="1:5" s="10" customFormat="1" ht="31.5">
      <c r="A4" s="100" t="s">
        <v>9</v>
      </c>
      <c r="B4" s="17" t="s">
        <v>140</v>
      </c>
      <c r="C4" s="38" t="s">
        <v>4</v>
      </c>
      <c r="D4" s="38" t="s">
        <v>595</v>
      </c>
      <c r="E4" s="38" t="s">
        <v>612</v>
      </c>
    </row>
    <row r="5" spans="1:5" s="10" customFormat="1" ht="16.5">
      <c r="A5" s="66" t="s">
        <v>85</v>
      </c>
      <c r="B5" s="103"/>
      <c r="C5" s="81"/>
      <c r="D5" s="81"/>
      <c r="E5" s="81"/>
    </row>
    <row r="6" spans="1:5" s="10" customFormat="1" ht="31.5">
      <c r="A6" s="65" t="s">
        <v>270</v>
      </c>
      <c r="B6" s="17"/>
      <c r="C6" s="81"/>
      <c r="D6" s="81"/>
      <c r="E6" s="81"/>
    </row>
    <row r="7" spans="1:5" s="10" customFormat="1" ht="15.75" hidden="1">
      <c r="A7" s="85" t="s">
        <v>149</v>
      </c>
      <c r="B7" s="17">
        <v>2</v>
      </c>
      <c r="C7" s="81"/>
      <c r="D7" s="81"/>
      <c r="E7" s="81"/>
    </row>
    <row r="8" spans="1:5" s="10" customFormat="1" ht="15.75">
      <c r="A8" s="85" t="s">
        <v>150</v>
      </c>
      <c r="B8" s="17">
        <v>2</v>
      </c>
      <c r="C8" s="81">
        <v>405860</v>
      </c>
      <c r="D8" s="81">
        <v>405860</v>
      </c>
      <c r="E8" s="81">
        <v>405860</v>
      </c>
    </row>
    <row r="9" spans="1:5" s="10" customFormat="1" ht="15.75">
      <c r="A9" s="85" t="s">
        <v>151</v>
      </c>
      <c r="B9" s="17">
        <v>2</v>
      </c>
      <c r="C9" s="81">
        <v>960000</v>
      </c>
      <c r="D9" s="81">
        <v>960000</v>
      </c>
      <c r="E9" s="81">
        <v>960000</v>
      </c>
    </row>
    <row r="10" spans="1:5" s="10" customFormat="1" ht="15.75">
      <c r="A10" s="85" t="s">
        <v>152</v>
      </c>
      <c r="B10" s="17">
        <v>2</v>
      </c>
      <c r="C10" s="81">
        <v>143796</v>
      </c>
      <c r="D10" s="81">
        <v>143796</v>
      </c>
      <c r="E10" s="81">
        <v>143796</v>
      </c>
    </row>
    <row r="11" spans="1:5" s="10" customFormat="1" ht="15.75">
      <c r="A11" s="85" t="s">
        <v>153</v>
      </c>
      <c r="B11" s="17">
        <v>2</v>
      </c>
      <c r="C11" s="81">
        <v>304180</v>
      </c>
      <c r="D11" s="81">
        <v>304180</v>
      </c>
      <c r="E11" s="81">
        <v>304180</v>
      </c>
    </row>
    <row r="12" spans="1:5" s="10" customFormat="1" ht="15.75">
      <c r="A12" s="85" t="s">
        <v>272</v>
      </c>
      <c r="B12" s="17">
        <v>2</v>
      </c>
      <c r="C12" s="81">
        <v>5000000</v>
      </c>
      <c r="D12" s="81">
        <v>5000000</v>
      </c>
      <c r="E12" s="81">
        <v>5000000</v>
      </c>
    </row>
    <row r="13" spans="1:5" s="10" customFormat="1" ht="31.5" hidden="1">
      <c r="A13" s="85" t="s">
        <v>273</v>
      </c>
      <c r="B13" s="17">
        <v>2</v>
      </c>
      <c r="C13" s="81"/>
      <c r="D13" s="81"/>
      <c r="E13" s="81"/>
    </row>
    <row r="14" spans="1:5" s="10" customFormat="1" ht="15.75">
      <c r="A14" s="111" t="s">
        <v>482</v>
      </c>
      <c r="B14" s="17">
        <v>2</v>
      </c>
      <c r="C14" s="81">
        <v>3067374</v>
      </c>
      <c r="D14" s="81">
        <v>3067374</v>
      </c>
      <c r="E14" s="81">
        <v>3067374</v>
      </c>
    </row>
    <row r="15" spans="1:5" s="10" customFormat="1" ht="15.75">
      <c r="A15" s="85" t="s">
        <v>556</v>
      </c>
      <c r="B15" s="17">
        <v>2</v>
      </c>
      <c r="C15" s="81">
        <v>1009100</v>
      </c>
      <c r="D15" s="81">
        <v>1009100</v>
      </c>
      <c r="E15" s="81">
        <v>1009100</v>
      </c>
    </row>
    <row r="16" spans="1:5" s="10" customFormat="1" ht="31.5">
      <c r="A16" s="85" t="s">
        <v>285</v>
      </c>
      <c r="B16" s="17">
        <v>2</v>
      </c>
      <c r="C16" s="81">
        <v>2550</v>
      </c>
      <c r="D16" s="81">
        <v>2550</v>
      </c>
      <c r="E16" s="81">
        <v>2550</v>
      </c>
    </row>
    <row r="17" spans="1:5" s="10" customFormat="1" ht="31.5">
      <c r="A17" s="108" t="s">
        <v>271</v>
      </c>
      <c r="B17" s="17"/>
      <c r="C17" s="81">
        <f>SUM(C7:C16)</f>
        <v>10892860</v>
      </c>
      <c r="D17" s="81">
        <f>SUM(D7:D16)</f>
        <v>10892860</v>
      </c>
      <c r="E17" s="81">
        <f>SUM(E7:E16)</f>
        <v>10892860</v>
      </c>
    </row>
    <row r="18" spans="1:5" s="10" customFormat="1" ht="15.75" hidden="1">
      <c r="A18" s="85" t="s">
        <v>275</v>
      </c>
      <c r="B18" s="17">
        <v>2</v>
      </c>
      <c r="C18" s="81"/>
      <c r="D18" s="81"/>
      <c r="E18" s="81"/>
    </row>
    <row r="19" spans="1:5" s="10" customFormat="1" ht="15.75" hidden="1">
      <c r="A19" s="85" t="s">
        <v>276</v>
      </c>
      <c r="B19" s="17">
        <v>2</v>
      </c>
      <c r="C19" s="81"/>
      <c r="D19" s="81"/>
      <c r="E19" s="81"/>
    </row>
    <row r="20" spans="1:5" s="10" customFormat="1" ht="31.5" hidden="1">
      <c r="A20" s="108" t="s">
        <v>274</v>
      </c>
      <c r="B20" s="17"/>
      <c r="C20" s="81">
        <f>SUM(C18:C19)</f>
        <v>0</v>
      </c>
      <c r="D20" s="81">
        <f>SUM(D18:D19)</f>
        <v>0</v>
      </c>
      <c r="E20" s="81">
        <f>SUM(E18:E19)</f>
        <v>0</v>
      </c>
    </row>
    <row r="21" spans="1:5" s="10" customFormat="1" ht="15.75" hidden="1">
      <c r="A21" s="85" t="s">
        <v>277</v>
      </c>
      <c r="B21" s="17">
        <v>2</v>
      </c>
      <c r="C21" s="81"/>
      <c r="D21" s="81"/>
      <c r="E21" s="81"/>
    </row>
    <row r="22" spans="1:5" s="10" customFormat="1" ht="15.75" hidden="1">
      <c r="A22" s="85" t="s">
        <v>278</v>
      </c>
      <c r="B22" s="17">
        <v>2</v>
      </c>
      <c r="C22" s="81"/>
      <c r="D22" s="81"/>
      <c r="E22" s="81"/>
    </row>
    <row r="23" spans="1:5" s="10" customFormat="1" ht="15.75" hidden="1">
      <c r="A23" s="111" t="s">
        <v>482</v>
      </c>
      <c r="B23" s="17">
        <v>2</v>
      </c>
      <c r="C23" s="81"/>
      <c r="D23" s="81"/>
      <c r="E23" s="81"/>
    </row>
    <row r="24" spans="1:5" s="10" customFormat="1" ht="15.75">
      <c r="A24" s="85" t="s">
        <v>280</v>
      </c>
      <c r="B24" s="17">
        <v>2</v>
      </c>
      <c r="C24" s="81">
        <v>110720</v>
      </c>
      <c r="D24" s="81">
        <v>110720</v>
      </c>
      <c r="E24" s="81">
        <v>110720</v>
      </c>
    </row>
    <row r="25" spans="1:5" s="10" customFormat="1" ht="15.75" hidden="1">
      <c r="A25" s="85" t="s">
        <v>281</v>
      </c>
      <c r="B25" s="17">
        <v>2</v>
      </c>
      <c r="C25" s="81"/>
      <c r="D25" s="81"/>
      <c r="E25" s="81"/>
    </row>
    <row r="26" spans="1:5" s="10" customFormat="1" ht="31.5">
      <c r="A26" s="85" t="s">
        <v>483</v>
      </c>
      <c r="B26" s="17">
        <v>2</v>
      </c>
      <c r="C26" s="81">
        <v>199000</v>
      </c>
      <c r="D26" s="81">
        <v>199000</v>
      </c>
      <c r="E26" s="81">
        <v>199000</v>
      </c>
    </row>
    <row r="27" spans="1:5" s="10" customFormat="1" ht="15.75">
      <c r="A27" s="85" t="s">
        <v>557</v>
      </c>
      <c r="B27" s="17">
        <v>2</v>
      </c>
      <c r="C27" s="81">
        <v>36480</v>
      </c>
      <c r="D27" s="81">
        <v>36480</v>
      </c>
      <c r="E27" s="81">
        <v>36480</v>
      </c>
    </row>
    <row r="28" spans="1:5" s="10" customFormat="1" ht="47.25">
      <c r="A28" s="108" t="s">
        <v>279</v>
      </c>
      <c r="B28" s="17"/>
      <c r="C28" s="81">
        <f>SUM(C21:C27)</f>
        <v>346200</v>
      </c>
      <c r="D28" s="81">
        <f>SUM(D21:D27)</f>
        <v>346200</v>
      </c>
      <c r="E28" s="81">
        <f>SUM(E21:E27)</f>
        <v>346200</v>
      </c>
    </row>
    <row r="29" spans="1:5" s="10" customFormat="1" ht="47.25">
      <c r="A29" s="85" t="s">
        <v>282</v>
      </c>
      <c r="B29" s="17">
        <v>2</v>
      </c>
      <c r="C29" s="81">
        <v>1800000</v>
      </c>
      <c r="D29" s="81">
        <v>1800000</v>
      </c>
      <c r="E29" s="81">
        <v>1800000</v>
      </c>
    </row>
    <row r="30" spans="1:5" s="10" customFormat="1" ht="31.5">
      <c r="A30" s="108" t="s">
        <v>283</v>
      </c>
      <c r="B30" s="17"/>
      <c r="C30" s="81">
        <f>SUM(C29)</f>
        <v>1800000</v>
      </c>
      <c r="D30" s="81">
        <f>SUM(D29)</f>
        <v>1800000</v>
      </c>
      <c r="E30" s="81">
        <f>SUM(E29)</f>
        <v>1800000</v>
      </c>
    </row>
    <row r="31" spans="1:5" s="10" customFormat="1" ht="15.75" hidden="1">
      <c r="A31" s="85" t="s">
        <v>284</v>
      </c>
      <c r="B31" s="17">
        <v>2</v>
      </c>
      <c r="C31" s="81"/>
      <c r="D31" s="81"/>
      <c r="E31" s="81"/>
    </row>
    <row r="32" spans="1:5" s="10" customFormat="1" ht="15.75" hidden="1">
      <c r="A32" s="85" t="s">
        <v>536</v>
      </c>
      <c r="B32" s="17">
        <v>2</v>
      </c>
      <c r="C32" s="81"/>
      <c r="D32" s="81"/>
      <c r="E32" s="81"/>
    </row>
    <row r="33" spans="1:5" s="10" customFormat="1" ht="15.75" hidden="1">
      <c r="A33" s="85" t="s">
        <v>544</v>
      </c>
      <c r="B33" s="17">
        <v>2</v>
      </c>
      <c r="C33" s="81"/>
      <c r="D33" s="81"/>
      <c r="E33" s="81"/>
    </row>
    <row r="34" spans="1:5" s="10" customFormat="1" ht="15.75" hidden="1">
      <c r="A34" s="85" t="s">
        <v>545</v>
      </c>
      <c r="B34" s="17">
        <v>2</v>
      </c>
      <c r="C34" s="81"/>
      <c r="D34" s="81"/>
      <c r="E34" s="81"/>
    </row>
    <row r="35" spans="1:5" s="10" customFormat="1" ht="31.5" hidden="1">
      <c r="A35" s="85" t="s">
        <v>546</v>
      </c>
      <c r="B35" s="17">
        <v>2</v>
      </c>
      <c r="C35" s="81"/>
      <c r="D35" s="81"/>
      <c r="E35" s="81"/>
    </row>
    <row r="36" spans="1:5" s="10" customFormat="1" ht="15.75" hidden="1">
      <c r="A36" s="85" t="s">
        <v>547</v>
      </c>
      <c r="B36" s="17">
        <v>2</v>
      </c>
      <c r="C36" s="81"/>
      <c r="D36" s="81"/>
      <c r="E36" s="81"/>
    </row>
    <row r="37" spans="1:5" s="10" customFormat="1" ht="15.75" hidden="1">
      <c r="A37" s="85" t="s">
        <v>548</v>
      </c>
      <c r="B37" s="17">
        <v>2</v>
      </c>
      <c r="C37" s="81"/>
      <c r="D37" s="81"/>
      <c r="E37" s="81"/>
    </row>
    <row r="38" spans="1:5" s="10" customFormat="1" ht="15.75" hidden="1">
      <c r="A38" s="85" t="s">
        <v>549</v>
      </c>
      <c r="B38" s="17">
        <v>2</v>
      </c>
      <c r="C38" s="81"/>
      <c r="D38" s="81"/>
      <c r="E38" s="81"/>
    </row>
    <row r="39" spans="1:5" s="10" customFormat="1" ht="15.75" hidden="1">
      <c r="A39" s="85" t="s">
        <v>550</v>
      </c>
      <c r="B39" s="17">
        <v>2</v>
      </c>
      <c r="C39" s="81"/>
      <c r="D39" s="81"/>
      <c r="E39" s="81"/>
    </row>
    <row r="40" spans="1:5" s="10" customFormat="1" ht="15.75" hidden="1">
      <c r="A40" s="85" t="s">
        <v>551</v>
      </c>
      <c r="B40" s="17">
        <v>2</v>
      </c>
      <c r="C40" s="81"/>
      <c r="D40" s="81"/>
      <c r="E40" s="81"/>
    </row>
    <row r="41" spans="1:5" s="10" customFormat="1" ht="15.75" hidden="1">
      <c r="A41" s="85" t="s">
        <v>552</v>
      </c>
      <c r="B41" s="17">
        <v>2</v>
      </c>
      <c r="C41" s="81"/>
      <c r="D41" s="81"/>
      <c r="E41" s="81"/>
    </row>
    <row r="42" spans="1:5" s="10" customFormat="1" ht="15.75">
      <c r="A42" s="85" t="s">
        <v>597</v>
      </c>
      <c r="B42" s="17">
        <v>2</v>
      </c>
      <c r="C42" s="81">
        <v>0</v>
      </c>
      <c r="D42" s="81">
        <v>17780</v>
      </c>
      <c r="E42" s="81">
        <v>17780</v>
      </c>
    </row>
    <row r="43" spans="1:5" s="10" customFormat="1" ht="15.75" hidden="1">
      <c r="A43" s="85" t="s">
        <v>553</v>
      </c>
      <c r="B43" s="17">
        <v>2</v>
      </c>
      <c r="C43" s="81"/>
      <c r="D43" s="81"/>
      <c r="E43" s="81"/>
    </row>
    <row r="44" spans="1:5" s="10" customFormat="1" ht="15.75" hidden="1">
      <c r="A44" s="85" t="s">
        <v>285</v>
      </c>
      <c r="B44" s="17">
        <v>2</v>
      </c>
      <c r="C44" s="81"/>
      <c r="D44" s="81"/>
      <c r="E44" s="81"/>
    </row>
    <row r="45" spans="1:5" s="10" customFormat="1" ht="15.75" hidden="1">
      <c r="A45" s="85" t="s">
        <v>534</v>
      </c>
      <c r="B45" s="17">
        <v>2</v>
      </c>
      <c r="C45" s="81"/>
      <c r="D45" s="81"/>
      <c r="E45" s="81"/>
    </row>
    <row r="46" spans="1:5" s="10" customFormat="1" ht="31.5">
      <c r="A46" s="108" t="s">
        <v>535</v>
      </c>
      <c r="B46" s="17"/>
      <c r="C46" s="81">
        <f>SUM(C31:C45)</f>
        <v>0</v>
      </c>
      <c r="D46" s="81">
        <f>SUM(D31:D45)</f>
        <v>17780</v>
      </c>
      <c r="E46" s="81">
        <f>SUM(E31:E45)</f>
        <v>17780</v>
      </c>
    </row>
    <row r="47" spans="1:5" s="10" customFormat="1" ht="31.5">
      <c r="A47" s="85" t="s">
        <v>599</v>
      </c>
      <c r="B47" s="17">
        <v>2</v>
      </c>
      <c r="C47" s="81">
        <v>0</v>
      </c>
      <c r="D47" s="81">
        <v>4560</v>
      </c>
      <c r="E47" s="81">
        <v>4560</v>
      </c>
    </row>
    <row r="48" spans="1:5" s="10" customFormat="1" ht="15.75">
      <c r="A48" s="108" t="s">
        <v>598</v>
      </c>
      <c r="B48" s="17"/>
      <c r="C48" s="81">
        <f>SUM(C47)</f>
        <v>0</v>
      </c>
      <c r="D48" s="81">
        <f>SUM(D47)</f>
        <v>4560</v>
      </c>
      <c r="E48" s="81">
        <f>SUM(E47)</f>
        <v>4560</v>
      </c>
    </row>
    <row r="49" spans="1:5" s="10" customFormat="1" ht="15.75" hidden="1">
      <c r="A49" s="108"/>
      <c r="B49" s="17"/>
      <c r="C49" s="81"/>
      <c r="D49" s="81"/>
      <c r="E49" s="81"/>
    </row>
    <row r="50" spans="1:5" s="10" customFormat="1" ht="15.75" hidden="1">
      <c r="A50" s="61" t="s">
        <v>287</v>
      </c>
      <c r="B50" s="17"/>
      <c r="C50" s="81"/>
      <c r="D50" s="81"/>
      <c r="E50" s="81"/>
    </row>
    <row r="51" spans="1:5" s="10" customFormat="1" ht="15.75" hidden="1">
      <c r="A51" s="61"/>
      <c r="B51" s="17"/>
      <c r="C51" s="81"/>
      <c r="D51" s="81"/>
      <c r="E51" s="81"/>
    </row>
    <row r="52" spans="1:5" s="10" customFormat="1" ht="31.5" hidden="1">
      <c r="A52" s="61" t="s">
        <v>290</v>
      </c>
      <c r="B52" s="17"/>
      <c r="C52" s="81"/>
      <c r="D52" s="81"/>
      <c r="E52" s="81"/>
    </row>
    <row r="53" spans="1:5" s="10" customFormat="1" ht="15.75" hidden="1">
      <c r="A53" s="61"/>
      <c r="B53" s="17"/>
      <c r="C53" s="81"/>
      <c r="D53" s="81"/>
      <c r="E53" s="81"/>
    </row>
    <row r="54" spans="1:5" s="10" customFormat="1" ht="31.5" hidden="1">
      <c r="A54" s="61" t="s">
        <v>289</v>
      </c>
      <c r="B54" s="17"/>
      <c r="C54" s="81"/>
      <c r="D54" s="81"/>
      <c r="E54" s="81"/>
    </row>
    <row r="55" spans="1:5" s="10" customFormat="1" ht="15.75" hidden="1">
      <c r="A55" s="61"/>
      <c r="B55" s="17"/>
      <c r="C55" s="81"/>
      <c r="D55" s="81"/>
      <c r="E55" s="81"/>
    </row>
    <row r="56" spans="1:5" s="10" customFormat="1" ht="31.5" hidden="1">
      <c r="A56" s="61" t="s">
        <v>288</v>
      </c>
      <c r="B56" s="17"/>
      <c r="C56" s="81"/>
      <c r="D56" s="81"/>
      <c r="E56" s="81"/>
    </row>
    <row r="57" spans="1:5" s="10" customFormat="1" ht="15.75" hidden="1">
      <c r="A57" s="85" t="s">
        <v>495</v>
      </c>
      <c r="B57" s="17">
        <v>2</v>
      </c>
      <c r="C57" s="81"/>
      <c r="D57" s="81"/>
      <c r="E57" s="81"/>
    </row>
    <row r="58" spans="1:5" s="10" customFormat="1" ht="15.75" hidden="1">
      <c r="A58" s="107" t="s">
        <v>476</v>
      </c>
      <c r="B58" s="98"/>
      <c r="C58" s="81">
        <f>SUM(C57)</f>
        <v>0</v>
      </c>
      <c r="D58" s="81">
        <f>SUM(D57)</f>
        <v>0</v>
      </c>
      <c r="E58" s="81">
        <f>SUM(E57)</f>
        <v>0</v>
      </c>
    </row>
    <row r="59" spans="1:5" s="10" customFormat="1" ht="15.75" hidden="1">
      <c r="A59" s="85" t="s">
        <v>154</v>
      </c>
      <c r="B59" s="98">
        <v>2</v>
      </c>
      <c r="C59" s="81"/>
      <c r="D59" s="81"/>
      <c r="E59" s="81"/>
    </row>
    <row r="60" spans="1:5" s="10" customFormat="1" ht="15.75" hidden="1">
      <c r="A60" s="85" t="s">
        <v>291</v>
      </c>
      <c r="B60" s="98">
        <v>2</v>
      </c>
      <c r="C60" s="81"/>
      <c r="D60" s="81"/>
      <c r="E60" s="81"/>
    </row>
    <row r="61" spans="1:5" s="10" customFormat="1" ht="15.75" hidden="1">
      <c r="A61" s="85" t="s">
        <v>155</v>
      </c>
      <c r="B61" s="98">
        <v>2</v>
      </c>
      <c r="C61" s="81"/>
      <c r="D61" s="81"/>
      <c r="E61" s="81"/>
    </row>
    <row r="62" spans="1:5" s="10" customFormat="1" ht="15.75" hidden="1">
      <c r="A62" s="107" t="s">
        <v>158</v>
      </c>
      <c r="B62" s="98"/>
      <c r="C62" s="81">
        <f>SUM(C59:C61)</f>
        <v>0</v>
      </c>
      <c r="D62" s="81">
        <f>SUM(D59:D61)</f>
        <v>0</v>
      </c>
      <c r="E62" s="81">
        <f>SUM(E59:E61)</f>
        <v>0</v>
      </c>
    </row>
    <row r="63" spans="1:5" s="10" customFormat="1" ht="15.75" hidden="1">
      <c r="A63" s="85" t="s">
        <v>156</v>
      </c>
      <c r="B63" s="98">
        <v>2</v>
      </c>
      <c r="C63" s="81"/>
      <c r="D63" s="81"/>
      <c r="E63" s="81"/>
    </row>
    <row r="64" spans="1:5" s="10" customFormat="1" ht="15.75" hidden="1">
      <c r="A64" s="85" t="s">
        <v>118</v>
      </c>
      <c r="B64" s="98"/>
      <c r="C64" s="81"/>
      <c r="D64" s="81"/>
      <c r="E64" s="81"/>
    </row>
    <row r="65" spans="1:5" s="10" customFormat="1" ht="15.75" hidden="1">
      <c r="A65" s="107" t="s">
        <v>159</v>
      </c>
      <c r="B65" s="98"/>
      <c r="C65" s="81">
        <f>SUM(C63:C64)</f>
        <v>0</v>
      </c>
      <c r="D65" s="81">
        <f>SUM(D63:D64)</f>
        <v>0</v>
      </c>
      <c r="E65" s="81">
        <f>SUM(E63:E64)</f>
        <v>0</v>
      </c>
    </row>
    <row r="66" spans="1:5" s="10" customFormat="1" ht="15.75" hidden="1">
      <c r="A66" s="85" t="s">
        <v>129</v>
      </c>
      <c r="B66" s="17">
        <v>2</v>
      </c>
      <c r="C66" s="81"/>
      <c r="D66" s="81"/>
      <c r="E66" s="81"/>
    </row>
    <row r="67" spans="1:5" s="10" customFormat="1" ht="15.75" hidden="1">
      <c r="A67" s="85" t="s">
        <v>452</v>
      </c>
      <c r="B67" s="100">
        <v>2</v>
      </c>
      <c r="C67" s="81"/>
      <c r="D67" s="81"/>
      <c r="E67" s="81"/>
    </row>
    <row r="68" spans="1:5" s="10" customFormat="1" ht="15.75">
      <c r="A68" s="85" t="s">
        <v>506</v>
      </c>
      <c r="B68" s="100">
        <v>2</v>
      </c>
      <c r="C68" s="81">
        <v>903</v>
      </c>
      <c r="D68" s="81">
        <v>903</v>
      </c>
      <c r="E68" s="81">
        <v>903</v>
      </c>
    </row>
    <row r="69" spans="1:5" s="10" customFormat="1" ht="15.75" hidden="1">
      <c r="A69" s="85" t="s">
        <v>453</v>
      </c>
      <c r="B69" s="100">
        <v>2</v>
      </c>
      <c r="C69" s="81"/>
      <c r="D69" s="81"/>
      <c r="E69" s="81"/>
    </row>
    <row r="70" spans="1:5" s="10" customFormat="1" ht="15.75">
      <c r="A70" s="85" t="s">
        <v>507</v>
      </c>
      <c r="B70" s="100">
        <v>2</v>
      </c>
      <c r="C70" s="81">
        <v>2917</v>
      </c>
      <c r="D70" s="81">
        <v>2917</v>
      </c>
      <c r="E70" s="81">
        <v>2917</v>
      </c>
    </row>
    <row r="71" spans="1:5" s="10" customFormat="1" ht="15.75" hidden="1">
      <c r="A71" s="85" t="s">
        <v>454</v>
      </c>
      <c r="B71" s="100">
        <v>2</v>
      </c>
      <c r="C71" s="81"/>
      <c r="D71" s="81"/>
      <c r="E71" s="81"/>
    </row>
    <row r="72" spans="1:5" s="10" customFormat="1" ht="15.75">
      <c r="A72" s="85" t="s">
        <v>508</v>
      </c>
      <c r="B72" s="100">
        <v>2</v>
      </c>
      <c r="C72" s="81">
        <v>21495</v>
      </c>
      <c r="D72" s="81">
        <v>21495</v>
      </c>
      <c r="E72" s="81">
        <v>21495</v>
      </c>
    </row>
    <row r="73" spans="1:5" s="10" customFormat="1" ht="15.75" hidden="1">
      <c r="A73" s="85" t="s">
        <v>118</v>
      </c>
      <c r="B73" s="17"/>
      <c r="C73" s="81"/>
      <c r="D73" s="81"/>
      <c r="E73" s="81"/>
    </row>
    <row r="74" spans="1:5" s="10" customFormat="1" ht="15.75" hidden="1">
      <c r="A74" s="85" t="s">
        <v>118</v>
      </c>
      <c r="B74" s="17"/>
      <c r="C74" s="81"/>
      <c r="D74" s="81"/>
      <c r="E74" s="81"/>
    </row>
    <row r="75" spans="1:5" s="10" customFormat="1" ht="31.5">
      <c r="A75" s="107" t="s">
        <v>160</v>
      </c>
      <c r="B75" s="17"/>
      <c r="C75" s="81">
        <f>SUM(C66:C74)</f>
        <v>25315</v>
      </c>
      <c r="D75" s="81">
        <f>SUM(D66:D74)</f>
        <v>25315</v>
      </c>
      <c r="E75" s="81">
        <f>SUM(E66:E74)</f>
        <v>25315</v>
      </c>
    </row>
    <row r="76" spans="1:5" s="10" customFormat="1" ht="15.75" hidden="1">
      <c r="A76" s="85" t="s">
        <v>465</v>
      </c>
      <c r="B76" s="100">
        <v>2</v>
      </c>
      <c r="C76" s="81"/>
      <c r="D76" s="81"/>
      <c r="E76" s="81"/>
    </row>
    <row r="77" spans="1:5" s="10" customFormat="1" ht="15.75" hidden="1">
      <c r="A77" s="85" t="s">
        <v>466</v>
      </c>
      <c r="B77" s="100">
        <v>2</v>
      </c>
      <c r="C77" s="81"/>
      <c r="D77" s="81"/>
      <c r="E77" s="81"/>
    </row>
    <row r="78" spans="1:5" s="10" customFormat="1" ht="15.75" hidden="1">
      <c r="A78" s="85" t="s">
        <v>467</v>
      </c>
      <c r="B78" s="100">
        <v>2</v>
      </c>
      <c r="C78" s="81"/>
      <c r="D78" s="81"/>
      <c r="E78" s="81"/>
    </row>
    <row r="79" spans="1:5" s="10" customFormat="1" ht="15.75" hidden="1">
      <c r="A79" s="85" t="s">
        <v>468</v>
      </c>
      <c r="B79" s="100">
        <v>2</v>
      </c>
      <c r="C79" s="81"/>
      <c r="D79" s="81"/>
      <c r="E79" s="81"/>
    </row>
    <row r="80" spans="1:5" s="10" customFormat="1" ht="15.75" hidden="1">
      <c r="A80" s="85" t="s">
        <v>469</v>
      </c>
      <c r="B80" s="100">
        <v>2</v>
      </c>
      <c r="C80" s="81"/>
      <c r="D80" s="81"/>
      <c r="E80" s="81"/>
    </row>
    <row r="81" spans="1:5" s="10" customFormat="1" ht="15.75" hidden="1">
      <c r="A81" s="85" t="s">
        <v>470</v>
      </c>
      <c r="B81" s="100">
        <v>2</v>
      </c>
      <c r="C81" s="81"/>
      <c r="D81" s="81"/>
      <c r="E81" s="81"/>
    </row>
    <row r="82" spans="1:5" s="10" customFormat="1" ht="15.75" hidden="1">
      <c r="A82" s="85" t="s">
        <v>471</v>
      </c>
      <c r="B82" s="17">
        <v>2</v>
      </c>
      <c r="C82" s="81"/>
      <c r="D82" s="81"/>
      <c r="E82" s="81"/>
    </row>
    <row r="83" spans="1:5" s="10" customFormat="1" ht="15.75" hidden="1">
      <c r="A83" s="85" t="s">
        <v>472</v>
      </c>
      <c r="B83" s="17">
        <v>2</v>
      </c>
      <c r="C83" s="81"/>
      <c r="D83" s="81"/>
      <c r="E83" s="81"/>
    </row>
    <row r="84" spans="1:5" s="10" customFormat="1" ht="15.75" hidden="1">
      <c r="A84" s="85" t="s">
        <v>118</v>
      </c>
      <c r="B84" s="17"/>
      <c r="C84" s="81"/>
      <c r="D84" s="81"/>
      <c r="E84" s="81"/>
    </row>
    <row r="85" spans="1:5" s="10" customFormat="1" ht="15.75" hidden="1">
      <c r="A85" s="85" t="s">
        <v>118</v>
      </c>
      <c r="B85" s="17"/>
      <c r="C85" s="81"/>
      <c r="D85" s="81"/>
      <c r="E85" s="81"/>
    </row>
    <row r="86" spans="1:5" s="10" customFormat="1" ht="15.75" hidden="1">
      <c r="A86" s="107" t="s">
        <v>292</v>
      </c>
      <c r="B86" s="17"/>
      <c r="C86" s="81">
        <f>SUM(C76:C85)</f>
        <v>0</v>
      </c>
      <c r="D86" s="81">
        <f>SUM(D76:D85)</f>
        <v>0</v>
      </c>
      <c r="E86" s="81">
        <f>SUM(E76:E85)</f>
        <v>0</v>
      </c>
    </row>
    <row r="87" spans="1:5" s="10" customFormat="1" ht="15.75" hidden="1">
      <c r="A87" s="61"/>
      <c r="B87" s="17"/>
      <c r="C87" s="81"/>
      <c r="D87" s="81"/>
      <c r="E87" s="81"/>
    </row>
    <row r="88" spans="1:5" s="10" customFormat="1" ht="15.75" hidden="1">
      <c r="A88" s="61"/>
      <c r="B88" s="17"/>
      <c r="C88" s="81"/>
      <c r="D88" s="81"/>
      <c r="E88" s="81"/>
    </row>
    <row r="89" spans="1:5" s="10" customFormat="1" ht="31.5">
      <c r="A89" s="108" t="s">
        <v>293</v>
      </c>
      <c r="B89" s="17"/>
      <c r="C89" s="81">
        <f>C58+C62+C65+C75+C86</f>
        <v>25315</v>
      </c>
      <c r="D89" s="81">
        <f>D58+D62+D65+D75+D86</f>
        <v>25315</v>
      </c>
      <c r="E89" s="81">
        <f>E58+E62+E65+E75+E86</f>
        <v>25315</v>
      </c>
    </row>
    <row r="90" spans="1:5" s="10" customFormat="1" ht="31.5">
      <c r="A90" s="40" t="s">
        <v>270</v>
      </c>
      <c r="B90" s="100"/>
      <c r="C90" s="82">
        <f>SUM(C91:C91:C93)</f>
        <v>13064375</v>
      </c>
      <c r="D90" s="82">
        <f>SUM(D91:D91:D93)</f>
        <v>13086715</v>
      </c>
      <c r="E90" s="82">
        <f>SUM(E91:E91:E93)</f>
        <v>13086715</v>
      </c>
    </row>
    <row r="91" spans="1:5" s="10" customFormat="1" ht="15.75">
      <c r="A91" s="85" t="s">
        <v>385</v>
      </c>
      <c r="B91" s="98">
        <v>1</v>
      </c>
      <c r="C91" s="81">
        <f>SUMIF($B$6:$B$90,"1",C$6:C$90)</f>
        <v>0</v>
      </c>
      <c r="D91" s="81">
        <f>SUMIF($B$6:$B$90,"1",D$6:D$90)</f>
        <v>0</v>
      </c>
      <c r="E91" s="81">
        <f>SUMIF($B$6:$B$90,"1",E$6:E$90)</f>
        <v>0</v>
      </c>
    </row>
    <row r="92" spans="1:5" s="10" customFormat="1" ht="15.75">
      <c r="A92" s="85" t="s">
        <v>233</v>
      </c>
      <c r="B92" s="98">
        <v>2</v>
      </c>
      <c r="C92" s="81">
        <f>SUMIF($B$6:$B$90,"2",C$6:C$90)</f>
        <v>13064375</v>
      </c>
      <c r="D92" s="81">
        <f>SUMIF($B$6:$B$90,"2",D$6:D$90)</f>
        <v>13086715</v>
      </c>
      <c r="E92" s="81">
        <f>SUMIF($B$6:$B$90,"2",E$6:E$90)</f>
        <v>13086715</v>
      </c>
    </row>
    <row r="93" spans="1:5" s="10" customFormat="1" ht="15.75">
      <c r="A93" s="85" t="s">
        <v>124</v>
      </c>
      <c r="B93" s="98">
        <v>3</v>
      </c>
      <c r="C93" s="81">
        <f>SUMIF($B$6:$B$90,"3",C$6:C$90)</f>
        <v>0</v>
      </c>
      <c r="D93" s="81">
        <f>SUMIF($B$6:$B$90,"3",D$6:D$90)</f>
        <v>0</v>
      </c>
      <c r="E93" s="81">
        <f>SUMIF($B$6:$B$90,"3",E$6:E$90)</f>
        <v>0</v>
      </c>
    </row>
    <row r="94" spans="1:5" s="10" customFormat="1" ht="31.5" hidden="1">
      <c r="A94" s="65" t="s">
        <v>294</v>
      </c>
      <c r="B94" s="17"/>
      <c r="C94" s="82"/>
      <c r="D94" s="82"/>
      <c r="E94" s="82"/>
    </row>
    <row r="95" spans="1:5" s="10" customFormat="1" ht="15.75" hidden="1">
      <c r="A95" s="85" t="s">
        <v>157</v>
      </c>
      <c r="B95" s="17">
        <v>2</v>
      </c>
      <c r="C95" s="81"/>
      <c r="D95" s="81"/>
      <c r="E95" s="81"/>
    </row>
    <row r="96" spans="1:5" s="10" customFormat="1" ht="15.75" hidden="1">
      <c r="A96" s="85" t="s">
        <v>296</v>
      </c>
      <c r="B96" s="17">
        <v>2</v>
      </c>
      <c r="C96" s="81"/>
      <c r="D96" s="81"/>
      <c r="E96" s="81"/>
    </row>
    <row r="97" spans="1:5" s="10" customFormat="1" ht="31.5" hidden="1">
      <c r="A97" s="85" t="s">
        <v>297</v>
      </c>
      <c r="B97" s="17">
        <v>2</v>
      </c>
      <c r="C97" s="81"/>
      <c r="D97" s="81"/>
      <c r="E97" s="81"/>
    </row>
    <row r="98" spans="1:5" s="10" customFormat="1" ht="31.5" hidden="1">
      <c r="A98" s="85" t="s">
        <v>298</v>
      </c>
      <c r="B98" s="17">
        <v>2</v>
      </c>
      <c r="C98" s="81"/>
      <c r="D98" s="81"/>
      <c r="E98" s="81"/>
    </row>
    <row r="99" spans="1:5" s="10" customFormat="1" ht="31.5" hidden="1">
      <c r="A99" s="85" t="s">
        <v>299</v>
      </c>
      <c r="B99" s="17">
        <v>2</v>
      </c>
      <c r="C99" s="81"/>
      <c r="D99" s="81"/>
      <c r="E99" s="81"/>
    </row>
    <row r="100" spans="1:5" s="10" customFormat="1" ht="31.5" hidden="1">
      <c r="A100" s="85" t="s">
        <v>300</v>
      </c>
      <c r="B100" s="17">
        <v>2</v>
      </c>
      <c r="C100" s="81"/>
      <c r="D100" s="81"/>
      <c r="E100" s="81"/>
    </row>
    <row r="101" spans="1:5" s="10" customFormat="1" ht="15.75" hidden="1">
      <c r="A101" s="107" t="s">
        <v>301</v>
      </c>
      <c r="B101" s="17"/>
      <c r="C101" s="81">
        <f>SUM(C95:C100)</f>
        <v>0</v>
      </c>
      <c r="D101" s="81">
        <f>SUM(D95:D100)</f>
        <v>0</v>
      </c>
      <c r="E101" s="81">
        <f>SUM(E95:E100)</f>
        <v>0</v>
      </c>
    </row>
    <row r="102" spans="1:5" s="10" customFormat="1" ht="15.75" hidden="1">
      <c r="A102" s="85"/>
      <c r="B102" s="17"/>
      <c r="C102" s="81"/>
      <c r="D102" s="81"/>
      <c r="E102" s="81"/>
    </row>
    <row r="103" spans="1:5" s="10" customFormat="1" ht="15.75" hidden="1">
      <c r="A103" s="85" t="s">
        <v>435</v>
      </c>
      <c r="B103" s="17">
        <v>2</v>
      </c>
      <c r="C103" s="81"/>
      <c r="D103" s="81"/>
      <c r="E103" s="81"/>
    </row>
    <row r="104" spans="1:5" s="10" customFormat="1" ht="15.75" hidden="1">
      <c r="A104" s="107" t="s">
        <v>302</v>
      </c>
      <c r="B104" s="17"/>
      <c r="C104" s="81">
        <f>SUM(C102:C103)</f>
        <v>0</v>
      </c>
      <c r="D104" s="81">
        <f>SUM(D102:D103)</f>
        <v>0</v>
      </c>
      <c r="E104" s="81">
        <f>SUM(E102:E103)</f>
        <v>0</v>
      </c>
    </row>
    <row r="105" spans="1:5" s="10" customFormat="1" ht="15.75" hidden="1">
      <c r="A105" s="108" t="s">
        <v>303</v>
      </c>
      <c r="B105" s="17"/>
      <c r="C105" s="81">
        <f>C101+C104</f>
        <v>0</v>
      </c>
      <c r="D105" s="81">
        <f>D101+D104</f>
        <v>0</v>
      </c>
      <c r="E105" s="81">
        <f>E101+E104</f>
        <v>0</v>
      </c>
    </row>
    <row r="106" spans="1:5" s="10" customFormat="1" ht="15.75" hidden="1">
      <c r="A106" s="61"/>
      <c r="B106" s="17"/>
      <c r="C106" s="81"/>
      <c r="D106" s="81"/>
      <c r="E106" s="81"/>
    </row>
    <row r="107" spans="1:5" s="10" customFormat="1" ht="31.5" hidden="1">
      <c r="A107" s="61" t="s">
        <v>304</v>
      </c>
      <c r="B107" s="17"/>
      <c r="C107" s="81"/>
      <c r="D107" s="81"/>
      <c r="E107" s="81"/>
    </row>
    <row r="108" spans="1:5" s="10" customFormat="1" ht="15.75" hidden="1">
      <c r="A108" s="61"/>
      <c r="B108" s="17"/>
      <c r="C108" s="81"/>
      <c r="D108" s="81"/>
      <c r="E108" s="81"/>
    </row>
    <row r="109" spans="1:5" s="10" customFormat="1" ht="31.5" hidden="1">
      <c r="A109" s="61" t="s">
        <v>305</v>
      </c>
      <c r="B109" s="17"/>
      <c r="C109" s="81"/>
      <c r="D109" s="81"/>
      <c r="E109" s="81"/>
    </row>
    <row r="110" spans="1:5" s="10" customFormat="1" ht="15.75" hidden="1">
      <c r="A110" s="61"/>
      <c r="B110" s="17"/>
      <c r="C110" s="81"/>
      <c r="D110" s="81"/>
      <c r="E110" s="81"/>
    </row>
    <row r="111" spans="1:5" s="10" customFormat="1" ht="31.5" hidden="1">
      <c r="A111" s="61" t="s">
        <v>306</v>
      </c>
      <c r="B111" s="17"/>
      <c r="C111" s="81"/>
      <c r="D111" s="81"/>
      <c r="E111" s="81"/>
    </row>
    <row r="112" spans="1:5" s="10" customFormat="1" ht="31.5" hidden="1">
      <c r="A112" s="85" t="s">
        <v>485</v>
      </c>
      <c r="B112" s="17">
        <v>2</v>
      </c>
      <c r="C112" s="81"/>
      <c r="D112" s="81"/>
      <c r="E112" s="81"/>
    </row>
    <row r="113" spans="1:5" s="10" customFormat="1" ht="15.75" hidden="1">
      <c r="A113" s="107" t="s">
        <v>486</v>
      </c>
      <c r="B113" s="17"/>
      <c r="C113" s="81">
        <f>SUM(C111:C112)</f>
        <v>0</v>
      </c>
      <c r="D113" s="81">
        <f>SUM(D111:D112)</f>
        <v>0</v>
      </c>
      <c r="E113" s="81">
        <f>SUM(E111:E112)</f>
        <v>0</v>
      </c>
    </row>
    <row r="114" spans="1:5" s="10" customFormat="1" ht="15.75" hidden="1">
      <c r="A114" s="85" t="s">
        <v>435</v>
      </c>
      <c r="B114" s="17"/>
      <c r="C114" s="81"/>
      <c r="D114" s="81"/>
      <c r="E114" s="81"/>
    </row>
    <row r="115" spans="1:5" s="10" customFormat="1" ht="15.75" hidden="1">
      <c r="A115" s="122" t="s">
        <v>436</v>
      </c>
      <c r="B115" s="17">
        <v>2</v>
      </c>
      <c r="C115" s="81"/>
      <c r="D115" s="81"/>
      <c r="E115" s="81"/>
    </row>
    <row r="116" spans="1:5" s="10" customFormat="1" ht="15.75" hidden="1">
      <c r="A116" s="122" t="s">
        <v>437</v>
      </c>
      <c r="B116" s="17">
        <v>2</v>
      </c>
      <c r="C116" s="81"/>
      <c r="D116" s="81"/>
      <c r="E116" s="81"/>
    </row>
    <row r="117" spans="1:5" s="10" customFormat="1" ht="15.75" hidden="1">
      <c r="A117" s="122" t="s">
        <v>438</v>
      </c>
      <c r="B117" s="17">
        <v>2</v>
      </c>
      <c r="C117" s="81"/>
      <c r="D117" s="81"/>
      <c r="E117" s="81"/>
    </row>
    <row r="118" spans="1:5" s="10" customFormat="1" ht="15.75" hidden="1">
      <c r="A118" s="107" t="s">
        <v>160</v>
      </c>
      <c r="B118" s="17"/>
      <c r="C118" s="81">
        <f>SUM(C115:C117)</f>
        <v>0</v>
      </c>
      <c r="D118" s="81">
        <f>SUM(D115:D117)</f>
        <v>0</v>
      </c>
      <c r="E118" s="81">
        <f>SUM(E115:E117)</f>
        <v>0</v>
      </c>
    </row>
    <row r="119" spans="1:5" s="10" customFormat="1" ht="31.5" hidden="1">
      <c r="A119" s="61" t="s">
        <v>307</v>
      </c>
      <c r="B119" s="17"/>
      <c r="C119" s="81">
        <f>C113+C118</f>
        <v>0</v>
      </c>
      <c r="D119" s="81">
        <f>D113+D118</f>
        <v>0</v>
      </c>
      <c r="E119" s="81">
        <f>E113+E118</f>
        <v>0</v>
      </c>
    </row>
    <row r="120" spans="1:5" s="10" customFormat="1" ht="31.5" hidden="1">
      <c r="A120" s="40" t="s">
        <v>294</v>
      </c>
      <c r="B120" s="100"/>
      <c r="C120" s="82">
        <f>SUM(C121:C121:C123)</f>
        <v>0</v>
      </c>
      <c r="D120" s="82">
        <f>SUM(D121:D121:D123)</f>
        <v>0</v>
      </c>
      <c r="E120" s="82">
        <f>SUM(E121:E121:E123)</f>
        <v>0</v>
      </c>
    </row>
    <row r="121" spans="1:5" s="10" customFormat="1" ht="15.75" hidden="1">
      <c r="A121" s="85" t="s">
        <v>385</v>
      </c>
      <c r="B121" s="98">
        <v>1</v>
      </c>
      <c r="C121" s="81">
        <f>SUMIF($B$94:$B$120,"1",C$94:C$120)</f>
        <v>0</v>
      </c>
      <c r="D121" s="81">
        <f>SUMIF($B$94:$B$120,"1",D$94:D$120)</f>
        <v>0</v>
      </c>
      <c r="E121" s="81">
        <f>SUMIF($B$94:$B$120,"1",E$94:E$120)</f>
        <v>0</v>
      </c>
    </row>
    <row r="122" spans="1:5" s="10" customFormat="1" ht="15.75" hidden="1">
      <c r="A122" s="85" t="s">
        <v>233</v>
      </c>
      <c r="B122" s="98">
        <v>2</v>
      </c>
      <c r="C122" s="81">
        <f>SUMIF($B$94:$B$120,"2",C$94:C$120)</f>
        <v>0</v>
      </c>
      <c r="D122" s="81">
        <f>SUMIF($B$94:$B$120,"2",D$94:D$120)</f>
        <v>0</v>
      </c>
      <c r="E122" s="81">
        <f>SUMIF($B$94:$B$120,"2",E$94:E$120)</f>
        <v>0</v>
      </c>
    </row>
    <row r="123" spans="1:5" s="10" customFormat="1" ht="15.75" hidden="1">
      <c r="A123" s="85" t="s">
        <v>124</v>
      </c>
      <c r="B123" s="98">
        <v>3</v>
      </c>
      <c r="C123" s="81">
        <f>SUMIF($B$94:$B$120,"3",C$94:C$120)</f>
        <v>0</v>
      </c>
      <c r="D123" s="81">
        <f>SUMIF($B$94:$B$120,"3",D$94:D$120)</f>
        <v>0</v>
      </c>
      <c r="E123" s="81">
        <f>SUMIF($B$94:$B$120,"3",E$94:E$120)</f>
        <v>0</v>
      </c>
    </row>
    <row r="124" spans="1:5" s="10" customFormat="1" ht="15.75">
      <c r="A124" s="65" t="s">
        <v>309</v>
      </c>
      <c r="B124" s="17"/>
      <c r="C124" s="82"/>
      <c r="D124" s="82"/>
      <c r="E124" s="82"/>
    </row>
    <row r="125" spans="1:5" s="10" customFormat="1" ht="31.5" hidden="1">
      <c r="A125" s="85" t="s">
        <v>311</v>
      </c>
      <c r="B125" s="17">
        <v>2</v>
      </c>
      <c r="C125" s="81"/>
      <c r="D125" s="81"/>
      <c r="E125" s="81"/>
    </row>
    <row r="126" spans="1:5" s="10" customFormat="1" ht="15.75" hidden="1">
      <c r="A126" s="108" t="s">
        <v>310</v>
      </c>
      <c r="B126" s="17"/>
      <c r="C126" s="81">
        <f>SUM(C125)</f>
        <v>0</v>
      </c>
      <c r="D126" s="81">
        <f>SUM(D125)</f>
        <v>0</v>
      </c>
      <c r="E126" s="81">
        <f>SUM(E125)</f>
        <v>0</v>
      </c>
    </row>
    <row r="127" spans="1:5" s="10" customFormat="1" ht="15.75" hidden="1">
      <c r="A127" s="85" t="s">
        <v>116</v>
      </c>
      <c r="B127" s="17">
        <v>3</v>
      </c>
      <c r="C127" s="81"/>
      <c r="D127" s="81"/>
      <c r="E127" s="81"/>
    </row>
    <row r="128" spans="1:5" s="10" customFormat="1" ht="15.75">
      <c r="A128" s="85" t="s">
        <v>115</v>
      </c>
      <c r="B128" s="17">
        <v>3</v>
      </c>
      <c r="C128" s="81">
        <v>845000</v>
      </c>
      <c r="D128" s="81">
        <v>845000</v>
      </c>
      <c r="E128" s="81">
        <v>845000</v>
      </c>
    </row>
    <row r="129" spans="1:5" s="10" customFormat="1" ht="15.75">
      <c r="A129" s="108" t="s">
        <v>312</v>
      </c>
      <c r="B129" s="17"/>
      <c r="C129" s="81">
        <f>SUM(C127:C128)</f>
        <v>845000</v>
      </c>
      <c r="D129" s="81">
        <f>SUM(D127:D128)</f>
        <v>845000</v>
      </c>
      <c r="E129" s="81">
        <f>SUM(E127:E128)</f>
        <v>845000</v>
      </c>
    </row>
    <row r="130" spans="1:5" s="10" customFormat="1" ht="31.5">
      <c r="A130" s="85" t="s">
        <v>313</v>
      </c>
      <c r="B130" s="17">
        <v>3</v>
      </c>
      <c r="C130" s="81">
        <v>190000</v>
      </c>
      <c r="D130" s="81">
        <v>190000</v>
      </c>
      <c r="E130" s="81">
        <v>190000</v>
      </c>
    </row>
    <row r="131" spans="1:5" s="10" customFormat="1" ht="31.5" hidden="1">
      <c r="A131" s="85" t="s">
        <v>314</v>
      </c>
      <c r="B131" s="17">
        <v>3</v>
      </c>
      <c r="C131" s="81"/>
      <c r="D131" s="81"/>
      <c r="E131" s="81"/>
    </row>
    <row r="132" spans="1:5" s="10" customFormat="1" ht="15.75">
      <c r="A132" s="108" t="s">
        <v>315</v>
      </c>
      <c r="B132" s="17"/>
      <c r="C132" s="81">
        <f>SUM(C130:C131)</f>
        <v>190000</v>
      </c>
      <c r="D132" s="81">
        <f>SUM(D130:D131)</f>
        <v>190000</v>
      </c>
      <c r="E132" s="81">
        <f>SUM(E130:E131)</f>
        <v>190000</v>
      </c>
    </row>
    <row r="133" spans="1:5" s="10" customFormat="1" ht="31.5">
      <c r="A133" s="85" t="s">
        <v>316</v>
      </c>
      <c r="B133" s="17">
        <v>2</v>
      </c>
      <c r="C133" s="81">
        <v>66000</v>
      </c>
      <c r="D133" s="81">
        <v>66000</v>
      </c>
      <c r="E133" s="81">
        <v>66000</v>
      </c>
    </row>
    <row r="134" spans="1:5" s="10" customFormat="1" ht="15.75" hidden="1">
      <c r="A134" s="85" t="s">
        <v>317</v>
      </c>
      <c r="B134" s="17">
        <v>2</v>
      </c>
      <c r="C134" s="81"/>
      <c r="D134" s="81"/>
      <c r="E134" s="81"/>
    </row>
    <row r="135" spans="1:5" s="10" customFormat="1" ht="15.75">
      <c r="A135" s="61" t="s">
        <v>318</v>
      </c>
      <c r="B135" s="17"/>
      <c r="C135" s="81">
        <f>SUM(C133:C134)</f>
        <v>66000</v>
      </c>
      <c r="D135" s="81">
        <f>SUM(D133:D134)</f>
        <v>66000</v>
      </c>
      <c r="E135" s="81">
        <f>SUM(E133:E134)</f>
        <v>66000</v>
      </c>
    </row>
    <row r="136" spans="1:5" s="10" customFormat="1" ht="15.75" hidden="1">
      <c r="A136" s="85" t="s">
        <v>319</v>
      </c>
      <c r="B136" s="17">
        <v>3</v>
      </c>
      <c r="C136" s="81"/>
      <c r="D136" s="81"/>
      <c r="E136" s="81"/>
    </row>
    <row r="137" spans="1:5" s="10" customFormat="1" ht="15.75" hidden="1">
      <c r="A137" s="85" t="s">
        <v>320</v>
      </c>
      <c r="B137" s="17">
        <v>2</v>
      </c>
      <c r="C137" s="81"/>
      <c r="D137" s="81"/>
      <c r="E137" s="81"/>
    </row>
    <row r="138" spans="1:5" s="10" customFormat="1" ht="15.75" hidden="1">
      <c r="A138" s="108" t="s">
        <v>321</v>
      </c>
      <c r="B138" s="17"/>
      <c r="C138" s="81">
        <f>SUM(C136:C137)</f>
        <v>0</v>
      </c>
      <c r="D138" s="81">
        <f>SUM(D136:D137)</f>
        <v>0</v>
      </c>
      <c r="E138" s="81">
        <f>SUM(E136:E137)</f>
        <v>0</v>
      </c>
    </row>
    <row r="139" spans="1:5" s="10" customFormat="1" ht="15.75" hidden="1">
      <c r="A139" s="85" t="s">
        <v>322</v>
      </c>
      <c r="B139" s="17">
        <v>2</v>
      </c>
      <c r="C139" s="81"/>
      <c r="D139" s="81"/>
      <c r="E139" s="81"/>
    </row>
    <row r="140" spans="1:5" s="10" customFormat="1" ht="15.75" hidden="1">
      <c r="A140" s="85" t="s">
        <v>323</v>
      </c>
      <c r="B140" s="17">
        <v>2</v>
      </c>
      <c r="C140" s="81"/>
      <c r="D140" s="81"/>
      <c r="E140" s="81"/>
    </row>
    <row r="141" spans="1:5" s="10" customFormat="1" ht="15.75" hidden="1">
      <c r="A141" s="85" t="s">
        <v>146</v>
      </c>
      <c r="B141" s="17">
        <v>2</v>
      </c>
      <c r="C141" s="81"/>
      <c r="D141" s="81"/>
      <c r="E141" s="81"/>
    </row>
    <row r="142" spans="1:5" s="10" customFormat="1" ht="15.75" hidden="1">
      <c r="A142" s="85" t="s">
        <v>147</v>
      </c>
      <c r="B142" s="17">
        <v>2</v>
      </c>
      <c r="C142" s="81"/>
      <c r="D142" s="81"/>
      <c r="E142" s="81"/>
    </row>
    <row r="143" spans="1:5" s="10" customFormat="1" ht="15.75" hidden="1">
      <c r="A143" s="85" t="s">
        <v>148</v>
      </c>
      <c r="B143" s="17">
        <v>2</v>
      </c>
      <c r="C143" s="81"/>
      <c r="D143" s="81"/>
      <c r="E143" s="81"/>
    </row>
    <row r="144" spans="1:5" s="10" customFormat="1" ht="47.25" hidden="1">
      <c r="A144" s="85" t="s">
        <v>324</v>
      </c>
      <c r="B144" s="17">
        <v>2</v>
      </c>
      <c r="C144" s="81"/>
      <c r="D144" s="81"/>
      <c r="E144" s="81"/>
    </row>
    <row r="145" spans="1:5" s="10" customFormat="1" ht="15.75" hidden="1">
      <c r="A145" s="85" t="s">
        <v>325</v>
      </c>
      <c r="B145" s="17">
        <v>2</v>
      </c>
      <c r="C145" s="81"/>
      <c r="D145" s="81"/>
      <c r="E145" s="81"/>
    </row>
    <row r="146" spans="1:5" s="10" customFormat="1" ht="15.75">
      <c r="A146" s="85" t="s">
        <v>326</v>
      </c>
      <c r="B146" s="17">
        <v>2</v>
      </c>
      <c r="C146" s="81">
        <v>8000</v>
      </c>
      <c r="D146" s="81">
        <v>8000</v>
      </c>
      <c r="E146" s="81">
        <v>8000</v>
      </c>
    </row>
    <row r="147" spans="1:5" s="10" customFormat="1" ht="31.5">
      <c r="A147" s="107" t="s">
        <v>327</v>
      </c>
      <c r="B147" s="17"/>
      <c r="C147" s="81">
        <f>SUM(C146)</f>
        <v>8000</v>
      </c>
      <c r="D147" s="81">
        <f>SUM(D146)</f>
        <v>8000</v>
      </c>
      <c r="E147" s="81">
        <f>SUM(E146)</f>
        <v>8000</v>
      </c>
    </row>
    <row r="148" spans="1:5" s="10" customFormat="1" ht="15.75">
      <c r="A148" s="108" t="s">
        <v>328</v>
      </c>
      <c r="B148" s="17"/>
      <c r="C148" s="81">
        <f>SUM(C139:C145)+C147</f>
        <v>8000</v>
      </c>
      <c r="D148" s="81">
        <f>SUM(D139:D145)+D147</f>
        <v>8000</v>
      </c>
      <c r="E148" s="81">
        <f>SUM(E139:E145)+E147</f>
        <v>8000</v>
      </c>
    </row>
    <row r="149" spans="1:5" s="10" customFormat="1" ht="15.75">
      <c r="A149" s="40" t="s">
        <v>309</v>
      </c>
      <c r="B149" s="100"/>
      <c r="C149" s="82">
        <f>SUM(C150:C150:C152)</f>
        <v>1109000</v>
      </c>
      <c r="D149" s="82">
        <f>SUM(D150:D150:D152)</f>
        <v>1109000</v>
      </c>
      <c r="E149" s="82">
        <f>SUM(E150:E150:E152)</f>
        <v>1109000</v>
      </c>
    </row>
    <row r="150" spans="1:5" s="10" customFormat="1" ht="15.75">
      <c r="A150" s="85" t="s">
        <v>385</v>
      </c>
      <c r="B150" s="98">
        <v>1</v>
      </c>
      <c r="C150" s="81">
        <f>SUMIF($B$124:$B$149,"1",C$124:C$149)</f>
        <v>0</v>
      </c>
      <c r="D150" s="81">
        <f>SUMIF($B$124:$B$149,"1",D$124:D$149)</f>
        <v>0</v>
      </c>
      <c r="E150" s="81">
        <f>SUMIF($B$124:$B$149,"1",E$124:E$149)</f>
        <v>0</v>
      </c>
    </row>
    <row r="151" spans="1:5" s="10" customFormat="1" ht="15.75">
      <c r="A151" s="85" t="s">
        <v>233</v>
      </c>
      <c r="B151" s="98">
        <v>2</v>
      </c>
      <c r="C151" s="81">
        <f>SUMIF($B$124:$B$149,"2",C$124:C$149)</f>
        <v>74000</v>
      </c>
      <c r="D151" s="81">
        <f>SUMIF($B$124:$B$149,"2",D$124:D$149)</f>
        <v>74000</v>
      </c>
      <c r="E151" s="81">
        <f>SUMIF($B$124:$B$149,"2",E$124:E$149)</f>
        <v>74000</v>
      </c>
    </row>
    <row r="152" spans="1:5" s="10" customFormat="1" ht="15.75">
      <c r="A152" s="85" t="s">
        <v>124</v>
      </c>
      <c r="B152" s="98">
        <v>3</v>
      </c>
      <c r="C152" s="81">
        <f>SUMIF($B$124:$B$149,"3",C$124:C$149)</f>
        <v>1035000</v>
      </c>
      <c r="D152" s="81">
        <f>SUMIF($B$124:$B$149,"3",D$124:D$149)</f>
        <v>1035000</v>
      </c>
      <c r="E152" s="81">
        <f>SUMIF($B$124:$B$149,"3",E$124:E$149)</f>
        <v>1035000</v>
      </c>
    </row>
    <row r="153" spans="1:5" s="10" customFormat="1" ht="15.75">
      <c r="A153" s="65" t="s">
        <v>333</v>
      </c>
      <c r="B153" s="17"/>
      <c r="C153" s="82"/>
      <c r="D153" s="82"/>
      <c r="E153" s="82"/>
    </row>
    <row r="154" spans="1:5" s="10" customFormat="1" ht="15.75" hidden="1">
      <c r="A154" s="85" t="s">
        <v>117</v>
      </c>
      <c r="B154" s="17"/>
      <c r="C154" s="82"/>
      <c r="D154" s="82"/>
      <c r="E154" s="82"/>
    </row>
    <row r="155" spans="1:5" s="10" customFormat="1" ht="15.75" hidden="1">
      <c r="A155" s="85" t="s">
        <v>117</v>
      </c>
      <c r="B155" s="17"/>
      <c r="C155" s="82"/>
      <c r="D155" s="82"/>
      <c r="E155" s="82"/>
    </row>
    <row r="156" spans="1:5" s="10" customFormat="1" ht="15.75" hidden="1">
      <c r="A156" s="107" t="s">
        <v>329</v>
      </c>
      <c r="B156" s="17"/>
      <c r="C156" s="81">
        <f>SUM(C154:C155)</f>
        <v>0</v>
      </c>
      <c r="D156" s="81">
        <f>SUM(D154:D155)</f>
        <v>0</v>
      </c>
      <c r="E156" s="81">
        <f>SUM(E154:E155)</f>
        <v>0</v>
      </c>
    </row>
    <row r="157" spans="1:5" s="10" customFormat="1" ht="31.5">
      <c r="A157" s="85" t="s">
        <v>330</v>
      </c>
      <c r="B157" s="17"/>
      <c r="C157" s="81">
        <f>SUM(C158:C163)</f>
        <v>745000</v>
      </c>
      <c r="D157" s="81">
        <f>SUM(D158:D163)</f>
        <v>745000</v>
      </c>
      <c r="E157" s="81">
        <f>SUM(E158:E163)</f>
        <v>745000</v>
      </c>
    </row>
    <row r="158" spans="1:5" s="10" customFormat="1" ht="15.75" hidden="1">
      <c r="A158" s="121" t="s">
        <v>439</v>
      </c>
      <c r="B158" s="17">
        <v>2</v>
      </c>
      <c r="C158" s="81"/>
      <c r="D158" s="81"/>
      <c r="E158" s="81"/>
    </row>
    <row r="159" spans="1:5" s="10" customFormat="1" ht="15.75">
      <c r="A159" s="121" t="s">
        <v>440</v>
      </c>
      <c r="B159" s="17">
        <v>2</v>
      </c>
      <c r="C159" s="81">
        <v>140000</v>
      </c>
      <c r="D159" s="81">
        <v>140000</v>
      </c>
      <c r="E159" s="81">
        <v>140000</v>
      </c>
    </row>
    <row r="160" spans="1:5" s="10" customFormat="1" ht="15.75">
      <c r="A160" s="121" t="s">
        <v>441</v>
      </c>
      <c r="B160" s="17">
        <v>2</v>
      </c>
      <c r="C160" s="81">
        <v>5000</v>
      </c>
      <c r="D160" s="81">
        <v>5000</v>
      </c>
      <c r="E160" s="81">
        <v>5000</v>
      </c>
    </row>
    <row r="161" spans="1:5" s="10" customFormat="1" ht="15.75" hidden="1">
      <c r="A161" s="121" t="s">
        <v>487</v>
      </c>
      <c r="B161" s="17">
        <v>2</v>
      </c>
      <c r="C161" s="81"/>
      <c r="D161" s="81"/>
      <c r="E161" s="81"/>
    </row>
    <row r="162" spans="1:5" s="10" customFormat="1" ht="15.75">
      <c r="A162" s="121" t="s">
        <v>565</v>
      </c>
      <c r="B162" s="17">
        <v>2</v>
      </c>
      <c r="C162" s="81">
        <v>600000</v>
      </c>
      <c r="D162" s="81">
        <v>600000</v>
      </c>
      <c r="E162" s="81">
        <v>600000</v>
      </c>
    </row>
    <row r="163" spans="1:5" s="10" customFormat="1" ht="15.75" hidden="1">
      <c r="A163" s="121" t="s">
        <v>442</v>
      </c>
      <c r="B163" s="17">
        <v>2</v>
      </c>
      <c r="C163" s="81"/>
      <c r="D163" s="81"/>
      <c r="E163" s="81"/>
    </row>
    <row r="164" spans="1:5" s="10" customFormat="1" ht="31.5" hidden="1">
      <c r="A164" s="85" t="s">
        <v>331</v>
      </c>
      <c r="B164" s="17">
        <v>2</v>
      </c>
      <c r="C164" s="81"/>
      <c r="D164" s="81"/>
      <c r="E164" s="81"/>
    </row>
    <row r="165" spans="1:5" s="10" customFormat="1" ht="15.75">
      <c r="A165" s="108" t="s">
        <v>332</v>
      </c>
      <c r="B165" s="17"/>
      <c r="C165" s="81">
        <f>SUM(C158:C164)</f>
        <v>745000</v>
      </c>
      <c r="D165" s="81">
        <f>SUM(D158:D164)</f>
        <v>745000</v>
      </c>
      <c r="E165" s="81">
        <f>SUM(E158:E164)</f>
        <v>745000</v>
      </c>
    </row>
    <row r="166" spans="1:5" s="10" customFormat="1" ht="15.75" hidden="1">
      <c r="A166" s="85" t="s">
        <v>118</v>
      </c>
      <c r="B166" s="17"/>
      <c r="C166" s="81"/>
      <c r="D166" s="81"/>
      <c r="E166" s="81"/>
    </row>
    <row r="167" spans="1:5" s="10" customFormat="1" ht="15.75" hidden="1">
      <c r="A167" s="85" t="s">
        <v>118</v>
      </c>
      <c r="B167" s="17"/>
      <c r="C167" s="81"/>
      <c r="D167" s="81"/>
      <c r="E167" s="81"/>
    </row>
    <row r="168" spans="1:5" s="10" customFormat="1" ht="15.75" hidden="1">
      <c r="A168" s="107" t="s">
        <v>334</v>
      </c>
      <c r="B168" s="17"/>
      <c r="C168" s="81">
        <f>SUM(C166:C167)</f>
        <v>0</v>
      </c>
      <c r="D168" s="81">
        <f>SUM(D166:D167)</f>
        <v>0</v>
      </c>
      <c r="E168" s="81">
        <f>SUM(E166:E167)</f>
        <v>0</v>
      </c>
    </row>
    <row r="169" spans="1:5" s="10" customFormat="1" ht="15.75" hidden="1">
      <c r="A169" s="85" t="s">
        <v>118</v>
      </c>
      <c r="B169" s="17"/>
      <c r="C169" s="81"/>
      <c r="D169" s="81"/>
      <c r="E169" s="81"/>
    </row>
    <row r="170" spans="1:5" s="10" customFormat="1" ht="15.75">
      <c r="A170" s="85" t="s">
        <v>443</v>
      </c>
      <c r="B170" s="17">
        <v>2</v>
      </c>
      <c r="C170" s="81">
        <v>5000</v>
      </c>
      <c r="D170" s="81">
        <v>5000</v>
      </c>
      <c r="E170" s="81">
        <v>5000</v>
      </c>
    </row>
    <row r="171" spans="1:5" s="10" customFormat="1" ht="15.75">
      <c r="A171" s="107" t="s">
        <v>335</v>
      </c>
      <c r="B171" s="17"/>
      <c r="C171" s="81">
        <f>SUM(C169:C170)</f>
        <v>5000</v>
      </c>
      <c r="D171" s="81">
        <f>SUM(D169:D170)</f>
        <v>5000</v>
      </c>
      <c r="E171" s="81">
        <f>SUM(E169:E170)</f>
        <v>5000</v>
      </c>
    </row>
    <row r="172" spans="1:5" s="10" customFormat="1" ht="15.75">
      <c r="A172" s="61" t="s">
        <v>336</v>
      </c>
      <c r="B172" s="17"/>
      <c r="C172" s="81">
        <f>C168+C171</f>
        <v>5000</v>
      </c>
      <c r="D172" s="81">
        <f>D168+D171</f>
        <v>5000</v>
      </c>
      <c r="E172" s="81">
        <f>E168+E171</f>
        <v>5000</v>
      </c>
    </row>
    <row r="173" spans="1:5" s="10" customFormat="1" ht="15.75" hidden="1">
      <c r="A173" s="85" t="s">
        <v>337</v>
      </c>
      <c r="B173" s="17">
        <v>2</v>
      </c>
      <c r="C173" s="81"/>
      <c r="D173" s="81"/>
      <c r="E173" s="81"/>
    </row>
    <row r="174" spans="1:5" s="10" customFormat="1" ht="31.5" hidden="1">
      <c r="A174" s="85" t="s">
        <v>338</v>
      </c>
      <c r="B174" s="17">
        <v>2</v>
      </c>
      <c r="C174" s="81"/>
      <c r="D174" s="81"/>
      <c r="E174" s="81"/>
    </row>
    <row r="175" spans="1:5" s="10" customFormat="1" ht="31.5" hidden="1">
      <c r="A175" s="85" t="s">
        <v>339</v>
      </c>
      <c r="B175" s="17">
        <v>2</v>
      </c>
      <c r="C175" s="81"/>
      <c r="D175" s="81"/>
      <c r="E175" s="81"/>
    </row>
    <row r="176" spans="1:5" s="10" customFormat="1" ht="15.75" hidden="1">
      <c r="A176" s="85" t="s">
        <v>341</v>
      </c>
      <c r="B176" s="17">
        <v>2</v>
      </c>
      <c r="C176" s="81"/>
      <c r="D176" s="81"/>
      <c r="E176" s="81"/>
    </row>
    <row r="177" spans="1:5" s="10" customFormat="1" ht="31.5" hidden="1">
      <c r="A177" s="85" t="s">
        <v>340</v>
      </c>
      <c r="B177" s="17">
        <v>2</v>
      </c>
      <c r="C177" s="81"/>
      <c r="D177" s="81"/>
      <c r="E177" s="81"/>
    </row>
    <row r="178" spans="1:5" s="10" customFormat="1" ht="15.75" hidden="1">
      <c r="A178" s="85" t="s">
        <v>342</v>
      </c>
      <c r="B178" s="17">
        <v>2</v>
      </c>
      <c r="C178" s="81"/>
      <c r="D178" s="81"/>
      <c r="E178" s="81"/>
    </row>
    <row r="179" spans="1:5" s="10" customFormat="1" ht="15.75" hidden="1">
      <c r="A179" s="85" t="s">
        <v>118</v>
      </c>
      <c r="B179" s="17">
        <v>2</v>
      </c>
      <c r="C179" s="81"/>
      <c r="D179" s="81"/>
      <c r="E179" s="81"/>
    </row>
    <row r="180" spans="1:5" s="10" customFormat="1" ht="15.75" hidden="1">
      <c r="A180" s="85" t="s">
        <v>118</v>
      </c>
      <c r="B180" s="17">
        <v>2</v>
      </c>
      <c r="C180" s="81"/>
      <c r="D180" s="81"/>
      <c r="E180" s="81"/>
    </row>
    <row r="181" spans="1:5" s="10" customFormat="1" ht="15.75" hidden="1">
      <c r="A181" s="85" t="s">
        <v>118</v>
      </c>
      <c r="B181" s="17">
        <v>2</v>
      </c>
      <c r="C181" s="81"/>
      <c r="D181" s="81"/>
      <c r="E181" s="81"/>
    </row>
    <row r="182" spans="1:5" s="10" customFormat="1" ht="15.75" hidden="1">
      <c r="A182" s="85" t="s">
        <v>118</v>
      </c>
      <c r="B182" s="17">
        <v>2</v>
      </c>
      <c r="C182" s="81"/>
      <c r="D182" s="81"/>
      <c r="E182" s="81"/>
    </row>
    <row r="183" spans="1:5" s="10" customFormat="1" ht="15.75" hidden="1">
      <c r="A183" s="107" t="s">
        <v>343</v>
      </c>
      <c r="B183" s="17"/>
      <c r="C183" s="81">
        <f>SUM(C179:C182)</f>
        <v>0</v>
      </c>
      <c r="D183" s="81">
        <f>SUM(D179:D182)</f>
        <v>0</v>
      </c>
      <c r="E183" s="81">
        <f>SUM(E179:E182)</f>
        <v>0</v>
      </c>
    </row>
    <row r="184" spans="1:5" s="10" customFormat="1" ht="15.75" hidden="1">
      <c r="A184" s="61" t="s">
        <v>344</v>
      </c>
      <c r="B184" s="17"/>
      <c r="C184" s="81">
        <f>SUM(C173:C178)+C183</f>
        <v>0</v>
      </c>
      <c r="D184" s="81">
        <f>SUM(D173:D178)+D183</f>
        <v>0</v>
      </c>
      <c r="E184" s="81">
        <f>SUM(E173:E178)+E183</f>
        <v>0</v>
      </c>
    </row>
    <row r="185" spans="1:5" s="10" customFormat="1" ht="15.75">
      <c r="A185" s="85" t="s">
        <v>372</v>
      </c>
      <c r="B185" s="17">
        <v>2</v>
      </c>
      <c r="C185" s="81">
        <v>279780</v>
      </c>
      <c r="D185" s="81">
        <v>279780</v>
      </c>
      <c r="E185" s="81">
        <v>279780</v>
      </c>
    </row>
    <row r="186" spans="1:5" s="10" customFormat="1" ht="15.75" hidden="1">
      <c r="A186" s="85" t="s">
        <v>345</v>
      </c>
      <c r="B186" s="17">
        <v>2</v>
      </c>
      <c r="C186" s="81"/>
      <c r="D186" s="81"/>
      <c r="E186" s="81"/>
    </row>
    <row r="187" spans="1:5" s="10" customFormat="1" ht="15.75" hidden="1">
      <c r="A187" s="85" t="s">
        <v>346</v>
      </c>
      <c r="B187" s="17">
        <v>2</v>
      </c>
      <c r="C187" s="81"/>
      <c r="D187" s="81"/>
      <c r="E187" s="81"/>
    </row>
    <row r="188" spans="1:5" s="10" customFormat="1" ht="15.75">
      <c r="A188" s="108" t="s">
        <v>347</v>
      </c>
      <c r="B188" s="17"/>
      <c r="C188" s="81">
        <f>SUM(C185:C187)</f>
        <v>279780</v>
      </c>
      <c r="D188" s="81">
        <f>SUM(D185:D187)</f>
        <v>279780</v>
      </c>
      <c r="E188" s="81">
        <f>SUM(E185:E187)</f>
        <v>279780</v>
      </c>
    </row>
    <row r="189" spans="1:5" s="10" customFormat="1" ht="15.75" hidden="1">
      <c r="A189" s="61" t="s">
        <v>348</v>
      </c>
      <c r="B189" s="17"/>
      <c r="C189" s="81"/>
      <c r="D189" s="81"/>
      <c r="E189" s="81"/>
    </row>
    <row r="190" spans="1:5" s="10" customFormat="1" ht="15.75" hidden="1">
      <c r="A190" s="61" t="s">
        <v>349</v>
      </c>
      <c r="B190" s="17"/>
      <c r="C190" s="81"/>
      <c r="D190" s="81"/>
      <c r="E190" s="81"/>
    </row>
    <row r="191" spans="1:5" s="10" customFormat="1" ht="15.75" hidden="1">
      <c r="A191" s="85" t="s">
        <v>478</v>
      </c>
      <c r="B191" s="17">
        <v>2</v>
      </c>
      <c r="C191" s="81"/>
      <c r="D191" s="81"/>
      <c r="E191" s="81"/>
    </row>
    <row r="192" spans="1:5" s="10" customFormat="1" ht="31.5">
      <c r="A192" s="85" t="s">
        <v>479</v>
      </c>
      <c r="B192" s="17">
        <v>2</v>
      </c>
      <c r="C192" s="81">
        <v>1000</v>
      </c>
      <c r="D192" s="81">
        <v>1000</v>
      </c>
      <c r="E192" s="81">
        <v>1000</v>
      </c>
    </row>
    <row r="193" spans="1:5" s="10" customFormat="1" ht="31.5">
      <c r="A193" s="61" t="s">
        <v>477</v>
      </c>
      <c r="B193" s="17"/>
      <c r="C193" s="81">
        <f>SUM(C191:C192)</f>
        <v>1000</v>
      </c>
      <c r="D193" s="81">
        <f>SUM(D191:D192)</f>
        <v>1000</v>
      </c>
      <c r="E193" s="81">
        <f>SUM(E191:E192)</f>
        <v>1000</v>
      </c>
    </row>
    <row r="194" spans="1:5" s="10" customFormat="1" ht="15.75" hidden="1">
      <c r="A194" s="85" t="s">
        <v>480</v>
      </c>
      <c r="B194" s="17">
        <v>2</v>
      </c>
      <c r="C194" s="81"/>
      <c r="D194" s="81"/>
      <c r="E194" s="81"/>
    </row>
    <row r="195" spans="1:5" s="10" customFormat="1" ht="15.75" hidden="1">
      <c r="A195" s="85" t="s">
        <v>481</v>
      </c>
      <c r="B195" s="17">
        <v>2</v>
      </c>
      <c r="C195" s="81"/>
      <c r="D195" s="81"/>
      <c r="E195" s="81"/>
    </row>
    <row r="196" spans="1:5" s="10" customFormat="1" ht="15.75" hidden="1">
      <c r="A196" s="61" t="s">
        <v>350</v>
      </c>
      <c r="B196" s="104"/>
      <c r="C196" s="81">
        <f>SUM(C194:C195)</f>
        <v>0</v>
      </c>
      <c r="D196" s="81">
        <f>SUM(D194:D195)</f>
        <v>0</v>
      </c>
      <c r="E196" s="81">
        <f>SUM(E194:E195)</f>
        <v>0</v>
      </c>
    </row>
    <row r="197" spans="1:5" s="10" customFormat="1" ht="15.75" hidden="1">
      <c r="A197" s="85" t="s">
        <v>424</v>
      </c>
      <c r="B197" s="104">
        <v>2</v>
      </c>
      <c r="C197" s="81"/>
      <c r="D197" s="81"/>
      <c r="E197" s="81"/>
    </row>
    <row r="198" spans="1:5" s="10" customFormat="1" ht="63" hidden="1">
      <c r="A198" s="85" t="s">
        <v>351</v>
      </c>
      <c r="B198" s="104">
        <v>2</v>
      </c>
      <c r="C198" s="81"/>
      <c r="D198" s="81"/>
      <c r="E198" s="81"/>
    </row>
    <row r="199" spans="1:5" s="10" customFormat="1" ht="31.5" hidden="1">
      <c r="A199" s="85" t="s">
        <v>353</v>
      </c>
      <c r="B199" s="104">
        <v>2</v>
      </c>
      <c r="C199" s="81"/>
      <c r="D199" s="81"/>
      <c r="E199" s="81"/>
    </row>
    <row r="200" spans="1:5" s="10" customFormat="1" ht="15.75" hidden="1">
      <c r="A200" s="85" t="s">
        <v>354</v>
      </c>
      <c r="B200" s="104"/>
      <c r="C200" s="81"/>
      <c r="D200" s="81"/>
      <c r="E200" s="81"/>
    </row>
    <row r="201" spans="1:5" s="10" customFormat="1" ht="15.75" hidden="1">
      <c r="A201" s="107" t="s">
        <v>352</v>
      </c>
      <c r="B201" s="104"/>
      <c r="C201" s="81">
        <f>SUM(C199:C200)</f>
        <v>0</v>
      </c>
      <c r="D201" s="81">
        <f>SUM(D199:D200)</f>
        <v>0</v>
      </c>
      <c r="E201" s="81">
        <f>SUM(E199:E200)</f>
        <v>0</v>
      </c>
    </row>
    <row r="202" spans="1:5" s="10" customFormat="1" ht="15.75" hidden="1">
      <c r="A202" s="85" t="s">
        <v>118</v>
      </c>
      <c r="B202" s="104"/>
      <c r="C202" s="81"/>
      <c r="D202" s="81"/>
      <c r="E202" s="81"/>
    </row>
    <row r="203" spans="1:5" s="10" customFormat="1" ht="15.75" hidden="1">
      <c r="A203" s="85" t="s">
        <v>538</v>
      </c>
      <c r="B203" s="104">
        <v>2</v>
      </c>
      <c r="C203" s="81"/>
      <c r="D203" s="81"/>
      <c r="E203" s="81"/>
    </row>
    <row r="204" spans="1:5" s="10" customFormat="1" ht="31.5" hidden="1">
      <c r="A204" s="107" t="s">
        <v>355</v>
      </c>
      <c r="B204" s="104"/>
      <c r="C204" s="81">
        <f>SUM(C202:C203)</f>
        <v>0</v>
      </c>
      <c r="D204" s="81">
        <f>SUM(D202:D203)</f>
        <v>0</v>
      </c>
      <c r="E204" s="81">
        <f>SUM(E202:E203)</f>
        <v>0</v>
      </c>
    </row>
    <row r="205" spans="1:5" s="10" customFormat="1" ht="15.75" hidden="1">
      <c r="A205" s="61" t="s">
        <v>425</v>
      </c>
      <c r="B205" s="104"/>
      <c r="C205" s="81">
        <f>SUM(C198)+C201+C204</f>
        <v>0</v>
      </c>
      <c r="D205" s="81">
        <f>SUM(D198)+D201+D204</f>
        <v>0</v>
      </c>
      <c r="E205" s="81">
        <f>SUM(E198)+E201+E204</f>
        <v>0</v>
      </c>
    </row>
    <row r="206" spans="1:5" s="10" customFormat="1" ht="15.75">
      <c r="A206" s="40" t="s">
        <v>333</v>
      </c>
      <c r="B206" s="100"/>
      <c r="C206" s="82">
        <f>SUM(C207:C207:C209)</f>
        <v>1030780</v>
      </c>
      <c r="D206" s="82">
        <f>SUM(D207:D207:D209)</f>
        <v>1030780</v>
      </c>
      <c r="E206" s="82">
        <f>SUM(E207:E207:E209)</f>
        <v>1030780</v>
      </c>
    </row>
    <row r="207" spans="1:5" s="10" customFormat="1" ht="15.75">
      <c r="A207" s="85" t="s">
        <v>385</v>
      </c>
      <c r="B207" s="98">
        <v>1</v>
      </c>
      <c r="C207" s="81">
        <f>SUMIF($B$153:$B$206,"1",C$153:C$206)</f>
        <v>0</v>
      </c>
      <c r="D207" s="81">
        <f>SUMIF($B$153:$B$206,"1",D$153:D$206)</f>
        <v>0</v>
      </c>
      <c r="E207" s="81">
        <f>SUMIF($B$153:$B$206,"1",E$153:E$206)</f>
        <v>0</v>
      </c>
    </row>
    <row r="208" spans="1:5" s="10" customFormat="1" ht="15.75">
      <c r="A208" s="85" t="s">
        <v>233</v>
      </c>
      <c r="B208" s="98">
        <v>2</v>
      </c>
      <c r="C208" s="81">
        <f>SUMIF($B$153:$B$206,"2",C$153:C$206)</f>
        <v>1030780</v>
      </c>
      <c r="D208" s="81">
        <f>SUMIF($B$153:$B$206,"2",D$153:D$206)</f>
        <v>1030780</v>
      </c>
      <c r="E208" s="81">
        <f>SUMIF($B$153:$B$206,"2",E$153:E$206)</f>
        <v>1030780</v>
      </c>
    </row>
    <row r="209" spans="1:5" s="10" customFormat="1" ht="15.75">
      <c r="A209" s="85" t="s">
        <v>124</v>
      </c>
      <c r="B209" s="98">
        <v>3</v>
      </c>
      <c r="C209" s="81">
        <f>SUMIF($B$153:$B$206,"3",C$153:C$206)</f>
        <v>0</v>
      </c>
      <c r="D209" s="81">
        <f>SUMIF($B$153:$B$206,"3",D$153:D$206)</f>
        <v>0</v>
      </c>
      <c r="E209" s="81">
        <f>SUMIF($B$153:$B$206,"3",E$153:E$206)</f>
        <v>0</v>
      </c>
    </row>
    <row r="210" spans="1:5" s="10" customFormat="1" ht="15.75" hidden="1">
      <c r="A210" s="65" t="s">
        <v>356</v>
      </c>
      <c r="B210" s="17"/>
      <c r="C210" s="82"/>
      <c r="D210" s="82"/>
      <c r="E210" s="82"/>
    </row>
    <row r="211" spans="1:5" s="10" customFormat="1" ht="15.75" hidden="1">
      <c r="A211" s="85" t="s">
        <v>117</v>
      </c>
      <c r="B211" s="104"/>
      <c r="C211" s="81"/>
      <c r="D211" s="81"/>
      <c r="E211" s="81"/>
    </row>
    <row r="212" spans="1:5" s="10" customFormat="1" ht="15.75" hidden="1">
      <c r="A212" s="108" t="s">
        <v>357</v>
      </c>
      <c r="B212" s="104"/>
      <c r="C212" s="81">
        <f>SUM(C211)</f>
        <v>0</v>
      </c>
      <c r="D212" s="81">
        <f>SUM(D211)</f>
        <v>0</v>
      </c>
      <c r="E212" s="81">
        <f>SUM(E211)</f>
        <v>0</v>
      </c>
    </row>
    <row r="213" spans="1:5" s="10" customFormat="1" ht="15.75" hidden="1">
      <c r="A213" s="85" t="s">
        <v>358</v>
      </c>
      <c r="B213" s="104">
        <v>2</v>
      </c>
      <c r="C213" s="81"/>
      <c r="D213" s="81"/>
      <c r="E213" s="81"/>
    </row>
    <row r="214" spans="1:5" s="10" customFormat="1" ht="15.75" hidden="1">
      <c r="A214" s="85" t="s">
        <v>118</v>
      </c>
      <c r="B214" s="104">
        <v>2</v>
      </c>
      <c r="C214" s="81"/>
      <c r="D214" s="81"/>
      <c r="E214" s="81"/>
    </row>
    <row r="215" spans="1:5" s="10" customFormat="1" ht="15.75" hidden="1">
      <c r="A215" s="85" t="s">
        <v>118</v>
      </c>
      <c r="B215" s="104">
        <v>2</v>
      </c>
      <c r="C215" s="81"/>
      <c r="D215" s="81"/>
      <c r="E215" s="81"/>
    </row>
    <row r="216" spans="1:5" s="10" customFormat="1" ht="31.5" hidden="1">
      <c r="A216" s="107" t="s">
        <v>360</v>
      </c>
      <c r="B216" s="104"/>
      <c r="C216" s="81">
        <f>SUM(C214:C215)</f>
        <v>0</v>
      </c>
      <c r="D216" s="81">
        <f>SUM(D214:D215)</f>
        <v>0</v>
      </c>
      <c r="E216" s="81">
        <f>SUM(E214:E215)</f>
        <v>0</v>
      </c>
    </row>
    <row r="217" spans="1:5" s="10" customFormat="1" ht="15.75" hidden="1">
      <c r="A217" s="61" t="s">
        <v>359</v>
      </c>
      <c r="B217" s="104"/>
      <c r="C217" s="81">
        <f>C213+C216</f>
        <v>0</v>
      </c>
      <c r="D217" s="81">
        <f>D213+D216</f>
        <v>0</v>
      </c>
      <c r="E217" s="81">
        <f>E213+E216</f>
        <v>0</v>
      </c>
    </row>
    <row r="218" spans="1:5" s="10" customFormat="1" ht="15.75" hidden="1">
      <c r="A218" s="85" t="s">
        <v>117</v>
      </c>
      <c r="B218" s="104">
        <v>2</v>
      </c>
      <c r="C218" s="81"/>
      <c r="D218" s="81"/>
      <c r="E218" s="81"/>
    </row>
    <row r="219" spans="1:5" s="10" customFormat="1" ht="15.75" hidden="1">
      <c r="A219" s="85" t="s">
        <v>117</v>
      </c>
      <c r="B219" s="104">
        <v>2</v>
      </c>
      <c r="C219" s="81"/>
      <c r="D219" s="81"/>
      <c r="E219" s="81"/>
    </row>
    <row r="220" spans="1:5" s="10" customFormat="1" ht="15.75" hidden="1">
      <c r="A220" s="85" t="s">
        <v>117</v>
      </c>
      <c r="B220" s="104">
        <v>2</v>
      </c>
      <c r="C220" s="81"/>
      <c r="D220" s="81"/>
      <c r="E220" s="81"/>
    </row>
    <row r="221" spans="1:5" s="10" customFormat="1" ht="15.75" hidden="1">
      <c r="A221" s="108" t="s">
        <v>361</v>
      </c>
      <c r="B221" s="104"/>
      <c r="C221" s="81">
        <f>SUM(C218:C220)</f>
        <v>0</v>
      </c>
      <c r="D221" s="81">
        <f>SUM(D218:D220)</f>
        <v>0</v>
      </c>
      <c r="E221" s="81">
        <f>SUM(E218:E220)</f>
        <v>0</v>
      </c>
    </row>
    <row r="222" spans="1:5" s="10" customFormat="1" ht="15.75" hidden="1">
      <c r="A222" s="85" t="s">
        <v>362</v>
      </c>
      <c r="B222" s="104">
        <v>2</v>
      </c>
      <c r="C222" s="81"/>
      <c r="D222" s="81"/>
      <c r="E222" s="81"/>
    </row>
    <row r="223" spans="1:5" s="10" customFormat="1" ht="15.75" hidden="1">
      <c r="A223" s="85" t="s">
        <v>363</v>
      </c>
      <c r="B223" s="104">
        <v>2</v>
      </c>
      <c r="C223" s="81"/>
      <c r="D223" s="81"/>
      <c r="E223" s="81"/>
    </row>
    <row r="224" spans="1:5" s="10" customFormat="1" ht="15.75" hidden="1">
      <c r="A224" s="61" t="s">
        <v>364</v>
      </c>
      <c r="B224" s="104"/>
      <c r="C224" s="81">
        <f>SUM(C222:C223)</f>
        <v>0</v>
      </c>
      <c r="D224" s="81">
        <f>SUM(D222:D223)</f>
        <v>0</v>
      </c>
      <c r="E224" s="81">
        <f>SUM(E222:E223)</f>
        <v>0</v>
      </c>
    </row>
    <row r="225" spans="1:5" s="10" customFormat="1" ht="15.75" hidden="1">
      <c r="A225" s="61" t="s">
        <v>365</v>
      </c>
      <c r="B225" s="104">
        <v>2</v>
      </c>
      <c r="C225" s="81"/>
      <c r="D225" s="81"/>
      <c r="E225" s="81"/>
    </row>
    <row r="226" spans="1:5" s="10" customFormat="1" ht="15.75" hidden="1">
      <c r="A226" s="40" t="s">
        <v>356</v>
      </c>
      <c r="B226" s="100"/>
      <c r="C226" s="82">
        <f>SUM(C227:C227:C229)</f>
        <v>0</v>
      </c>
      <c r="D226" s="82">
        <f>SUM(D227:D227:D229)</f>
        <v>0</v>
      </c>
      <c r="E226" s="82">
        <f>SUM(E227:E227:E229)</f>
        <v>0</v>
      </c>
    </row>
    <row r="227" spans="1:5" s="10" customFormat="1" ht="15.75" hidden="1">
      <c r="A227" s="85" t="s">
        <v>385</v>
      </c>
      <c r="B227" s="98">
        <v>1</v>
      </c>
      <c r="C227" s="81">
        <f>SUMIF($B$210:$B$226,"1",C$210:C$226)</f>
        <v>0</v>
      </c>
      <c r="D227" s="81">
        <f>SUMIF($B$210:$B$226,"1",D$210:D$226)</f>
        <v>0</v>
      </c>
      <c r="E227" s="81">
        <f>SUMIF($B$210:$B$226,"1",E$210:E$226)</f>
        <v>0</v>
      </c>
    </row>
    <row r="228" spans="1:5" s="10" customFormat="1" ht="15.75" hidden="1">
      <c r="A228" s="85" t="s">
        <v>233</v>
      </c>
      <c r="B228" s="98">
        <v>2</v>
      </c>
      <c r="C228" s="81">
        <f>SUMIF($B$210:$B$226,"2",C$210:C$226)</f>
        <v>0</v>
      </c>
      <c r="D228" s="81">
        <f>SUMIF($B$210:$B$226,"2",D$210:D$226)</f>
        <v>0</v>
      </c>
      <c r="E228" s="81">
        <f>SUMIF($B$210:$B$226,"2",E$210:E$226)</f>
        <v>0</v>
      </c>
    </row>
    <row r="229" spans="1:5" s="10" customFormat="1" ht="15.75" hidden="1">
      <c r="A229" s="85" t="s">
        <v>124</v>
      </c>
      <c r="B229" s="98">
        <v>3</v>
      </c>
      <c r="C229" s="81">
        <f>SUMIF($B$210:$B$226,"3",C$210:C$226)</f>
        <v>0</v>
      </c>
      <c r="D229" s="81">
        <f>SUMIF($B$210:$B$226,"3",D$210:D$226)</f>
        <v>0</v>
      </c>
      <c r="E229" s="81">
        <f>SUMIF($B$210:$B$226,"3",E$210:E$226)</f>
        <v>0</v>
      </c>
    </row>
    <row r="230" spans="1:5" s="10" customFormat="1" ht="15.75" hidden="1">
      <c r="A230" s="65" t="s">
        <v>369</v>
      </c>
      <c r="B230" s="17"/>
      <c r="C230" s="82"/>
      <c r="D230" s="82"/>
      <c r="E230" s="82"/>
    </row>
    <row r="231" spans="1:5" s="10" customFormat="1" ht="15.75" hidden="1">
      <c r="A231" s="85"/>
      <c r="B231" s="17"/>
      <c r="C231" s="82"/>
      <c r="D231" s="82"/>
      <c r="E231" s="82"/>
    </row>
    <row r="232" spans="1:5" s="10" customFormat="1" ht="31.5" hidden="1">
      <c r="A232" s="61" t="s">
        <v>368</v>
      </c>
      <c r="B232" s="17"/>
      <c r="C232" s="81"/>
      <c r="D232" s="81"/>
      <c r="E232" s="81"/>
    </row>
    <row r="233" spans="1:5" s="10" customFormat="1" ht="15.75" hidden="1">
      <c r="A233" s="85" t="s">
        <v>445</v>
      </c>
      <c r="B233" s="17">
        <v>2</v>
      </c>
      <c r="C233" s="81"/>
      <c r="D233" s="81"/>
      <c r="E233" s="81"/>
    </row>
    <row r="234" spans="1:5" s="10" customFormat="1" ht="15.75" hidden="1">
      <c r="A234" s="85" t="s">
        <v>492</v>
      </c>
      <c r="B234" s="17">
        <v>2</v>
      </c>
      <c r="C234" s="81"/>
      <c r="D234" s="81"/>
      <c r="E234" s="81"/>
    </row>
    <row r="235" spans="1:5" s="10" customFormat="1" ht="31.5" hidden="1">
      <c r="A235" s="61" t="s">
        <v>426</v>
      </c>
      <c r="B235" s="17"/>
      <c r="C235" s="81">
        <f>SUM(C233:C234)</f>
        <v>0</v>
      </c>
      <c r="D235" s="81">
        <f>SUM(D233:D234)</f>
        <v>0</v>
      </c>
      <c r="E235" s="81">
        <f>SUM(E233:E234)</f>
        <v>0</v>
      </c>
    </row>
    <row r="236" spans="1:5" s="10" customFormat="1" ht="15.75" hidden="1">
      <c r="A236" s="61"/>
      <c r="B236" s="17"/>
      <c r="C236" s="81"/>
      <c r="D236" s="81"/>
      <c r="E236" s="81"/>
    </row>
    <row r="237" spans="1:5" s="10" customFormat="1" ht="15.75" hidden="1">
      <c r="A237" s="61"/>
      <c r="B237" s="17"/>
      <c r="C237" s="81"/>
      <c r="D237" s="81"/>
      <c r="E237" s="81"/>
    </row>
    <row r="238" spans="1:5" s="10" customFormat="1" ht="15.75" hidden="1">
      <c r="A238" s="61" t="s">
        <v>531</v>
      </c>
      <c r="B238" s="17">
        <v>2</v>
      </c>
      <c r="C238" s="81"/>
      <c r="D238" s="81"/>
      <c r="E238" s="81"/>
    </row>
    <row r="239" spans="1:5" s="10" customFormat="1" ht="15.75" hidden="1">
      <c r="A239" s="61" t="s">
        <v>427</v>
      </c>
      <c r="B239" s="17"/>
      <c r="C239" s="81">
        <f>SUM(C238)</f>
        <v>0</v>
      </c>
      <c r="D239" s="81">
        <f>SUM(D238)</f>
        <v>0</v>
      </c>
      <c r="E239" s="81">
        <f>SUM(E238)</f>
        <v>0</v>
      </c>
    </row>
    <row r="240" spans="1:5" s="10" customFormat="1" ht="15.75" hidden="1">
      <c r="A240" s="40" t="s">
        <v>369</v>
      </c>
      <c r="B240" s="100"/>
      <c r="C240" s="82">
        <f>SUM(C241:C241:C243)</f>
        <v>0</v>
      </c>
      <c r="D240" s="82">
        <f>SUM(D241:D241:D243)</f>
        <v>0</v>
      </c>
      <c r="E240" s="82">
        <f>SUM(E241:E241:E243)</f>
        <v>0</v>
      </c>
    </row>
    <row r="241" spans="1:5" s="10" customFormat="1" ht="15.75" hidden="1">
      <c r="A241" s="85" t="s">
        <v>385</v>
      </c>
      <c r="B241" s="98">
        <v>1</v>
      </c>
      <c r="C241" s="81">
        <f>SUMIF($B$230:$B$240,"1",C$230:C$240)</f>
        <v>0</v>
      </c>
      <c r="D241" s="81">
        <f>SUMIF($B$230:$B$240,"1",D$230:D$240)</f>
        <v>0</v>
      </c>
      <c r="E241" s="81">
        <f>SUMIF($B$230:$B$240,"1",E$230:E$240)</f>
        <v>0</v>
      </c>
    </row>
    <row r="242" spans="1:5" s="10" customFormat="1" ht="15.75" hidden="1">
      <c r="A242" s="85" t="s">
        <v>233</v>
      </c>
      <c r="B242" s="98">
        <v>2</v>
      </c>
      <c r="C242" s="81">
        <f>SUMIF($B$230:$B$240,"2",C$230:C$240)</f>
        <v>0</v>
      </c>
      <c r="D242" s="81">
        <f>SUMIF($B$230:$B$240,"2",D$230:D$240)</f>
        <v>0</v>
      </c>
      <c r="E242" s="81">
        <f>SUMIF($B$230:$B$240,"2",E$230:E$240)</f>
        <v>0</v>
      </c>
    </row>
    <row r="243" spans="1:5" s="10" customFormat="1" ht="15.75" hidden="1">
      <c r="A243" s="85" t="s">
        <v>124</v>
      </c>
      <c r="B243" s="98">
        <v>3</v>
      </c>
      <c r="C243" s="81">
        <f>SUMIF($B$230:$B$240,"3",C$230:C$240)</f>
        <v>0</v>
      </c>
      <c r="D243" s="81">
        <f>SUMIF($B$230:$B$240,"3",D$230:D$240)</f>
        <v>0</v>
      </c>
      <c r="E243" s="81">
        <f>SUMIF($B$230:$B$240,"3",E$230:E$240)</f>
        <v>0</v>
      </c>
    </row>
    <row r="244" spans="1:5" s="10" customFormat="1" ht="15.75">
      <c r="A244" s="65" t="s">
        <v>370</v>
      </c>
      <c r="B244" s="17"/>
      <c r="C244" s="82"/>
      <c r="D244" s="82"/>
      <c r="E244" s="82"/>
    </row>
    <row r="245" spans="1:5" s="10" customFormat="1" ht="15.75" hidden="1">
      <c r="A245" s="61"/>
      <c r="B245" s="17"/>
      <c r="C245" s="81"/>
      <c r="D245" s="81"/>
      <c r="E245" s="81"/>
    </row>
    <row r="246" spans="1:5" s="10" customFormat="1" ht="31.5" hidden="1">
      <c r="A246" s="61" t="s">
        <v>371</v>
      </c>
      <c r="B246" s="17"/>
      <c r="C246" s="81"/>
      <c r="D246" s="81"/>
      <c r="E246" s="81"/>
    </row>
    <row r="247" spans="1:5" s="10" customFormat="1" ht="15.75" hidden="1">
      <c r="A247" s="61"/>
      <c r="B247" s="17"/>
      <c r="C247" s="81"/>
      <c r="D247" s="81"/>
      <c r="E247" s="81"/>
    </row>
    <row r="248" spans="1:5" s="10" customFormat="1" ht="31.5">
      <c r="A248" s="85" t="s">
        <v>537</v>
      </c>
      <c r="B248" s="17">
        <v>2</v>
      </c>
      <c r="C248" s="81">
        <v>20000</v>
      </c>
      <c r="D248" s="81">
        <v>20000</v>
      </c>
      <c r="E248" s="81">
        <v>20000</v>
      </c>
    </row>
    <row r="249" spans="1:5" s="10" customFormat="1" ht="47.25">
      <c r="A249" s="61" t="s">
        <v>428</v>
      </c>
      <c r="B249" s="17"/>
      <c r="C249" s="81">
        <f>SUM(C247:C248)</f>
        <v>20000</v>
      </c>
      <c r="D249" s="81">
        <f>SUM(D247:D248)</f>
        <v>20000</v>
      </c>
      <c r="E249" s="81">
        <f>SUM(E247:E248)</f>
        <v>20000</v>
      </c>
    </row>
    <row r="250" spans="1:5" s="10" customFormat="1" ht="15.75" hidden="1">
      <c r="A250" s="61"/>
      <c r="B250" s="17"/>
      <c r="C250" s="81"/>
      <c r="D250" s="81"/>
      <c r="E250" s="81"/>
    </row>
    <row r="251" spans="1:5" s="10" customFormat="1" ht="15.75" hidden="1">
      <c r="A251" s="61" t="s">
        <v>533</v>
      </c>
      <c r="B251" s="17">
        <v>2</v>
      </c>
      <c r="C251" s="81"/>
      <c r="D251" s="81"/>
      <c r="E251" s="81"/>
    </row>
    <row r="252" spans="1:5" s="10" customFormat="1" ht="15.75" hidden="1">
      <c r="A252" s="61" t="s">
        <v>499</v>
      </c>
      <c r="B252" s="17">
        <v>2</v>
      </c>
      <c r="C252" s="81"/>
      <c r="D252" s="81"/>
      <c r="E252" s="81"/>
    </row>
    <row r="253" spans="1:5" s="10" customFormat="1" ht="15.75" hidden="1">
      <c r="A253" s="61" t="s">
        <v>429</v>
      </c>
      <c r="B253" s="17"/>
      <c r="C253" s="81">
        <f>SUM(C251:C252)</f>
        <v>0</v>
      </c>
      <c r="D253" s="81">
        <f>SUM(D251:D252)</f>
        <v>0</v>
      </c>
      <c r="E253" s="81">
        <f>SUM(E251:E252)</f>
        <v>0</v>
      </c>
    </row>
    <row r="254" spans="1:5" s="10" customFormat="1" ht="31.5">
      <c r="A254" s="40" t="s">
        <v>370</v>
      </c>
      <c r="B254" s="100"/>
      <c r="C254" s="82">
        <f>SUM(C255:C255:C257)</f>
        <v>20000</v>
      </c>
      <c r="D254" s="82">
        <f>SUM(D255:D255:D257)</f>
        <v>20000</v>
      </c>
      <c r="E254" s="82">
        <f>SUM(E255:E255:E257)</f>
        <v>20000</v>
      </c>
    </row>
    <row r="255" spans="1:5" s="10" customFormat="1" ht="15.75">
      <c r="A255" s="85" t="s">
        <v>385</v>
      </c>
      <c r="B255" s="98">
        <v>1</v>
      </c>
      <c r="C255" s="81">
        <f>SUMIF($B$244:$B$254,"1",C$244:C$254)</f>
        <v>0</v>
      </c>
      <c r="D255" s="81">
        <f>SUMIF($B$244:$B$254,"1",D$244:D$254)</f>
        <v>0</v>
      </c>
      <c r="E255" s="81">
        <f>SUMIF($B$244:$B$254,"1",E$244:E$254)</f>
        <v>0</v>
      </c>
    </row>
    <row r="256" spans="1:5" s="10" customFormat="1" ht="15.75">
      <c r="A256" s="85" t="s">
        <v>233</v>
      </c>
      <c r="B256" s="98">
        <v>2</v>
      </c>
      <c r="C256" s="81">
        <f>SUMIF($B$244:$B$254,"2",C$244:C$254)</f>
        <v>20000</v>
      </c>
      <c r="D256" s="81">
        <f>SUMIF($B$244:$B$254,"2",D$244:D$254)</f>
        <v>20000</v>
      </c>
      <c r="E256" s="81">
        <f>SUMIF($B$244:$B$254,"2",E$244:E$254)</f>
        <v>20000</v>
      </c>
    </row>
    <row r="257" spans="1:5" s="10" customFormat="1" ht="15.75">
      <c r="A257" s="85" t="s">
        <v>124</v>
      </c>
      <c r="B257" s="98">
        <v>3</v>
      </c>
      <c r="C257" s="81">
        <f>SUMIF($B$244:$B$254,"3",C$244:C$254)</f>
        <v>0</v>
      </c>
      <c r="D257" s="81">
        <f>SUMIF($B$244:$B$254,"3",D$244:D$254)</f>
        <v>0</v>
      </c>
      <c r="E257" s="81">
        <f>SUMIF($B$244:$B$254,"3",E$244:E$254)</f>
        <v>0</v>
      </c>
    </row>
    <row r="258" spans="1:5" s="10" customFormat="1" ht="49.5">
      <c r="A258" s="66" t="s">
        <v>455</v>
      </c>
      <c r="B258" s="101"/>
      <c r="C258" s="185"/>
      <c r="D258" s="185"/>
      <c r="E258" s="185"/>
    </row>
    <row r="259" spans="1:5" s="10" customFormat="1" ht="16.5">
      <c r="A259" s="65" t="s">
        <v>163</v>
      </c>
      <c r="B259" s="101"/>
      <c r="C259" s="185"/>
      <c r="D259" s="185"/>
      <c r="E259" s="185"/>
    </row>
    <row r="260" spans="1:5" s="10" customFormat="1" ht="19.5" customHeight="1">
      <c r="A260" s="61" t="s">
        <v>219</v>
      </c>
      <c r="B260" s="101">
        <v>2</v>
      </c>
      <c r="C260" s="83">
        <v>6947500</v>
      </c>
      <c r="D260" s="83">
        <v>6947500</v>
      </c>
      <c r="E260" s="83">
        <v>6947500</v>
      </c>
    </row>
    <row r="261" spans="1:5" s="10" customFormat="1" ht="15.75" hidden="1">
      <c r="A261" s="61" t="s">
        <v>432</v>
      </c>
      <c r="B261" s="100">
        <v>2</v>
      </c>
      <c r="C261" s="83"/>
      <c r="D261" s="83"/>
      <c r="E261" s="83"/>
    </row>
    <row r="262" spans="1:5" s="10" customFormat="1" ht="31.5">
      <c r="A262" s="40" t="s">
        <v>163</v>
      </c>
      <c r="B262" s="100"/>
      <c r="C262" s="82">
        <f>SUM(C263:C265)</f>
        <v>6947500</v>
      </c>
      <c r="D262" s="82">
        <f>SUM(D263:D265)</f>
        <v>6947500</v>
      </c>
      <c r="E262" s="82">
        <f>SUM(E263:E265)</f>
        <v>6947500</v>
      </c>
    </row>
    <row r="263" spans="1:5" s="10" customFormat="1" ht="15.75">
      <c r="A263" s="85" t="s">
        <v>385</v>
      </c>
      <c r="B263" s="98">
        <v>1</v>
      </c>
      <c r="C263" s="81">
        <f>SUMIF($B$259:$B$262,"1",C$259:C$262)</f>
        <v>0</v>
      </c>
      <c r="D263" s="81">
        <f>SUMIF($B$259:$B$262,"1",D$259:D$262)</f>
        <v>0</v>
      </c>
      <c r="E263" s="81">
        <f>SUMIF($B$259:$B$262,"1",E$259:E$262)</f>
        <v>0</v>
      </c>
    </row>
    <row r="264" spans="1:5" s="10" customFormat="1" ht="15.75">
      <c r="A264" s="85" t="s">
        <v>233</v>
      </c>
      <c r="B264" s="98">
        <v>2</v>
      </c>
      <c r="C264" s="81">
        <f>SUMIF($B$259:$B$262,"2",C$259:C$262)</f>
        <v>6947500</v>
      </c>
      <c r="D264" s="81">
        <f>SUMIF($B$259:$B$262,"2",D$259:D$262)</f>
        <v>6947500</v>
      </c>
      <c r="E264" s="81">
        <f>SUMIF($B$259:$B$262,"2",E$259:E$262)</f>
        <v>6947500</v>
      </c>
    </row>
    <row r="265" spans="1:5" s="10" customFormat="1" ht="15.75">
      <c r="A265" s="85" t="s">
        <v>124</v>
      </c>
      <c r="B265" s="98">
        <v>3</v>
      </c>
      <c r="C265" s="81">
        <f>SUMIF($B$259:$B$262,"3",C$259:C$262)</f>
        <v>0</v>
      </c>
      <c r="D265" s="81">
        <f>SUMIF($B$259:$B$262,"3",D$259:D$262)</f>
        <v>0</v>
      </c>
      <c r="E265" s="81">
        <f>SUMIF($B$259:$B$262,"3",E$259:E$262)</f>
        <v>0</v>
      </c>
    </row>
    <row r="266" spans="1:5" s="10" customFormat="1" ht="15.75" hidden="1">
      <c r="A266" s="65" t="s">
        <v>164</v>
      </c>
      <c r="B266" s="98"/>
      <c r="C266" s="81"/>
      <c r="D266" s="81"/>
      <c r="E266" s="81"/>
    </row>
    <row r="267" spans="1:5" s="10" customFormat="1" ht="31.5" hidden="1">
      <c r="A267" s="61" t="s">
        <v>219</v>
      </c>
      <c r="B267" s="101">
        <v>2</v>
      </c>
      <c r="C267" s="81"/>
      <c r="D267" s="81"/>
      <c r="E267" s="81"/>
    </row>
    <row r="268" spans="1:5" s="10" customFormat="1" ht="15.75" hidden="1">
      <c r="A268" s="61" t="s">
        <v>432</v>
      </c>
      <c r="B268" s="100">
        <v>2</v>
      </c>
      <c r="C268" s="83"/>
      <c r="D268" s="83"/>
      <c r="E268" s="83"/>
    </row>
    <row r="269" spans="1:5" s="10" customFormat="1" ht="15.75" hidden="1">
      <c r="A269" s="40" t="s">
        <v>164</v>
      </c>
      <c r="B269" s="100"/>
      <c r="C269" s="82">
        <f>SUM(C270:C272)</f>
        <v>0</v>
      </c>
      <c r="D269" s="82">
        <f>SUM(D270:D272)</f>
        <v>0</v>
      </c>
      <c r="E269" s="82">
        <f>SUM(E270:E272)</f>
        <v>0</v>
      </c>
    </row>
    <row r="270" spans="1:5" s="10" customFormat="1" ht="15.75" hidden="1">
      <c r="A270" s="85" t="s">
        <v>385</v>
      </c>
      <c r="B270" s="98">
        <v>1</v>
      </c>
      <c r="C270" s="81">
        <f>SUMIF($B$266:$B$269,"1",C$266:C$269)</f>
        <v>0</v>
      </c>
      <c r="D270" s="81">
        <f>SUMIF($B$266:$B$269,"1",D$266:D$269)</f>
        <v>0</v>
      </c>
      <c r="E270" s="81">
        <f>SUMIF($B$266:$B$269,"1",E$266:E$269)</f>
        <v>0</v>
      </c>
    </row>
    <row r="271" spans="1:5" s="10" customFormat="1" ht="15.75" hidden="1">
      <c r="A271" s="85" t="s">
        <v>233</v>
      </c>
      <c r="B271" s="98">
        <v>2</v>
      </c>
      <c r="C271" s="81">
        <f>SUMIF($B$266:$B$269,"2",C$266:C$269)</f>
        <v>0</v>
      </c>
      <c r="D271" s="81">
        <f>SUMIF($B$266:$B$269,"2",D$266:D$269)</f>
        <v>0</v>
      </c>
      <c r="E271" s="81">
        <f>SUMIF($B$266:$B$269,"2",E$266:E$269)</f>
        <v>0</v>
      </c>
    </row>
    <row r="272" spans="1:5" s="10" customFormat="1" ht="15.75" hidden="1">
      <c r="A272" s="85" t="s">
        <v>124</v>
      </c>
      <c r="B272" s="98">
        <v>3</v>
      </c>
      <c r="C272" s="81">
        <f>SUMIF($B$266:$B$269,"3",C$266:C$269)</f>
        <v>0</v>
      </c>
      <c r="D272" s="81">
        <f>SUMIF($B$266:$B$269,"3",D$266:D$269)</f>
        <v>0</v>
      </c>
      <c r="E272" s="81">
        <f>SUMIF($B$266:$B$269,"3",E$266:E$269)</f>
        <v>0</v>
      </c>
    </row>
    <row r="273" spans="1:5" s="10" customFormat="1" ht="33" hidden="1">
      <c r="A273" s="66" t="s">
        <v>87</v>
      </c>
      <c r="B273" s="101"/>
      <c r="C273" s="185">
        <f>C274+C287</f>
        <v>0</v>
      </c>
      <c r="D273" s="185">
        <f>D274+D287</f>
        <v>0</v>
      </c>
      <c r="E273" s="185">
        <f>E274+E287</f>
        <v>0</v>
      </c>
    </row>
    <row r="274" spans="1:5" s="10" customFormat="1" ht="15.75" hidden="1">
      <c r="A274" s="65" t="s">
        <v>161</v>
      </c>
      <c r="B274" s="100"/>
      <c r="C274" s="83"/>
      <c r="D274" s="83"/>
      <c r="E274" s="83"/>
    </row>
    <row r="275" spans="1:5" s="10" customFormat="1" ht="15.75" hidden="1">
      <c r="A275" s="61" t="s">
        <v>218</v>
      </c>
      <c r="B275" s="100"/>
      <c r="C275" s="83"/>
      <c r="D275" s="83"/>
      <c r="E275" s="83"/>
    </row>
    <row r="276" spans="1:5" s="10" customFormat="1" ht="31.5" hidden="1">
      <c r="A276" s="85" t="s">
        <v>430</v>
      </c>
      <c r="B276" s="100"/>
      <c r="C276" s="83"/>
      <c r="D276" s="83"/>
      <c r="E276" s="83"/>
    </row>
    <row r="277" spans="1:5" s="10" customFormat="1" ht="31.5" hidden="1">
      <c r="A277" s="85" t="s">
        <v>230</v>
      </c>
      <c r="B277" s="100"/>
      <c r="C277" s="83"/>
      <c r="D277" s="83"/>
      <c r="E277" s="83"/>
    </row>
    <row r="278" spans="1:5" s="10" customFormat="1" ht="31.5" hidden="1">
      <c r="A278" s="85" t="s">
        <v>431</v>
      </c>
      <c r="B278" s="100"/>
      <c r="C278" s="83"/>
      <c r="D278" s="83"/>
      <c r="E278" s="83"/>
    </row>
    <row r="279" spans="1:5" s="10" customFormat="1" ht="15.75" hidden="1">
      <c r="A279" s="85" t="s">
        <v>229</v>
      </c>
      <c r="B279" s="100"/>
      <c r="C279" s="83"/>
      <c r="D279" s="83"/>
      <c r="E279" s="83"/>
    </row>
    <row r="280" spans="1:5" s="10" customFormat="1" ht="15.75" hidden="1">
      <c r="A280" s="85" t="s">
        <v>228</v>
      </c>
      <c r="B280" s="100"/>
      <c r="C280" s="83"/>
      <c r="D280" s="83"/>
      <c r="E280" s="83"/>
    </row>
    <row r="281" spans="1:5" s="10" customFormat="1" ht="15.75" hidden="1">
      <c r="A281" s="61" t="s">
        <v>220</v>
      </c>
      <c r="B281" s="100"/>
      <c r="C281" s="83"/>
      <c r="D281" s="83"/>
      <c r="E281" s="83"/>
    </row>
    <row r="282" spans="1:5" s="10" customFormat="1" ht="31.5" hidden="1">
      <c r="A282" s="61" t="s">
        <v>221</v>
      </c>
      <c r="B282" s="100"/>
      <c r="C282" s="83"/>
      <c r="D282" s="83"/>
      <c r="E282" s="83"/>
    </row>
    <row r="283" spans="1:5" s="10" customFormat="1" ht="15.75" hidden="1">
      <c r="A283" s="40" t="s">
        <v>161</v>
      </c>
      <c r="B283" s="100"/>
      <c r="C283" s="82">
        <f>SUM(C284:C286)</f>
        <v>0</v>
      </c>
      <c r="D283" s="82">
        <f>SUM(D284:D286)</f>
        <v>0</v>
      </c>
      <c r="E283" s="82">
        <f>SUM(E284:E286)</f>
        <v>0</v>
      </c>
    </row>
    <row r="284" spans="1:5" s="10" customFormat="1" ht="15.75" hidden="1">
      <c r="A284" s="85" t="s">
        <v>385</v>
      </c>
      <c r="B284" s="98">
        <v>1</v>
      </c>
      <c r="C284" s="81">
        <f>SUMIF($B$274:$B$283,"1",C$274:C$283)</f>
        <v>0</v>
      </c>
      <c r="D284" s="81">
        <f>SUMIF($B$274:$B$283,"1",D$274:D$283)</f>
        <v>0</v>
      </c>
      <c r="E284" s="81">
        <f>SUMIF($B$274:$B$283,"1",E$274:E$283)</f>
        <v>0</v>
      </c>
    </row>
    <row r="285" spans="1:5" s="10" customFormat="1" ht="15.75" hidden="1">
      <c r="A285" s="85" t="s">
        <v>233</v>
      </c>
      <c r="B285" s="98">
        <v>2</v>
      </c>
      <c r="C285" s="81">
        <f>SUMIF($B$274:$B$283,"2",C$274:C$283)</f>
        <v>0</v>
      </c>
      <c r="D285" s="81">
        <f>SUMIF($B$274:$B$283,"2",D$274:D$283)</f>
        <v>0</v>
      </c>
      <c r="E285" s="81">
        <f>SUMIF($B$274:$B$283,"2",E$274:E$283)</f>
        <v>0</v>
      </c>
    </row>
    <row r="286" spans="1:5" s="10" customFormat="1" ht="15.75" hidden="1">
      <c r="A286" s="85" t="s">
        <v>124</v>
      </c>
      <c r="B286" s="98">
        <v>3</v>
      </c>
      <c r="C286" s="81">
        <f>SUMIF($B$274:$B$283,"3",C$274:C$283)</f>
        <v>0</v>
      </c>
      <c r="D286" s="81">
        <f>SUMIF($B$274:$B$283,"3",D$274:D$283)</f>
        <v>0</v>
      </c>
      <c r="E286" s="81">
        <f>SUMIF($B$274:$B$283,"3",E$274:E$283)</f>
        <v>0</v>
      </c>
    </row>
    <row r="287" spans="1:5" s="10" customFormat="1" ht="15.75" hidden="1">
      <c r="A287" s="65" t="s">
        <v>162</v>
      </c>
      <c r="B287" s="100"/>
      <c r="C287" s="83"/>
      <c r="D287" s="83"/>
      <c r="E287" s="83"/>
    </row>
    <row r="288" spans="1:5" s="10" customFormat="1" ht="15.75" hidden="1">
      <c r="A288" s="61" t="s">
        <v>218</v>
      </c>
      <c r="B288" s="100"/>
      <c r="C288" s="83"/>
      <c r="D288" s="83"/>
      <c r="E288" s="83"/>
    </row>
    <row r="289" spans="1:5" s="10" customFormat="1" ht="31.5" hidden="1">
      <c r="A289" s="85" t="s">
        <v>430</v>
      </c>
      <c r="B289" s="100"/>
      <c r="C289" s="83"/>
      <c r="D289" s="83"/>
      <c r="E289" s="83"/>
    </row>
    <row r="290" spans="1:5" s="10" customFormat="1" ht="31.5" hidden="1">
      <c r="A290" s="85" t="s">
        <v>230</v>
      </c>
      <c r="B290" s="100"/>
      <c r="C290" s="83"/>
      <c r="D290" s="83"/>
      <c r="E290" s="83"/>
    </row>
    <row r="291" spans="1:5" s="10" customFormat="1" ht="31.5" hidden="1">
      <c r="A291" s="85" t="s">
        <v>431</v>
      </c>
      <c r="B291" s="100"/>
      <c r="C291" s="83"/>
      <c r="D291" s="83"/>
      <c r="E291" s="83"/>
    </row>
    <row r="292" spans="1:5" s="10" customFormat="1" ht="15.75" hidden="1">
      <c r="A292" s="85" t="s">
        <v>229</v>
      </c>
      <c r="B292" s="100"/>
      <c r="C292" s="83"/>
      <c r="D292" s="83"/>
      <c r="E292" s="83"/>
    </row>
    <row r="293" spans="1:5" s="10" customFormat="1" ht="15.75" hidden="1">
      <c r="A293" s="85" t="s">
        <v>228</v>
      </c>
      <c r="B293" s="100"/>
      <c r="C293" s="83"/>
      <c r="D293" s="83"/>
      <c r="E293" s="83"/>
    </row>
    <row r="294" spans="1:5" s="10" customFormat="1" ht="15.75" hidden="1">
      <c r="A294" s="61" t="s">
        <v>220</v>
      </c>
      <c r="B294" s="100"/>
      <c r="C294" s="83"/>
      <c r="D294" s="83"/>
      <c r="E294" s="83"/>
    </row>
    <row r="295" spans="1:5" s="10" customFormat="1" ht="31.5" hidden="1">
      <c r="A295" s="61" t="s">
        <v>221</v>
      </c>
      <c r="B295" s="100"/>
      <c r="C295" s="83"/>
      <c r="D295" s="83"/>
      <c r="E295" s="83"/>
    </row>
    <row r="296" spans="1:5" s="10" customFormat="1" ht="15.75" hidden="1">
      <c r="A296" s="40" t="s">
        <v>162</v>
      </c>
      <c r="B296" s="100"/>
      <c r="C296" s="82">
        <f>SUM(C297:C299)</f>
        <v>0</v>
      </c>
      <c r="D296" s="82">
        <f>SUM(D297:D299)</f>
        <v>0</v>
      </c>
      <c r="E296" s="82">
        <f>SUM(E297:E299)</f>
        <v>0</v>
      </c>
    </row>
    <row r="297" spans="1:5" s="10" customFormat="1" ht="15.75" hidden="1">
      <c r="A297" s="85" t="s">
        <v>385</v>
      </c>
      <c r="B297" s="98">
        <v>1</v>
      </c>
      <c r="C297" s="81">
        <f>SUMIF($B$287:$B$296,"1",C$287:C$296)</f>
        <v>0</v>
      </c>
      <c r="D297" s="81">
        <f>SUMIF($B$287:$B$296,"1",D$287:D$296)</f>
        <v>0</v>
      </c>
      <c r="E297" s="81">
        <f>SUMIF($B$287:$B$296,"1",E$287:E$296)</f>
        <v>0</v>
      </c>
    </row>
    <row r="298" spans="1:5" s="10" customFormat="1" ht="15.75" hidden="1">
      <c r="A298" s="85" t="s">
        <v>233</v>
      </c>
      <c r="B298" s="98">
        <v>2</v>
      </c>
      <c r="C298" s="81">
        <f>SUMIF($B$287:$B$296,"2",C$287:C$296)</f>
        <v>0</v>
      </c>
      <c r="D298" s="81">
        <f>SUMIF($B$287:$B$296,"2",D$287:D$296)</f>
        <v>0</v>
      </c>
      <c r="E298" s="81">
        <f>SUMIF($B$287:$B$296,"2",E$287:E$296)</f>
        <v>0</v>
      </c>
    </row>
    <row r="299" spans="1:5" s="10" customFormat="1" ht="15.75" hidden="1">
      <c r="A299" s="85" t="s">
        <v>124</v>
      </c>
      <c r="B299" s="98">
        <v>3</v>
      </c>
      <c r="C299" s="81">
        <f>SUMIF($B$287:$B$296,"3",C$287:C$296)</f>
        <v>0</v>
      </c>
      <c r="D299" s="81">
        <f>SUMIF($B$287:$B$296,"3",D$287:D$296)</f>
        <v>0</v>
      </c>
      <c r="E299" s="81">
        <f>SUMIF($B$287:$B$296,"3",E$287:E$296)</f>
        <v>0</v>
      </c>
    </row>
    <row r="300" spans="1:5" s="10" customFormat="1" ht="16.5">
      <c r="A300" s="66" t="s">
        <v>88</v>
      </c>
      <c r="B300" s="101"/>
      <c r="C300" s="105">
        <f>C90+C120+C149+C206++C226+C240+C254+C262+C269+C283+C296</f>
        <v>22171655</v>
      </c>
      <c r="D300" s="105">
        <f>D90+D120+D149+D206++D226+D240+D254+D262+D269+D283+D296</f>
        <v>22193995</v>
      </c>
      <c r="E300" s="105">
        <f>E90+E120+E149+E206++E226+E240+E254+E262+E269+E283+E296</f>
        <v>22193995</v>
      </c>
    </row>
    <row r="301" ht="15.75"/>
    <row r="302" ht="15.75" hidden="1">
      <c r="C302" s="154">
        <f>C300-Kiadás!C171</f>
        <v>0</v>
      </c>
    </row>
    <row r="671" ht="15.75"/>
    <row r="672" ht="15.75"/>
    <row r="673" ht="15.75"/>
    <row r="674" ht="15.75"/>
    <row r="675" ht="15.75"/>
    <row r="676" ht="15.75"/>
    <row r="677" ht="15.75"/>
    <row r="678" ht="15.75"/>
    <row r="679" ht="15.75"/>
    <row r="680" ht="15.75"/>
    <row r="681" ht="15.75"/>
    <row r="682" ht="15.75"/>
    <row r="683" ht="15.75"/>
    <row r="684" ht="15.75"/>
    <row r="685" ht="15.75"/>
    <row r="686" ht="15.75"/>
    <row r="687" ht="15.75"/>
    <row r="688" ht="15.75"/>
    <row r="689" ht="15.75"/>
    <row r="690" ht="15.75"/>
    <row r="691" ht="15.75"/>
    <row r="692" ht="15.75"/>
    <row r="693" ht="15.75"/>
    <row r="694" ht="15.75"/>
    <row r="695" ht="15.75"/>
    <row r="696" ht="15.75"/>
    <row r="697" ht="15.75"/>
    <row r="698" ht="15.75"/>
    <row r="699" ht="15.75"/>
    <row r="700" ht="15.75"/>
    <row r="701" ht="15.75"/>
    <row r="702" ht="15.75"/>
    <row r="703" ht="15.75"/>
    <row r="704" ht="15.75"/>
    <row r="705" ht="15.75"/>
    <row r="706" ht="15.75"/>
    <row r="707" ht="15.75"/>
    <row r="708" ht="15.75"/>
    <row r="709" ht="15.75"/>
    <row r="710" ht="15.75"/>
    <row r="711" ht="15.75"/>
    <row r="712" ht="15.75"/>
    <row r="713" ht="15.75"/>
    <row r="714" ht="15.75"/>
    <row r="715" ht="15.75"/>
    <row r="716" ht="15.75"/>
    <row r="717" ht="15.75"/>
    <row r="718" ht="15.75"/>
    <row r="719" ht="15.75"/>
    <row r="720" ht="15.75"/>
    <row r="721" ht="15.75"/>
    <row r="722" ht="15.75"/>
    <row r="723" ht="15.75"/>
    <row r="724" ht="15.75"/>
    <row r="725" ht="15.75"/>
    <row r="726" ht="15.75"/>
    <row r="727" ht="15.75"/>
    <row r="728" ht="15.75"/>
    <row r="729" ht="15.75"/>
    <row r="730" ht="15.75"/>
    <row r="731" ht="15.75"/>
    <row r="732" ht="15.75"/>
    <row r="733" ht="15.75"/>
    <row r="734" ht="15.75"/>
    <row r="735" ht="15.75"/>
    <row r="736" ht="15.75"/>
    <row r="737" ht="15.75"/>
    <row r="738" ht="15.75"/>
    <row r="739" ht="15.75"/>
    <row r="740" ht="15.75"/>
    <row r="741" ht="15.75"/>
    <row r="742" ht="15.75"/>
    <row r="743" ht="15.75"/>
    <row r="744" ht="15.75"/>
    <row r="745" ht="15.75"/>
    <row r="746" ht="15.75"/>
    <row r="747" ht="15.75"/>
    <row r="748" ht="15.75"/>
    <row r="749" ht="15.75"/>
    <row r="750" ht="15.75"/>
    <row r="751" ht="15.75"/>
    <row r="752" ht="15.75"/>
    <row r="753" ht="15.75"/>
    <row r="754" ht="15.75"/>
    <row r="755" ht="15.75"/>
    <row r="756" ht="15.75"/>
    <row r="757" ht="15.75"/>
    <row r="758" ht="15.75"/>
    <row r="759" ht="15.75"/>
    <row r="760" ht="15.75"/>
    <row r="761" ht="15.75"/>
    <row r="762" ht="15.75"/>
    <row r="763" ht="15.75"/>
    <row r="764" ht="15.75"/>
    <row r="765" ht="15.75"/>
    <row r="766" ht="15.75"/>
    <row r="767" ht="15.75"/>
    <row r="768" ht="15.75"/>
    <row r="769" ht="15.75"/>
    <row r="770" ht="15.75"/>
    <row r="771" ht="15.75"/>
    <row r="772" ht="15.75"/>
    <row r="773" ht="15.75"/>
    <row r="774" ht="15.75"/>
    <row r="775" ht="15.75"/>
    <row r="776" ht="15.75"/>
    <row r="777" ht="15.75"/>
    <row r="778" ht="15.75"/>
    <row r="779" ht="15.75"/>
    <row r="780" ht="15.75"/>
    <row r="781" ht="15.75"/>
    <row r="782" ht="15.75"/>
    <row r="783" ht="15.75"/>
  </sheetData>
  <sheetProtection/>
  <mergeCells count="2">
    <mergeCell ref="A1:E1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9" r:id="rId3"/>
  <headerFooter>
    <oddHeader xml:space="preserve">&amp;R&amp;"Arial,Normál"&amp;10 </oddHeader>
    <oddFooter>&amp;C&amp;P. oldal, összesen: &amp;N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E171"/>
  <sheetViews>
    <sheetView zoomScalePageLayoutView="0" workbookViewId="0" topLeftCell="A1">
      <selection activeCell="E3" sqref="C1:E16384"/>
    </sheetView>
  </sheetViews>
  <sheetFormatPr defaultColWidth="9.140625" defaultRowHeight="15"/>
  <cols>
    <col min="1" max="1" width="58.7109375" style="16" customWidth="1"/>
    <col min="2" max="2" width="5.7109375" style="99" customWidth="1"/>
    <col min="3" max="3" width="12.140625" style="99" customWidth="1"/>
    <col min="4" max="5" width="12.140625" style="16" customWidth="1"/>
    <col min="6" max="16384" width="9.140625" style="16" customWidth="1"/>
  </cols>
  <sheetData>
    <row r="1" spans="1:5" ht="15.75" customHeight="1">
      <c r="A1" s="235" t="s">
        <v>558</v>
      </c>
      <c r="B1" s="235"/>
      <c r="C1" s="235"/>
      <c r="D1" s="235"/>
      <c r="E1" s="235"/>
    </row>
    <row r="2" spans="1:5" ht="15.75">
      <c r="A2" s="220" t="s">
        <v>460</v>
      </c>
      <c r="B2" s="220"/>
      <c r="C2" s="220"/>
      <c r="D2" s="220"/>
      <c r="E2" s="220"/>
    </row>
    <row r="3" ht="15.75">
      <c r="A3" s="42"/>
    </row>
    <row r="4" spans="1:5" s="10" customFormat="1" ht="31.5">
      <c r="A4" s="17" t="s">
        <v>9</v>
      </c>
      <c r="B4" s="17" t="s">
        <v>140</v>
      </c>
      <c r="C4" s="38" t="s">
        <v>4</v>
      </c>
      <c r="D4" s="38" t="s">
        <v>595</v>
      </c>
      <c r="E4" s="38" t="s">
        <v>612</v>
      </c>
    </row>
    <row r="5" spans="1:5" s="10" customFormat="1" ht="16.5">
      <c r="A5" s="66" t="s">
        <v>86</v>
      </c>
      <c r="B5" s="101"/>
      <c r="C5" s="81"/>
      <c r="D5" s="81"/>
      <c r="E5" s="81"/>
    </row>
    <row r="6" spans="1:5" s="10" customFormat="1" ht="15.75">
      <c r="A6" s="65" t="s">
        <v>79</v>
      </c>
      <c r="B6" s="100"/>
      <c r="C6" s="81"/>
      <c r="D6" s="81"/>
      <c r="E6" s="81"/>
    </row>
    <row r="7" spans="1:5" s="10" customFormat="1" ht="15.75">
      <c r="A7" s="40" t="s">
        <v>169</v>
      </c>
      <c r="B7" s="100"/>
      <c r="C7" s="82">
        <f>SUM(C8:C10)</f>
        <v>5898000</v>
      </c>
      <c r="D7" s="82">
        <f>SUM(D8:D10)</f>
        <v>5918000</v>
      </c>
      <c r="E7" s="82">
        <f>SUM(E8:E10)</f>
        <v>5918000</v>
      </c>
    </row>
    <row r="8" spans="1:5" s="10" customFormat="1" ht="15.75">
      <c r="A8" s="85" t="s">
        <v>385</v>
      </c>
      <c r="B8" s="98">
        <v>1</v>
      </c>
      <c r="C8" s="81">
        <f>COFOG!C49</f>
        <v>0</v>
      </c>
      <c r="D8" s="81">
        <f>COFOG!D49</f>
        <v>0</v>
      </c>
      <c r="E8" s="81">
        <f>COFOG!E49</f>
        <v>0</v>
      </c>
    </row>
    <row r="9" spans="1:5" s="10" customFormat="1" ht="15.75">
      <c r="A9" s="85" t="s">
        <v>233</v>
      </c>
      <c r="B9" s="98">
        <v>2</v>
      </c>
      <c r="C9" s="81">
        <f>COFOG!C50</f>
        <v>5328000</v>
      </c>
      <c r="D9" s="81">
        <f>COFOG!D50</f>
        <v>5348000</v>
      </c>
      <c r="E9" s="81">
        <f>COFOG!E50</f>
        <v>5348000</v>
      </c>
    </row>
    <row r="10" spans="1:5" s="10" customFormat="1" ht="15.75">
      <c r="A10" s="85" t="s">
        <v>124</v>
      </c>
      <c r="B10" s="98">
        <v>3</v>
      </c>
      <c r="C10" s="81">
        <f>COFOG!C51</f>
        <v>570000</v>
      </c>
      <c r="D10" s="81">
        <f>COFOG!D51</f>
        <v>570000</v>
      </c>
      <c r="E10" s="81">
        <f>COFOG!E51</f>
        <v>570000</v>
      </c>
    </row>
    <row r="11" spans="1:5" s="10" customFormat="1" ht="31.5">
      <c r="A11" s="40" t="s">
        <v>171</v>
      </c>
      <c r="B11" s="100"/>
      <c r="C11" s="82">
        <f>SUM(C12:C14)</f>
        <v>1156000</v>
      </c>
      <c r="D11" s="82">
        <f>SUM(D12:D14)</f>
        <v>1156000</v>
      </c>
      <c r="E11" s="82">
        <f>SUM(E12:E14)</f>
        <v>1156000</v>
      </c>
    </row>
    <row r="12" spans="1:5" s="10" customFormat="1" ht="15.75">
      <c r="A12" s="85" t="s">
        <v>385</v>
      </c>
      <c r="B12" s="98">
        <v>1</v>
      </c>
      <c r="C12" s="81">
        <f>COFOG!F49</f>
        <v>0</v>
      </c>
      <c r="D12" s="81">
        <f>COFOG!G49</f>
        <v>0</v>
      </c>
      <c r="E12" s="81">
        <f>COFOG!H49</f>
        <v>0</v>
      </c>
    </row>
    <row r="13" spans="1:5" s="10" customFormat="1" ht="15.75">
      <c r="A13" s="85" t="s">
        <v>233</v>
      </c>
      <c r="B13" s="98">
        <v>2</v>
      </c>
      <c r="C13" s="81">
        <f>COFOG!F50</f>
        <v>1036000</v>
      </c>
      <c r="D13" s="81">
        <f>COFOG!G50</f>
        <v>1036000</v>
      </c>
      <c r="E13" s="81">
        <f>COFOG!H50</f>
        <v>1036000</v>
      </c>
    </row>
    <row r="14" spans="1:5" s="10" customFormat="1" ht="15.75">
      <c r="A14" s="85" t="s">
        <v>124</v>
      </c>
      <c r="B14" s="98">
        <v>3</v>
      </c>
      <c r="C14" s="81">
        <f>COFOG!F51</f>
        <v>120000</v>
      </c>
      <c r="D14" s="81">
        <f>COFOG!G51</f>
        <v>120000</v>
      </c>
      <c r="E14" s="81">
        <f>COFOG!H51</f>
        <v>120000</v>
      </c>
    </row>
    <row r="15" spans="1:5" s="10" customFormat="1" ht="15.75">
      <c r="A15" s="40" t="s">
        <v>172</v>
      </c>
      <c r="B15" s="100"/>
      <c r="C15" s="82">
        <f>SUM(C16:C18)</f>
        <v>9601702</v>
      </c>
      <c r="D15" s="82">
        <f>SUM(D16:D18)</f>
        <v>9624042</v>
      </c>
      <c r="E15" s="82">
        <f>SUM(E16:E18)</f>
        <v>9624042</v>
      </c>
    </row>
    <row r="16" spans="1:5" s="10" customFormat="1" ht="15.75">
      <c r="A16" s="85" t="s">
        <v>385</v>
      </c>
      <c r="B16" s="98">
        <v>1</v>
      </c>
      <c r="C16" s="81">
        <f>COFOG!I49</f>
        <v>0</v>
      </c>
      <c r="D16" s="81">
        <f>COFOG!J49</f>
        <v>0</v>
      </c>
      <c r="E16" s="81">
        <f>COFOG!K49</f>
        <v>0</v>
      </c>
    </row>
    <row r="17" spans="1:5" s="10" customFormat="1" ht="15.75">
      <c r="A17" s="85" t="s">
        <v>233</v>
      </c>
      <c r="B17" s="98">
        <v>2</v>
      </c>
      <c r="C17" s="81">
        <f>COFOG!I50</f>
        <v>9601702</v>
      </c>
      <c r="D17" s="81">
        <f>COFOG!J50</f>
        <v>9624042</v>
      </c>
      <c r="E17" s="81">
        <f>COFOG!K50</f>
        <v>9624042</v>
      </c>
    </row>
    <row r="18" spans="1:5" s="10" customFormat="1" ht="15.75">
      <c r="A18" s="85" t="s">
        <v>124</v>
      </c>
      <c r="B18" s="98">
        <v>3</v>
      </c>
      <c r="C18" s="81">
        <f>COFOG!I51</f>
        <v>0</v>
      </c>
      <c r="D18" s="81">
        <f>COFOG!J51</f>
        <v>0</v>
      </c>
      <c r="E18" s="81">
        <f>COFOG!K51</f>
        <v>0</v>
      </c>
    </row>
    <row r="19" spans="1:5" s="10" customFormat="1" ht="15.75">
      <c r="A19" s="65" t="s">
        <v>173</v>
      </c>
      <c r="B19" s="100"/>
      <c r="C19" s="81"/>
      <c r="D19" s="81"/>
      <c r="E19" s="81"/>
    </row>
    <row r="20" spans="1:5" s="10" customFormat="1" ht="31.5" hidden="1">
      <c r="A20" s="107" t="s">
        <v>176</v>
      </c>
      <c r="B20" s="100"/>
      <c r="C20" s="81">
        <f>SUM(C21:C22)</f>
        <v>0</v>
      </c>
      <c r="D20" s="81">
        <f>SUM(D21:D22)</f>
        <v>0</v>
      </c>
      <c r="E20" s="81">
        <f>SUM(E21:E22)</f>
        <v>0</v>
      </c>
    </row>
    <row r="21" spans="1:5" s="10" customFormat="1" ht="31.5" hidden="1">
      <c r="A21" s="85" t="s">
        <v>182</v>
      </c>
      <c r="B21" s="100">
        <v>2</v>
      </c>
      <c r="C21" s="81"/>
      <c r="D21" s="81"/>
      <c r="E21" s="81"/>
    </row>
    <row r="22" spans="1:5" s="10" customFormat="1" ht="15.75" hidden="1">
      <c r="A22" s="85" t="s">
        <v>183</v>
      </c>
      <c r="B22" s="100">
        <v>2</v>
      </c>
      <c r="C22" s="81"/>
      <c r="D22" s="81"/>
      <c r="E22" s="81"/>
    </row>
    <row r="23" spans="1:5" s="10" customFormat="1" ht="15.75" hidden="1">
      <c r="A23" s="108" t="s">
        <v>174</v>
      </c>
      <c r="B23" s="100"/>
      <c r="C23" s="81">
        <f>SUM(C20:C20)</f>
        <v>0</v>
      </c>
      <c r="D23" s="81">
        <f>SUM(D20:D20)</f>
        <v>0</v>
      </c>
      <c r="E23" s="81">
        <f>SUM(E20:E20)</f>
        <v>0</v>
      </c>
    </row>
    <row r="24" spans="1:5" s="10" customFormat="1" ht="15.75" hidden="1">
      <c r="A24" s="61" t="s">
        <v>184</v>
      </c>
      <c r="B24" s="100"/>
      <c r="C24" s="81"/>
      <c r="D24" s="81"/>
      <c r="E24" s="81"/>
    </row>
    <row r="25" spans="1:5" s="10" customFormat="1" ht="47.25" hidden="1">
      <c r="A25" s="106" t="s">
        <v>181</v>
      </c>
      <c r="B25" s="100">
        <v>2</v>
      </c>
      <c r="C25" s="81"/>
      <c r="D25" s="81"/>
      <c r="E25" s="81"/>
    </row>
    <row r="26" spans="1:5" s="10" customFormat="1" ht="47.25" hidden="1">
      <c r="A26" s="106" t="s">
        <v>181</v>
      </c>
      <c r="B26" s="100">
        <v>3</v>
      </c>
      <c r="C26" s="81"/>
      <c r="D26" s="81"/>
      <c r="E26" s="81"/>
    </row>
    <row r="27" spans="1:5" s="10" customFormat="1" ht="15.75" hidden="1">
      <c r="A27" s="108" t="s">
        <v>180</v>
      </c>
      <c r="B27" s="100"/>
      <c r="C27" s="81">
        <f>SUM(C25:C26)</f>
        <v>0</v>
      </c>
      <c r="D27" s="81">
        <f>SUM(D25:D26)</f>
        <v>0</v>
      </c>
      <c r="E27" s="81">
        <f>SUM(E25:E26)</f>
        <v>0</v>
      </c>
    </row>
    <row r="28" spans="1:5" s="10" customFormat="1" ht="15.75" hidden="1">
      <c r="A28" s="107" t="s">
        <v>177</v>
      </c>
      <c r="B28" s="100"/>
      <c r="C28" s="81">
        <f>SUM(C29:C29)</f>
        <v>0</v>
      </c>
      <c r="D28" s="81">
        <f>SUM(D29:D29)</f>
        <v>0</v>
      </c>
      <c r="E28" s="81">
        <f>SUM(E29:E29)</f>
        <v>0</v>
      </c>
    </row>
    <row r="29" spans="1:5" s="10" customFormat="1" ht="15.75" hidden="1">
      <c r="A29" s="85" t="s">
        <v>554</v>
      </c>
      <c r="B29" s="100">
        <v>2</v>
      </c>
      <c r="C29" s="81"/>
      <c r="D29" s="81"/>
      <c r="E29" s="81"/>
    </row>
    <row r="30" spans="1:5" s="10" customFormat="1" ht="15.75" hidden="1">
      <c r="A30" s="85" t="s">
        <v>505</v>
      </c>
      <c r="B30" s="100">
        <v>2</v>
      </c>
      <c r="C30" s="81"/>
      <c r="D30" s="81"/>
      <c r="E30" s="81"/>
    </row>
    <row r="31" spans="1:5" s="10" customFormat="1" ht="15.75" hidden="1">
      <c r="A31" s="85" t="s">
        <v>178</v>
      </c>
      <c r="B31" s="100">
        <v>2</v>
      </c>
      <c r="C31" s="81"/>
      <c r="D31" s="81"/>
      <c r="E31" s="81"/>
    </row>
    <row r="32" spans="1:5" s="10" customFormat="1" ht="31.5" hidden="1">
      <c r="A32" s="85" t="s">
        <v>179</v>
      </c>
      <c r="B32" s="100">
        <v>2</v>
      </c>
      <c r="C32" s="81"/>
      <c r="D32" s="81"/>
      <c r="E32" s="81"/>
    </row>
    <row r="33" spans="1:5" s="10" customFormat="1" ht="15.75">
      <c r="A33" s="85" t="s">
        <v>393</v>
      </c>
      <c r="B33" s="100"/>
      <c r="C33" s="81">
        <f>C34+C48</f>
        <v>562100</v>
      </c>
      <c r="D33" s="81">
        <f>D34+D48</f>
        <v>562100</v>
      </c>
      <c r="E33" s="81">
        <f>E34+E48</f>
        <v>562100</v>
      </c>
    </row>
    <row r="34" spans="1:5" s="10" customFormat="1" ht="15.75">
      <c r="A34" s="85" t="s">
        <v>394</v>
      </c>
      <c r="B34" s="100"/>
      <c r="C34" s="81">
        <f>SUM(C35:C47)</f>
        <v>562100</v>
      </c>
      <c r="D34" s="81">
        <f>SUM(D35:D47)</f>
        <v>562100</v>
      </c>
      <c r="E34" s="81">
        <f>SUM(E35:E47)</f>
        <v>562100</v>
      </c>
    </row>
    <row r="35" spans="1:5" s="10" customFormat="1" ht="15.75">
      <c r="A35" s="85" t="s">
        <v>396</v>
      </c>
      <c r="B35" s="100">
        <v>2</v>
      </c>
      <c r="C35" s="81">
        <v>60000</v>
      </c>
      <c r="D35" s="81">
        <v>60000</v>
      </c>
      <c r="E35" s="81">
        <v>60000</v>
      </c>
    </row>
    <row r="36" spans="1:5" s="10" customFormat="1" ht="47.25">
      <c r="A36" s="85" t="s">
        <v>404</v>
      </c>
      <c r="B36" s="100">
        <v>2</v>
      </c>
      <c r="C36" s="81">
        <v>222100</v>
      </c>
      <c r="D36" s="81">
        <v>222100</v>
      </c>
      <c r="E36" s="81">
        <v>222100</v>
      </c>
    </row>
    <row r="37" spans="1:5" s="10" customFormat="1" ht="31.5" hidden="1">
      <c r="A37" s="85" t="s">
        <v>397</v>
      </c>
      <c r="B37" s="100">
        <v>2</v>
      </c>
      <c r="C37" s="81"/>
      <c r="D37" s="81"/>
      <c r="E37" s="81"/>
    </row>
    <row r="38" spans="1:5" s="10" customFormat="1" ht="31.5" hidden="1">
      <c r="A38" s="85" t="s">
        <v>405</v>
      </c>
      <c r="B38" s="100">
        <v>2</v>
      </c>
      <c r="C38" s="81"/>
      <c r="D38" s="81"/>
      <c r="E38" s="81"/>
    </row>
    <row r="39" spans="1:5" s="10" customFormat="1" ht="31.5">
      <c r="A39" s="85" t="s">
        <v>403</v>
      </c>
      <c r="B39" s="100">
        <v>2</v>
      </c>
      <c r="C39" s="81">
        <v>40000</v>
      </c>
      <c r="D39" s="81">
        <v>40000</v>
      </c>
      <c r="E39" s="81">
        <v>40000</v>
      </c>
    </row>
    <row r="40" spans="1:5" s="10" customFormat="1" ht="15.75" hidden="1">
      <c r="A40" s="85" t="s">
        <v>402</v>
      </c>
      <c r="B40" s="100">
        <v>2</v>
      </c>
      <c r="C40" s="81"/>
      <c r="D40" s="81"/>
      <c r="E40" s="81"/>
    </row>
    <row r="41" spans="1:5" s="10" customFormat="1" ht="15.75">
      <c r="A41" s="85" t="s">
        <v>401</v>
      </c>
      <c r="B41" s="100">
        <v>2</v>
      </c>
      <c r="C41" s="81">
        <v>120000</v>
      </c>
      <c r="D41" s="81">
        <v>120000</v>
      </c>
      <c r="E41" s="81">
        <v>120000</v>
      </c>
    </row>
    <row r="42" spans="1:5" s="10" customFormat="1" ht="15.75" hidden="1">
      <c r="A42" s="85" t="s">
        <v>400</v>
      </c>
      <c r="B42" s="100">
        <v>2</v>
      </c>
      <c r="C42" s="81"/>
      <c r="D42" s="81"/>
      <c r="E42" s="81"/>
    </row>
    <row r="43" spans="1:5" s="10" customFormat="1" ht="31.5">
      <c r="A43" s="85" t="s">
        <v>399</v>
      </c>
      <c r="B43" s="100">
        <v>2</v>
      </c>
      <c r="C43" s="81">
        <v>120000</v>
      </c>
      <c r="D43" s="81">
        <v>120000</v>
      </c>
      <c r="E43" s="81">
        <v>120000</v>
      </c>
    </row>
    <row r="44" spans="1:5" s="10" customFormat="1" ht="15.75" hidden="1">
      <c r="A44" s="85" t="s">
        <v>464</v>
      </c>
      <c r="B44" s="100">
        <v>2</v>
      </c>
      <c r="C44" s="81"/>
      <c r="D44" s="81"/>
      <c r="E44" s="81"/>
    </row>
    <row r="45" spans="1:5" s="10" customFormat="1" ht="15.75" hidden="1">
      <c r="A45" s="85" t="s">
        <v>398</v>
      </c>
      <c r="B45" s="100">
        <v>2</v>
      </c>
      <c r="C45" s="81"/>
      <c r="D45" s="81"/>
      <c r="E45" s="81"/>
    </row>
    <row r="46" spans="1:5" s="10" customFormat="1" ht="15.75" hidden="1">
      <c r="A46" s="85" t="s">
        <v>406</v>
      </c>
      <c r="B46" s="100">
        <v>2</v>
      </c>
      <c r="C46" s="81"/>
      <c r="D46" s="81"/>
      <c r="E46" s="81"/>
    </row>
    <row r="47" spans="1:5" s="10" customFormat="1" ht="15.75" hidden="1">
      <c r="A47" s="85" t="s">
        <v>407</v>
      </c>
      <c r="B47" s="100">
        <v>2</v>
      </c>
      <c r="C47" s="81"/>
      <c r="D47" s="81"/>
      <c r="E47" s="81"/>
    </row>
    <row r="48" spans="1:5" s="10" customFormat="1" ht="15.75" hidden="1">
      <c r="A48" s="85" t="s">
        <v>395</v>
      </c>
      <c r="B48" s="100"/>
      <c r="C48" s="81">
        <f>SUM(C49:C58)</f>
        <v>0</v>
      </c>
      <c r="D48" s="81">
        <f>SUM(D49:D58)</f>
        <v>0</v>
      </c>
      <c r="E48" s="81">
        <f>SUM(E49:E58)</f>
        <v>0</v>
      </c>
    </row>
    <row r="49" spans="1:5" s="10" customFormat="1" ht="15.75" hidden="1">
      <c r="A49" s="85" t="s">
        <v>408</v>
      </c>
      <c r="B49" s="100">
        <v>2</v>
      </c>
      <c r="C49" s="81"/>
      <c r="D49" s="81"/>
      <c r="E49" s="81"/>
    </row>
    <row r="50" spans="1:5" s="10" customFormat="1" ht="31.5" hidden="1">
      <c r="A50" s="85" t="s">
        <v>409</v>
      </c>
      <c r="B50" s="100">
        <v>2</v>
      </c>
      <c r="C50" s="81"/>
      <c r="D50" s="81"/>
      <c r="E50" s="81"/>
    </row>
    <row r="51" spans="1:5" s="10" customFormat="1" ht="31.5" hidden="1">
      <c r="A51" s="85" t="s">
        <v>410</v>
      </c>
      <c r="B51" s="100">
        <v>2</v>
      </c>
      <c r="C51" s="81"/>
      <c r="D51" s="81"/>
      <c r="E51" s="81"/>
    </row>
    <row r="52" spans="1:5" s="10" customFormat="1" ht="15.75" hidden="1">
      <c r="A52" s="85" t="s">
        <v>411</v>
      </c>
      <c r="B52" s="100">
        <v>2</v>
      </c>
      <c r="C52" s="81"/>
      <c r="D52" s="81"/>
      <c r="E52" s="81"/>
    </row>
    <row r="53" spans="1:5" s="10" customFormat="1" ht="15.75" hidden="1">
      <c r="A53" s="85" t="s">
        <v>412</v>
      </c>
      <c r="B53" s="100">
        <v>2</v>
      </c>
      <c r="C53" s="81"/>
      <c r="D53" s="81"/>
      <c r="E53" s="81"/>
    </row>
    <row r="54" spans="1:5" s="10" customFormat="1" ht="15.75" hidden="1">
      <c r="A54" s="85" t="s">
        <v>413</v>
      </c>
      <c r="B54" s="100">
        <v>2</v>
      </c>
      <c r="C54" s="81"/>
      <c r="D54" s="81"/>
      <c r="E54" s="81"/>
    </row>
    <row r="55" spans="1:5" s="10" customFormat="1" ht="15.75" hidden="1">
      <c r="A55" s="85" t="s">
        <v>414</v>
      </c>
      <c r="B55" s="100">
        <v>2</v>
      </c>
      <c r="C55" s="81"/>
      <c r="D55" s="81"/>
      <c r="E55" s="81"/>
    </row>
    <row r="56" spans="1:5" s="10" customFormat="1" ht="15.75" hidden="1">
      <c r="A56" s="85" t="s">
        <v>463</v>
      </c>
      <c r="B56" s="100">
        <v>2</v>
      </c>
      <c r="C56" s="81"/>
      <c r="D56" s="81"/>
      <c r="E56" s="81"/>
    </row>
    <row r="57" spans="1:5" s="10" customFormat="1" ht="15.75" hidden="1">
      <c r="A57" s="85" t="s">
        <v>415</v>
      </c>
      <c r="B57" s="100">
        <v>2</v>
      </c>
      <c r="C57" s="81"/>
      <c r="D57" s="81"/>
      <c r="E57" s="81"/>
    </row>
    <row r="58" spans="1:5" s="10" customFormat="1" ht="15.75" hidden="1">
      <c r="A58" s="85" t="s">
        <v>416</v>
      </c>
      <c r="B58" s="100">
        <v>2</v>
      </c>
      <c r="C58" s="81"/>
      <c r="D58" s="81"/>
      <c r="E58" s="81"/>
    </row>
    <row r="59" spans="1:5" s="10" customFormat="1" ht="15.75">
      <c r="A59" s="108" t="s">
        <v>175</v>
      </c>
      <c r="B59" s="100"/>
      <c r="C59" s="81">
        <f>SUM(C31:C33)+SUM(C28:C28)</f>
        <v>562100</v>
      </c>
      <c r="D59" s="81">
        <f>SUM(D31:D33)+SUM(D28:D28)</f>
        <v>562100</v>
      </c>
      <c r="E59" s="81">
        <f>SUM(E31:E33)+SUM(E28:E28)</f>
        <v>562100</v>
      </c>
    </row>
    <row r="60" spans="1:5" s="10" customFormat="1" ht="15.75">
      <c r="A60" s="40" t="s">
        <v>173</v>
      </c>
      <c r="B60" s="100"/>
      <c r="C60" s="82">
        <f>SUM(C61:C63)</f>
        <v>562100</v>
      </c>
      <c r="D60" s="82">
        <f>SUM(D61:D63)</f>
        <v>562100</v>
      </c>
      <c r="E60" s="82">
        <f>SUM(E61:E63)</f>
        <v>562100</v>
      </c>
    </row>
    <row r="61" spans="1:5" s="10" customFormat="1" ht="15.75">
      <c r="A61" s="85" t="s">
        <v>385</v>
      </c>
      <c r="B61" s="98">
        <v>1</v>
      </c>
      <c r="C61" s="81">
        <f>SUMIF($B$19:$B$60,"1",C$19:C$60)</f>
        <v>0</v>
      </c>
      <c r="D61" s="81">
        <f>SUMIF($B$19:$B$60,"1",D$19:D$60)</f>
        <v>0</v>
      </c>
      <c r="E61" s="81">
        <f>SUMIF($B$19:$B$60,"1",E$19:E$60)</f>
        <v>0</v>
      </c>
    </row>
    <row r="62" spans="1:5" s="10" customFormat="1" ht="15.75">
      <c r="A62" s="85" t="s">
        <v>233</v>
      </c>
      <c r="B62" s="98">
        <v>2</v>
      </c>
      <c r="C62" s="81">
        <f>SUMIF($B$19:$B$60,"2",C$19:C$60)</f>
        <v>562100</v>
      </c>
      <c r="D62" s="81">
        <f>SUMIF($B$19:$B$60,"2",D$19:D$60)</f>
        <v>562100</v>
      </c>
      <c r="E62" s="81">
        <f>SUMIF($B$19:$B$60,"2",E$19:E$60)</f>
        <v>562100</v>
      </c>
    </row>
    <row r="63" spans="1:5" s="10" customFormat="1" ht="15.75">
      <c r="A63" s="85" t="s">
        <v>124</v>
      </c>
      <c r="B63" s="98">
        <v>3</v>
      </c>
      <c r="C63" s="81">
        <f>SUMIF($B$19:$B$60,"3",C$19:C$60)</f>
        <v>0</v>
      </c>
      <c r="D63" s="81">
        <f>SUMIF($B$19:$B$60,"3",D$19:D$60)</f>
        <v>0</v>
      </c>
      <c r="E63" s="81">
        <f>SUMIF($B$19:$B$60,"3",E$19:E$60)</f>
        <v>0</v>
      </c>
    </row>
    <row r="64" spans="1:5" s="10" customFormat="1" ht="15.75">
      <c r="A64" s="64" t="s">
        <v>234</v>
      </c>
      <c r="B64" s="17"/>
      <c r="C64" s="81"/>
      <c r="D64" s="81"/>
      <c r="E64" s="81"/>
    </row>
    <row r="65" spans="1:5" s="10" customFormat="1" ht="15.75" hidden="1">
      <c r="A65" s="61" t="s">
        <v>187</v>
      </c>
      <c r="B65" s="17"/>
      <c r="C65" s="81"/>
      <c r="D65" s="81"/>
      <c r="E65" s="81"/>
    </row>
    <row r="66" spans="1:5" s="10" customFormat="1" ht="31.5" hidden="1">
      <c r="A66" s="61" t="s">
        <v>419</v>
      </c>
      <c r="B66" s="17">
        <v>2</v>
      </c>
      <c r="C66" s="81"/>
      <c r="D66" s="81"/>
      <c r="E66" s="81"/>
    </row>
    <row r="67" spans="1:5" s="10" customFormat="1" ht="31.5" hidden="1">
      <c r="A67" s="61" t="s">
        <v>418</v>
      </c>
      <c r="B67" s="17"/>
      <c r="C67" s="81"/>
      <c r="D67" s="81"/>
      <c r="E67" s="81"/>
    </row>
    <row r="68" spans="1:5" s="10" customFormat="1" ht="15.75" hidden="1">
      <c r="A68" s="61" t="s">
        <v>417</v>
      </c>
      <c r="B68" s="17"/>
      <c r="C68" s="81"/>
      <c r="D68" s="81"/>
      <c r="E68" s="81"/>
    </row>
    <row r="69" spans="1:5" s="10" customFormat="1" ht="15.75" hidden="1">
      <c r="A69" s="61"/>
      <c r="B69" s="17"/>
      <c r="C69" s="81"/>
      <c r="D69" s="81"/>
      <c r="E69" s="81"/>
    </row>
    <row r="70" spans="1:5" s="10" customFormat="1" ht="31.5" hidden="1">
      <c r="A70" s="61" t="s">
        <v>185</v>
      </c>
      <c r="B70" s="17"/>
      <c r="C70" s="81"/>
      <c r="D70" s="81"/>
      <c r="E70" s="81"/>
    </row>
    <row r="71" spans="1:5" s="10" customFormat="1" ht="15.75" hidden="1">
      <c r="A71" s="61"/>
      <c r="B71" s="17"/>
      <c r="C71" s="81"/>
      <c r="D71" s="81"/>
      <c r="E71" s="81"/>
    </row>
    <row r="72" spans="1:5" s="10" customFormat="1" ht="31.5" hidden="1">
      <c r="A72" s="61" t="s">
        <v>186</v>
      </c>
      <c r="B72" s="17"/>
      <c r="C72" s="81"/>
      <c r="D72" s="81"/>
      <c r="E72" s="81"/>
    </row>
    <row r="73" spans="1:5" s="10" customFormat="1" ht="15.75" hidden="1">
      <c r="A73" s="61"/>
      <c r="B73" s="17"/>
      <c r="C73" s="81"/>
      <c r="D73" s="81"/>
      <c r="E73" s="81"/>
    </row>
    <row r="74" spans="1:5" s="10" customFormat="1" ht="31.5" hidden="1">
      <c r="A74" s="61" t="s">
        <v>189</v>
      </c>
      <c r="B74" s="17"/>
      <c r="C74" s="81"/>
      <c r="D74" s="81"/>
      <c r="E74" s="81"/>
    </row>
    <row r="75" spans="1:5" s="10" customFormat="1" ht="15.75" hidden="1">
      <c r="A75" s="85" t="s">
        <v>144</v>
      </c>
      <c r="B75" s="100">
        <v>2</v>
      </c>
      <c r="C75" s="81"/>
      <c r="D75" s="81"/>
      <c r="E75" s="81"/>
    </row>
    <row r="76" spans="1:5" s="10" customFormat="1" ht="15.75" hidden="1">
      <c r="A76" s="84" t="s">
        <v>118</v>
      </c>
      <c r="B76" s="17"/>
      <c r="C76" s="81"/>
      <c r="D76" s="81"/>
      <c r="E76" s="81"/>
    </row>
    <row r="77" spans="1:5" s="10" customFormat="1" ht="15.75" hidden="1">
      <c r="A77" s="107" t="s">
        <v>143</v>
      </c>
      <c r="B77" s="17"/>
      <c r="C77" s="81">
        <f>SUM(C75:C76)</f>
        <v>0</v>
      </c>
      <c r="D77" s="81">
        <f>SUM(D75:D76)</f>
        <v>0</v>
      </c>
      <c r="E77" s="81">
        <f>SUM(E75:E76)</f>
        <v>0</v>
      </c>
    </row>
    <row r="78" spans="1:5" s="10" customFormat="1" ht="15.75">
      <c r="A78" s="85" t="s">
        <v>129</v>
      </c>
      <c r="B78" s="17">
        <v>2</v>
      </c>
      <c r="C78" s="81">
        <v>450346</v>
      </c>
      <c r="D78" s="81">
        <v>450346</v>
      </c>
      <c r="E78" s="81">
        <v>450346</v>
      </c>
    </row>
    <row r="79" spans="1:5" s="10" customFormat="1" ht="15.75" hidden="1">
      <c r="A79" s="84" t="s">
        <v>452</v>
      </c>
      <c r="B79" s="100">
        <v>2</v>
      </c>
      <c r="C79" s="81"/>
      <c r="D79" s="81"/>
      <c r="E79" s="81"/>
    </row>
    <row r="80" spans="1:5" s="10" customFormat="1" ht="15.75">
      <c r="A80" s="84" t="s">
        <v>561</v>
      </c>
      <c r="B80" s="100">
        <v>2</v>
      </c>
      <c r="C80" s="81">
        <v>5039</v>
      </c>
      <c r="D80" s="81">
        <v>5039</v>
      </c>
      <c r="E80" s="81">
        <v>5039</v>
      </c>
    </row>
    <row r="81" spans="1:5" s="10" customFormat="1" ht="15.75" hidden="1">
      <c r="A81" s="84" t="s">
        <v>453</v>
      </c>
      <c r="B81" s="100">
        <v>2</v>
      </c>
      <c r="C81" s="81"/>
      <c r="D81" s="81"/>
      <c r="E81" s="81"/>
    </row>
    <row r="82" spans="1:5" s="10" customFormat="1" ht="15.75">
      <c r="A82" s="84" t="s">
        <v>562</v>
      </c>
      <c r="B82" s="100">
        <v>2</v>
      </c>
      <c r="C82" s="81">
        <v>2044</v>
      </c>
      <c r="D82" s="81">
        <v>2044</v>
      </c>
      <c r="E82" s="81">
        <v>2044</v>
      </c>
    </row>
    <row r="83" spans="1:5" s="10" customFormat="1" ht="15.75">
      <c r="A83" s="84" t="s">
        <v>454</v>
      </c>
      <c r="B83" s="100">
        <v>2</v>
      </c>
      <c r="C83" s="81"/>
      <c r="D83" s="81"/>
      <c r="E83" s="81"/>
    </row>
    <row r="84" spans="1:5" s="10" customFormat="1" ht="15.75">
      <c r="A84" s="84" t="s">
        <v>563</v>
      </c>
      <c r="B84" s="100">
        <v>2</v>
      </c>
      <c r="C84" s="81">
        <v>27231</v>
      </c>
      <c r="D84" s="81">
        <v>27231</v>
      </c>
      <c r="E84" s="81">
        <v>27231</v>
      </c>
    </row>
    <row r="85" spans="1:5" s="10" customFormat="1" ht="15.75">
      <c r="A85" s="128" t="s">
        <v>540</v>
      </c>
      <c r="B85" s="100">
        <v>2</v>
      </c>
      <c r="C85" s="81">
        <v>15000</v>
      </c>
      <c r="D85" s="81">
        <v>15000</v>
      </c>
      <c r="E85" s="81">
        <v>22000</v>
      </c>
    </row>
    <row r="86" spans="1:5" s="10" customFormat="1" ht="15.75">
      <c r="A86" s="128" t="s">
        <v>500</v>
      </c>
      <c r="B86" s="100">
        <v>2</v>
      </c>
      <c r="C86" s="81">
        <v>7731</v>
      </c>
      <c r="D86" s="81">
        <v>7731</v>
      </c>
      <c r="E86" s="81">
        <v>7731</v>
      </c>
    </row>
    <row r="87" spans="1:5" s="10" customFormat="1" ht="31.5">
      <c r="A87" s="107" t="s">
        <v>190</v>
      </c>
      <c r="B87" s="17"/>
      <c r="C87" s="81">
        <f>SUM(C78:C86)</f>
        <v>507391</v>
      </c>
      <c r="D87" s="81">
        <f>SUM(D78:D86)</f>
        <v>507391</v>
      </c>
      <c r="E87" s="81">
        <f>SUM(E78:E86)</f>
        <v>514391</v>
      </c>
    </row>
    <row r="88" spans="1:5" s="10" customFormat="1" ht="15.75">
      <c r="A88" s="84" t="s">
        <v>559</v>
      </c>
      <c r="B88" s="100">
        <v>2</v>
      </c>
      <c r="C88" s="81">
        <v>151825</v>
      </c>
      <c r="D88" s="81">
        <v>151825</v>
      </c>
      <c r="E88" s="81">
        <v>151825</v>
      </c>
    </row>
    <row r="89" spans="1:5" s="10" customFormat="1" ht="15.75" hidden="1">
      <c r="A89" s="84" t="s">
        <v>466</v>
      </c>
      <c r="B89" s="100">
        <v>2</v>
      </c>
      <c r="C89" s="81"/>
      <c r="D89" s="81"/>
      <c r="E89" s="81"/>
    </row>
    <row r="90" spans="1:5" s="10" customFormat="1" ht="15.75">
      <c r="A90" s="84" t="s">
        <v>560</v>
      </c>
      <c r="B90" s="100">
        <v>2</v>
      </c>
      <c r="C90" s="81">
        <v>37589</v>
      </c>
      <c r="D90" s="81">
        <v>37589</v>
      </c>
      <c r="E90" s="81">
        <v>37589</v>
      </c>
    </row>
    <row r="91" spans="1:5" s="10" customFormat="1" ht="15.75" hidden="1">
      <c r="A91" s="84" t="s">
        <v>468</v>
      </c>
      <c r="B91" s="100">
        <v>2</v>
      </c>
      <c r="C91" s="81"/>
      <c r="D91" s="81"/>
      <c r="E91" s="81"/>
    </row>
    <row r="92" spans="1:5" s="10" customFormat="1" ht="15.75" hidden="1">
      <c r="A92" s="84" t="s">
        <v>469</v>
      </c>
      <c r="B92" s="100">
        <v>2</v>
      </c>
      <c r="C92" s="81"/>
      <c r="D92" s="81"/>
      <c r="E92" s="81"/>
    </row>
    <row r="93" spans="1:5" s="10" customFormat="1" ht="15.75" hidden="1">
      <c r="A93" s="84" t="s">
        <v>509</v>
      </c>
      <c r="B93" s="100">
        <v>2</v>
      </c>
      <c r="C93" s="81"/>
      <c r="D93" s="81"/>
      <c r="E93" s="81"/>
    </row>
    <row r="94" spans="1:5" s="10" customFormat="1" ht="15.75" hidden="1">
      <c r="A94" s="84" t="s">
        <v>471</v>
      </c>
      <c r="B94" s="17">
        <v>2</v>
      </c>
      <c r="C94" s="81"/>
      <c r="D94" s="81"/>
      <c r="E94" s="81"/>
    </row>
    <row r="95" spans="1:5" s="10" customFormat="1" ht="15.75" hidden="1">
      <c r="A95" s="84" t="s">
        <v>472</v>
      </c>
      <c r="B95" s="17">
        <v>2</v>
      </c>
      <c r="C95" s="81"/>
      <c r="D95" s="81"/>
      <c r="E95" s="81"/>
    </row>
    <row r="96" spans="1:5" s="10" customFormat="1" ht="15.75" hidden="1">
      <c r="A96" s="84" t="s">
        <v>118</v>
      </c>
      <c r="B96" s="17"/>
      <c r="C96" s="81"/>
      <c r="D96" s="81"/>
      <c r="E96" s="81"/>
    </row>
    <row r="97" spans="1:5" s="10" customFormat="1" ht="15.75" hidden="1">
      <c r="A97" s="84" t="s">
        <v>118</v>
      </c>
      <c r="B97" s="17"/>
      <c r="C97" s="81"/>
      <c r="D97" s="81"/>
      <c r="E97" s="81"/>
    </row>
    <row r="98" spans="1:5" s="10" customFormat="1" ht="15.75">
      <c r="A98" s="107" t="s">
        <v>191</v>
      </c>
      <c r="B98" s="17"/>
      <c r="C98" s="81">
        <f>SUM(C88:C97)</f>
        <v>189414</v>
      </c>
      <c r="D98" s="81">
        <f>SUM(D88:D97)</f>
        <v>189414</v>
      </c>
      <c r="E98" s="81">
        <f>SUM(E88:E97)</f>
        <v>189414</v>
      </c>
    </row>
    <row r="99" spans="1:5" s="10" customFormat="1" ht="31.5">
      <c r="A99" s="108" t="s">
        <v>188</v>
      </c>
      <c r="B99" s="17"/>
      <c r="C99" s="81">
        <f>C77+C87+C98</f>
        <v>696805</v>
      </c>
      <c r="D99" s="81">
        <f>D77+D87+D98</f>
        <v>696805</v>
      </c>
      <c r="E99" s="81">
        <f>E77+E87+E98</f>
        <v>703805</v>
      </c>
    </row>
    <row r="100" spans="1:5" s="10" customFormat="1" ht="15.75" hidden="1">
      <c r="A100" s="61"/>
      <c r="B100" s="100"/>
      <c r="C100" s="81"/>
      <c r="D100" s="81"/>
      <c r="E100" s="81"/>
    </row>
    <row r="101" spans="1:5" s="10" customFormat="1" ht="31.5" hidden="1">
      <c r="A101" s="61" t="s">
        <v>192</v>
      </c>
      <c r="B101" s="100"/>
      <c r="C101" s="81"/>
      <c r="D101" s="81"/>
      <c r="E101" s="81"/>
    </row>
    <row r="102" spans="1:5" s="10" customFormat="1" ht="15.75" hidden="1">
      <c r="A102" s="85" t="s">
        <v>444</v>
      </c>
      <c r="B102" s="100">
        <v>2</v>
      </c>
      <c r="C102" s="81"/>
      <c r="D102" s="81"/>
      <c r="E102" s="81"/>
    </row>
    <row r="103" spans="1:5" s="10" customFormat="1" ht="31.5" hidden="1">
      <c r="A103" s="61" t="s">
        <v>193</v>
      </c>
      <c r="B103" s="100"/>
      <c r="C103" s="81">
        <f>SUM(C102)</f>
        <v>0</v>
      </c>
      <c r="D103" s="81">
        <f>SUM(D102)</f>
        <v>0</v>
      </c>
      <c r="E103" s="81">
        <f>SUM(E102)</f>
        <v>0</v>
      </c>
    </row>
    <row r="104" spans="1:5" s="10" customFormat="1" ht="15.75" hidden="1">
      <c r="A104" s="61" t="s">
        <v>194</v>
      </c>
      <c r="B104" s="100"/>
      <c r="C104" s="81"/>
      <c r="D104" s="81"/>
      <c r="E104" s="81"/>
    </row>
    <row r="105" spans="1:5" s="10" customFormat="1" ht="15.75" hidden="1">
      <c r="A105" s="61" t="s">
        <v>195</v>
      </c>
      <c r="B105" s="100"/>
      <c r="C105" s="81"/>
      <c r="D105" s="81"/>
      <c r="E105" s="81"/>
    </row>
    <row r="106" spans="1:5" s="10" customFormat="1" ht="15.75">
      <c r="A106" s="120" t="s">
        <v>451</v>
      </c>
      <c r="B106" s="100">
        <v>2</v>
      </c>
      <c r="C106" s="81">
        <v>20000</v>
      </c>
      <c r="D106" s="81">
        <v>20000</v>
      </c>
      <c r="E106" s="81">
        <v>20000</v>
      </c>
    </row>
    <row r="107" spans="1:5" s="10" customFormat="1" ht="15.75" hidden="1">
      <c r="A107" s="120" t="s">
        <v>473</v>
      </c>
      <c r="B107" s="100">
        <v>2</v>
      </c>
      <c r="C107" s="81"/>
      <c r="D107" s="81"/>
      <c r="E107" s="81"/>
    </row>
    <row r="108" spans="1:5" s="10" customFormat="1" ht="15.75" hidden="1">
      <c r="A108" s="120" t="s">
        <v>450</v>
      </c>
      <c r="B108" s="100">
        <v>2</v>
      </c>
      <c r="C108" s="81"/>
      <c r="D108" s="81"/>
      <c r="E108" s="81"/>
    </row>
    <row r="109" spans="1:5" s="10" customFormat="1" ht="15.75">
      <c r="A109" s="120" t="s">
        <v>474</v>
      </c>
      <c r="B109" s="100">
        <v>2</v>
      </c>
      <c r="C109" s="81">
        <v>50000</v>
      </c>
      <c r="D109" s="81">
        <v>50000</v>
      </c>
      <c r="E109" s="81">
        <v>50000</v>
      </c>
    </row>
    <row r="110" spans="1:5" s="10" customFormat="1" ht="15.75">
      <c r="A110" s="109" t="s">
        <v>196</v>
      </c>
      <c r="B110" s="100"/>
      <c r="C110" s="81">
        <f>SUM(C106:C109)</f>
        <v>70000</v>
      </c>
      <c r="D110" s="81">
        <f>SUM(D106:D109)</f>
        <v>70000</v>
      </c>
      <c r="E110" s="81">
        <f>SUM(E106:E109)</f>
        <v>70000</v>
      </c>
    </row>
    <row r="111" spans="1:5" s="10" customFormat="1" ht="15.75" hidden="1">
      <c r="A111" s="85" t="s">
        <v>142</v>
      </c>
      <c r="B111" s="100">
        <v>2</v>
      </c>
      <c r="C111" s="81"/>
      <c r="D111" s="81"/>
      <c r="E111" s="81"/>
    </row>
    <row r="112" spans="1:5" s="10" customFormat="1" ht="15.75" hidden="1">
      <c r="A112" s="85"/>
      <c r="B112" s="100"/>
      <c r="C112" s="81"/>
      <c r="D112" s="81"/>
      <c r="E112" s="81"/>
    </row>
    <row r="113" spans="1:5" s="10" customFormat="1" ht="15.75" hidden="1">
      <c r="A113" s="109" t="s">
        <v>141</v>
      </c>
      <c r="B113" s="100"/>
      <c r="C113" s="81">
        <f>SUM(C111:C112)</f>
        <v>0</v>
      </c>
      <c r="D113" s="81">
        <f>SUM(D111:D112)</f>
        <v>0</v>
      </c>
      <c r="E113" s="81">
        <f>SUM(E111:E112)</f>
        <v>0</v>
      </c>
    </row>
    <row r="114" spans="1:5" s="10" customFormat="1" ht="15.75" hidden="1">
      <c r="A114" s="85"/>
      <c r="B114" s="100"/>
      <c r="C114" s="81"/>
      <c r="D114" s="81"/>
      <c r="E114" s="81"/>
    </row>
    <row r="115" spans="1:5" s="10" customFormat="1" ht="15.75" hidden="1">
      <c r="A115" s="85" t="s">
        <v>539</v>
      </c>
      <c r="B115" s="100">
        <v>2</v>
      </c>
      <c r="C115" s="81"/>
      <c r="D115" s="81"/>
      <c r="E115" s="81"/>
    </row>
    <row r="116" spans="1:5" s="10" customFormat="1" ht="15.75" hidden="1">
      <c r="A116" s="109" t="s">
        <v>197</v>
      </c>
      <c r="B116" s="100"/>
      <c r="C116" s="81">
        <f>SUM(C114:C115)</f>
        <v>0</v>
      </c>
      <c r="D116" s="81">
        <f>SUM(D114:D115)</f>
        <v>0</v>
      </c>
      <c r="E116" s="81">
        <f>SUM(E114:E115)</f>
        <v>0</v>
      </c>
    </row>
    <row r="117" spans="1:5" s="10" customFormat="1" ht="15.75" hidden="1">
      <c r="A117" s="65"/>
      <c r="B117" s="100"/>
      <c r="C117" s="81"/>
      <c r="D117" s="81"/>
      <c r="E117" s="81"/>
    </row>
    <row r="118" spans="1:5" s="10" customFormat="1" ht="15.75" hidden="1">
      <c r="A118" s="61"/>
      <c r="B118" s="100"/>
      <c r="C118" s="81"/>
      <c r="D118" s="81"/>
      <c r="E118" s="81"/>
    </row>
    <row r="119" spans="1:5" s="10" customFormat="1" ht="31.5">
      <c r="A119" s="108" t="s">
        <v>420</v>
      </c>
      <c r="B119" s="100"/>
      <c r="C119" s="81">
        <f>C110+C113+C116</f>
        <v>70000</v>
      </c>
      <c r="D119" s="81">
        <f>D110+D113+D116</f>
        <v>70000</v>
      </c>
      <c r="E119" s="81">
        <f>E110+E113+E116</f>
        <v>70000</v>
      </c>
    </row>
    <row r="120" spans="1:5" s="10" customFormat="1" ht="15.75">
      <c r="A120" s="85" t="s">
        <v>216</v>
      </c>
      <c r="B120" s="100">
        <v>2</v>
      </c>
      <c r="C120" s="81">
        <v>50000</v>
      </c>
      <c r="D120" s="81">
        <v>30000</v>
      </c>
      <c r="E120" s="81">
        <v>18000</v>
      </c>
    </row>
    <row r="121" spans="1:5" s="10" customFormat="1" ht="15.75" hidden="1">
      <c r="A121" s="85" t="s">
        <v>217</v>
      </c>
      <c r="B121" s="100">
        <v>2</v>
      </c>
      <c r="C121" s="81"/>
      <c r="D121" s="81"/>
      <c r="E121" s="81"/>
    </row>
    <row r="122" spans="1:5" s="10" customFormat="1" ht="15.75">
      <c r="A122" s="61" t="s">
        <v>421</v>
      </c>
      <c r="B122" s="100"/>
      <c r="C122" s="81">
        <f>SUM(C120:C121)</f>
        <v>50000</v>
      </c>
      <c r="D122" s="81">
        <f>SUM(D120:D121)</f>
        <v>30000</v>
      </c>
      <c r="E122" s="81">
        <f>SUM(E120:E121)</f>
        <v>18000</v>
      </c>
    </row>
    <row r="123" spans="1:5" s="10" customFormat="1" ht="15.75">
      <c r="A123" s="63" t="s">
        <v>234</v>
      </c>
      <c r="B123" s="100"/>
      <c r="C123" s="82">
        <f>SUM(C124:C124:C126)</f>
        <v>816805</v>
      </c>
      <c r="D123" s="82">
        <f>SUM(D124:D124:D126)</f>
        <v>796805</v>
      </c>
      <c r="E123" s="82">
        <f>SUM(E124:E124:E126)</f>
        <v>791805</v>
      </c>
    </row>
    <row r="124" spans="1:5" s="10" customFormat="1" ht="15.75">
      <c r="A124" s="85" t="s">
        <v>385</v>
      </c>
      <c r="B124" s="98">
        <v>1</v>
      </c>
      <c r="C124" s="81">
        <f>SUMIF($B$64:$B$123,"1",C$64:C$123)</f>
        <v>0</v>
      </c>
      <c r="D124" s="81">
        <f>SUMIF($B$64:$B$123,"1",D$64:D$123)</f>
        <v>0</v>
      </c>
      <c r="E124" s="81">
        <f>SUMIF($B$64:$B$123,"1",E$64:E$123)</f>
        <v>0</v>
      </c>
    </row>
    <row r="125" spans="1:5" s="10" customFormat="1" ht="15.75">
      <c r="A125" s="85" t="s">
        <v>233</v>
      </c>
      <c r="B125" s="98">
        <v>2</v>
      </c>
      <c r="C125" s="81">
        <f>SUMIF($B$64:$B$123,"2",C$64:C$123)</f>
        <v>816805</v>
      </c>
      <c r="D125" s="81">
        <f>SUMIF($B$64:$B$123,"2",D$64:D$123)</f>
        <v>796805</v>
      </c>
      <c r="E125" s="81">
        <f>SUMIF($B$64:$B$123,"2",E$64:E$123)</f>
        <v>791805</v>
      </c>
    </row>
    <row r="126" spans="1:5" s="10" customFormat="1" ht="15.75">
      <c r="A126" s="85" t="s">
        <v>124</v>
      </c>
      <c r="B126" s="98">
        <v>3</v>
      </c>
      <c r="C126" s="81">
        <f>SUMIF($B$64:$B$123,"3",C$64:C$123)</f>
        <v>0</v>
      </c>
      <c r="D126" s="81">
        <f>SUMIF($B$64:$B$123,"3",D$64:D$123)</f>
        <v>0</v>
      </c>
      <c r="E126" s="81">
        <f>SUMIF($B$64:$B$123,"3",E$64:E$123)</f>
        <v>0</v>
      </c>
    </row>
    <row r="127" spans="1:5" ht="15.75">
      <c r="A127" s="65" t="s">
        <v>84</v>
      </c>
      <c r="B127" s="100"/>
      <c r="C127" s="81"/>
      <c r="D127" s="81"/>
      <c r="E127" s="81"/>
    </row>
    <row r="128" spans="1:5" ht="15.75">
      <c r="A128" s="40" t="s">
        <v>235</v>
      </c>
      <c r="B128" s="100"/>
      <c r="C128" s="82">
        <f>SUM(C129:C131)</f>
        <v>1000000</v>
      </c>
      <c r="D128" s="82">
        <f>SUM(D129:D131)</f>
        <v>1000000</v>
      </c>
      <c r="E128" s="82">
        <f>SUM(E129:E131)</f>
        <v>1000000</v>
      </c>
    </row>
    <row r="129" spans="1:5" ht="15.75">
      <c r="A129" s="85" t="s">
        <v>385</v>
      </c>
      <c r="B129" s="98">
        <v>1</v>
      </c>
      <c r="C129" s="81">
        <f>Felh!J25</f>
        <v>0</v>
      </c>
      <c r="D129" s="81">
        <f>Felh!K25</f>
        <v>0</v>
      </c>
      <c r="E129" s="81">
        <f>Felh!L25</f>
        <v>0</v>
      </c>
    </row>
    <row r="130" spans="1:5" ht="15.75">
      <c r="A130" s="85" t="s">
        <v>233</v>
      </c>
      <c r="B130" s="98">
        <v>2</v>
      </c>
      <c r="C130" s="81">
        <f>Felh!J26</f>
        <v>1000000</v>
      </c>
      <c r="D130" s="81">
        <f>Felh!K26</f>
        <v>1000000</v>
      </c>
      <c r="E130" s="81">
        <f>Felh!L26</f>
        <v>1000000</v>
      </c>
    </row>
    <row r="131" spans="1:5" ht="15.75">
      <c r="A131" s="85" t="s">
        <v>124</v>
      </c>
      <c r="B131" s="98">
        <v>3</v>
      </c>
      <c r="C131" s="81">
        <f>Felh!J27</f>
        <v>0</v>
      </c>
      <c r="D131" s="81">
        <f>Felh!K27</f>
        <v>0</v>
      </c>
      <c r="E131" s="81">
        <f>Felh!L27</f>
        <v>0</v>
      </c>
    </row>
    <row r="132" spans="1:5" ht="15.75">
      <c r="A132" s="40" t="s">
        <v>236</v>
      </c>
      <c r="B132" s="100"/>
      <c r="C132" s="82">
        <f>SUM(C133:C135)</f>
        <v>2499872</v>
      </c>
      <c r="D132" s="82">
        <f>SUM(D133:D135)</f>
        <v>2499872</v>
      </c>
      <c r="E132" s="82">
        <f>SUM(E133:E135)</f>
        <v>2499872</v>
      </c>
    </row>
    <row r="133" spans="1:5" ht="15.75">
      <c r="A133" s="85" t="s">
        <v>385</v>
      </c>
      <c r="B133" s="98">
        <v>1</v>
      </c>
      <c r="C133" s="81">
        <f>Felh!J42</f>
        <v>0</v>
      </c>
      <c r="D133" s="81">
        <f>Felh!K42</f>
        <v>0</v>
      </c>
      <c r="E133" s="81">
        <f>Felh!L42</f>
        <v>0</v>
      </c>
    </row>
    <row r="134" spans="1:5" ht="15.75">
      <c r="A134" s="85" t="s">
        <v>233</v>
      </c>
      <c r="B134" s="98">
        <v>2</v>
      </c>
      <c r="C134" s="81">
        <f>Felh!J43</f>
        <v>2499872</v>
      </c>
      <c r="D134" s="81">
        <f>Felh!K43</f>
        <v>2499872</v>
      </c>
      <c r="E134" s="81">
        <f>Felh!L43</f>
        <v>2499872</v>
      </c>
    </row>
    <row r="135" spans="1:5" ht="15" customHeight="1">
      <c r="A135" s="85" t="s">
        <v>124</v>
      </c>
      <c r="B135" s="98">
        <v>3</v>
      </c>
      <c r="C135" s="81">
        <f>Felh!J44</f>
        <v>0</v>
      </c>
      <c r="D135" s="81">
        <f>Felh!K44</f>
        <v>0</v>
      </c>
      <c r="E135" s="81">
        <f>Felh!L44</f>
        <v>0</v>
      </c>
    </row>
    <row r="136" spans="1:5" ht="15.75">
      <c r="A136" s="40" t="s">
        <v>237</v>
      </c>
      <c r="B136" s="100"/>
      <c r="C136" s="82">
        <f>SUM(C137:C139)</f>
        <v>115614</v>
      </c>
      <c r="D136" s="82">
        <f>SUM(D137:D139)</f>
        <v>115614</v>
      </c>
      <c r="E136" s="82">
        <f>SUM(E137:E139)</f>
        <v>120614</v>
      </c>
    </row>
    <row r="137" spans="1:5" ht="15.75">
      <c r="A137" s="85" t="s">
        <v>385</v>
      </c>
      <c r="B137" s="98">
        <v>1</v>
      </c>
      <c r="C137" s="81">
        <f>Felh!J63</f>
        <v>0</v>
      </c>
      <c r="D137" s="81">
        <f>Felh!K63</f>
        <v>0</v>
      </c>
      <c r="E137" s="81">
        <f>Felh!L63</f>
        <v>0</v>
      </c>
    </row>
    <row r="138" spans="1:5" ht="15.75">
      <c r="A138" s="85" t="s">
        <v>233</v>
      </c>
      <c r="B138" s="98">
        <v>2</v>
      </c>
      <c r="C138" s="81">
        <f>Felh!J64</f>
        <v>115614</v>
      </c>
      <c r="D138" s="81">
        <f>Felh!K64</f>
        <v>115614</v>
      </c>
      <c r="E138" s="81">
        <f>Felh!L64</f>
        <v>120614</v>
      </c>
    </row>
    <row r="139" spans="1:5" ht="15.75">
      <c r="A139" s="85" t="s">
        <v>124</v>
      </c>
      <c r="B139" s="98">
        <v>3</v>
      </c>
      <c r="C139" s="81">
        <f>Felh!J65</f>
        <v>0</v>
      </c>
      <c r="D139" s="81">
        <f>Felh!K65</f>
        <v>0</v>
      </c>
      <c r="E139" s="81">
        <f>Felh!L65</f>
        <v>0</v>
      </c>
    </row>
    <row r="140" spans="1:5" ht="16.5">
      <c r="A140" s="67" t="s">
        <v>238</v>
      </c>
      <c r="B140" s="101"/>
      <c r="C140" s="81"/>
      <c r="D140" s="81"/>
      <c r="E140" s="81"/>
    </row>
    <row r="141" spans="1:5" ht="15.75">
      <c r="A141" s="65" t="s">
        <v>126</v>
      </c>
      <c r="B141" s="100"/>
      <c r="C141" s="15"/>
      <c r="D141" s="15"/>
      <c r="E141" s="15"/>
    </row>
    <row r="142" spans="1:5" ht="15.75">
      <c r="A142" s="61" t="s">
        <v>223</v>
      </c>
      <c r="B142" s="100"/>
      <c r="C142" s="15"/>
      <c r="D142" s="15"/>
      <c r="E142" s="15"/>
    </row>
    <row r="143" spans="1:5" ht="31.5" hidden="1">
      <c r="A143" s="85" t="s">
        <v>422</v>
      </c>
      <c r="B143" s="100"/>
      <c r="C143" s="15"/>
      <c r="D143" s="15"/>
      <c r="E143" s="15"/>
    </row>
    <row r="144" spans="1:5" ht="31.5" hidden="1">
      <c r="A144" s="85" t="s">
        <v>225</v>
      </c>
      <c r="B144" s="100"/>
      <c r="C144" s="15"/>
      <c r="D144" s="15"/>
      <c r="E144" s="15"/>
    </row>
    <row r="145" spans="1:5" ht="31.5" hidden="1">
      <c r="A145" s="85" t="s">
        <v>423</v>
      </c>
      <c r="B145" s="100"/>
      <c r="C145" s="15"/>
      <c r="D145" s="15"/>
      <c r="E145" s="15"/>
    </row>
    <row r="146" spans="1:5" ht="31.5">
      <c r="A146" s="85" t="s">
        <v>226</v>
      </c>
      <c r="B146" s="100">
        <v>2</v>
      </c>
      <c r="C146" s="15">
        <v>521562</v>
      </c>
      <c r="D146" s="15">
        <v>521562</v>
      </c>
      <c r="E146" s="15">
        <v>521562</v>
      </c>
    </row>
    <row r="147" spans="1:5" ht="15.75" hidden="1">
      <c r="A147" s="85" t="s">
        <v>227</v>
      </c>
      <c r="B147" s="100"/>
      <c r="C147" s="15"/>
      <c r="D147" s="15"/>
      <c r="E147" s="15"/>
    </row>
    <row r="148" spans="1:5" ht="31.5" hidden="1">
      <c r="A148" s="85" t="s">
        <v>433</v>
      </c>
      <c r="B148" s="100"/>
      <c r="C148" s="15"/>
      <c r="D148" s="15"/>
      <c r="E148" s="15"/>
    </row>
    <row r="149" spans="1:5" ht="15.75" hidden="1">
      <c r="A149" s="85" t="s">
        <v>231</v>
      </c>
      <c r="B149" s="100"/>
      <c r="C149" s="15"/>
      <c r="D149" s="15"/>
      <c r="E149" s="15"/>
    </row>
    <row r="150" spans="1:5" ht="15.75" hidden="1">
      <c r="A150" s="61" t="s">
        <v>232</v>
      </c>
      <c r="B150" s="100"/>
      <c r="C150" s="15"/>
      <c r="D150" s="15"/>
      <c r="E150" s="15"/>
    </row>
    <row r="151" spans="1:5" ht="15.75" hidden="1">
      <c r="A151" s="61" t="s">
        <v>224</v>
      </c>
      <c r="B151" s="100"/>
      <c r="C151" s="15"/>
      <c r="D151" s="15"/>
      <c r="E151" s="15"/>
    </row>
    <row r="152" spans="1:5" ht="15.75">
      <c r="A152" s="40" t="s">
        <v>126</v>
      </c>
      <c r="B152" s="100"/>
      <c r="C152" s="82">
        <f>SUM(C153:C155)</f>
        <v>521562</v>
      </c>
      <c r="D152" s="82">
        <f>SUM(D153:D155)</f>
        <v>521562</v>
      </c>
      <c r="E152" s="82">
        <f>SUM(E153:E155)</f>
        <v>521562</v>
      </c>
    </row>
    <row r="153" spans="1:5" ht="15.75">
      <c r="A153" s="85" t="s">
        <v>385</v>
      </c>
      <c r="B153" s="98">
        <v>1</v>
      </c>
      <c r="C153" s="81">
        <f>SUMIF($B$141:$B$152,"1",C$141:C$152)</f>
        <v>0</v>
      </c>
      <c r="D153" s="81">
        <f>SUMIF($B$141:$B$152,"1",D$141:D$152)</f>
        <v>0</v>
      </c>
      <c r="E153" s="81">
        <f>SUMIF($B$141:$B$152,"1",E$141:E$152)</f>
        <v>0</v>
      </c>
    </row>
    <row r="154" spans="1:5" ht="15.75">
      <c r="A154" s="85" t="s">
        <v>233</v>
      </c>
      <c r="B154" s="98">
        <v>2</v>
      </c>
      <c r="C154" s="81">
        <f>SUMIF($B$141:$B$152,"2",C$141:C$152)</f>
        <v>521562</v>
      </c>
      <c r="D154" s="81">
        <f>SUMIF($B$141:$B$152,"2",D$141:D$152)</f>
        <v>521562</v>
      </c>
      <c r="E154" s="81">
        <f>SUMIF($B$141:$B$152,"2",E$141:E$152)</f>
        <v>521562</v>
      </c>
    </row>
    <row r="155" spans="1:5" ht="15.75">
      <c r="A155" s="85" t="s">
        <v>124</v>
      </c>
      <c r="B155" s="98">
        <v>3</v>
      </c>
      <c r="C155" s="81">
        <f>SUMIF($B$141:$B$152,"3",C$141:C$152)</f>
        <v>0</v>
      </c>
      <c r="D155" s="81">
        <f>SUMIF($B$141:$B$152,"3",D$141:D$152)</f>
        <v>0</v>
      </c>
      <c r="E155" s="81">
        <f>SUMIF($B$141:$B$152,"3",E$141:E$152)</f>
        <v>0</v>
      </c>
    </row>
    <row r="156" spans="1:5" ht="15.75" hidden="1">
      <c r="A156" s="65" t="s">
        <v>127</v>
      </c>
      <c r="B156" s="100"/>
      <c r="C156" s="15"/>
      <c r="D156" s="15"/>
      <c r="E156" s="15"/>
    </row>
    <row r="157" spans="1:5" ht="15.75" hidden="1">
      <c r="A157" s="61" t="s">
        <v>223</v>
      </c>
      <c r="B157" s="100"/>
      <c r="C157" s="15"/>
      <c r="D157" s="15"/>
      <c r="E157" s="15"/>
    </row>
    <row r="158" spans="1:5" ht="31.5" hidden="1">
      <c r="A158" s="85" t="s">
        <v>422</v>
      </c>
      <c r="B158" s="100"/>
      <c r="C158" s="15"/>
      <c r="D158" s="15"/>
      <c r="E158" s="15"/>
    </row>
    <row r="159" spans="1:5" ht="31.5" hidden="1">
      <c r="A159" s="85" t="s">
        <v>225</v>
      </c>
      <c r="B159" s="100"/>
      <c r="C159" s="15"/>
      <c r="D159" s="15"/>
      <c r="E159" s="15"/>
    </row>
    <row r="160" spans="1:5" ht="31.5" hidden="1">
      <c r="A160" s="85" t="s">
        <v>423</v>
      </c>
      <c r="B160" s="100"/>
      <c r="C160" s="15"/>
      <c r="D160" s="15"/>
      <c r="E160" s="15"/>
    </row>
    <row r="161" spans="1:5" ht="15.75" hidden="1">
      <c r="A161" s="85" t="s">
        <v>226</v>
      </c>
      <c r="B161" s="100"/>
      <c r="C161" s="15"/>
      <c r="D161" s="15"/>
      <c r="E161" s="15"/>
    </row>
    <row r="162" spans="1:5" ht="15.75" hidden="1">
      <c r="A162" s="85" t="s">
        <v>227</v>
      </c>
      <c r="B162" s="100"/>
      <c r="C162" s="15"/>
      <c r="D162" s="15"/>
      <c r="E162" s="15"/>
    </row>
    <row r="163" spans="1:5" ht="31.5" hidden="1">
      <c r="A163" s="85" t="s">
        <v>433</v>
      </c>
      <c r="B163" s="100"/>
      <c r="C163" s="15"/>
      <c r="D163" s="15"/>
      <c r="E163" s="15"/>
    </row>
    <row r="164" spans="1:5" ht="15.75" hidden="1">
      <c r="A164" s="85" t="s">
        <v>231</v>
      </c>
      <c r="B164" s="100"/>
      <c r="C164" s="15"/>
      <c r="D164" s="15"/>
      <c r="E164" s="15"/>
    </row>
    <row r="165" spans="1:5" ht="15.75" hidden="1">
      <c r="A165" s="61" t="s">
        <v>232</v>
      </c>
      <c r="B165" s="100"/>
      <c r="C165" s="15"/>
      <c r="D165" s="15"/>
      <c r="E165" s="15"/>
    </row>
    <row r="166" spans="1:5" ht="15.75" hidden="1">
      <c r="A166" s="61" t="s">
        <v>224</v>
      </c>
      <c r="B166" s="100"/>
      <c r="C166" s="15"/>
      <c r="D166" s="15"/>
      <c r="E166" s="15"/>
    </row>
    <row r="167" spans="1:5" ht="15.75" hidden="1">
      <c r="A167" s="40" t="s">
        <v>239</v>
      </c>
      <c r="B167" s="100"/>
      <c r="C167" s="82">
        <f>SUM(C168:C170)</f>
        <v>0</v>
      </c>
      <c r="D167" s="82">
        <f>SUM(D168:D170)</f>
        <v>0</v>
      </c>
      <c r="E167" s="82">
        <f>SUM(E168:E170)</f>
        <v>0</v>
      </c>
    </row>
    <row r="168" spans="1:5" ht="15.75" hidden="1">
      <c r="A168" s="85" t="s">
        <v>385</v>
      </c>
      <c r="B168" s="98">
        <v>1</v>
      </c>
      <c r="C168" s="81">
        <f>SUMIF($B$156:$B$167,"1",C$156:C$167)</f>
        <v>0</v>
      </c>
      <c r="D168" s="81">
        <f>SUMIF($B$156:$B$167,"1",D$156:D$167)</f>
        <v>0</v>
      </c>
      <c r="E168" s="81">
        <f>SUMIF($B$156:$B$167,"1",E$156:E$167)</f>
        <v>0</v>
      </c>
    </row>
    <row r="169" spans="1:5" ht="15.75" hidden="1">
      <c r="A169" s="85" t="s">
        <v>233</v>
      </c>
      <c r="B169" s="98">
        <v>2</v>
      </c>
      <c r="C169" s="81">
        <f>SUMIF($B$156:$B$167,"2",C$156:C$167)</f>
        <v>0</v>
      </c>
      <c r="D169" s="81">
        <f>SUMIF($B$156:$B$167,"2",D$156:D$167)</f>
        <v>0</v>
      </c>
      <c r="E169" s="81">
        <f>SUMIF($B$156:$B$167,"2",E$156:E$167)</f>
        <v>0</v>
      </c>
    </row>
    <row r="170" spans="1:5" ht="15.75" hidden="1">
      <c r="A170" s="85" t="s">
        <v>124</v>
      </c>
      <c r="B170" s="98">
        <v>3</v>
      </c>
      <c r="C170" s="81">
        <f>SUMIF($B$156:$B$167,"3",C$156:C$167)</f>
        <v>0</v>
      </c>
      <c r="D170" s="81">
        <f>SUMIF($B$156:$B$167,"3",D$156:D$167)</f>
        <v>0</v>
      </c>
      <c r="E170" s="81">
        <f>SUMIF($B$156:$B$167,"3",E$156:E$167)</f>
        <v>0</v>
      </c>
    </row>
    <row r="171" spans="1:5" ht="16.5">
      <c r="A171" s="66" t="s">
        <v>128</v>
      </c>
      <c r="B171" s="101"/>
      <c r="C171" s="18">
        <f>C7+C11+C15+C60+C123+C128+C132+C136+C152+C167</f>
        <v>22171655</v>
      </c>
      <c r="D171" s="18">
        <f>D7+D11+D15+D60+D123+D128+D132+D136+D152+D167</f>
        <v>22193995</v>
      </c>
      <c r="E171" s="18">
        <f>E7+E11+E15+E60+E123+E128+E132+E136+E152+E167</f>
        <v>22193995</v>
      </c>
    </row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371" ht="15.75"/>
    <row r="372" ht="15.75"/>
    <row r="373" ht="15.75"/>
    <row r="374" ht="15.75"/>
    <row r="375" ht="15.75"/>
    <row r="376" ht="15.75"/>
    <row r="377" ht="15.75"/>
    <row r="383" ht="15.75"/>
    <row r="384" ht="15.75"/>
    <row r="385" ht="15.75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6" r:id="rId3"/>
  <headerFooter>
    <oddFooter>&amp;C&amp;P. oldal, összesen: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A51"/>
  <sheetViews>
    <sheetView zoomScalePageLayoutView="0" workbookViewId="0" topLeftCell="A1">
      <pane xSplit="2" ySplit="5" topLeftCell="J6" activePane="bottomRight" state="frozen"/>
      <selection pane="topLeft" activeCell="G48" sqref="G48"/>
      <selection pane="topRight" activeCell="G48" sqref="G48"/>
      <selection pane="bottomLeft" activeCell="G48" sqref="G48"/>
      <selection pane="bottomRight" activeCell="A2" sqref="A2:Q2"/>
    </sheetView>
  </sheetViews>
  <sheetFormatPr defaultColWidth="9.140625" defaultRowHeight="15"/>
  <cols>
    <col min="1" max="1" width="59.421875" style="2" customWidth="1"/>
    <col min="2" max="2" width="6.8515625" style="2" customWidth="1"/>
    <col min="3" max="17" width="12.140625" style="2" customWidth="1"/>
    <col min="18" max="16384" width="9.140625" style="2" customWidth="1"/>
  </cols>
  <sheetData>
    <row r="1" spans="1:17" ht="15.75">
      <c r="A1" s="209" t="s">
        <v>558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</row>
    <row r="2" spans="1:17" ht="15.75">
      <c r="A2" s="209" t="s">
        <v>461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</row>
    <row r="4" spans="1:17" s="3" customFormat="1" ht="15.75" customHeight="1">
      <c r="A4" s="221" t="s">
        <v>269</v>
      </c>
      <c r="B4" s="236" t="s">
        <v>140</v>
      </c>
      <c r="C4" s="215" t="s">
        <v>119</v>
      </c>
      <c r="D4" s="216"/>
      <c r="E4" s="217"/>
      <c r="F4" s="215" t="s">
        <v>120</v>
      </c>
      <c r="G4" s="216"/>
      <c r="H4" s="217"/>
      <c r="I4" s="215" t="s">
        <v>28</v>
      </c>
      <c r="J4" s="216"/>
      <c r="K4" s="217"/>
      <c r="L4" s="214" t="s">
        <v>15</v>
      </c>
      <c r="M4" s="214"/>
      <c r="N4" s="214"/>
      <c r="O4" s="214" t="s">
        <v>5</v>
      </c>
      <c r="P4" s="214"/>
      <c r="Q4" s="214"/>
    </row>
    <row r="5" spans="1:27" s="3" customFormat="1" ht="15.75">
      <c r="A5" s="222"/>
      <c r="B5" s="237"/>
      <c r="C5" s="38" t="s">
        <v>170</v>
      </c>
      <c r="D5" s="38" t="s">
        <v>595</v>
      </c>
      <c r="E5" s="38" t="s">
        <v>612</v>
      </c>
      <c r="F5" s="38" t="s">
        <v>170</v>
      </c>
      <c r="G5" s="38" t="s">
        <v>595</v>
      </c>
      <c r="H5" s="38" t="s">
        <v>612</v>
      </c>
      <c r="I5" s="38" t="s">
        <v>170</v>
      </c>
      <c r="J5" s="38" t="s">
        <v>595</v>
      </c>
      <c r="K5" s="38" t="s">
        <v>612</v>
      </c>
      <c r="L5" s="38" t="s">
        <v>170</v>
      </c>
      <c r="M5" s="38" t="s">
        <v>595</v>
      </c>
      <c r="N5" s="38" t="s">
        <v>612</v>
      </c>
      <c r="O5" s="38" t="s">
        <v>170</v>
      </c>
      <c r="P5" s="38" t="s">
        <v>595</v>
      </c>
      <c r="Q5" s="38" t="s">
        <v>612</v>
      </c>
      <c r="R5" s="186"/>
      <c r="S5" s="186"/>
      <c r="T5" s="186"/>
      <c r="U5" s="186"/>
      <c r="V5" s="186"/>
      <c r="W5" s="186"/>
      <c r="X5" s="186"/>
      <c r="Y5" s="186"/>
      <c r="Z5" s="186"/>
      <c r="AA5" s="186"/>
    </row>
    <row r="6" spans="1:17" s="3" customFormat="1" ht="31.5">
      <c r="A6" s="7" t="s">
        <v>240</v>
      </c>
      <c r="B6" s="97">
        <v>2</v>
      </c>
      <c r="C6" s="5">
        <v>3135000</v>
      </c>
      <c r="D6" s="5">
        <v>3135000</v>
      </c>
      <c r="E6" s="5">
        <v>3135000</v>
      </c>
      <c r="F6" s="5">
        <v>618000</v>
      </c>
      <c r="G6" s="5">
        <v>618000</v>
      </c>
      <c r="H6" s="5">
        <v>618000</v>
      </c>
      <c r="I6" s="5">
        <v>600000</v>
      </c>
      <c r="J6" s="5">
        <v>600000</v>
      </c>
      <c r="K6" s="5">
        <v>600000</v>
      </c>
      <c r="L6" s="5">
        <v>162000</v>
      </c>
      <c r="M6" s="5">
        <v>162000</v>
      </c>
      <c r="N6" s="5">
        <v>162000</v>
      </c>
      <c r="O6" s="5">
        <f aca="true" t="shared" si="0" ref="O6:O51">C6+F6+I6+L6</f>
        <v>4515000</v>
      </c>
      <c r="P6" s="5">
        <f aca="true" t="shared" si="1" ref="P6:Q51">D6+G6+J6+M6</f>
        <v>4515000</v>
      </c>
      <c r="Q6" s="5">
        <f t="shared" si="1"/>
        <v>4515000</v>
      </c>
    </row>
    <row r="7" spans="1:17" s="3" customFormat="1" ht="31.5">
      <c r="A7" s="7" t="s">
        <v>458</v>
      </c>
      <c r="B7" s="97">
        <v>3</v>
      </c>
      <c r="C7" s="5">
        <v>520000</v>
      </c>
      <c r="D7" s="5">
        <v>520000</v>
      </c>
      <c r="E7" s="5">
        <v>520000</v>
      </c>
      <c r="F7" s="5">
        <v>95000</v>
      </c>
      <c r="G7" s="5">
        <v>95000</v>
      </c>
      <c r="H7" s="5">
        <v>95000</v>
      </c>
      <c r="I7" s="5"/>
      <c r="J7" s="5"/>
      <c r="K7" s="5"/>
      <c r="L7" s="5"/>
      <c r="M7" s="5"/>
      <c r="N7" s="5"/>
      <c r="O7" s="5">
        <f t="shared" si="0"/>
        <v>615000</v>
      </c>
      <c r="P7" s="5">
        <f t="shared" si="1"/>
        <v>615000</v>
      </c>
      <c r="Q7" s="5">
        <f t="shared" si="1"/>
        <v>615000</v>
      </c>
    </row>
    <row r="8" spans="1:17" s="3" customFormat="1" ht="15.75">
      <c r="A8" s="7" t="s">
        <v>446</v>
      </c>
      <c r="B8" s="97">
        <v>3</v>
      </c>
      <c r="C8" s="5">
        <v>50000</v>
      </c>
      <c r="D8" s="5">
        <v>50000</v>
      </c>
      <c r="E8" s="5">
        <v>50000</v>
      </c>
      <c r="F8" s="5">
        <v>25000</v>
      </c>
      <c r="G8" s="5">
        <v>25000</v>
      </c>
      <c r="H8" s="5">
        <v>25000</v>
      </c>
      <c r="I8" s="5"/>
      <c r="J8" s="5"/>
      <c r="K8" s="5"/>
      <c r="L8" s="5"/>
      <c r="M8" s="5"/>
      <c r="N8" s="5"/>
      <c r="O8" s="5">
        <f t="shared" si="0"/>
        <v>75000</v>
      </c>
      <c r="P8" s="5">
        <f t="shared" si="1"/>
        <v>75000</v>
      </c>
      <c r="Q8" s="5">
        <f t="shared" si="1"/>
        <v>75000</v>
      </c>
    </row>
    <row r="9" spans="1:17" s="3" customFormat="1" ht="15.75">
      <c r="A9" s="7" t="s">
        <v>241</v>
      </c>
      <c r="B9" s="97">
        <v>2</v>
      </c>
      <c r="C9" s="5"/>
      <c r="D9" s="5"/>
      <c r="E9" s="5"/>
      <c r="F9" s="5"/>
      <c r="G9" s="5"/>
      <c r="H9" s="5"/>
      <c r="I9" s="5">
        <v>150000</v>
      </c>
      <c r="J9" s="5">
        <v>150000</v>
      </c>
      <c r="K9" s="5">
        <v>150000</v>
      </c>
      <c r="L9" s="5">
        <v>40500</v>
      </c>
      <c r="M9" s="5">
        <v>40500</v>
      </c>
      <c r="N9" s="5">
        <v>40500</v>
      </c>
      <c r="O9" s="5">
        <f t="shared" si="0"/>
        <v>190500</v>
      </c>
      <c r="P9" s="5">
        <f t="shared" si="1"/>
        <v>190500</v>
      </c>
      <c r="Q9" s="5">
        <f t="shared" si="1"/>
        <v>190500</v>
      </c>
    </row>
    <row r="10" spans="1:17" s="3" customFormat="1" ht="31.5">
      <c r="A10" s="7" t="s">
        <v>242</v>
      </c>
      <c r="B10" s="97">
        <v>2</v>
      </c>
      <c r="C10" s="5"/>
      <c r="D10" s="5"/>
      <c r="E10" s="5"/>
      <c r="F10" s="5"/>
      <c r="G10" s="5"/>
      <c r="H10" s="5"/>
      <c r="I10" s="5">
        <v>50000</v>
      </c>
      <c r="J10" s="5">
        <v>50000</v>
      </c>
      <c r="K10" s="5">
        <v>50000</v>
      </c>
      <c r="L10" s="5">
        <v>13500</v>
      </c>
      <c r="M10" s="5">
        <v>13500</v>
      </c>
      <c r="N10" s="5">
        <v>13500</v>
      </c>
      <c r="O10" s="5">
        <f t="shared" si="0"/>
        <v>63500</v>
      </c>
      <c r="P10" s="5">
        <f t="shared" si="1"/>
        <v>63500</v>
      </c>
      <c r="Q10" s="5">
        <f t="shared" si="1"/>
        <v>63500</v>
      </c>
    </row>
    <row r="11" spans="1:17" s="3" customFormat="1" ht="15.75" hidden="1">
      <c r="A11" s="7" t="s">
        <v>243</v>
      </c>
      <c r="B11" s="97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>
        <f t="shared" si="0"/>
        <v>0</v>
      </c>
      <c r="P11" s="5">
        <f t="shared" si="1"/>
        <v>0</v>
      </c>
      <c r="Q11" s="5">
        <f t="shared" si="1"/>
        <v>0</v>
      </c>
    </row>
    <row r="12" spans="1:17" s="3" customFormat="1" ht="15.75" hidden="1">
      <c r="A12" s="7" t="s">
        <v>244</v>
      </c>
      <c r="B12" s="97">
        <v>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>
        <f t="shared" si="0"/>
        <v>0</v>
      </c>
      <c r="P12" s="5">
        <f t="shared" si="1"/>
        <v>0</v>
      </c>
      <c r="Q12" s="5">
        <f t="shared" si="1"/>
        <v>0</v>
      </c>
    </row>
    <row r="13" spans="1:17" s="3" customFormat="1" ht="15.75" hidden="1">
      <c r="A13" s="7" t="s">
        <v>245</v>
      </c>
      <c r="B13" s="97">
        <v>2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5">
        <f t="shared" si="1"/>
        <v>0</v>
      </c>
      <c r="Q13" s="5">
        <f t="shared" si="1"/>
        <v>0</v>
      </c>
    </row>
    <row r="14" spans="1:17" s="3" customFormat="1" ht="15.75" hidden="1">
      <c r="A14" s="7" t="s">
        <v>246</v>
      </c>
      <c r="B14" s="97">
        <v>2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f t="shared" si="0"/>
        <v>0</v>
      </c>
      <c r="P14" s="5">
        <f t="shared" si="1"/>
        <v>0</v>
      </c>
      <c r="Q14" s="5">
        <f t="shared" si="1"/>
        <v>0</v>
      </c>
    </row>
    <row r="15" spans="1:17" s="3" customFormat="1" ht="15.75" hidden="1">
      <c r="A15" s="7" t="s">
        <v>247</v>
      </c>
      <c r="B15" s="97">
        <v>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0</v>
      </c>
      <c r="P15" s="5">
        <f t="shared" si="1"/>
        <v>0</v>
      </c>
      <c r="Q15" s="5">
        <f t="shared" si="1"/>
        <v>0</v>
      </c>
    </row>
    <row r="16" spans="1:17" s="3" customFormat="1" ht="15.75" hidden="1">
      <c r="A16" s="7" t="s">
        <v>248</v>
      </c>
      <c r="B16" s="97">
        <v>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t="shared" si="1"/>
        <v>0</v>
      </c>
      <c r="Q16" s="5">
        <f t="shared" si="1"/>
        <v>0</v>
      </c>
    </row>
    <row r="17" spans="1:17" s="3" customFormat="1" ht="15.75" hidden="1">
      <c r="A17" s="7" t="s">
        <v>249</v>
      </c>
      <c r="B17" s="97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1"/>
        <v>0</v>
      </c>
      <c r="Q17" s="5">
        <f t="shared" si="1"/>
        <v>0</v>
      </c>
    </row>
    <row r="18" spans="1:17" s="3" customFormat="1" ht="15.75">
      <c r="A18" s="7" t="s">
        <v>250</v>
      </c>
      <c r="B18" s="97">
        <v>2</v>
      </c>
      <c r="C18" s="5"/>
      <c r="D18" s="5"/>
      <c r="E18" s="5"/>
      <c r="F18" s="5"/>
      <c r="G18" s="5"/>
      <c r="H18" s="5"/>
      <c r="I18" s="5">
        <v>930000</v>
      </c>
      <c r="J18" s="5">
        <v>930000</v>
      </c>
      <c r="K18" s="5">
        <v>930000</v>
      </c>
      <c r="L18" s="5">
        <v>251100</v>
      </c>
      <c r="M18" s="5">
        <v>251100</v>
      </c>
      <c r="N18" s="5">
        <v>251100</v>
      </c>
      <c r="O18" s="5">
        <f t="shared" si="0"/>
        <v>1181100</v>
      </c>
      <c r="P18" s="5">
        <f t="shared" si="1"/>
        <v>1181100</v>
      </c>
      <c r="Q18" s="5">
        <f t="shared" si="1"/>
        <v>1181100</v>
      </c>
    </row>
    <row r="19" spans="1:17" s="3" customFormat="1" ht="15.75" hidden="1">
      <c r="A19" s="7" t="s">
        <v>462</v>
      </c>
      <c r="B19" s="97">
        <v>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f t="shared" si="0"/>
        <v>0</v>
      </c>
      <c r="P19" s="5">
        <f t="shared" si="1"/>
        <v>0</v>
      </c>
      <c r="Q19" s="5">
        <f t="shared" si="1"/>
        <v>0</v>
      </c>
    </row>
    <row r="20" spans="1:17" s="3" customFormat="1" ht="15.75">
      <c r="A20" s="7" t="s">
        <v>251</v>
      </c>
      <c r="B20" s="97">
        <v>2</v>
      </c>
      <c r="C20" s="5"/>
      <c r="D20" s="5"/>
      <c r="E20" s="5"/>
      <c r="F20" s="5"/>
      <c r="G20" s="5"/>
      <c r="H20" s="5"/>
      <c r="I20" s="5">
        <v>200000</v>
      </c>
      <c r="J20" s="5">
        <v>200000</v>
      </c>
      <c r="K20" s="5">
        <v>200000</v>
      </c>
      <c r="L20" s="5">
        <v>54000</v>
      </c>
      <c r="M20" s="5">
        <v>54000</v>
      </c>
      <c r="N20" s="5">
        <v>54000</v>
      </c>
      <c r="O20" s="5">
        <f t="shared" si="0"/>
        <v>254000</v>
      </c>
      <c r="P20" s="5">
        <f t="shared" si="1"/>
        <v>254000</v>
      </c>
      <c r="Q20" s="5">
        <f t="shared" si="1"/>
        <v>254000</v>
      </c>
    </row>
    <row r="21" spans="1:17" s="3" customFormat="1" ht="31.5">
      <c r="A21" s="7" t="s">
        <v>252</v>
      </c>
      <c r="B21" s="97">
        <v>2</v>
      </c>
      <c r="C21" s="5"/>
      <c r="D21" s="5"/>
      <c r="E21" s="5"/>
      <c r="F21" s="5"/>
      <c r="G21" s="5"/>
      <c r="H21" s="5"/>
      <c r="I21" s="5">
        <v>100000</v>
      </c>
      <c r="J21" s="5">
        <v>100000</v>
      </c>
      <c r="K21" s="5">
        <v>100000</v>
      </c>
      <c r="L21" s="5">
        <v>27000</v>
      </c>
      <c r="M21" s="5">
        <v>27000</v>
      </c>
      <c r="N21" s="5">
        <v>27000</v>
      </c>
      <c r="O21" s="5">
        <f t="shared" si="0"/>
        <v>127000</v>
      </c>
      <c r="P21" s="5">
        <f t="shared" si="1"/>
        <v>127000</v>
      </c>
      <c r="Q21" s="5">
        <f t="shared" si="1"/>
        <v>127000</v>
      </c>
    </row>
    <row r="22" spans="1:17" s="3" customFormat="1" ht="15.75" hidden="1">
      <c r="A22" s="7" t="s">
        <v>253</v>
      </c>
      <c r="B22" s="97">
        <v>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0"/>
        <v>0</v>
      </c>
      <c r="P22" s="5">
        <f t="shared" si="1"/>
        <v>0</v>
      </c>
      <c r="Q22" s="5">
        <f t="shared" si="1"/>
        <v>0</v>
      </c>
    </row>
    <row r="23" spans="1:17" s="3" customFormat="1" ht="15.75">
      <c r="A23" s="7" t="s">
        <v>254</v>
      </c>
      <c r="B23" s="97">
        <v>2</v>
      </c>
      <c r="C23" s="5"/>
      <c r="D23" s="5"/>
      <c r="E23" s="5"/>
      <c r="F23" s="5"/>
      <c r="G23" s="5"/>
      <c r="H23" s="5"/>
      <c r="I23" s="5">
        <v>20000</v>
      </c>
      <c r="J23" s="5">
        <v>20000</v>
      </c>
      <c r="K23" s="5">
        <v>20000</v>
      </c>
      <c r="L23" s="5">
        <v>5400</v>
      </c>
      <c r="M23" s="5">
        <v>5400</v>
      </c>
      <c r="N23" s="5">
        <v>5400</v>
      </c>
      <c r="O23" s="5">
        <f t="shared" si="0"/>
        <v>25400</v>
      </c>
      <c r="P23" s="5">
        <f t="shared" si="1"/>
        <v>25400</v>
      </c>
      <c r="Q23" s="5">
        <f t="shared" si="1"/>
        <v>25400</v>
      </c>
    </row>
    <row r="24" spans="1:17" s="3" customFormat="1" ht="15.75">
      <c r="A24" s="7" t="s">
        <v>255</v>
      </c>
      <c r="B24" s="97">
        <v>2</v>
      </c>
      <c r="C24" s="5"/>
      <c r="D24" s="5"/>
      <c r="E24" s="5"/>
      <c r="F24" s="5"/>
      <c r="G24" s="5"/>
      <c r="H24" s="5"/>
      <c r="I24" s="5">
        <v>180000</v>
      </c>
      <c r="J24" s="5">
        <v>180000</v>
      </c>
      <c r="K24" s="5">
        <v>180000</v>
      </c>
      <c r="L24" s="5">
        <v>48600</v>
      </c>
      <c r="M24" s="5">
        <v>48600</v>
      </c>
      <c r="N24" s="5">
        <v>48600</v>
      </c>
      <c r="O24" s="5">
        <f t="shared" si="0"/>
        <v>228600</v>
      </c>
      <c r="P24" s="5">
        <f t="shared" si="1"/>
        <v>228600</v>
      </c>
      <c r="Q24" s="5">
        <f t="shared" si="1"/>
        <v>228600</v>
      </c>
    </row>
    <row r="25" spans="1:17" s="3" customFormat="1" ht="15.75">
      <c r="A25" s="7" t="s">
        <v>256</v>
      </c>
      <c r="B25" s="97">
        <v>2</v>
      </c>
      <c r="C25" s="5">
        <v>412000</v>
      </c>
      <c r="D25" s="5">
        <v>412000</v>
      </c>
      <c r="E25" s="5">
        <v>412000</v>
      </c>
      <c r="F25" s="5">
        <v>82000</v>
      </c>
      <c r="G25" s="5">
        <v>82000</v>
      </c>
      <c r="H25" s="5">
        <v>82000</v>
      </c>
      <c r="I25" s="5">
        <v>1147630</v>
      </c>
      <c r="J25" s="5">
        <v>1151221</v>
      </c>
      <c r="K25" s="5">
        <v>1151221</v>
      </c>
      <c r="L25" s="5">
        <v>309860</v>
      </c>
      <c r="M25" s="5">
        <v>310829</v>
      </c>
      <c r="N25" s="5">
        <v>310829</v>
      </c>
      <c r="O25" s="5">
        <f t="shared" si="0"/>
        <v>1951490</v>
      </c>
      <c r="P25" s="5">
        <f t="shared" si="1"/>
        <v>1956050</v>
      </c>
      <c r="Q25" s="5">
        <f t="shared" si="1"/>
        <v>1956050</v>
      </c>
    </row>
    <row r="26" spans="1:17" s="3" customFormat="1" ht="15.75">
      <c r="A26" s="7" t="s">
        <v>447</v>
      </c>
      <c r="B26" s="97">
        <v>2</v>
      </c>
      <c r="C26" s="5"/>
      <c r="D26" s="5"/>
      <c r="E26" s="5"/>
      <c r="F26" s="5"/>
      <c r="G26" s="5"/>
      <c r="H26" s="5"/>
      <c r="I26" s="5">
        <v>556112</v>
      </c>
      <c r="J26" s="5">
        <v>556112</v>
      </c>
      <c r="K26" s="5">
        <v>556112</v>
      </c>
      <c r="L26" s="5">
        <v>150150</v>
      </c>
      <c r="M26" s="5">
        <v>150150</v>
      </c>
      <c r="N26" s="5">
        <v>150150</v>
      </c>
      <c r="O26" s="5">
        <f t="shared" si="0"/>
        <v>706262</v>
      </c>
      <c r="P26" s="5">
        <f t="shared" si="1"/>
        <v>706262</v>
      </c>
      <c r="Q26" s="5">
        <f t="shared" si="1"/>
        <v>706262</v>
      </c>
    </row>
    <row r="27" spans="1:17" s="3" customFormat="1" ht="15.75">
      <c r="A27" s="7" t="s">
        <v>257</v>
      </c>
      <c r="B27" s="97">
        <v>2</v>
      </c>
      <c r="C27" s="5"/>
      <c r="D27" s="5"/>
      <c r="E27" s="5"/>
      <c r="F27" s="5"/>
      <c r="G27" s="5"/>
      <c r="H27" s="5"/>
      <c r="I27" s="5">
        <v>50000</v>
      </c>
      <c r="J27" s="5">
        <v>50000</v>
      </c>
      <c r="K27" s="5">
        <v>50000</v>
      </c>
      <c r="L27" s="5">
        <v>13500</v>
      </c>
      <c r="M27" s="5">
        <v>13500</v>
      </c>
      <c r="N27" s="5">
        <v>13500</v>
      </c>
      <c r="O27" s="5">
        <f t="shared" si="0"/>
        <v>63500</v>
      </c>
      <c r="P27" s="5">
        <f t="shared" si="1"/>
        <v>63500</v>
      </c>
      <c r="Q27" s="5">
        <f t="shared" si="1"/>
        <v>63500</v>
      </c>
    </row>
    <row r="28" spans="1:17" s="3" customFormat="1" ht="15.75" hidden="1">
      <c r="A28" s="7" t="s">
        <v>258</v>
      </c>
      <c r="B28" s="97">
        <v>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>
        <f t="shared" si="0"/>
        <v>0</v>
      </c>
      <c r="P28" s="5">
        <f t="shared" si="1"/>
        <v>0</v>
      </c>
      <c r="Q28" s="5">
        <f t="shared" si="1"/>
        <v>0</v>
      </c>
    </row>
    <row r="29" spans="1:17" s="3" customFormat="1" ht="31.5" hidden="1">
      <c r="A29" s="7" t="s">
        <v>259</v>
      </c>
      <c r="B29" s="97">
        <v>2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>
        <f t="shared" si="0"/>
        <v>0</v>
      </c>
      <c r="P29" s="5">
        <f t="shared" si="1"/>
        <v>0</v>
      </c>
      <c r="Q29" s="5">
        <f t="shared" si="1"/>
        <v>0</v>
      </c>
    </row>
    <row r="30" spans="1:17" s="3" customFormat="1" ht="15.75" hidden="1">
      <c r="A30" s="7" t="s">
        <v>260</v>
      </c>
      <c r="B30" s="97">
        <v>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>
        <f t="shared" si="0"/>
        <v>0</v>
      </c>
      <c r="P30" s="5">
        <f t="shared" si="1"/>
        <v>0</v>
      </c>
      <c r="Q30" s="5">
        <f t="shared" si="1"/>
        <v>0</v>
      </c>
    </row>
    <row r="31" spans="1:17" s="3" customFormat="1" ht="15.75">
      <c r="A31" s="7" t="s">
        <v>261</v>
      </c>
      <c r="B31" s="97">
        <v>2</v>
      </c>
      <c r="C31" s="5"/>
      <c r="D31" s="5"/>
      <c r="E31" s="5"/>
      <c r="F31" s="5"/>
      <c r="G31" s="5"/>
      <c r="H31" s="5"/>
      <c r="I31" s="5">
        <v>4000</v>
      </c>
      <c r="J31" s="5">
        <v>4000</v>
      </c>
      <c r="K31" s="5">
        <v>4000</v>
      </c>
      <c r="L31" s="5"/>
      <c r="M31" s="5"/>
      <c r="N31" s="5"/>
      <c r="O31" s="5">
        <f t="shared" si="0"/>
        <v>4000</v>
      </c>
      <c r="P31" s="5">
        <f t="shared" si="1"/>
        <v>4000</v>
      </c>
      <c r="Q31" s="5">
        <f t="shared" si="1"/>
        <v>4000</v>
      </c>
    </row>
    <row r="32" spans="1:17" s="3" customFormat="1" ht="15.75" hidden="1">
      <c r="A32" s="7" t="s">
        <v>262</v>
      </c>
      <c r="B32" s="97">
        <v>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>
        <f t="shared" si="0"/>
        <v>0</v>
      </c>
      <c r="P32" s="5">
        <f t="shared" si="1"/>
        <v>0</v>
      </c>
      <c r="Q32" s="5">
        <f t="shared" si="1"/>
        <v>0</v>
      </c>
    </row>
    <row r="33" spans="1:17" s="3" customFormat="1" ht="31.5" hidden="1">
      <c r="A33" s="7" t="s">
        <v>263</v>
      </c>
      <c r="B33" s="97">
        <v>2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>
        <f t="shared" si="0"/>
        <v>0</v>
      </c>
      <c r="P33" s="5">
        <f t="shared" si="1"/>
        <v>0</v>
      </c>
      <c r="Q33" s="5">
        <f t="shared" si="1"/>
        <v>0</v>
      </c>
    </row>
    <row r="34" spans="1:17" s="3" customFormat="1" ht="31.5" hidden="1">
      <c r="A34" s="7" t="s">
        <v>264</v>
      </c>
      <c r="B34" s="97">
        <v>2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>
        <f t="shared" si="0"/>
        <v>0</v>
      </c>
      <c r="P34" s="5">
        <f t="shared" si="1"/>
        <v>0</v>
      </c>
      <c r="Q34" s="5">
        <f t="shared" si="1"/>
        <v>0</v>
      </c>
    </row>
    <row r="35" spans="1:17" s="3" customFormat="1" ht="31.5">
      <c r="A35" s="7" t="s">
        <v>448</v>
      </c>
      <c r="B35" s="97">
        <v>2</v>
      </c>
      <c r="C35" s="5"/>
      <c r="D35" s="5"/>
      <c r="E35" s="5"/>
      <c r="F35" s="5"/>
      <c r="G35" s="5"/>
      <c r="H35" s="5"/>
      <c r="I35" s="5">
        <v>157480</v>
      </c>
      <c r="J35" s="5">
        <v>157480</v>
      </c>
      <c r="K35" s="5">
        <v>157480</v>
      </c>
      <c r="L35" s="5">
        <v>42520</v>
      </c>
      <c r="M35" s="5">
        <v>42520</v>
      </c>
      <c r="N35" s="5">
        <v>42520</v>
      </c>
      <c r="O35" s="5">
        <f t="shared" si="0"/>
        <v>200000</v>
      </c>
      <c r="P35" s="5">
        <f t="shared" si="1"/>
        <v>200000</v>
      </c>
      <c r="Q35" s="5">
        <f t="shared" si="1"/>
        <v>200000</v>
      </c>
    </row>
    <row r="36" spans="1:17" s="3" customFormat="1" ht="31.5" hidden="1">
      <c r="A36" s="7" t="s">
        <v>459</v>
      </c>
      <c r="B36" s="97">
        <v>2</v>
      </c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>
        <f t="shared" si="0"/>
        <v>0</v>
      </c>
      <c r="P36" s="5">
        <f t="shared" si="1"/>
        <v>0</v>
      </c>
      <c r="Q36" s="5">
        <f t="shared" si="1"/>
        <v>0</v>
      </c>
    </row>
    <row r="37" spans="1:17" s="3" customFormat="1" ht="15.75" hidden="1">
      <c r="A37" s="7" t="s">
        <v>265</v>
      </c>
      <c r="B37" s="97">
        <v>2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f t="shared" si="0"/>
        <v>0</v>
      </c>
      <c r="P37" s="5">
        <f t="shared" si="1"/>
        <v>0</v>
      </c>
      <c r="Q37" s="5">
        <f t="shared" si="1"/>
        <v>0</v>
      </c>
    </row>
    <row r="38" spans="1:17" s="3" customFormat="1" ht="15.75">
      <c r="A38" s="7" t="s">
        <v>266</v>
      </c>
      <c r="B38" s="97">
        <v>2</v>
      </c>
      <c r="C38" s="5">
        <v>250000</v>
      </c>
      <c r="D38" s="5">
        <v>250000</v>
      </c>
      <c r="E38" s="5">
        <v>250000</v>
      </c>
      <c r="F38" s="5">
        <v>49000</v>
      </c>
      <c r="G38" s="5">
        <v>49000</v>
      </c>
      <c r="H38" s="5">
        <v>49000</v>
      </c>
      <c r="I38" s="5">
        <v>200000</v>
      </c>
      <c r="J38" s="5">
        <v>200000</v>
      </c>
      <c r="K38" s="5">
        <v>200000</v>
      </c>
      <c r="L38" s="5">
        <v>54000</v>
      </c>
      <c r="M38" s="5">
        <v>54000</v>
      </c>
      <c r="N38" s="5">
        <v>54000</v>
      </c>
      <c r="O38" s="5">
        <f t="shared" si="0"/>
        <v>553000</v>
      </c>
      <c r="P38" s="5">
        <f t="shared" si="1"/>
        <v>553000</v>
      </c>
      <c r="Q38" s="5">
        <f t="shared" si="1"/>
        <v>553000</v>
      </c>
    </row>
    <row r="39" spans="1:17" s="3" customFormat="1" ht="31.5">
      <c r="A39" s="7" t="s">
        <v>267</v>
      </c>
      <c r="B39" s="97">
        <v>2</v>
      </c>
      <c r="C39" s="5">
        <v>1331000</v>
      </c>
      <c r="D39" s="5">
        <v>1351000</v>
      </c>
      <c r="E39" s="5">
        <v>1351000</v>
      </c>
      <c r="F39" s="5">
        <v>287000</v>
      </c>
      <c r="G39" s="5">
        <v>287000</v>
      </c>
      <c r="H39" s="5">
        <v>287000</v>
      </c>
      <c r="I39" s="5">
        <v>2967000</v>
      </c>
      <c r="J39" s="5">
        <v>2967000</v>
      </c>
      <c r="K39" s="5">
        <v>2967000</v>
      </c>
      <c r="L39" s="5">
        <v>801090</v>
      </c>
      <c r="M39" s="5">
        <v>801090</v>
      </c>
      <c r="N39" s="5">
        <v>801090</v>
      </c>
      <c r="O39" s="5">
        <f t="shared" si="0"/>
        <v>5386090</v>
      </c>
      <c r="P39" s="5">
        <f t="shared" si="1"/>
        <v>5406090</v>
      </c>
      <c r="Q39" s="5">
        <f t="shared" si="1"/>
        <v>5406090</v>
      </c>
    </row>
    <row r="40" spans="1:17" s="3" customFormat="1" ht="15.75">
      <c r="A40" s="119" t="s">
        <v>449</v>
      </c>
      <c r="B40" s="97">
        <v>2</v>
      </c>
      <c r="C40" s="5">
        <v>200000</v>
      </c>
      <c r="D40" s="5">
        <v>200000</v>
      </c>
      <c r="E40" s="5">
        <v>200000</v>
      </c>
      <c r="F40" s="5"/>
      <c r="G40" s="5"/>
      <c r="H40" s="5"/>
      <c r="I40" s="5"/>
      <c r="J40" s="5"/>
      <c r="K40" s="5"/>
      <c r="L40" s="5"/>
      <c r="M40" s="5"/>
      <c r="N40" s="5"/>
      <c r="O40" s="5">
        <f t="shared" si="0"/>
        <v>200000</v>
      </c>
      <c r="P40" s="5">
        <f t="shared" si="1"/>
        <v>200000</v>
      </c>
      <c r="Q40" s="5">
        <f t="shared" si="1"/>
        <v>200000</v>
      </c>
    </row>
    <row r="41" spans="1:17" s="3" customFormat="1" ht="15.75">
      <c r="A41" s="7" t="s">
        <v>484</v>
      </c>
      <c r="B41" s="97">
        <v>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>
        <f t="shared" si="0"/>
        <v>0</v>
      </c>
      <c r="P41" s="5">
        <f t="shared" si="1"/>
        <v>0</v>
      </c>
      <c r="Q41" s="5">
        <f t="shared" si="1"/>
        <v>0</v>
      </c>
    </row>
    <row r="42" spans="1:17" s="3" customFormat="1" ht="15.75">
      <c r="A42" s="7" t="s">
        <v>596</v>
      </c>
      <c r="B42" s="97">
        <v>2</v>
      </c>
      <c r="C42" s="5"/>
      <c r="D42" s="5"/>
      <c r="E42" s="5"/>
      <c r="F42" s="5"/>
      <c r="G42" s="5"/>
      <c r="H42" s="5"/>
      <c r="I42" s="5">
        <v>0</v>
      </c>
      <c r="J42" s="5">
        <v>14000</v>
      </c>
      <c r="K42" s="5">
        <v>14000</v>
      </c>
      <c r="L42" s="5">
        <v>0</v>
      </c>
      <c r="M42" s="5">
        <v>3780</v>
      </c>
      <c r="N42" s="5">
        <v>3780</v>
      </c>
      <c r="O42" s="5">
        <f>C42+F42+I42+L42</f>
        <v>0</v>
      </c>
      <c r="P42" s="5">
        <f t="shared" si="1"/>
        <v>17780</v>
      </c>
      <c r="Q42" s="5">
        <f t="shared" si="1"/>
        <v>17780</v>
      </c>
    </row>
    <row r="43" spans="1:17" s="3" customFormat="1" ht="15.75">
      <c r="A43" s="7" t="s">
        <v>268</v>
      </c>
      <c r="B43" s="97">
        <v>2</v>
      </c>
      <c r="C43" s="5"/>
      <c r="D43" s="5"/>
      <c r="E43" s="5"/>
      <c r="F43" s="5"/>
      <c r="G43" s="5"/>
      <c r="H43" s="5"/>
      <c r="I43" s="5">
        <v>249024</v>
      </c>
      <c r="J43" s="5">
        <v>249024</v>
      </c>
      <c r="K43" s="5">
        <v>249024</v>
      </c>
      <c r="L43" s="5">
        <v>67236</v>
      </c>
      <c r="M43" s="5">
        <v>67236</v>
      </c>
      <c r="N43" s="5">
        <v>67236</v>
      </c>
      <c r="O43" s="5">
        <f t="shared" si="0"/>
        <v>316260</v>
      </c>
      <c r="P43" s="5">
        <f t="shared" si="1"/>
        <v>316260</v>
      </c>
      <c r="Q43" s="5">
        <f t="shared" si="1"/>
        <v>316260</v>
      </c>
    </row>
    <row r="44" spans="1:17" s="3" customFormat="1" ht="15.75">
      <c r="A44" s="7" t="s">
        <v>145</v>
      </c>
      <c r="B44" s="97"/>
      <c r="C44" s="5"/>
      <c r="D44" s="5"/>
      <c r="E44" s="5"/>
      <c r="F44" s="5"/>
      <c r="G44" s="5"/>
      <c r="H44" s="5"/>
      <c r="I44" s="5">
        <f>SUM(I45:I47)</f>
        <v>2040456</v>
      </c>
      <c r="J44" s="5">
        <f>SUM(J45:J47)</f>
        <v>2045205</v>
      </c>
      <c r="K44" s="5">
        <f>SUM(K45:K47)</f>
        <v>2045205</v>
      </c>
      <c r="L44" s="5"/>
      <c r="M44" s="5"/>
      <c r="N44" s="5"/>
      <c r="O44" s="5">
        <f t="shared" si="0"/>
        <v>2040456</v>
      </c>
      <c r="P44" s="5">
        <f t="shared" si="1"/>
        <v>2045205</v>
      </c>
      <c r="Q44" s="5">
        <f t="shared" si="1"/>
        <v>2045205</v>
      </c>
    </row>
    <row r="45" spans="1:17" s="3" customFormat="1" ht="15.75">
      <c r="A45" s="85" t="s">
        <v>385</v>
      </c>
      <c r="B45" s="97">
        <v>1</v>
      </c>
      <c r="C45" s="5"/>
      <c r="D45" s="5"/>
      <c r="E45" s="5"/>
      <c r="F45" s="5"/>
      <c r="G45" s="5"/>
      <c r="H45" s="5"/>
      <c r="I45" s="81">
        <f>SUMIF($B$6:$B$44,"1",L$6:L$44)</f>
        <v>0</v>
      </c>
      <c r="J45" s="81">
        <f>SUMIF($B$6:$B$44,"1",M$6:M$44)</f>
        <v>0</v>
      </c>
      <c r="K45" s="81">
        <f>SUMIF($B$6:$B$44,"1",N$6:N$44)</f>
        <v>0</v>
      </c>
      <c r="L45" s="5"/>
      <c r="M45" s="5"/>
      <c r="N45" s="5"/>
      <c r="O45" s="5">
        <f t="shared" si="0"/>
        <v>0</v>
      </c>
      <c r="P45" s="5">
        <f t="shared" si="1"/>
        <v>0</v>
      </c>
      <c r="Q45" s="5">
        <f t="shared" si="1"/>
        <v>0</v>
      </c>
    </row>
    <row r="46" spans="1:17" s="3" customFormat="1" ht="15.75">
      <c r="A46" s="85" t="s">
        <v>233</v>
      </c>
      <c r="B46" s="97">
        <v>2</v>
      </c>
      <c r="C46" s="5"/>
      <c r="D46" s="5"/>
      <c r="E46" s="5"/>
      <c r="F46" s="5"/>
      <c r="G46" s="5"/>
      <c r="H46" s="5"/>
      <c r="I46" s="81">
        <f>SUMIF($B$6:$B$44,"2",L$6:L$44)</f>
        <v>2040456</v>
      </c>
      <c r="J46" s="81">
        <f>SUMIF($B$6:$B$44,"2",M$6:M$44)</f>
        <v>2045205</v>
      </c>
      <c r="K46" s="81">
        <f>SUMIF($B$6:$B$44,"2",N$6:N$44)</f>
        <v>2045205</v>
      </c>
      <c r="L46" s="5"/>
      <c r="M46" s="5"/>
      <c r="N46" s="5"/>
      <c r="O46" s="5">
        <f t="shared" si="0"/>
        <v>2040456</v>
      </c>
      <c r="P46" s="5">
        <f t="shared" si="1"/>
        <v>2045205</v>
      </c>
      <c r="Q46" s="5">
        <f t="shared" si="1"/>
        <v>2045205</v>
      </c>
    </row>
    <row r="47" spans="1:17" s="3" customFormat="1" ht="15.75">
      <c r="A47" s="85" t="s">
        <v>124</v>
      </c>
      <c r="B47" s="97">
        <v>3</v>
      </c>
      <c r="C47" s="5"/>
      <c r="D47" s="5"/>
      <c r="E47" s="5"/>
      <c r="F47" s="5"/>
      <c r="G47" s="5"/>
      <c r="H47" s="5"/>
      <c r="I47" s="81">
        <f>SUMIF($B$6:$B$44,"3",L$6:L$44)</f>
        <v>0</v>
      </c>
      <c r="J47" s="81">
        <f>SUMIF($B$6:$B$44,"3",M$6:M$44)</f>
        <v>0</v>
      </c>
      <c r="K47" s="81">
        <f>SUMIF($B$6:$B$44,"3",N$6:N$44)</f>
        <v>0</v>
      </c>
      <c r="L47" s="5"/>
      <c r="M47" s="5"/>
      <c r="N47" s="5"/>
      <c r="O47" s="5">
        <f t="shared" si="0"/>
        <v>0</v>
      </c>
      <c r="P47" s="5">
        <f t="shared" si="1"/>
        <v>0</v>
      </c>
      <c r="Q47" s="5">
        <f t="shared" si="1"/>
        <v>0</v>
      </c>
    </row>
    <row r="48" spans="1:17" s="3" customFormat="1" ht="15.75">
      <c r="A48" s="8" t="s">
        <v>392</v>
      </c>
      <c r="B48" s="97"/>
      <c r="C48" s="14">
        <f aca="true" t="shared" si="2" ref="C48:J48">SUM(C49:C51)</f>
        <v>5898000</v>
      </c>
      <c r="D48" s="14">
        <f t="shared" si="2"/>
        <v>5918000</v>
      </c>
      <c r="E48" s="14">
        <f>SUM(E49:E51)</f>
        <v>5918000</v>
      </c>
      <c r="F48" s="14">
        <f t="shared" si="2"/>
        <v>1156000</v>
      </c>
      <c r="G48" s="14">
        <f t="shared" si="2"/>
        <v>1156000</v>
      </c>
      <c r="H48" s="14">
        <f>SUM(H49:H51)</f>
        <v>1156000</v>
      </c>
      <c r="I48" s="14">
        <f t="shared" si="2"/>
        <v>9601702</v>
      </c>
      <c r="J48" s="14">
        <f t="shared" si="2"/>
        <v>9624042</v>
      </c>
      <c r="K48" s="14">
        <f>SUM(K49:K51)</f>
        <v>9624042</v>
      </c>
      <c r="L48" s="14"/>
      <c r="M48" s="14"/>
      <c r="N48" s="14"/>
      <c r="O48" s="14">
        <f t="shared" si="0"/>
        <v>16655702</v>
      </c>
      <c r="P48" s="14">
        <f t="shared" si="1"/>
        <v>16698042</v>
      </c>
      <c r="Q48" s="14">
        <f t="shared" si="1"/>
        <v>16698042</v>
      </c>
    </row>
    <row r="49" spans="1:17" s="3" customFormat="1" ht="15.75">
      <c r="A49" s="85" t="s">
        <v>385</v>
      </c>
      <c r="B49" s="97">
        <v>1</v>
      </c>
      <c r="C49" s="81">
        <f aca="true" t="shared" si="3" ref="C49:K49">SUMIF($B$6:$B$48,"1",C$6:C$48)</f>
        <v>0</v>
      </c>
      <c r="D49" s="81">
        <f t="shared" si="3"/>
        <v>0</v>
      </c>
      <c r="E49" s="81">
        <f t="shared" si="3"/>
        <v>0</v>
      </c>
      <c r="F49" s="81">
        <f t="shared" si="3"/>
        <v>0</v>
      </c>
      <c r="G49" s="81">
        <f t="shared" si="3"/>
        <v>0</v>
      </c>
      <c r="H49" s="81">
        <f t="shared" si="3"/>
        <v>0</v>
      </c>
      <c r="I49" s="81">
        <f t="shared" si="3"/>
        <v>0</v>
      </c>
      <c r="J49" s="81">
        <f t="shared" si="3"/>
        <v>0</v>
      </c>
      <c r="K49" s="81">
        <f t="shared" si="3"/>
        <v>0</v>
      </c>
      <c r="L49" s="5"/>
      <c r="M49" s="5"/>
      <c r="N49" s="5"/>
      <c r="O49" s="5">
        <f t="shared" si="0"/>
        <v>0</v>
      </c>
      <c r="P49" s="5">
        <f t="shared" si="1"/>
        <v>0</v>
      </c>
      <c r="Q49" s="5">
        <f t="shared" si="1"/>
        <v>0</v>
      </c>
    </row>
    <row r="50" spans="1:17" s="3" customFormat="1" ht="15.75">
      <c r="A50" s="85" t="s">
        <v>233</v>
      </c>
      <c r="B50" s="97">
        <v>2</v>
      </c>
      <c r="C50" s="81">
        <f aca="true" t="shared" si="4" ref="C50:K50">SUMIF($B$6:$B$48,"2",C$6:C$48)</f>
        <v>5328000</v>
      </c>
      <c r="D50" s="81">
        <f t="shared" si="4"/>
        <v>5348000</v>
      </c>
      <c r="E50" s="81">
        <f t="shared" si="4"/>
        <v>5348000</v>
      </c>
      <c r="F50" s="81">
        <f t="shared" si="4"/>
        <v>1036000</v>
      </c>
      <c r="G50" s="81">
        <f t="shared" si="4"/>
        <v>1036000</v>
      </c>
      <c r="H50" s="81">
        <f t="shared" si="4"/>
        <v>1036000</v>
      </c>
      <c r="I50" s="81">
        <f t="shared" si="4"/>
        <v>9601702</v>
      </c>
      <c r="J50" s="81">
        <f t="shared" si="4"/>
        <v>9624042</v>
      </c>
      <c r="K50" s="81">
        <f t="shared" si="4"/>
        <v>9624042</v>
      </c>
      <c r="L50" s="81"/>
      <c r="M50" s="81"/>
      <c r="N50" s="81"/>
      <c r="O50" s="5">
        <f t="shared" si="0"/>
        <v>15965702</v>
      </c>
      <c r="P50" s="5">
        <f t="shared" si="1"/>
        <v>16008042</v>
      </c>
      <c r="Q50" s="5">
        <f t="shared" si="1"/>
        <v>16008042</v>
      </c>
    </row>
    <row r="51" spans="1:17" s="3" customFormat="1" ht="15.75">
      <c r="A51" s="85" t="s">
        <v>124</v>
      </c>
      <c r="B51" s="97">
        <v>3</v>
      </c>
      <c r="C51" s="81">
        <f aca="true" t="shared" si="5" ref="C51:K51">SUMIF($B$6:$B$48,"3",C$6:C$48)</f>
        <v>570000</v>
      </c>
      <c r="D51" s="81">
        <f t="shared" si="5"/>
        <v>570000</v>
      </c>
      <c r="E51" s="81">
        <f t="shared" si="5"/>
        <v>570000</v>
      </c>
      <c r="F51" s="81">
        <f t="shared" si="5"/>
        <v>120000</v>
      </c>
      <c r="G51" s="81">
        <f t="shared" si="5"/>
        <v>120000</v>
      </c>
      <c r="H51" s="81">
        <f t="shared" si="5"/>
        <v>120000</v>
      </c>
      <c r="I51" s="81">
        <f t="shared" si="5"/>
        <v>0</v>
      </c>
      <c r="J51" s="81">
        <f t="shared" si="5"/>
        <v>0</v>
      </c>
      <c r="K51" s="81">
        <f t="shared" si="5"/>
        <v>0</v>
      </c>
      <c r="L51" s="5"/>
      <c r="M51" s="5"/>
      <c r="N51" s="5"/>
      <c r="O51" s="5">
        <f t="shared" si="0"/>
        <v>690000</v>
      </c>
      <c r="P51" s="5">
        <f t="shared" si="1"/>
        <v>690000</v>
      </c>
      <c r="Q51" s="5">
        <f t="shared" si="1"/>
        <v>690000</v>
      </c>
    </row>
  </sheetData>
  <sheetProtection/>
  <mergeCells count="9">
    <mergeCell ref="A1:Q1"/>
    <mergeCell ref="A2:Q2"/>
    <mergeCell ref="L4:N4"/>
    <mergeCell ref="I4:K4"/>
    <mergeCell ref="F4:H4"/>
    <mergeCell ref="C4:E4"/>
    <mergeCell ref="A4:A5"/>
    <mergeCell ref="B4:B5"/>
    <mergeCell ref="O4:Q4"/>
  </mergeCells>
  <printOptions horizontalCentered="1"/>
  <pageMargins left="0.31496062992125984" right="0" top="0.7480314960629921" bottom="0.7480314960629921" header="0.31496062992125984" footer="0.31496062992125984"/>
  <pageSetup fitToHeight="1" fitToWidth="1" horizontalDpi="300" verticalDpi="300" orientation="landscape" paperSize="9" scale="57" r:id="rId1"/>
  <headerFooter>
    <oddFooter>&amp;C&amp;P. oldal, összesen: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2.28125" style="26" customWidth="1"/>
    <col min="2" max="4" width="9.7109375" style="30" customWidth="1"/>
    <col min="5" max="5" width="11.421875" style="30" customWidth="1"/>
    <col min="6" max="16384" width="9.140625" style="30" customWidth="1"/>
  </cols>
  <sheetData>
    <row r="1" spans="1:6" s="23" customFormat="1" ht="48.75" customHeight="1">
      <c r="A1" s="238" t="s">
        <v>575</v>
      </c>
      <c r="B1" s="238"/>
      <c r="C1" s="238"/>
      <c r="D1" s="238"/>
      <c r="E1" s="238"/>
      <c r="F1" s="118"/>
    </row>
    <row r="2" spans="1:5" s="23" customFormat="1" ht="13.5" customHeight="1">
      <c r="A2" s="117"/>
      <c r="B2" s="117"/>
      <c r="C2" s="117"/>
      <c r="D2" s="117"/>
      <c r="E2" s="117"/>
    </row>
    <row r="3" spans="1:5" s="23" customFormat="1" ht="40.5" customHeight="1">
      <c r="A3" s="239" t="s">
        <v>571</v>
      </c>
      <c r="B3" s="239"/>
      <c r="C3" s="239"/>
      <c r="D3" s="239"/>
      <c r="E3" s="239"/>
    </row>
    <row r="4" spans="1:5" s="23" customFormat="1" ht="14.25" customHeight="1">
      <c r="A4" s="24"/>
      <c r="B4" s="24"/>
      <c r="C4" s="24"/>
      <c r="D4" s="24"/>
      <c r="E4" s="123" t="s">
        <v>494</v>
      </c>
    </row>
    <row r="5" spans="1:6" s="27" customFormat="1" ht="21.75" customHeight="1">
      <c r="A5" s="114" t="s">
        <v>9</v>
      </c>
      <c r="B5" s="25" t="s">
        <v>490</v>
      </c>
      <c r="C5" s="25" t="s">
        <v>514</v>
      </c>
      <c r="D5" s="25" t="s">
        <v>568</v>
      </c>
      <c r="E5" s="25" t="s">
        <v>5</v>
      </c>
      <c r="F5" s="26"/>
    </row>
    <row r="6" spans="1:5" ht="15">
      <c r="A6" s="28" t="s">
        <v>389</v>
      </c>
      <c r="B6" s="29">
        <v>840000</v>
      </c>
      <c r="C6" s="29">
        <v>840000</v>
      </c>
      <c r="D6" s="29">
        <v>840000</v>
      </c>
      <c r="E6" s="29">
        <f aca="true" t="shared" si="0" ref="E6:E21">SUM(B6:D6)</f>
        <v>2520000</v>
      </c>
    </row>
    <row r="7" spans="1:5" ht="15">
      <c r="A7" s="28" t="s">
        <v>387</v>
      </c>
      <c r="B7" s="29"/>
      <c r="C7" s="29"/>
      <c r="D7" s="29"/>
      <c r="E7" s="29">
        <f t="shared" si="0"/>
        <v>0</v>
      </c>
    </row>
    <row r="8" spans="1:5" ht="15">
      <c r="A8" s="28" t="s">
        <v>29</v>
      </c>
      <c r="B8" s="29"/>
      <c r="C8" s="29"/>
      <c r="D8" s="29"/>
      <c r="E8" s="29">
        <f t="shared" si="0"/>
        <v>0</v>
      </c>
    </row>
    <row r="9" spans="1:5" ht="32.25" customHeight="1">
      <c r="A9" s="31" t="s">
        <v>30</v>
      </c>
      <c r="B9" s="29"/>
      <c r="C9" s="29"/>
      <c r="D9" s="29"/>
      <c r="E9" s="29">
        <f t="shared" si="0"/>
        <v>0</v>
      </c>
    </row>
    <row r="10" spans="1:5" ht="20.25" customHeight="1">
      <c r="A10" s="28" t="s">
        <v>31</v>
      </c>
      <c r="B10" s="29"/>
      <c r="C10" s="29"/>
      <c r="D10" s="29"/>
      <c r="E10" s="29">
        <f t="shared" si="0"/>
        <v>0</v>
      </c>
    </row>
    <row r="11" spans="1:5" ht="19.5" customHeight="1">
      <c r="A11" s="28" t="s">
        <v>32</v>
      </c>
      <c r="B11" s="29"/>
      <c r="C11" s="29"/>
      <c r="D11" s="29"/>
      <c r="E11" s="29">
        <f t="shared" si="0"/>
        <v>0</v>
      </c>
    </row>
    <row r="12" spans="1:5" ht="15.75" customHeight="1">
      <c r="A12" s="31" t="s">
        <v>388</v>
      </c>
      <c r="B12" s="29"/>
      <c r="C12" s="29"/>
      <c r="D12" s="29"/>
      <c r="E12" s="29">
        <f t="shared" si="0"/>
        <v>0</v>
      </c>
    </row>
    <row r="13" spans="1:5" s="34" customFormat="1" ht="14.25">
      <c r="A13" s="32" t="s">
        <v>40</v>
      </c>
      <c r="B13" s="33">
        <f>SUM(B6:B12)</f>
        <v>840000</v>
      </c>
      <c r="C13" s="33">
        <f>SUM(C6:C12)</f>
        <v>840000</v>
      </c>
      <c r="D13" s="33">
        <f>SUM(D6:D12)</f>
        <v>840000</v>
      </c>
      <c r="E13" s="33">
        <f>SUM(E6:E12)</f>
        <v>2520000</v>
      </c>
    </row>
    <row r="14" spans="1:5" ht="15">
      <c r="A14" s="32" t="s">
        <v>41</v>
      </c>
      <c r="B14" s="33">
        <f>ROUNDDOWN(B13*0.5,0)</f>
        <v>420000</v>
      </c>
      <c r="C14" s="33">
        <f>ROUNDDOWN(C13*0.5,0)</f>
        <v>420000</v>
      </c>
      <c r="D14" s="33">
        <f>ROUNDDOWN(D13*0.5,0)</f>
        <v>420000</v>
      </c>
      <c r="E14" s="33">
        <f t="shared" si="0"/>
        <v>1260000</v>
      </c>
    </row>
    <row r="15" spans="1:5" ht="19.5" customHeight="1">
      <c r="A15" s="31" t="s">
        <v>33</v>
      </c>
      <c r="B15" s="29"/>
      <c r="C15" s="29"/>
      <c r="D15" s="29"/>
      <c r="E15" s="29">
        <f t="shared" si="0"/>
        <v>0</v>
      </c>
    </row>
    <row r="16" spans="1:5" ht="20.25" customHeight="1">
      <c r="A16" s="31" t="s">
        <v>37</v>
      </c>
      <c r="B16" s="29"/>
      <c r="C16" s="29"/>
      <c r="D16" s="29"/>
      <c r="E16" s="29">
        <f t="shared" si="0"/>
        <v>0</v>
      </c>
    </row>
    <row r="17" spans="1:5" ht="17.25" customHeight="1">
      <c r="A17" s="31" t="s">
        <v>34</v>
      </c>
      <c r="B17" s="29"/>
      <c r="C17" s="29"/>
      <c r="D17" s="29"/>
      <c r="E17" s="29">
        <f t="shared" si="0"/>
        <v>0</v>
      </c>
    </row>
    <row r="18" spans="1:5" ht="14.25" customHeight="1">
      <c r="A18" s="28" t="s">
        <v>35</v>
      </c>
      <c r="B18" s="29"/>
      <c r="C18" s="29"/>
      <c r="D18" s="29"/>
      <c r="E18" s="29">
        <f t="shared" si="0"/>
        <v>0</v>
      </c>
    </row>
    <row r="19" spans="1:5" ht="15">
      <c r="A19" s="28" t="s">
        <v>36</v>
      </c>
      <c r="B19" s="29"/>
      <c r="C19" s="29"/>
      <c r="D19" s="29"/>
      <c r="E19" s="29">
        <f t="shared" si="0"/>
        <v>0</v>
      </c>
    </row>
    <row r="20" spans="1:5" ht="15">
      <c r="A20" s="28" t="s">
        <v>38</v>
      </c>
      <c r="B20" s="29"/>
      <c r="C20" s="29"/>
      <c r="D20" s="29"/>
      <c r="E20" s="29">
        <f t="shared" si="0"/>
        <v>0</v>
      </c>
    </row>
    <row r="21" spans="1:5" ht="24">
      <c r="A21" s="31" t="s">
        <v>90</v>
      </c>
      <c r="B21" s="29"/>
      <c r="C21" s="29"/>
      <c r="D21" s="29"/>
      <c r="E21" s="29">
        <f t="shared" si="0"/>
        <v>0</v>
      </c>
    </row>
    <row r="22" spans="1:5" s="34" customFormat="1" ht="18" customHeight="1">
      <c r="A22" s="35" t="s">
        <v>42</v>
      </c>
      <c r="B22" s="33">
        <f>SUM(B15:B21)</f>
        <v>0</v>
      </c>
      <c r="C22" s="33">
        <f>SUM(C15:C21)</f>
        <v>0</v>
      </c>
      <c r="D22" s="33">
        <f>SUM(D15:D21)</f>
        <v>0</v>
      </c>
      <c r="E22" s="33">
        <f>SUM(E15:E21)</f>
        <v>0</v>
      </c>
    </row>
    <row r="23" spans="1:5" s="34" customFormat="1" ht="18.75" customHeight="1">
      <c r="A23" s="35" t="s">
        <v>43</v>
      </c>
      <c r="B23" s="33">
        <f>B14-B22</f>
        <v>420000</v>
      </c>
      <c r="C23" s="33">
        <f>C14-C22</f>
        <v>420000</v>
      </c>
      <c r="D23" s="33">
        <f>D14-D22</f>
        <v>420000</v>
      </c>
      <c r="E23" s="33">
        <f>E14-E22</f>
        <v>1260000</v>
      </c>
    </row>
    <row r="24" spans="1:5" s="34" customFormat="1" ht="25.5" customHeight="1">
      <c r="A24" s="36" t="s">
        <v>55</v>
      </c>
      <c r="B24" s="33"/>
      <c r="C24" s="33"/>
      <c r="D24" s="33"/>
      <c r="E24" s="33">
        <f>SUM(B24:D24)</f>
        <v>0</v>
      </c>
    </row>
    <row r="25" spans="1:5" s="34" customFormat="1" ht="18.75" customHeight="1">
      <c r="A25" s="94"/>
      <c r="B25" s="95"/>
      <c r="C25" s="95"/>
      <c r="D25" s="95"/>
      <c r="E25" s="95"/>
    </row>
    <row r="26" spans="1:5" s="34" customFormat="1" ht="27.75" customHeight="1">
      <c r="A26" s="240" t="s">
        <v>381</v>
      </c>
      <c r="B26" s="240"/>
      <c r="C26" s="240"/>
      <c r="D26" s="240"/>
      <c r="E26" s="240"/>
    </row>
    <row r="27" ht="18.75" customHeight="1"/>
    <row r="28" ht="15">
      <c r="A28" s="96" t="s">
        <v>572</v>
      </c>
    </row>
    <row r="29" spans="1:3" ht="15">
      <c r="A29" s="37" t="s">
        <v>491</v>
      </c>
      <c r="C29" s="62"/>
    </row>
    <row r="30" ht="15">
      <c r="C30" s="62"/>
    </row>
    <row r="31" spans="1:4" ht="15">
      <c r="A31" s="62" t="s">
        <v>515</v>
      </c>
      <c r="B31" s="26"/>
      <c r="D31" s="62" t="s">
        <v>434</v>
      </c>
    </row>
    <row r="32" spans="1:4" ht="15">
      <c r="A32" s="62" t="s">
        <v>516</v>
      </c>
      <c r="B32" s="26"/>
      <c r="D32" s="62" t="s">
        <v>78</v>
      </c>
    </row>
  </sheetData>
  <sheetProtection/>
  <mergeCells count="3">
    <mergeCell ref="A1:E1"/>
    <mergeCell ref="A3:E3"/>
    <mergeCell ref="A26:E26"/>
  </mergeCells>
  <printOptions horizontalCentered="1"/>
  <pageMargins left="0.11811023622047245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A25" sqref="A25:F27"/>
    </sheetView>
  </sheetViews>
  <sheetFormatPr defaultColWidth="9.140625" defaultRowHeight="15"/>
  <cols>
    <col min="1" max="1" width="4.00390625" style="0" customWidth="1"/>
    <col min="2" max="2" width="5.421875" style="0" customWidth="1"/>
    <col min="3" max="4" width="5.7109375" style="0" customWidth="1"/>
    <col min="5" max="5" width="11.28125" style="0" customWidth="1"/>
    <col min="6" max="6" width="11.57421875" style="0" customWidth="1"/>
    <col min="7" max="7" width="2.57421875" style="0" customWidth="1"/>
    <col min="8" max="8" width="5.57421875" style="0" customWidth="1"/>
    <col min="9" max="9" width="14.57421875" style="0" customWidth="1"/>
    <col min="10" max="10" width="11.57421875" style="0" customWidth="1"/>
    <col min="11" max="11" width="11.140625" style="0" customWidth="1"/>
  </cols>
  <sheetData>
    <row r="1" spans="1:11" s="131" customFormat="1" ht="40.5" customHeight="1">
      <c r="A1" s="198" t="s">
        <v>606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s="131" customFormat="1" ht="18.75">
      <c r="A2" s="203" t="s">
        <v>530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0" s="131" customFormat="1" ht="18.75">
      <c r="A3" s="137" t="s">
        <v>522</v>
      </c>
      <c r="B3" s="137"/>
      <c r="C3" s="137"/>
      <c r="D3" s="137"/>
      <c r="E3" s="137"/>
      <c r="F3" s="138"/>
      <c r="G3" s="137"/>
      <c r="H3" s="137"/>
      <c r="I3" s="137"/>
      <c r="J3" s="138"/>
    </row>
    <row r="4" spans="1:10" s="131" customFormat="1" ht="18.75">
      <c r="A4" s="137"/>
      <c r="B4" s="141" t="s">
        <v>600</v>
      </c>
      <c r="C4" s="143"/>
      <c r="D4" s="143"/>
      <c r="E4" s="143"/>
      <c r="F4" s="146"/>
      <c r="G4" s="143"/>
      <c r="H4" s="143"/>
      <c r="I4" s="143"/>
      <c r="J4" s="142">
        <v>4560</v>
      </c>
    </row>
    <row r="5" spans="2:10" s="131" customFormat="1" ht="18.75">
      <c r="B5" s="139" t="s">
        <v>585</v>
      </c>
      <c r="C5" s="139"/>
      <c r="D5" s="139"/>
      <c r="E5" s="139"/>
      <c r="F5" s="140"/>
      <c r="G5" s="139"/>
      <c r="H5" s="139"/>
      <c r="I5" s="139"/>
      <c r="J5" s="140"/>
    </row>
    <row r="6" spans="1:10" s="131" customFormat="1" ht="18.75">
      <c r="A6" s="139"/>
      <c r="B6" s="137"/>
      <c r="C6" s="176" t="s">
        <v>541</v>
      </c>
      <c r="D6" s="141"/>
      <c r="E6" s="141"/>
      <c r="F6" s="142"/>
      <c r="G6" s="141"/>
      <c r="H6" s="141"/>
      <c r="I6" s="141"/>
      <c r="J6" s="142">
        <v>17780</v>
      </c>
    </row>
    <row r="7" spans="1:10" s="131" customFormat="1" ht="18.75">
      <c r="A7" s="139"/>
      <c r="B7" s="147" t="s">
        <v>523</v>
      </c>
      <c r="C7" s="144"/>
      <c r="D7" s="144"/>
      <c r="E7" s="144"/>
      <c r="F7" s="140"/>
      <c r="G7" s="144"/>
      <c r="H7" s="144"/>
      <c r="I7" s="144"/>
      <c r="J7" s="148">
        <f>SUM(J4:J6)</f>
        <v>22340</v>
      </c>
    </row>
    <row r="8" spans="1:10" s="131" customFormat="1" ht="18.75">
      <c r="A8" s="139"/>
      <c r="B8" s="144"/>
      <c r="C8" s="144"/>
      <c r="D8" s="144"/>
      <c r="E8" s="144"/>
      <c r="F8" s="145"/>
      <c r="G8" s="144"/>
      <c r="H8" s="144"/>
      <c r="I8" s="144"/>
      <c r="J8" s="140"/>
    </row>
    <row r="9" spans="1:10" s="132" customFormat="1" ht="18.75">
      <c r="A9" s="137" t="s">
        <v>524</v>
      </c>
      <c r="B9" s="137"/>
      <c r="C9" s="137"/>
      <c r="D9" s="137"/>
      <c r="E9" s="137"/>
      <c r="F9" s="138"/>
      <c r="G9" s="137"/>
      <c r="H9" s="137"/>
      <c r="I9" s="137"/>
      <c r="J9" s="138"/>
    </row>
    <row r="10" spans="2:22" s="133" customFormat="1" ht="18.75">
      <c r="B10" s="177" t="s">
        <v>586</v>
      </c>
      <c r="C10" s="135"/>
      <c r="D10" s="135"/>
      <c r="E10" s="139"/>
      <c r="F10" s="152"/>
      <c r="G10" s="160"/>
      <c r="H10" s="160"/>
      <c r="I10" s="160"/>
      <c r="J10" s="160"/>
      <c r="N10" s="131"/>
      <c r="O10" s="131"/>
      <c r="P10" s="131"/>
      <c r="Q10" s="131"/>
      <c r="R10" s="131"/>
      <c r="S10" s="131"/>
      <c r="T10" s="131"/>
      <c r="U10" s="131"/>
      <c r="V10" s="131"/>
    </row>
    <row r="11" spans="2:22" s="133" customFormat="1" ht="18.75">
      <c r="B11" s="159"/>
      <c r="C11" s="178" t="s">
        <v>587</v>
      </c>
      <c r="D11" s="179"/>
      <c r="E11" s="141"/>
      <c r="F11" s="168"/>
      <c r="G11" s="171"/>
      <c r="H11" s="171"/>
      <c r="I11" s="171"/>
      <c r="J11" s="142">
        <v>14000</v>
      </c>
      <c r="N11" s="131"/>
      <c r="O11" s="131"/>
      <c r="P11" s="131"/>
      <c r="Q11" s="131"/>
      <c r="R11" s="131"/>
      <c r="S11" s="131"/>
      <c r="T11" s="131"/>
      <c r="U11" s="131"/>
      <c r="V11" s="131"/>
    </row>
    <row r="12" spans="2:22" s="133" customFormat="1" ht="18.75">
      <c r="B12" s="158"/>
      <c r="C12" s="180" t="s">
        <v>588</v>
      </c>
      <c r="D12" s="149"/>
      <c r="E12" s="149"/>
      <c r="F12" s="161"/>
      <c r="G12" s="162"/>
      <c r="H12" s="162"/>
      <c r="I12" s="162"/>
      <c r="J12" s="150">
        <v>3780</v>
      </c>
      <c r="N12" s="131"/>
      <c r="O12" s="131"/>
      <c r="P12" s="131"/>
      <c r="Q12" s="131"/>
      <c r="R12" s="131"/>
      <c r="S12" s="131"/>
      <c r="T12" s="131"/>
      <c r="U12" s="131"/>
      <c r="V12" s="131"/>
    </row>
    <row r="13" spans="2:22" s="133" customFormat="1" ht="18.75">
      <c r="B13" s="153" t="s">
        <v>594</v>
      </c>
      <c r="C13" s="153"/>
      <c r="D13" s="139"/>
      <c r="E13" s="139"/>
      <c r="F13" s="140"/>
      <c r="G13" s="139"/>
      <c r="H13" s="139"/>
      <c r="I13" s="139"/>
      <c r="J13" s="140"/>
      <c r="N13" s="131"/>
      <c r="O13" s="131"/>
      <c r="P13" s="131"/>
      <c r="Q13" s="131"/>
      <c r="R13" s="131"/>
      <c r="S13" s="131"/>
      <c r="T13" s="131"/>
      <c r="U13" s="131"/>
      <c r="V13" s="131"/>
    </row>
    <row r="14" spans="2:22" s="133" customFormat="1" ht="18.75">
      <c r="B14" s="153"/>
      <c r="C14" s="178" t="s">
        <v>587</v>
      </c>
      <c r="D14" s="141"/>
      <c r="E14" s="141"/>
      <c r="F14" s="142"/>
      <c r="G14" s="141"/>
      <c r="H14" s="141"/>
      <c r="I14" s="141"/>
      <c r="J14" s="142">
        <v>3591</v>
      </c>
      <c r="N14" s="131"/>
      <c r="O14" s="131"/>
      <c r="P14" s="131"/>
      <c r="Q14" s="131"/>
      <c r="R14" s="131"/>
      <c r="S14" s="131"/>
      <c r="T14" s="131"/>
      <c r="U14" s="131"/>
      <c r="V14" s="131"/>
    </row>
    <row r="15" spans="1:10" s="131" customFormat="1" ht="18.75">
      <c r="A15" s="2"/>
      <c r="B15" s="2"/>
      <c r="C15" s="180" t="s">
        <v>588</v>
      </c>
      <c r="D15" s="149"/>
      <c r="E15" s="149"/>
      <c r="F15" s="150"/>
      <c r="G15" s="149"/>
      <c r="H15" s="149"/>
      <c r="I15" s="149"/>
      <c r="J15" s="150">
        <v>969</v>
      </c>
    </row>
    <row r="16" spans="1:10" s="131" customFormat="1" ht="18.75">
      <c r="A16" s="2"/>
      <c r="B16" s="147" t="s">
        <v>523</v>
      </c>
      <c r="C16" s="144"/>
      <c r="D16" s="144"/>
      <c r="E16" s="144"/>
      <c r="F16" s="140"/>
      <c r="G16" s="144"/>
      <c r="H16" s="144"/>
      <c r="I16" s="144"/>
      <c r="J16" s="148">
        <f>SUM(J9:J15)</f>
        <v>22340</v>
      </c>
    </row>
    <row r="17" spans="1:10" s="131" customFormat="1" ht="18.75">
      <c r="A17" s="2"/>
      <c r="B17" s="147"/>
      <c r="C17" s="144"/>
      <c r="D17" s="144"/>
      <c r="E17" s="144"/>
      <c r="F17" s="140"/>
      <c r="G17" s="144"/>
      <c r="H17" s="144"/>
      <c r="I17" s="144"/>
      <c r="J17" s="148"/>
    </row>
    <row r="19" spans="1:11" ht="18.75">
      <c r="A19" s="204" t="s">
        <v>543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</row>
    <row r="20" spans="1:11" ht="18.75">
      <c r="A20" s="201" t="s">
        <v>542</v>
      </c>
      <c r="B20" s="201"/>
      <c r="C20" s="201"/>
      <c r="D20" s="201"/>
      <c r="E20" s="201"/>
      <c r="F20" s="201"/>
      <c r="G20" s="201"/>
      <c r="H20" s="201"/>
      <c r="I20" s="201"/>
      <c r="J20" s="201"/>
      <c r="K20" s="201"/>
    </row>
    <row r="21" spans="1:11" ht="18.75">
      <c r="A21" s="201" t="s">
        <v>591</v>
      </c>
      <c r="B21" s="201"/>
      <c r="C21" s="201"/>
      <c r="D21" s="201"/>
      <c r="E21" s="201"/>
      <c r="F21" s="201"/>
      <c r="G21" s="201"/>
      <c r="H21" s="201"/>
      <c r="I21" s="201"/>
      <c r="J21" s="201"/>
      <c r="K21" s="201"/>
    </row>
    <row r="23" spans="1:11" ht="18.75">
      <c r="A23" s="137" t="s">
        <v>525</v>
      </c>
      <c r="B23" s="137"/>
      <c r="C23" s="137"/>
      <c r="D23" s="137"/>
      <c r="E23" s="137"/>
      <c r="F23" s="138"/>
      <c r="G23" s="137"/>
      <c r="H23" s="137"/>
      <c r="I23" s="137"/>
      <c r="J23" s="138"/>
      <c r="K23" s="136"/>
    </row>
    <row r="24" spans="1:11" ht="19.5">
      <c r="A24" s="155" t="s">
        <v>526</v>
      </c>
      <c r="B24" s="155"/>
      <c r="C24" s="155"/>
      <c r="D24" s="155"/>
      <c r="E24" s="155"/>
      <c r="F24" s="156"/>
      <c r="G24" s="163"/>
      <c r="H24" s="155" t="s">
        <v>527</v>
      </c>
      <c r="I24" s="155"/>
      <c r="J24" s="155"/>
      <c r="K24" s="134"/>
    </row>
    <row r="25" spans="1:11" ht="19.5">
      <c r="A25" s="173" t="s">
        <v>524</v>
      </c>
      <c r="B25" s="155"/>
      <c r="C25" s="155"/>
      <c r="D25" s="155"/>
      <c r="E25" s="155"/>
      <c r="F25" s="174"/>
      <c r="G25" s="163"/>
      <c r="H25" s="139"/>
      <c r="I25" s="139"/>
      <c r="J25" s="139"/>
      <c r="K25" s="134"/>
    </row>
    <row r="26" spans="2:12" ht="15.75">
      <c r="B26" s="166" t="s">
        <v>528</v>
      </c>
      <c r="C26" s="167"/>
      <c r="D26" s="167"/>
      <c r="E26" s="167"/>
      <c r="F26" s="168">
        <v>20000</v>
      </c>
      <c r="H26" s="183" t="s">
        <v>590</v>
      </c>
      <c r="I26" s="181"/>
      <c r="J26" s="181"/>
      <c r="K26" s="170"/>
      <c r="L26" s="135"/>
    </row>
    <row r="27" spans="2:12" ht="15.75">
      <c r="B27" s="158"/>
      <c r="C27" s="165"/>
      <c r="D27" s="165"/>
      <c r="E27" s="165"/>
      <c r="F27" s="152"/>
      <c r="H27" s="169"/>
      <c r="I27" s="182" t="s">
        <v>589</v>
      </c>
      <c r="J27" s="175"/>
      <c r="K27" s="164">
        <v>20000</v>
      </c>
      <c r="L27" s="135"/>
    </row>
    <row r="28" spans="2:11" ht="15.75">
      <c r="B28" s="158"/>
      <c r="C28" s="165"/>
      <c r="D28" s="165"/>
      <c r="E28" s="165"/>
      <c r="F28" s="152"/>
      <c r="H28" s="169"/>
      <c r="I28" s="169"/>
      <c r="J28" s="169"/>
      <c r="K28" s="170"/>
    </row>
    <row r="29" spans="2:11" ht="15.75">
      <c r="B29" s="158"/>
      <c r="C29" s="165"/>
      <c r="D29" s="165"/>
      <c r="E29" s="165"/>
      <c r="F29" s="152"/>
      <c r="H29" s="169"/>
      <c r="I29" s="169"/>
      <c r="J29" s="169"/>
      <c r="K29" s="170"/>
    </row>
    <row r="30" spans="1:11" ht="16.5">
      <c r="A30" s="151" t="s">
        <v>593</v>
      </c>
      <c r="B30" s="158"/>
      <c r="C30" s="165"/>
      <c r="D30" s="165"/>
      <c r="E30" s="165"/>
      <c r="F30" s="152"/>
      <c r="H30" s="169"/>
      <c r="I30" s="169"/>
      <c r="J30" s="169"/>
      <c r="K30" s="170"/>
    </row>
    <row r="31" spans="2:11" ht="15.75">
      <c r="B31" s="158"/>
      <c r="C31" s="165"/>
      <c r="D31" s="165"/>
      <c r="E31" s="165"/>
      <c r="F31" s="152"/>
      <c r="H31" s="169"/>
      <c r="I31" s="169"/>
      <c r="J31" s="169"/>
      <c r="K31" s="170"/>
    </row>
    <row r="32" spans="2:12" ht="16.5">
      <c r="B32" s="158"/>
      <c r="C32" s="165"/>
      <c r="D32" s="165"/>
      <c r="E32" s="165"/>
      <c r="F32" s="152"/>
      <c r="H32" s="169"/>
      <c r="I32" s="202" t="s">
        <v>529</v>
      </c>
      <c r="J32" s="202"/>
      <c r="K32" s="172"/>
      <c r="L32" s="172"/>
    </row>
    <row r="33" spans="1:12" ht="16.5">
      <c r="A33" s="163"/>
      <c r="B33" s="163"/>
      <c r="C33" s="163"/>
      <c r="D33" s="163"/>
      <c r="E33" s="163"/>
      <c r="F33" s="163"/>
      <c r="G33" s="163"/>
      <c r="H33" s="163"/>
      <c r="I33" s="202" t="s">
        <v>78</v>
      </c>
      <c r="J33" s="202"/>
      <c r="K33" s="172"/>
      <c r="L33" s="172"/>
    </row>
  </sheetData>
  <sheetProtection/>
  <mergeCells count="7">
    <mergeCell ref="A21:K21"/>
    <mergeCell ref="I32:J32"/>
    <mergeCell ref="I33:J33"/>
    <mergeCell ref="A1:K1"/>
    <mergeCell ref="A2:K2"/>
    <mergeCell ref="A19:K19"/>
    <mergeCell ref="A20:K20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4.00390625" style="0" customWidth="1"/>
    <col min="2" max="2" width="5.421875" style="0" customWidth="1"/>
    <col min="3" max="4" width="5.7109375" style="0" customWidth="1"/>
    <col min="5" max="5" width="11.28125" style="0" customWidth="1"/>
    <col min="6" max="6" width="11.57421875" style="0" customWidth="1"/>
    <col min="7" max="7" width="2.57421875" style="0" customWidth="1"/>
    <col min="8" max="8" width="5.57421875" style="0" customWidth="1"/>
    <col min="9" max="9" width="14.57421875" style="0" customWidth="1"/>
    <col min="10" max="10" width="11.57421875" style="0" customWidth="1"/>
    <col min="11" max="11" width="11.140625" style="0" customWidth="1"/>
  </cols>
  <sheetData>
    <row r="1" spans="1:11" ht="18.75">
      <c r="A1" s="204" t="s">
        <v>543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8.75">
      <c r="A2" s="201" t="s">
        <v>542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8.75">
      <c r="A3" s="201" t="s">
        <v>591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</row>
    <row r="5" spans="1:11" ht="18.75">
      <c r="A5" s="137" t="s">
        <v>525</v>
      </c>
      <c r="B5" s="137"/>
      <c r="C5" s="137"/>
      <c r="D5" s="137"/>
      <c r="E5" s="137"/>
      <c r="F5" s="138"/>
      <c r="G5" s="137"/>
      <c r="H5" s="137"/>
      <c r="I5" s="137"/>
      <c r="J5" s="138"/>
      <c r="K5" s="136"/>
    </row>
    <row r="6" spans="1:11" ht="19.5">
      <c r="A6" s="155" t="s">
        <v>526</v>
      </c>
      <c r="B6" s="155"/>
      <c r="C6" s="155"/>
      <c r="D6" s="155"/>
      <c r="E6" s="155"/>
      <c r="F6" s="156"/>
      <c r="G6" s="163"/>
      <c r="H6" s="155" t="s">
        <v>527</v>
      </c>
      <c r="I6" s="155"/>
      <c r="J6" s="155"/>
      <c r="K6" s="134"/>
    </row>
    <row r="7" spans="1:11" ht="19.5">
      <c r="A7" s="173" t="s">
        <v>524</v>
      </c>
      <c r="B7" s="155"/>
      <c r="C7" s="155"/>
      <c r="D7" s="155"/>
      <c r="E7" s="155"/>
      <c r="F7" s="174"/>
      <c r="G7" s="163"/>
      <c r="H7" s="139"/>
      <c r="I7" s="139"/>
      <c r="J7" s="139"/>
      <c r="K7" s="134"/>
    </row>
    <row r="8" spans="2:12" ht="15.75">
      <c r="B8" s="166" t="s">
        <v>528</v>
      </c>
      <c r="C8" s="167"/>
      <c r="D8" s="167"/>
      <c r="E8" s="167"/>
      <c r="F8" s="168">
        <v>20000</v>
      </c>
      <c r="H8" s="183" t="s">
        <v>590</v>
      </c>
      <c r="I8" s="181"/>
      <c r="J8" s="181"/>
      <c r="K8" s="170"/>
      <c r="L8" s="135"/>
    </row>
    <row r="9" spans="2:12" ht="15.75">
      <c r="B9" s="158"/>
      <c r="C9" s="165"/>
      <c r="D9" s="165"/>
      <c r="E9" s="165"/>
      <c r="F9" s="152"/>
      <c r="H9" s="169"/>
      <c r="I9" s="182" t="s">
        <v>589</v>
      </c>
      <c r="J9" s="175"/>
      <c r="K9" s="164">
        <v>20000</v>
      </c>
      <c r="L9" s="135"/>
    </row>
    <row r="10" spans="2:11" ht="15.75">
      <c r="B10" s="158"/>
      <c r="C10" s="165"/>
      <c r="D10" s="165"/>
      <c r="E10" s="165"/>
      <c r="F10" s="152"/>
      <c r="H10" s="169"/>
      <c r="I10" s="169"/>
      <c r="J10" s="169"/>
      <c r="K10" s="170"/>
    </row>
    <row r="11" spans="2:11" ht="15.75">
      <c r="B11" s="158"/>
      <c r="C11" s="165"/>
      <c r="D11" s="165"/>
      <c r="E11" s="165"/>
      <c r="F11" s="152"/>
      <c r="H11" s="169"/>
      <c r="I11" s="169"/>
      <c r="J11" s="169"/>
      <c r="K11" s="170"/>
    </row>
    <row r="12" spans="1:11" ht="15.75">
      <c r="A12" s="157" t="s">
        <v>592</v>
      </c>
      <c r="B12" s="158"/>
      <c r="C12" s="165"/>
      <c r="D12" s="165"/>
      <c r="E12" s="165"/>
      <c r="F12" s="152"/>
      <c r="H12" s="169"/>
      <c r="I12" s="169"/>
      <c r="J12" s="169"/>
      <c r="K12" s="170"/>
    </row>
    <row r="13" spans="2:11" ht="15.75">
      <c r="B13" s="158"/>
      <c r="C13" s="165"/>
      <c r="D13" s="165"/>
      <c r="E13" s="165"/>
      <c r="F13" s="152"/>
      <c r="H13" s="169"/>
      <c r="I13" s="169"/>
      <c r="J13" s="169"/>
      <c r="K13" s="170"/>
    </row>
    <row r="14" spans="2:12" ht="16.5">
      <c r="B14" s="158"/>
      <c r="C14" s="165"/>
      <c r="D14" s="165"/>
      <c r="E14" s="165"/>
      <c r="F14" s="152"/>
      <c r="H14" s="169"/>
      <c r="I14" s="202" t="s">
        <v>529</v>
      </c>
      <c r="J14" s="202"/>
      <c r="K14" s="172"/>
      <c r="L14" s="172"/>
    </row>
    <row r="15" spans="1:12" ht="16.5">
      <c r="A15" s="163"/>
      <c r="B15" s="163"/>
      <c r="C15" s="163"/>
      <c r="D15" s="163"/>
      <c r="E15" s="163"/>
      <c r="F15" s="163"/>
      <c r="G15" s="163"/>
      <c r="H15" s="163"/>
      <c r="I15" s="202" t="s">
        <v>78</v>
      </c>
      <c r="J15" s="202"/>
      <c r="K15" s="172"/>
      <c r="L15" s="172"/>
    </row>
  </sheetData>
  <sheetProtection/>
  <mergeCells count="5">
    <mergeCell ref="A1:K1"/>
    <mergeCell ref="A2:K2"/>
    <mergeCell ref="A3:K3"/>
    <mergeCell ref="I14:J14"/>
    <mergeCell ref="I15:J15"/>
  </mergeCells>
  <printOptions horizontalCentered="1"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A32"/>
  <sheetViews>
    <sheetView tabSelected="1" zoomScalePageLayoutView="0" workbookViewId="0" topLeftCell="A1">
      <selection activeCell="Y39" sqref="Y39"/>
    </sheetView>
  </sheetViews>
  <sheetFormatPr defaultColWidth="9.140625" defaultRowHeight="15"/>
  <cols>
    <col min="1" max="1" width="5.7109375" style="0" customWidth="1"/>
    <col min="2" max="2" width="25.7109375" style="0" customWidth="1"/>
    <col min="3" max="13" width="12.140625" style="0" customWidth="1"/>
    <col min="14" max="14" width="13.28125" style="0" customWidth="1"/>
    <col min="15" max="15" width="25.7109375" style="0" customWidth="1"/>
    <col min="16" max="27" width="12.140625" style="0" customWidth="1"/>
  </cols>
  <sheetData>
    <row r="1" spans="1:26" s="2" customFormat="1" ht="15.75">
      <c r="A1" s="209" t="s">
        <v>569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</row>
    <row r="2" spans="2:25" s="2" customFormat="1" ht="15" customHeight="1">
      <c r="B2" s="115"/>
      <c r="C2" s="115"/>
      <c r="D2" s="115"/>
      <c r="E2" s="115"/>
      <c r="F2" s="129"/>
      <c r="G2" s="129"/>
      <c r="H2" s="129"/>
      <c r="I2" s="129"/>
      <c r="J2" s="129"/>
      <c r="K2" s="129"/>
      <c r="L2" s="129"/>
      <c r="M2" s="129"/>
      <c r="N2" s="129"/>
      <c r="S2" s="129"/>
      <c r="T2" s="129"/>
      <c r="U2" s="129"/>
      <c r="V2" s="129"/>
      <c r="W2" s="129"/>
      <c r="X2" s="129"/>
      <c r="Y2" s="129"/>
    </row>
    <row r="3" spans="1:27" s="2" customFormat="1" ht="15" customHeight="1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47</v>
      </c>
      <c r="H3" s="1" t="s">
        <v>48</v>
      </c>
      <c r="I3" s="1" t="s">
        <v>49</v>
      </c>
      <c r="J3" s="1" t="s">
        <v>93</v>
      </c>
      <c r="K3" s="1" t="s">
        <v>94</v>
      </c>
      <c r="L3" s="1" t="s">
        <v>50</v>
      </c>
      <c r="M3" s="1" t="s">
        <v>95</v>
      </c>
      <c r="N3" s="1" t="s">
        <v>96</v>
      </c>
      <c r="O3" s="1" t="s">
        <v>97</v>
      </c>
      <c r="P3" s="1" t="s">
        <v>601</v>
      </c>
      <c r="Q3" s="1" t="s">
        <v>602</v>
      </c>
      <c r="R3" s="1" t="s">
        <v>603</v>
      </c>
      <c r="S3" s="1" t="s">
        <v>604</v>
      </c>
      <c r="T3" s="1" t="s">
        <v>613</v>
      </c>
      <c r="U3" s="1" t="s">
        <v>614</v>
      </c>
      <c r="V3" s="1" t="s">
        <v>615</v>
      </c>
      <c r="W3" s="1" t="s">
        <v>616</v>
      </c>
      <c r="X3" s="1" t="s">
        <v>617</v>
      </c>
      <c r="Y3" s="1" t="s">
        <v>618</v>
      </c>
      <c r="Z3" s="1" t="s">
        <v>619</v>
      </c>
      <c r="AA3" s="1" t="s">
        <v>620</v>
      </c>
    </row>
    <row r="4" spans="1:27" s="11" customFormat="1" ht="15.75">
      <c r="A4" s="1">
        <v>1</v>
      </c>
      <c r="B4" s="210" t="s">
        <v>9</v>
      </c>
      <c r="C4" s="210" t="s">
        <v>384</v>
      </c>
      <c r="D4" s="210"/>
      <c r="E4" s="210"/>
      <c r="F4" s="210" t="s">
        <v>122</v>
      </c>
      <c r="G4" s="210"/>
      <c r="H4" s="210"/>
      <c r="I4" s="210" t="s">
        <v>123</v>
      </c>
      <c r="J4" s="210"/>
      <c r="K4" s="210"/>
      <c r="L4" s="210" t="s">
        <v>5</v>
      </c>
      <c r="M4" s="210"/>
      <c r="N4" s="210"/>
      <c r="O4" s="210" t="s">
        <v>9</v>
      </c>
      <c r="P4" s="210" t="s">
        <v>384</v>
      </c>
      <c r="Q4" s="210"/>
      <c r="R4" s="210"/>
      <c r="S4" s="210" t="s">
        <v>122</v>
      </c>
      <c r="T4" s="210"/>
      <c r="U4" s="210"/>
      <c r="V4" s="210" t="s">
        <v>123</v>
      </c>
      <c r="W4" s="210"/>
      <c r="X4" s="210"/>
      <c r="Y4" s="210" t="s">
        <v>5</v>
      </c>
      <c r="Z4" s="210"/>
      <c r="AA4" s="210"/>
    </row>
    <row r="5" spans="1:27" s="11" customFormat="1" ht="15.75">
      <c r="A5" s="1">
        <v>2</v>
      </c>
      <c r="B5" s="210"/>
      <c r="C5" s="86" t="s">
        <v>4</v>
      </c>
      <c r="D5" s="86" t="s">
        <v>595</v>
      </c>
      <c r="E5" s="86" t="s">
        <v>612</v>
      </c>
      <c r="F5" s="86" t="s">
        <v>4</v>
      </c>
      <c r="G5" s="86" t="s">
        <v>595</v>
      </c>
      <c r="H5" s="86" t="s">
        <v>612</v>
      </c>
      <c r="I5" s="86" t="s">
        <v>4</v>
      </c>
      <c r="J5" s="86" t="s">
        <v>595</v>
      </c>
      <c r="K5" s="86" t="s">
        <v>612</v>
      </c>
      <c r="L5" s="86" t="s">
        <v>4</v>
      </c>
      <c r="M5" s="86" t="s">
        <v>595</v>
      </c>
      <c r="N5" s="86" t="s">
        <v>612</v>
      </c>
      <c r="O5" s="210"/>
      <c r="P5" s="86" t="s">
        <v>4</v>
      </c>
      <c r="Q5" s="86" t="s">
        <v>595</v>
      </c>
      <c r="R5" s="86" t="s">
        <v>612</v>
      </c>
      <c r="S5" s="86" t="s">
        <v>4</v>
      </c>
      <c r="T5" s="86" t="s">
        <v>595</v>
      </c>
      <c r="U5" s="86" t="s">
        <v>612</v>
      </c>
      <c r="V5" s="86" t="s">
        <v>4</v>
      </c>
      <c r="W5" s="86" t="s">
        <v>595</v>
      </c>
      <c r="X5" s="86" t="s">
        <v>612</v>
      </c>
      <c r="Y5" s="86" t="s">
        <v>4</v>
      </c>
      <c r="Z5" s="86" t="s">
        <v>595</v>
      </c>
      <c r="AA5" s="86" t="s">
        <v>612</v>
      </c>
    </row>
    <row r="6" spans="1:27" s="93" customFormat="1" ht="16.5">
      <c r="A6" s="1">
        <v>3</v>
      </c>
      <c r="B6" s="207" t="s">
        <v>44</v>
      </c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 t="s">
        <v>134</v>
      </c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</row>
    <row r="7" spans="1:27" s="11" customFormat="1" ht="47.25">
      <c r="A7" s="1">
        <v>4</v>
      </c>
      <c r="B7" s="88" t="s">
        <v>286</v>
      </c>
      <c r="C7" s="5">
        <f>Bevételek!C91</f>
        <v>0</v>
      </c>
      <c r="D7" s="5">
        <f>Bevételek!D91</f>
        <v>0</v>
      </c>
      <c r="E7" s="5">
        <f>Bevételek!E91</f>
        <v>0</v>
      </c>
      <c r="F7" s="5">
        <f>Bevételek!C92</f>
        <v>13064375</v>
      </c>
      <c r="G7" s="5">
        <f>Bevételek!D92</f>
        <v>13086715</v>
      </c>
      <c r="H7" s="5">
        <f>Bevételek!E92</f>
        <v>13086715</v>
      </c>
      <c r="I7" s="5">
        <f>Bevételek!C93</f>
        <v>0</v>
      </c>
      <c r="J7" s="5">
        <f>Bevételek!D93</f>
        <v>0</v>
      </c>
      <c r="K7" s="5">
        <f>Bevételek!E93</f>
        <v>0</v>
      </c>
      <c r="L7" s="5">
        <f aca="true" t="shared" si="0" ref="L7:N10">C7+F7+I7</f>
        <v>13064375</v>
      </c>
      <c r="M7" s="5">
        <f t="shared" si="0"/>
        <v>13086715</v>
      </c>
      <c r="N7" s="5">
        <f t="shared" si="0"/>
        <v>13086715</v>
      </c>
      <c r="O7" s="90" t="s">
        <v>39</v>
      </c>
      <c r="P7" s="5">
        <f>Kiadás!C8</f>
        <v>0</v>
      </c>
      <c r="Q7" s="5">
        <f>Kiadás!D8</f>
        <v>0</v>
      </c>
      <c r="R7" s="5">
        <f>Kiadás!E8</f>
        <v>0</v>
      </c>
      <c r="S7" s="5">
        <f>Kiadás!C9</f>
        <v>5328000</v>
      </c>
      <c r="T7" s="5">
        <f>Kiadás!D9</f>
        <v>5348000</v>
      </c>
      <c r="U7" s="5">
        <f>Kiadás!E9</f>
        <v>5348000</v>
      </c>
      <c r="V7" s="5">
        <f>Kiadás!C10</f>
        <v>570000</v>
      </c>
      <c r="W7" s="5">
        <f>Kiadás!D10</f>
        <v>570000</v>
      </c>
      <c r="X7" s="5">
        <f>Kiadás!E10</f>
        <v>570000</v>
      </c>
      <c r="Y7" s="5">
        <f aca="true" t="shared" si="1" ref="Y7:AA11">P7+S7+V7</f>
        <v>5898000</v>
      </c>
      <c r="Z7" s="5">
        <f t="shared" si="1"/>
        <v>5918000</v>
      </c>
      <c r="AA7" s="5">
        <f t="shared" si="1"/>
        <v>5918000</v>
      </c>
    </row>
    <row r="8" spans="1:27" s="11" customFormat="1" ht="45">
      <c r="A8" s="1">
        <v>5</v>
      </c>
      <c r="B8" s="88" t="s">
        <v>308</v>
      </c>
      <c r="C8" s="5">
        <f>Bevételek!C150</f>
        <v>0</v>
      </c>
      <c r="D8" s="5">
        <f>Bevételek!D150</f>
        <v>0</v>
      </c>
      <c r="E8" s="5">
        <f>Bevételek!E150</f>
        <v>0</v>
      </c>
      <c r="F8" s="5">
        <f>Bevételek!C151</f>
        <v>74000</v>
      </c>
      <c r="G8" s="5">
        <f>Bevételek!D151</f>
        <v>74000</v>
      </c>
      <c r="H8" s="5">
        <f>Bevételek!E151</f>
        <v>74000</v>
      </c>
      <c r="I8" s="5">
        <f>Bevételek!C152</f>
        <v>1035000</v>
      </c>
      <c r="J8" s="5">
        <f>Bevételek!D152</f>
        <v>1035000</v>
      </c>
      <c r="K8" s="5">
        <f>Bevételek!E152</f>
        <v>1035000</v>
      </c>
      <c r="L8" s="5">
        <f t="shared" si="0"/>
        <v>1109000</v>
      </c>
      <c r="M8" s="5">
        <f t="shared" si="0"/>
        <v>1109000</v>
      </c>
      <c r="N8" s="5">
        <f t="shared" si="0"/>
        <v>1109000</v>
      </c>
      <c r="O8" s="90" t="s">
        <v>80</v>
      </c>
      <c r="P8" s="5">
        <f>Kiadás!C12</f>
        <v>0</v>
      </c>
      <c r="Q8" s="5">
        <f>Kiadás!D12</f>
        <v>0</v>
      </c>
      <c r="R8" s="5">
        <f>Kiadás!E12</f>
        <v>0</v>
      </c>
      <c r="S8" s="5">
        <f>Kiadás!C13</f>
        <v>1036000</v>
      </c>
      <c r="T8" s="5">
        <f>Kiadás!D13</f>
        <v>1036000</v>
      </c>
      <c r="U8" s="5">
        <f>Kiadás!E13</f>
        <v>1036000</v>
      </c>
      <c r="V8" s="5">
        <f>Kiadás!C14</f>
        <v>120000</v>
      </c>
      <c r="W8" s="5">
        <f>Kiadás!D14</f>
        <v>120000</v>
      </c>
      <c r="X8" s="5">
        <f>Kiadás!E14</f>
        <v>120000</v>
      </c>
      <c r="Y8" s="5">
        <f t="shared" si="1"/>
        <v>1156000</v>
      </c>
      <c r="Z8" s="5">
        <f t="shared" si="1"/>
        <v>1156000</v>
      </c>
      <c r="AA8" s="5">
        <f t="shared" si="1"/>
        <v>1156000</v>
      </c>
    </row>
    <row r="9" spans="1:27" s="11" customFormat="1" ht="15.75">
      <c r="A9" s="1">
        <v>6</v>
      </c>
      <c r="B9" s="88" t="s">
        <v>44</v>
      </c>
      <c r="C9" s="5">
        <f>Bevételek!C207</f>
        <v>0</v>
      </c>
      <c r="D9" s="5">
        <f>Bevételek!D207</f>
        <v>0</v>
      </c>
      <c r="E9" s="5">
        <f>Bevételek!E207</f>
        <v>0</v>
      </c>
      <c r="F9" s="5">
        <f>Bevételek!C208</f>
        <v>1030780</v>
      </c>
      <c r="G9" s="5">
        <f>Bevételek!D208</f>
        <v>1030780</v>
      </c>
      <c r="H9" s="5">
        <f>Bevételek!E208</f>
        <v>1030780</v>
      </c>
      <c r="I9" s="5">
        <f>Bevételek!C209</f>
        <v>0</v>
      </c>
      <c r="J9" s="5">
        <f>Bevételek!D209</f>
        <v>0</v>
      </c>
      <c r="K9" s="5">
        <f>Bevételek!E209</f>
        <v>0</v>
      </c>
      <c r="L9" s="5">
        <f t="shared" si="0"/>
        <v>1030780</v>
      </c>
      <c r="M9" s="5">
        <f t="shared" si="0"/>
        <v>1030780</v>
      </c>
      <c r="N9" s="5">
        <f t="shared" si="0"/>
        <v>1030780</v>
      </c>
      <c r="O9" s="90" t="s">
        <v>81</v>
      </c>
      <c r="P9" s="5">
        <f>Kiadás!C16</f>
        <v>0</v>
      </c>
      <c r="Q9" s="5">
        <f>Kiadás!D16</f>
        <v>0</v>
      </c>
      <c r="R9" s="5">
        <f>Kiadás!E16</f>
        <v>0</v>
      </c>
      <c r="S9" s="5">
        <f>Kiadás!C17</f>
        <v>9601702</v>
      </c>
      <c r="T9" s="5">
        <f>Kiadás!D17</f>
        <v>9624042</v>
      </c>
      <c r="U9" s="5">
        <f>Kiadás!E17</f>
        <v>9624042</v>
      </c>
      <c r="V9" s="5">
        <f>Kiadás!C18</f>
        <v>0</v>
      </c>
      <c r="W9" s="5">
        <f>Kiadás!D18</f>
        <v>0</v>
      </c>
      <c r="X9" s="5">
        <f>Kiadás!E18</f>
        <v>0</v>
      </c>
      <c r="Y9" s="5">
        <f t="shared" si="1"/>
        <v>9601702</v>
      </c>
      <c r="Z9" s="5">
        <f t="shared" si="1"/>
        <v>9624042</v>
      </c>
      <c r="AA9" s="5">
        <f t="shared" si="1"/>
        <v>9624042</v>
      </c>
    </row>
    <row r="10" spans="1:27" s="11" customFormat="1" ht="15.75">
      <c r="A10" s="1">
        <v>7</v>
      </c>
      <c r="B10" s="212" t="s">
        <v>366</v>
      </c>
      <c r="C10" s="208">
        <f>Bevételek!C241</f>
        <v>0</v>
      </c>
      <c r="D10" s="208">
        <f>Bevételek!D241</f>
        <v>0</v>
      </c>
      <c r="E10" s="208">
        <f>Bevételek!E241</f>
        <v>0</v>
      </c>
      <c r="F10" s="208">
        <f>Bevételek!C242</f>
        <v>0</v>
      </c>
      <c r="G10" s="208">
        <f>Bevételek!D242</f>
        <v>0</v>
      </c>
      <c r="H10" s="208">
        <f>Bevételek!E242</f>
        <v>0</v>
      </c>
      <c r="I10" s="208">
        <f>Bevételek!C243</f>
        <v>0</v>
      </c>
      <c r="J10" s="208">
        <f>Bevételek!D243</f>
        <v>0</v>
      </c>
      <c r="K10" s="208">
        <f>Bevételek!E243</f>
        <v>0</v>
      </c>
      <c r="L10" s="208">
        <f t="shared" si="0"/>
        <v>0</v>
      </c>
      <c r="M10" s="208">
        <f t="shared" si="0"/>
        <v>0</v>
      </c>
      <c r="N10" s="208">
        <f t="shared" si="0"/>
        <v>0</v>
      </c>
      <c r="O10" s="90" t="s">
        <v>82</v>
      </c>
      <c r="P10" s="5">
        <f>Kiadás!C61</f>
        <v>0</v>
      </c>
      <c r="Q10" s="5">
        <f>Kiadás!D61</f>
        <v>0</v>
      </c>
      <c r="R10" s="5">
        <f>Kiadás!E61</f>
        <v>0</v>
      </c>
      <c r="S10" s="5">
        <f>Kiadás!C62</f>
        <v>562100</v>
      </c>
      <c r="T10" s="5">
        <f>Kiadás!D62</f>
        <v>562100</v>
      </c>
      <c r="U10" s="5">
        <f>Kiadás!E62</f>
        <v>562100</v>
      </c>
      <c r="V10" s="5">
        <f>Kiadás!C63</f>
        <v>0</v>
      </c>
      <c r="W10" s="5">
        <f>Kiadás!D63</f>
        <v>0</v>
      </c>
      <c r="X10" s="5">
        <f>Kiadás!E63</f>
        <v>0</v>
      </c>
      <c r="Y10" s="5">
        <f t="shared" si="1"/>
        <v>562100</v>
      </c>
      <c r="Z10" s="5">
        <f t="shared" si="1"/>
        <v>562100</v>
      </c>
      <c r="AA10" s="5">
        <f t="shared" si="1"/>
        <v>562100</v>
      </c>
    </row>
    <row r="11" spans="1:27" s="11" customFormat="1" ht="30">
      <c r="A11" s="1">
        <v>8</v>
      </c>
      <c r="B11" s="212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90" t="s">
        <v>83</v>
      </c>
      <c r="P11" s="5">
        <f>Kiadás!C124</f>
        <v>0</v>
      </c>
      <c r="Q11" s="5">
        <f>Kiadás!D124</f>
        <v>0</v>
      </c>
      <c r="R11" s="5">
        <f>Kiadás!E124</f>
        <v>0</v>
      </c>
      <c r="S11" s="5">
        <f>Kiadás!C125</f>
        <v>816805</v>
      </c>
      <c r="T11" s="5">
        <f>Kiadás!D125</f>
        <v>796805</v>
      </c>
      <c r="U11" s="5">
        <f>Kiadás!E125</f>
        <v>791805</v>
      </c>
      <c r="V11" s="5">
        <f>Kiadás!C126</f>
        <v>0</v>
      </c>
      <c r="W11" s="5">
        <f>Kiadás!D126</f>
        <v>0</v>
      </c>
      <c r="X11" s="5">
        <f>Kiadás!E126</f>
        <v>0</v>
      </c>
      <c r="Y11" s="5">
        <f t="shared" si="1"/>
        <v>816805</v>
      </c>
      <c r="Z11" s="5">
        <f t="shared" si="1"/>
        <v>796805</v>
      </c>
      <c r="AA11" s="5">
        <f t="shared" si="1"/>
        <v>791805</v>
      </c>
    </row>
    <row r="12" spans="1:27" s="11" customFormat="1" ht="15.75">
      <c r="A12" s="1">
        <v>9</v>
      </c>
      <c r="B12" s="89" t="s">
        <v>85</v>
      </c>
      <c r="C12" s="13">
        <f aca="true" t="shared" si="2" ref="C12:N12">SUM(C7:C11)</f>
        <v>0</v>
      </c>
      <c r="D12" s="13">
        <f t="shared" si="2"/>
        <v>0</v>
      </c>
      <c r="E12" s="13">
        <f t="shared" si="2"/>
        <v>0</v>
      </c>
      <c r="F12" s="13">
        <f t="shared" si="2"/>
        <v>14169155</v>
      </c>
      <c r="G12" s="13">
        <f t="shared" si="2"/>
        <v>14191495</v>
      </c>
      <c r="H12" s="13">
        <f t="shared" si="2"/>
        <v>14191495</v>
      </c>
      <c r="I12" s="13">
        <f t="shared" si="2"/>
        <v>1035000</v>
      </c>
      <c r="J12" s="13">
        <f t="shared" si="2"/>
        <v>1035000</v>
      </c>
      <c r="K12" s="13">
        <f t="shared" si="2"/>
        <v>1035000</v>
      </c>
      <c r="L12" s="13">
        <f t="shared" si="2"/>
        <v>15204155</v>
      </c>
      <c r="M12" s="13">
        <f t="shared" si="2"/>
        <v>15226495</v>
      </c>
      <c r="N12" s="13">
        <f t="shared" si="2"/>
        <v>15226495</v>
      </c>
      <c r="O12" s="89" t="s">
        <v>86</v>
      </c>
      <c r="P12" s="13">
        <f aca="true" t="shared" si="3" ref="P12:AA12">SUM(P7:P11)</f>
        <v>0</v>
      </c>
      <c r="Q12" s="13">
        <f t="shared" si="3"/>
        <v>0</v>
      </c>
      <c r="R12" s="13">
        <f t="shared" si="3"/>
        <v>0</v>
      </c>
      <c r="S12" s="13">
        <f t="shared" si="3"/>
        <v>17344607</v>
      </c>
      <c r="T12" s="13">
        <f t="shared" si="3"/>
        <v>17366947</v>
      </c>
      <c r="U12" s="13">
        <f t="shared" si="3"/>
        <v>17361947</v>
      </c>
      <c r="V12" s="13">
        <f t="shared" si="3"/>
        <v>690000</v>
      </c>
      <c r="W12" s="13">
        <f t="shared" si="3"/>
        <v>690000</v>
      </c>
      <c r="X12" s="13">
        <f t="shared" si="3"/>
        <v>690000</v>
      </c>
      <c r="Y12" s="13">
        <f t="shared" si="3"/>
        <v>18034607</v>
      </c>
      <c r="Z12" s="13">
        <f t="shared" si="3"/>
        <v>18056947</v>
      </c>
      <c r="AA12" s="13">
        <f t="shared" si="3"/>
        <v>18051947</v>
      </c>
    </row>
    <row r="13" spans="1:27" s="11" customFormat="1" ht="15.75">
      <c r="A13" s="1">
        <v>10</v>
      </c>
      <c r="B13" s="91" t="s">
        <v>139</v>
      </c>
      <c r="C13" s="92">
        <f aca="true" t="shared" si="4" ref="C13:N13">C12-P12</f>
        <v>0</v>
      </c>
      <c r="D13" s="92">
        <f t="shared" si="4"/>
        <v>0</v>
      </c>
      <c r="E13" s="92">
        <f t="shared" si="4"/>
        <v>0</v>
      </c>
      <c r="F13" s="92">
        <f t="shared" si="4"/>
        <v>-3175452</v>
      </c>
      <c r="G13" s="92">
        <f t="shared" si="4"/>
        <v>-3175452</v>
      </c>
      <c r="H13" s="92">
        <f t="shared" si="4"/>
        <v>-3170452</v>
      </c>
      <c r="I13" s="92">
        <f t="shared" si="4"/>
        <v>345000</v>
      </c>
      <c r="J13" s="92">
        <f t="shared" si="4"/>
        <v>345000</v>
      </c>
      <c r="K13" s="92">
        <f t="shared" si="4"/>
        <v>345000</v>
      </c>
      <c r="L13" s="92">
        <f t="shared" si="4"/>
        <v>-2830452</v>
      </c>
      <c r="M13" s="92">
        <f t="shared" si="4"/>
        <v>-2830452</v>
      </c>
      <c r="N13" s="92">
        <f t="shared" si="4"/>
        <v>-2825452</v>
      </c>
      <c r="O13" s="205" t="s">
        <v>125</v>
      </c>
      <c r="P13" s="206">
        <f>Kiadás!C153</f>
        <v>0</v>
      </c>
      <c r="Q13" s="206">
        <f>Kiadás!D153</f>
        <v>0</v>
      </c>
      <c r="R13" s="206">
        <f>Kiadás!E153</f>
        <v>0</v>
      </c>
      <c r="S13" s="206">
        <f>Kiadás!C154</f>
        <v>521562</v>
      </c>
      <c r="T13" s="206">
        <f>Kiadás!D154</f>
        <v>521562</v>
      </c>
      <c r="U13" s="206">
        <f>Kiadás!E154</f>
        <v>521562</v>
      </c>
      <c r="V13" s="206">
        <f>Kiadás!C155</f>
        <v>0</v>
      </c>
      <c r="W13" s="206">
        <f>Kiadás!D155</f>
        <v>0</v>
      </c>
      <c r="X13" s="206">
        <f>Kiadás!E155</f>
        <v>0</v>
      </c>
      <c r="Y13" s="206">
        <f>P13+S13+V13</f>
        <v>521562</v>
      </c>
      <c r="Z13" s="206">
        <f>Q13+T13+W13</f>
        <v>521562</v>
      </c>
      <c r="AA13" s="206">
        <f>R13+U13+X13</f>
        <v>521562</v>
      </c>
    </row>
    <row r="14" spans="1:27" s="11" customFormat="1" ht="15.75">
      <c r="A14" s="1">
        <v>11</v>
      </c>
      <c r="B14" s="91" t="s">
        <v>130</v>
      </c>
      <c r="C14" s="5">
        <f>Bevételek!C263</f>
        <v>0</v>
      </c>
      <c r="D14" s="5">
        <f>Bevételek!D263</f>
        <v>0</v>
      </c>
      <c r="E14" s="5">
        <f>Bevételek!E263</f>
        <v>0</v>
      </c>
      <c r="F14" s="5">
        <f>Bevételek!C264</f>
        <v>6947500</v>
      </c>
      <c r="G14" s="5">
        <f>Bevételek!D264</f>
        <v>6947500</v>
      </c>
      <c r="H14" s="5">
        <f>Bevételek!E264</f>
        <v>6947500</v>
      </c>
      <c r="I14" s="5">
        <f>Bevételek!C265</f>
        <v>0</v>
      </c>
      <c r="J14" s="5">
        <f>Bevételek!D265</f>
        <v>0</v>
      </c>
      <c r="K14" s="5">
        <f>Bevételek!E265</f>
        <v>0</v>
      </c>
      <c r="L14" s="5">
        <f aca="true" t="shared" si="5" ref="L14:N15">C14+F14+I14</f>
        <v>6947500</v>
      </c>
      <c r="M14" s="5">
        <f t="shared" si="5"/>
        <v>6947500</v>
      </c>
      <c r="N14" s="5">
        <f t="shared" si="5"/>
        <v>6947500</v>
      </c>
      <c r="O14" s="205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</row>
    <row r="15" spans="1:27" s="11" customFormat="1" ht="15.75">
      <c r="A15" s="1">
        <v>12</v>
      </c>
      <c r="B15" s="91" t="s">
        <v>131</v>
      </c>
      <c r="C15" s="5">
        <f>Bevételek!C284</f>
        <v>0</v>
      </c>
      <c r="D15" s="5">
        <f>Bevételek!D284</f>
        <v>0</v>
      </c>
      <c r="E15" s="5">
        <f>Bevételek!E284</f>
        <v>0</v>
      </c>
      <c r="F15" s="5">
        <f>Bevételek!C285</f>
        <v>0</v>
      </c>
      <c r="G15" s="5">
        <f>Bevételek!D285</f>
        <v>0</v>
      </c>
      <c r="H15" s="5">
        <f>Bevételek!E285</f>
        <v>0</v>
      </c>
      <c r="I15" s="5">
        <f>Bevételek!C286</f>
        <v>0</v>
      </c>
      <c r="J15" s="5">
        <f>Bevételek!D286</f>
        <v>0</v>
      </c>
      <c r="K15" s="5">
        <f>Bevételek!E286</f>
        <v>0</v>
      </c>
      <c r="L15" s="5">
        <f t="shared" si="5"/>
        <v>0</v>
      </c>
      <c r="M15" s="5">
        <f t="shared" si="5"/>
        <v>0</v>
      </c>
      <c r="N15" s="5">
        <f t="shared" si="5"/>
        <v>0</v>
      </c>
      <c r="O15" s="205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</row>
    <row r="16" spans="1:27" s="11" customFormat="1" ht="31.5">
      <c r="A16" s="1">
        <v>13</v>
      </c>
      <c r="B16" s="89" t="s">
        <v>10</v>
      </c>
      <c r="C16" s="14">
        <f aca="true" t="shared" si="6" ref="C16:N16">C12+C14+C15</f>
        <v>0</v>
      </c>
      <c r="D16" s="14">
        <f t="shared" si="6"/>
        <v>0</v>
      </c>
      <c r="E16" s="14">
        <f t="shared" si="6"/>
        <v>0</v>
      </c>
      <c r="F16" s="14">
        <f t="shared" si="6"/>
        <v>21116655</v>
      </c>
      <c r="G16" s="14">
        <f t="shared" si="6"/>
        <v>21138995</v>
      </c>
      <c r="H16" s="14">
        <f t="shared" si="6"/>
        <v>21138995</v>
      </c>
      <c r="I16" s="14">
        <f t="shared" si="6"/>
        <v>1035000</v>
      </c>
      <c r="J16" s="14">
        <f t="shared" si="6"/>
        <v>1035000</v>
      </c>
      <c r="K16" s="14">
        <f t="shared" si="6"/>
        <v>1035000</v>
      </c>
      <c r="L16" s="14">
        <f t="shared" si="6"/>
        <v>22151655</v>
      </c>
      <c r="M16" s="14">
        <f t="shared" si="6"/>
        <v>22173995</v>
      </c>
      <c r="N16" s="14">
        <f t="shared" si="6"/>
        <v>22173995</v>
      </c>
      <c r="O16" s="89" t="s">
        <v>11</v>
      </c>
      <c r="P16" s="14">
        <f aca="true" t="shared" si="7" ref="P16:Z16">P12+P13</f>
        <v>0</v>
      </c>
      <c r="Q16" s="14">
        <f t="shared" si="7"/>
        <v>0</v>
      </c>
      <c r="R16" s="14">
        <f>R12+R13</f>
        <v>0</v>
      </c>
      <c r="S16" s="14">
        <f t="shared" si="7"/>
        <v>17866169</v>
      </c>
      <c r="T16" s="14">
        <f t="shared" si="7"/>
        <v>17888509</v>
      </c>
      <c r="U16" s="14">
        <f>U12+U13</f>
        <v>17883509</v>
      </c>
      <c r="V16" s="14">
        <f t="shared" si="7"/>
        <v>690000</v>
      </c>
      <c r="W16" s="14">
        <f t="shared" si="7"/>
        <v>690000</v>
      </c>
      <c r="X16" s="14">
        <f>X12+X13</f>
        <v>690000</v>
      </c>
      <c r="Y16" s="14">
        <f t="shared" si="7"/>
        <v>18556169</v>
      </c>
      <c r="Z16" s="14">
        <f t="shared" si="7"/>
        <v>18578509</v>
      </c>
      <c r="AA16" s="14">
        <f>AA12+AA13</f>
        <v>18573509</v>
      </c>
    </row>
    <row r="17" spans="1:27" s="93" customFormat="1" ht="16.5">
      <c r="A17" s="1">
        <v>14</v>
      </c>
      <c r="B17" s="211" t="s">
        <v>133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3" t="s">
        <v>112</v>
      </c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</row>
    <row r="18" spans="1:27" s="11" customFormat="1" ht="47.25">
      <c r="A18" s="1">
        <v>15</v>
      </c>
      <c r="B18" s="88" t="s">
        <v>295</v>
      </c>
      <c r="C18" s="5">
        <f>Bevételek!C121</f>
        <v>0</v>
      </c>
      <c r="D18" s="5">
        <f>Bevételek!D121</f>
        <v>0</v>
      </c>
      <c r="E18" s="5">
        <f>Bevételek!E121</f>
        <v>0</v>
      </c>
      <c r="F18" s="5">
        <f>Bevételek!C122</f>
        <v>0</v>
      </c>
      <c r="G18" s="5">
        <f>Bevételek!D122</f>
        <v>0</v>
      </c>
      <c r="H18" s="5">
        <f>Bevételek!E122</f>
        <v>0</v>
      </c>
      <c r="I18" s="5">
        <f>Bevételek!C123</f>
        <v>0</v>
      </c>
      <c r="J18" s="5">
        <f>Bevételek!D123</f>
        <v>0</v>
      </c>
      <c r="K18" s="5">
        <f>Bevételek!E123</f>
        <v>0</v>
      </c>
      <c r="L18" s="5">
        <f aca="true" t="shared" si="8" ref="L18:N20">C18+F18+I18</f>
        <v>0</v>
      </c>
      <c r="M18" s="5">
        <f t="shared" si="8"/>
        <v>0</v>
      </c>
      <c r="N18" s="5">
        <f t="shared" si="8"/>
        <v>0</v>
      </c>
      <c r="O18" s="88" t="s">
        <v>110</v>
      </c>
      <c r="P18" s="5">
        <f>Kiadás!C129</f>
        <v>0</v>
      </c>
      <c r="Q18" s="5">
        <f>Kiadás!D129</f>
        <v>0</v>
      </c>
      <c r="R18" s="5">
        <f>Kiadás!E129</f>
        <v>0</v>
      </c>
      <c r="S18" s="5">
        <f>Kiadás!C130</f>
        <v>1000000</v>
      </c>
      <c r="T18" s="5">
        <f>Kiadás!D130</f>
        <v>1000000</v>
      </c>
      <c r="U18" s="5">
        <f>Kiadás!E130</f>
        <v>1000000</v>
      </c>
      <c r="V18" s="5">
        <f>Kiadás!C131</f>
        <v>0</v>
      </c>
      <c r="W18" s="5">
        <f>Kiadás!D131</f>
        <v>0</v>
      </c>
      <c r="X18" s="5">
        <f>Kiadás!E131</f>
        <v>0</v>
      </c>
      <c r="Y18" s="5">
        <f aca="true" t="shared" si="9" ref="Y18:AA20">P18+S18+V18</f>
        <v>1000000</v>
      </c>
      <c r="Z18" s="5">
        <f t="shared" si="9"/>
        <v>1000000</v>
      </c>
      <c r="AA18" s="5">
        <f t="shared" si="9"/>
        <v>1000000</v>
      </c>
    </row>
    <row r="19" spans="1:27" s="11" customFormat="1" ht="15.75">
      <c r="A19" s="1">
        <v>16</v>
      </c>
      <c r="B19" s="88" t="s">
        <v>133</v>
      </c>
      <c r="C19" s="5">
        <f>Bevételek!C227</f>
        <v>0</v>
      </c>
      <c r="D19" s="5">
        <f>Bevételek!D227</f>
        <v>0</v>
      </c>
      <c r="E19" s="5">
        <f>Bevételek!E227</f>
        <v>0</v>
      </c>
      <c r="F19" s="5">
        <f>Bevételek!C228</f>
        <v>0</v>
      </c>
      <c r="G19" s="5">
        <f>Bevételek!D228</f>
        <v>0</v>
      </c>
      <c r="H19" s="5">
        <f>Bevételek!E228</f>
        <v>0</v>
      </c>
      <c r="I19" s="5">
        <f>Bevételek!C229</f>
        <v>0</v>
      </c>
      <c r="J19" s="5">
        <f>Bevételek!D229</f>
        <v>0</v>
      </c>
      <c r="K19" s="5">
        <f>Bevételek!E229</f>
        <v>0</v>
      </c>
      <c r="L19" s="5">
        <f t="shared" si="8"/>
        <v>0</v>
      </c>
      <c r="M19" s="5">
        <f t="shared" si="8"/>
        <v>0</v>
      </c>
      <c r="N19" s="5">
        <f t="shared" si="8"/>
        <v>0</v>
      </c>
      <c r="O19" s="88" t="s">
        <v>45</v>
      </c>
      <c r="P19" s="5">
        <f>Kiadás!C133</f>
        <v>0</v>
      </c>
      <c r="Q19" s="5">
        <f>Kiadás!D133</f>
        <v>0</v>
      </c>
      <c r="R19" s="5">
        <f>Kiadás!E133</f>
        <v>0</v>
      </c>
      <c r="S19" s="5">
        <f>Kiadás!C134</f>
        <v>2499872</v>
      </c>
      <c r="T19" s="5">
        <f>Kiadás!D134</f>
        <v>2499872</v>
      </c>
      <c r="U19" s="5">
        <f>Kiadás!E134</f>
        <v>2499872</v>
      </c>
      <c r="V19" s="5">
        <f>Kiadás!C135</f>
        <v>0</v>
      </c>
      <c r="W19" s="5">
        <f>Kiadás!D135</f>
        <v>0</v>
      </c>
      <c r="X19" s="5">
        <f>Kiadás!E135</f>
        <v>0</v>
      </c>
      <c r="Y19" s="5">
        <f t="shared" si="9"/>
        <v>2499872</v>
      </c>
      <c r="Z19" s="5">
        <f t="shared" si="9"/>
        <v>2499872</v>
      </c>
      <c r="AA19" s="5">
        <f t="shared" si="9"/>
        <v>2499872</v>
      </c>
    </row>
    <row r="20" spans="1:27" s="11" customFormat="1" ht="31.5">
      <c r="A20" s="1">
        <v>17</v>
      </c>
      <c r="B20" s="88" t="s">
        <v>367</v>
      </c>
      <c r="C20" s="5">
        <f>Bevételek!C255</f>
        <v>0</v>
      </c>
      <c r="D20" s="5">
        <f>Bevételek!D255</f>
        <v>0</v>
      </c>
      <c r="E20" s="5">
        <f>Bevételek!E255</f>
        <v>0</v>
      </c>
      <c r="F20" s="5">
        <f>Bevételek!C256</f>
        <v>20000</v>
      </c>
      <c r="G20" s="5">
        <f>Bevételek!D256</f>
        <v>20000</v>
      </c>
      <c r="H20" s="5">
        <f>Bevételek!E256</f>
        <v>20000</v>
      </c>
      <c r="I20" s="5">
        <f>Bevételek!C257</f>
        <v>0</v>
      </c>
      <c r="J20" s="5">
        <f>Bevételek!D257</f>
        <v>0</v>
      </c>
      <c r="K20" s="5">
        <f>Bevételek!E257</f>
        <v>0</v>
      </c>
      <c r="L20" s="5">
        <f t="shared" si="8"/>
        <v>20000</v>
      </c>
      <c r="M20" s="5">
        <f t="shared" si="8"/>
        <v>20000</v>
      </c>
      <c r="N20" s="5">
        <f t="shared" si="8"/>
        <v>20000</v>
      </c>
      <c r="O20" s="88" t="s">
        <v>208</v>
      </c>
      <c r="P20" s="5">
        <f>Kiadás!C137</f>
        <v>0</v>
      </c>
      <c r="Q20" s="5">
        <f>Kiadás!D137</f>
        <v>0</v>
      </c>
      <c r="R20" s="5">
        <f>Kiadás!E137</f>
        <v>0</v>
      </c>
      <c r="S20" s="5">
        <f>Kiadás!C138</f>
        <v>115614</v>
      </c>
      <c r="T20" s="5">
        <f>Kiadás!D138</f>
        <v>115614</v>
      </c>
      <c r="U20" s="5">
        <f>Kiadás!E138</f>
        <v>120614</v>
      </c>
      <c r="V20" s="5">
        <f>Kiadás!C139</f>
        <v>0</v>
      </c>
      <c r="W20" s="5">
        <f>Kiadás!D139</f>
        <v>0</v>
      </c>
      <c r="X20" s="5">
        <f>Kiadás!E139</f>
        <v>0</v>
      </c>
      <c r="Y20" s="5">
        <f t="shared" si="9"/>
        <v>115614</v>
      </c>
      <c r="Z20" s="5">
        <f t="shared" si="9"/>
        <v>115614</v>
      </c>
      <c r="AA20" s="5">
        <f t="shared" si="9"/>
        <v>120614</v>
      </c>
    </row>
    <row r="21" spans="1:27" s="11" customFormat="1" ht="15.75">
      <c r="A21" s="1">
        <v>18</v>
      </c>
      <c r="B21" s="89" t="s">
        <v>85</v>
      </c>
      <c r="C21" s="13">
        <f aca="true" t="shared" si="10" ref="C21:N21">SUM(C18:C20)</f>
        <v>0</v>
      </c>
      <c r="D21" s="13">
        <f t="shared" si="10"/>
        <v>0</v>
      </c>
      <c r="E21" s="13">
        <f t="shared" si="10"/>
        <v>0</v>
      </c>
      <c r="F21" s="13">
        <f t="shared" si="10"/>
        <v>20000</v>
      </c>
      <c r="G21" s="13">
        <f t="shared" si="10"/>
        <v>20000</v>
      </c>
      <c r="H21" s="13">
        <f t="shared" si="10"/>
        <v>20000</v>
      </c>
      <c r="I21" s="13">
        <f t="shared" si="10"/>
        <v>0</v>
      </c>
      <c r="J21" s="13">
        <f t="shared" si="10"/>
        <v>0</v>
      </c>
      <c r="K21" s="13">
        <f t="shared" si="10"/>
        <v>0</v>
      </c>
      <c r="L21" s="13">
        <f t="shared" si="10"/>
        <v>20000</v>
      </c>
      <c r="M21" s="13">
        <f t="shared" si="10"/>
        <v>20000</v>
      </c>
      <c r="N21" s="13">
        <f t="shared" si="10"/>
        <v>20000</v>
      </c>
      <c r="O21" s="89" t="s">
        <v>86</v>
      </c>
      <c r="P21" s="13">
        <f aca="true" t="shared" si="11" ref="P21:AA21">SUM(P18:P20)</f>
        <v>0</v>
      </c>
      <c r="Q21" s="13">
        <f t="shared" si="11"/>
        <v>0</v>
      </c>
      <c r="R21" s="13">
        <f t="shared" si="11"/>
        <v>0</v>
      </c>
      <c r="S21" s="13">
        <f t="shared" si="11"/>
        <v>3615486</v>
      </c>
      <c r="T21" s="13">
        <f t="shared" si="11"/>
        <v>3615486</v>
      </c>
      <c r="U21" s="13">
        <f t="shared" si="11"/>
        <v>3620486</v>
      </c>
      <c r="V21" s="13">
        <f t="shared" si="11"/>
        <v>0</v>
      </c>
      <c r="W21" s="13">
        <f t="shared" si="11"/>
        <v>0</v>
      </c>
      <c r="X21" s="13">
        <f t="shared" si="11"/>
        <v>0</v>
      </c>
      <c r="Y21" s="13">
        <f t="shared" si="11"/>
        <v>3615486</v>
      </c>
      <c r="Z21" s="13">
        <f t="shared" si="11"/>
        <v>3615486</v>
      </c>
      <c r="AA21" s="13">
        <f t="shared" si="11"/>
        <v>3620486</v>
      </c>
    </row>
    <row r="22" spans="1:27" s="11" customFormat="1" ht="15.75">
      <c r="A22" s="1">
        <v>19</v>
      </c>
      <c r="B22" s="91" t="s">
        <v>139</v>
      </c>
      <c r="C22" s="92">
        <f aca="true" t="shared" si="12" ref="C22:N22">C21-P21</f>
        <v>0</v>
      </c>
      <c r="D22" s="92">
        <f t="shared" si="12"/>
        <v>0</v>
      </c>
      <c r="E22" s="92">
        <f t="shared" si="12"/>
        <v>0</v>
      </c>
      <c r="F22" s="92">
        <f t="shared" si="12"/>
        <v>-3595486</v>
      </c>
      <c r="G22" s="92">
        <f t="shared" si="12"/>
        <v>-3595486</v>
      </c>
      <c r="H22" s="92">
        <f t="shared" si="12"/>
        <v>-3600486</v>
      </c>
      <c r="I22" s="92">
        <f t="shared" si="12"/>
        <v>0</v>
      </c>
      <c r="J22" s="92">
        <f t="shared" si="12"/>
        <v>0</v>
      </c>
      <c r="K22" s="92">
        <f t="shared" si="12"/>
        <v>0</v>
      </c>
      <c r="L22" s="92">
        <f t="shared" si="12"/>
        <v>-3595486</v>
      </c>
      <c r="M22" s="92">
        <f t="shared" si="12"/>
        <v>-3595486</v>
      </c>
      <c r="N22" s="92">
        <f t="shared" si="12"/>
        <v>-3600486</v>
      </c>
      <c r="O22" s="205" t="s">
        <v>125</v>
      </c>
      <c r="P22" s="206">
        <f>Kiadás!C168</f>
        <v>0</v>
      </c>
      <c r="Q22" s="206">
        <f>Kiadás!D168</f>
        <v>0</v>
      </c>
      <c r="R22" s="206">
        <f>Kiadás!E168</f>
        <v>0</v>
      </c>
      <c r="S22" s="206">
        <f>Kiadás!C169</f>
        <v>0</v>
      </c>
      <c r="T22" s="206">
        <f>Kiadás!D169</f>
        <v>0</v>
      </c>
      <c r="U22" s="206">
        <f>Kiadás!E169</f>
        <v>0</v>
      </c>
      <c r="V22" s="206">
        <f>Kiadás!C170</f>
        <v>0</v>
      </c>
      <c r="W22" s="206">
        <f>Kiadás!D170</f>
        <v>0</v>
      </c>
      <c r="X22" s="206">
        <f>Kiadás!E170</f>
        <v>0</v>
      </c>
      <c r="Y22" s="206">
        <f>P22+S22+V22</f>
        <v>0</v>
      </c>
      <c r="Z22" s="206">
        <f>Q22+T22+W22</f>
        <v>0</v>
      </c>
      <c r="AA22" s="206">
        <f>R22+U22+X22</f>
        <v>0</v>
      </c>
    </row>
    <row r="23" spans="1:27" s="11" customFormat="1" ht="15.75">
      <c r="A23" s="1">
        <v>20</v>
      </c>
      <c r="B23" s="91" t="s">
        <v>130</v>
      </c>
      <c r="C23" s="5">
        <f>Bevételek!C270</f>
        <v>0</v>
      </c>
      <c r="D23" s="5">
        <f>Bevételek!D270</f>
        <v>0</v>
      </c>
      <c r="E23" s="5">
        <f>Bevételek!E270</f>
        <v>0</v>
      </c>
      <c r="F23" s="5">
        <f>Bevételek!C271</f>
        <v>0</v>
      </c>
      <c r="G23" s="5">
        <f>Bevételek!D271</f>
        <v>0</v>
      </c>
      <c r="H23" s="5">
        <f>Bevételek!E271</f>
        <v>0</v>
      </c>
      <c r="I23" s="5">
        <f>Bevételek!C272</f>
        <v>0</v>
      </c>
      <c r="J23" s="5">
        <f>Bevételek!D272</f>
        <v>0</v>
      </c>
      <c r="K23" s="5">
        <f>Bevételek!E272</f>
        <v>0</v>
      </c>
      <c r="L23" s="5">
        <f aca="true" t="shared" si="13" ref="L23:N24">C23+F23+I23</f>
        <v>0</v>
      </c>
      <c r="M23" s="5">
        <f t="shared" si="13"/>
        <v>0</v>
      </c>
      <c r="N23" s="5">
        <f t="shared" si="13"/>
        <v>0</v>
      </c>
      <c r="O23" s="205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</row>
    <row r="24" spans="1:27" s="11" customFormat="1" ht="15.75">
      <c r="A24" s="1">
        <v>21</v>
      </c>
      <c r="B24" s="91" t="s">
        <v>131</v>
      </c>
      <c r="C24" s="5">
        <f>Bevételek!C297</f>
        <v>0</v>
      </c>
      <c r="D24" s="5">
        <f>Bevételek!D297</f>
        <v>0</v>
      </c>
      <c r="E24" s="5">
        <f>Bevételek!E297</f>
        <v>0</v>
      </c>
      <c r="F24" s="5">
        <f>Bevételek!C298</f>
        <v>0</v>
      </c>
      <c r="G24" s="5">
        <f>Bevételek!D298</f>
        <v>0</v>
      </c>
      <c r="H24" s="5">
        <f>Bevételek!E298</f>
        <v>0</v>
      </c>
      <c r="I24" s="5">
        <f>Bevételek!C299</f>
        <v>0</v>
      </c>
      <c r="J24" s="5">
        <f>Bevételek!D299</f>
        <v>0</v>
      </c>
      <c r="K24" s="5">
        <f>Bevételek!E299</f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205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</row>
    <row r="25" spans="1:27" s="11" customFormat="1" ht="31.5">
      <c r="A25" s="1">
        <v>22</v>
      </c>
      <c r="B25" s="89" t="s">
        <v>12</v>
      </c>
      <c r="C25" s="14">
        <f aca="true" t="shared" si="14" ref="C25:N25">C21+C23+C24</f>
        <v>0</v>
      </c>
      <c r="D25" s="14">
        <f t="shared" si="14"/>
        <v>0</v>
      </c>
      <c r="E25" s="14">
        <f t="shared" si="14"/>
        <v>0</v>
      </c>
      <c r="F25" s="14">
        <f t="shared" si="14"/>
        <v>20000</v>
      </c>
      <c r="G25" s="14">
        <f t="shared" si="14"/>
        <v>20000</v>
      </c>
      <c r="H25" s="14">
        <f t="shared" si="14"/>
        <v>20000</v>
      </c>
      <c r="I25" s="14">
        <f t="shared" si="14"/>
        <v>0</v>
      </c>
      <c r="J25" s="14">
        <f t="shared" si="14"/>
        <v>0</v>
      </c>
      <c r="K25" s="14">
        <f t="shared" si="14"/>
        <v>0</v>
      </c>
      <c r="L25" s="14">
        <f t="shared" si="14"/>
        <v>20000</v>
      </c>
      <c r="M25" s="14">
        <f t="shared" si="14"/>
        <v>20000</v>
      </c>
      <c r="N25" s="14">
        <f t="shared" si="14"/>
        <v>20000</v>
      </c>
      <c r="O25" s="89" t="s">
        <v>13</v>
      </c>
      <c r="P25" s="14">
        <f aca="true" t="shared" si="15" ref="P25:Z25">P21+P22</f>
        <v>0</v>
      </c>
      <c r="Q25" s="14">
        <f t="shared" si="15"/>
        <v>0</v>
      </c>
      <c r="R25" s="14">
        <f>R21+R22</f>
        <v>0</v>
      </c>
      <c r="S25" s="14">
        <f t="shared" si="15"/>
        <v>3615486</v>
      </c>
      <c r="T25" s="14">
        <f t="shared" si="15"/>
        <v>3615486</v>
      </c>
      <c r="U25" s="14">
        <f>U21+U22</f>
        <v>3620486</v>
      </c>
      <c r="V25" s="14">
        <f t="shared" si="15"/>
        <v>0</v>
      </c>
      <c r="W25" s="14">
        <f t="shared" si="15"/>
        <v>0</v>
      </c>
      <c r="X25" s="14">
        <f>X21+X22</f>
        <v>0</v>
      </c>
      <c r="Y25" s="14">
        <f t="shared" si="15"/>
        <v>3615486</v>
      </c>
      <c r="Z25" s="14">
        <f t="shared" si="15"/>
        <v>3615486</v>
      </c>
      <c r="AA25" s="14">
        <f>AA21+AA22</f>
        <v>3620486</v>
      </c>
    </row>
    <row r="26" spans="1:27" s="93" customFormat="1" ht="16.5">
      <c r="A26" s="1">
        <v>23</v>
      </c>
      <c r="B26" s="207" t="s">
        <v>135</v>
      </c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 t="s">
        <v>136</v>
      </c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</row>
    <row r="27" spans="1:27" s="11" customFormat="1" ht="15.75">
      <c r="A27" s="1">
        <v>24</v>
      </c>
      <c r="B27" s="88" t="s">
        <v>137</v>
      </c>
      <c r="C27" s="5">
        <f aca="true" t="shared" si="16" ref="C27:M27">C12+C21</f>
        <v>0</v>
      </c>
      <c r="D27" s="5">
        <f t="shared" si="16"/>
        <v>0</v>
      </c>
      <c r="E27" s="5">
        <f>E12+E21</f>
        <v>0</v>
      </c>
      <c r="F27" s="5">
        <f t="shared" si="16"/>
        <v>14189155</v>
      </c>
      <c r="G27" s="5">
        <f t="shared" si="16"/>
        <v>14211495</v>
      </c>
      <c r="H27" s="5">
        <f>H12+H21</f>
        <v>14211495</v>
      </c>
      <c r="I27" s="5">
        <f t="shared" si="16"/>
        <v>1035000</v>
      </c>
      <c r="J27" s="5">
        <f t="shared" si="16"/>
        <v>1035000</v>
      </c>
      <c r="K27" s="5">
        <f>K12+K21</f>
        <v>1035000</v>
      </c>
      <c r="L27" s="5">
        <f t="shared" si="16"/>
        <v>15224155</v>
      </c>
      <c r="M27" s="5">
        <f t="shared" si="16"/>
        <v>15246495</v>
      </c>
      <c r="N27" s="5">
        <f>N12+N21</f>
        <v>15246495</v>
      </c>
      <c r="O27" s="88" t="s">
        <v>138</v>
      </c>
      <c r="P27" s="5">
        <f aca="true" t="shared" si="17" ref="P27:AA27">P12+P21</f>
        <v>0</v>
      </c>
      <c r="Q27" s="5">
        <f t="shared" si="17"/>
        <v>0</v>
      </c>
      <c r="R27" s="5">
        <f t="shared" si="17"/>
        <v>0</v>
      </c>
      <c r="S27" s="5">
        <f t="shared" si="17"/>
        <v>20960093</v>
      </c>
      <c r="T27" s="5">
        <f t="shared" si="17"/>
        <v>20982433</v>
      </c>
      <c r="U27" s="5">
        <f t="shared" si="17"/>
        <v>20982433</v>
      </c>
      <c r="V27" s="5">
        <f t="shared" si="17"/>
        <v>690000</v>
      </c>
      <c r="W27" s="5">
        <f t="shared" si="17"/>
        <v>690000</v>
      </c>
      <c r="X27" s="5">
        <f t="shared" si="17"/>
        <v>690000</v>
      </c>
      <c r="Y27" s="5">
        <f t="shared" si="17"/>
        <v>21650093</v>
      </c>
      <c r="Z27" s="5">
        <f t="shared" si="17"/>
        <v>21672433</v>
      </c>
      <c r="AA27" s="5">
        <f t="shared" si="17"/>
        <v>21672433</v>
      </c>
    </row>
    <row r="28" spans="1:27" s="11" customFormat="1" ht="15.75">
      <c r="A28" s="1">
        <v>25</v>
      </c>
      <c r="B28" s="91" t="s">
        <v>139</v>
      </c>
      <c r="C28" s="92">
        <f aca="true" t="shared" si="18" ref="C28:N28">C27-P27</f>
        <v>0</v>
      </c>
      <c r="D28" s="92">
        <f t="shared" si="18"/>
        <v>0</v>
      </c>
      <c r="E28" s="92">
        <f t="shared" si="18"/>
        <v>0</v>
      </c>
      <c r="F28" s="92">
        <f t="shared" si="18"/>
        <v>-6770938</v>
      </c>
      <c r="G28" s="92">
        <f t="shared" si="18"/>
        <v>-6770938</v>
      </c>
      <c r="H28" s="92">
        <f t="shared" si="18"/>
        <v>-6770938</v>
      </c>
      <c r="I28" s="92">
        <f t="shared" si="18"/>
        <v>345000</v>
      </c>
      <c r="J28" s="92">
        <f t="shared" si="18"/>
        <v>345000</v>
      </c>
      <c r="K28" s="92">
        <f t="shared" si="18"/>
        <v>345000</v>
      </c>
      <c r="L28" s="92">
        <f t="shared" si="18"/>
        <v>-6425938</v>
      </c>
      <c r="M28" s="92">
        <f t="shared" si="18"/>
        <v>-6425938</v>
      </c>
      <c r="N28" s="92">
        <f t="shared" si="18"/>
        <v>-6425938</v>
      </c>
      <c r="O28" s="205" t="s">
        <v>132</v>
      </c>
      <c r="P28" s="206">
        <f aca="true" t="shared" si="19" ref="P28:AA28">P13+P22</f>
        <v>0</v>
      </c>
      <c r="Q28" s="206">
        <f t="shared" si="19"/>
        <v>0</v>
      </c>
      <c r="R28" s="206">
        <f t="shared" si="19"/>
        <v>0</v>
      </c>
      <c r="S28" s="206">
        <f t="shared" si="19"/>
        <v>521562</v>
      </c>
      <c r="T28" s="206">
        <f t="shared" si="19"/>
        <v>521562</v>
      </c>
      <c r="U28" s="206">
        <f t="shared" si="19"/>
        <v>521562</v>
      </c>
      <c r="V28" s="206">
        <f t="shared" si="19"/>
        <v>0</v>
      </c>
      <c r="W28" s="206">
        <f t="shared" si="19"/>
        <v>0</v>
      </c>
      <c r="X28" s="206">
        <f t="shared" si="19"/>
        <v>0</v>
      </c>
      <c r="Y28" s="206">
        <f t="shared" si="19"/>
        <v>521562</v>
      </c>
      <c r="Z28" s="206">
        <f t="shared" si="19"/>
        <v>521562</v>
      </c>
      <c r="AA28" s="206">
        <f t="shared" si="19"/>
        <v>521562</v>
      </c>
    </row>
    <row r="29" spans="1:27" s="11" customFormat="1" ht="15.75">
      <c r="A29" s="1">
        <v>26</v>
      </c>
      <c r="B29" s="91" t="s">
        <v>130</v>
      </c>
      <c r="C29" s="5">
        <f aca="true" t="shared" si="20" ref="C29:N29">C14+C23</f>
        <v>0</v>
      </c>
      <c r="D29" s="5">
        <f t="shared" si="20"/>
        <v>0</v>
      </c>
      <c r="E29" s="5">
        <f t="shared" si="20"/>
        <v>0</v>
      </c>
      <c r="F29" s="5">
        <f t="shared" si="20"/>
        <v>6947500</v>
      </c>
      <c r="G29" s="5">
        <f t="shared" si="20"/>
        <v>6947500</v>
      </c>
      <c r="H29" s="5">
        <f t="shared" si="20"/>
        <v>6947500</v>
      </c>
      <c r="I29" s="5">
        <f t="shared" si="20"/>
        <v>0</v>
      </c>
      <c r="J29" s="5">
        <f t="shared" si="20"/>
        <v>0</v>
      </c>
      <c r="K29" s="5">
        <f t="shared" si="20"/>
        <v>0</v>
      </c>
      <c r="L29" s="5">
        <f t="shared" si="20"/>
        <v>6947500</v>
      </c>
      <c r="M29" s="5">
        <f t="shared" si="20"/>
        <v>6947500</v>
      </c>
      <c r="N29" s="5">
        <f t="shared" si="20"/>
        <v>6947500</v>
      </c>
      <c r="O29" s="205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</row>
    <row r="30" spans="1:27" s="11" customFormat="1" ht="15.75">
      <c r="A30" s="1">
        <v>27</v>
      </c>
      <c r="B30" s="91" t="s">
        <v>131</v>
      </c>
      <c r="C30" s="5">
        <f aca="true" t="shared" si="21" ref="C30:N30">C15+C24</f>
        <v>0</v>
      </c>
      <c r="D30" s="5">
        <f t="shared" si="21"/>
        <v>0</v>
      </c>
      <c r="E30" s="5">
        <f t="shared" si="21"/>
        <v>0</v>
      </c>
      <c r="F30" s="5">
        <f t="shared" si="21"/>
        <v>0</v>
      </c>
      <c r="G30" s="5">
        <f t="shared" si="21"/>
        <v>0</v>
      </c>
      <c r="H30" s="5">
        <f t="shared" si="21"/>
        <v>0</v>
      </c>
      <c r="I30" s="5">
        <f t="shared" si="21"/>
        <v>0</v>
      </c>
      <c r="J30" s="5">
        <f t="shared" si="21"/>
        <v>0</v>
      </c>
      <c r="K30" s="5">
        <f t="shared" si="21"/>
        <v>0</v>
      </c>
      <c r="L30" s="5">
        <f t="shared" si="21"/>
        <v>0</v>
      </c>
      <c r="M30" s="5">
        <f t="shared" si="21"/>
        <v>0</v>
      </c>
      <c r="N30" s="5">
        <f t="shared" si="21"/>
        <v>0</v>
      </c>
      <c r="O30" s="205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</row>
    <row r="31" spans="1:27" s="11" customFormat="1" ht="15.75">
      <c r="A31" s="1">
        <v>28</v>
      </c>
      <c r="B31" s="87" t="s">
        <v>7</v>
      </c>
      <c r="C31" s="14">
        <f aca="true" t="shared" si="22" ref="C31:N31">C27+C29+C30</f>
        <v>0</v>
      </c>
      <c r="D31" s="14">
        <f t="shared" si="22"/>
        <v>0</v>
      </c>
      <c r="E31" s="14">
        <f t="shared" si="22"/>
        <v>0</v>
      </c>
      <c r="F31" s="14">
        <f t="shared" si="22"/>
        <v>21136655</v>
      </c>
      <c r="G31" s="14">
        <f t="shared" si="22"/>
        <v>21158995</v>
      </c>
      <c r="H31" s="14">
        <f t="shared" si="22"/>
        <v>21158995</v>
      </c>
      <c r="I31" s="14">
        <f t="shared" si="22"/>
        <v>1035000</v>
      </c>
      <c r="J31" s="14">
        <f t="shared" si="22"/>
        <v>1035000</v>
      </c>
      <c r="K31" s="14">
        <f t="shared" si="22"/>
        <v>1035000</v>
      </c>
      <c r="L31" s="14">
        <f t="shared" si="22"/>
        <v>22171655</v>
      </c>
      <c r="M31" s="14">
        <f t="shared" si="22"/>
        <v>22193995</v>
      </c>
      <c r="N31" s="14">
        <f t="shared" si="22"/>
        <v>22193995</v>
      </c>
      <c r="O31" s="87" t="s">
        <v>8</v>
      </c>
      <c r="P31" s="14">
        <f aca="true" t="shared" si="23" ref="P31:AA31">SUM(P27:P30)</f>
        <v>0</v>
      </c>
      <c r="Q31" s="14">
        <f t="shared" si="23"/>
        <v>0</v>
      </c>
      <c r="R31" s="14">
        <f t="shared" si="23"/>
        <v>0</v>
      </c>
      <c r="S31" s="14">
        <f t="shared" si="23"/>
        <v>21481655</v>
      </c>
      <c r="T31" s="14">
        <f t="shared" si="23"/>
        <v>21503995</v>
      </c>
      <c r="U31" s="14">
        <f t="shared" si="23"/>
        <v>21503995</v>
      </c>
      <c r="V31" s="14">
        <f t="shared" si="23"/>
        <v>690000</v>
      </c>
      <c r="W31" s="14">
        <f t="shared" si="23"/>
        <v>690000</v>
      </c>
      <c r="X31" s="14">
        <f t="shared" si="23"/>
        <v>690000</v>
      </c>
      <c r="Y31" s="14">
        <f t="shared" si="23"/>
        <v>22171655</v>
      </c>
      <c r="Z31" s="14">
        <f t="shared" si="23"/>
        <v>22193995</v>
      </c>
      <c r="AA31" s="14">
        <f t="shared" si="23"/>
        <v>22193995</v>
      </c>
    </row>
    <row r="32" spans="26:27" ht="15">
      <c r="Z32" s="187"/>
      <c r="AA32" s="187" t="s">
        <v>605</v>
      </c>
    </row>
  </sheetData>
  <sheetProtection/>
  <mergeCells count="69">
    <mergeCell ref="Y4:AA4"/>
    <mergeCell ref="O17:AA17"/>
    <mergeCell ref="AA13:AA15"/>
    <mergeCell ref="AA22:AA24"/>
    <mergeCell ref="AA28:AA30"/>
    <mergeCell ref="O26:AA26"/>
    <mergeCell ref="R13:R15"/>
    <mergeCell ref="R22:R24"/>
    <mergeCell ref="R28:R30"/>
    <mergeCell ref="I4:K4"/>
    <mergeCell ref="L4:N4"/>
    <mergeCell ref="P4:R4"/>
    <mergeCell ref="C10:C11"/>
    <mergeCell ref="D10:D11"/>
    <mergeCell ref="V4:X4"/>
    <mergeCell ref="U22:U24"/>
    <mergeCell ref="U28:U30"/>
    <mergeCell ref="S22:S24"/>
    <mergeCell ref="S13:S15"/>
    <mergeCell ref="T22:T24"/>
    <mergeCell ref="N10:N11"/>
    <mergeCell ref="B4:B5"/>
    <mergeCell ref="B10:B11"/>
    <mergeCell ref="O4:O5"/>
    <mergeCell ref="L10:L11"/>
    <mergeCell ref="E10:E11"/>
    <mergeCell ref="H10:H11"/>
    <mergeCell ref="K10:K11"/>
    <mergeCell ref="B6:N6"/>
    <mergeCell ref="C4:E4"/>
    <mergeCell ref="F4:H4"/>
    <mergeCell ref="A1:Z1"/>
    <mergeCell ref="O28:O30"/>
    <mergeCell ref="O13:O15"/>
    <mergeCell ref="S28:S30"/>
    <mergeCell ref="V22:V24"/>
    <mergeCell ref="F10:F11"/>
    <mergeCell ref="V28:V30"/>
    <mergeCell ref="B26:N26"/>
    <mergeCell ref="S4:U4"/>
    <mergeCell ref="B17:N17"/>
    <mergeCell ref="W13:W15"/>
    <mergeCell ref="Z13:Z15"/>
    <mergeCell ref="G10:G11"/>
    <mergeCell ref="P13:P15"/>
    <mergeCell ref="I10:I11"/>
    <mergeCell ref="J10:J11"/>
    <mergeCell ref="M10:M11"/>
    <mergeCell ref="U13:U15"/>
    <mergeCell ref="V13:V15"/>
    <mergeCell ref="Y13:Y15"/>
    <mergeCell ref="Y22:Y24"/>
    <mergeCell ref="O6:AA6"/>
    <mergeCell ref="X13:X15"/>
    <mergeCell ref="X22:X24"/>
    <mergeCell ref="W22:W24"/>
    <mergeCell ref="Z22:Z24"/>
    <mergeCell ref="Q13:Q15"/>
    <mergeCell ref="T13:T15"/>
    <mergeCell ref="O22:O24"/>
    <mergeCell ref="Q28:Q30"/>
    <mergeCell ref="T28:T30"/>
    <mergeCell ref="W28:W30"/>
    <mergeCell ref="Z28:Z30"/>
    <mergeCell ref="P22:P24"/>
    <mergeCell ref="Y28:Y30"/>
    <mergeCell ref="X28:X30"/>
    <mergeCell ref="Q22:Q24"/>
    <mergeCell ref="P28:P30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37" r:id="rId1"/>
  <headerFooter>
    <oddHeader>&amp;R&amp;"Arial,Normál"&amp;10 1. melléklet a 8/2018.(VI.25.) önkormányzati rendelethez
"&amp;"Arial,Dőlt"1. melléklet a 2/2018.(III.12.) önkormányzati rendelethez&amp;"Arial,Normál"
</oddHeader>
    <oddFooter>&amp;C&amp;P. oldal, összesen: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L67"/>
  <sheetViews>
    <sheetView zoomScalePageLayoutView="0" workbookViewId="0" topLeftCell="A40">
      <selection activeCell="J5" sqref="J5:L5"/>
    </sheetView>
  </sheetViews>
  <sheetFormatPr defaultColWidth="9.140625" defaultRowHeight="15"/>
  <cols>
    <col min="1" max="1" width="5.7109375" style="2" customWidth="1"/>
    <col min="2" max="2" width="35.421875" style="2" customWidth="1"/>
    <col min="3" max="3" width="5.7109375" style="2" customWidth="1"/>
    <col min="4" max="4" width="12.140625" style="2" customWidth="1"/>
    <col min="5" max="5" width="12.140625" style="2" hidden="1" customWidth="1"/>
    <col min="6" max="7" width="12.140625" style="2" customWidth="1"/>
    <col min="8" max="8" width="12.140625" style="2" hidden="1" customWidth="1"/>
    <col min="9" max="10" width="12.140625" style="2" customWidth="1"/>
    <col min="11" max="11" width="12.140625" style="2" hidden="1" customWidth="1"/>
    <col min="12" max="12" width="12.140625" style="2" customWidth="1"/>
    <col min="13" max="16384" width="9.140625" style="2" customWidth="1"/>
  </cols>
  <sheetData>
    <row r="1" spans="1:12" ht="15.75" customHeight="1">
      <c r="A1" s="218" t="s">
        <v>558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2" ht="15.75">
      <c r="A2" s="209" t="s">
        <v>475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ht="15.75"/>
    <row r="4" spans="1:12" s="19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3</v>
      </c>
      <c r="G4" s="1" t="s">
        <v>6</v>
      </c>
      <c r="H4" s="1" t="s">
        <v>48</v>
      </c>
      <c r="I4" s="1" t="s">
        <v>47</v>
      </c>
      <c r="J4" s="1" t="s">
        <v>48</v>
      </c>
      <c r="K4" s="1" t="s">
        <v>94</v>
      </c>
      <c r="L4" s="1" t="s">
        <v>49</v>
      </c>
    </row>
    <row r="5" spans="1:12" s="3" customFormat="1" ht="15.75">
      <c r="A5" s="1">
        <v>1</v>
      </c>
      <c r="B5" s="210" t="s">
        <v>9</v>
      </c>
      <c r="C5" s="210" t="s">
        <v>140</v>
      </c>
      <c r="D5" s="215" t="s">
        <v>14</v>
      </c>
      <c r="E5" s="216"/>
      <c r="F5" s="217"/>
      <c r="G5" s="215" t="s">
        <v>15</v>
      </c>
      <c r="H5" s="216"/>
      <c r="I5" s="217"/>
      <c r="J5" s="214" t="s">
        <v>16</v>
      </c>
      <c r="K5" s="214"/>
      <c r="L5" s="214"/>
    </row>
    <row r="6" spans="1:12" s="3" customFormat="1" ht="31.5">
      <c r="A6" s="1">
        <v>2</v>
      </c>
      <c r="B6" s="210"/>
      <c r="C6" s="210"/>
      <c r="D6" s="38" t="s">
        <v>4</v>
      </c>
      <c r="E6" s="38" t="s">
        <v>595</v>
      </c>
      <c r="F6" s="38" t="s">
        <v>612</v>
      </c>
      <c r="G6" s="38" t="s">
        <v>4</v>
      </c>
      <c r="H6" s="38" t="s">
        <v>595</v>
      </c>
      <c r="I6" s="38" t="s">
        <v>612</v>
      </c>
      <c r="J6" s="38" t="s">
        <v>4</v>
      </c>
      <c r="K6" s="38" t="s">
        <v>595</v>
      </c>
      <c r="L6" s="38" t="s">
        <v>612</v>
      </c>
    </row>
    <row r="7" spans="1:12" s="3" customFormat="1" ht="15.75">
      <c r="A7" s="1">
        <v>3</v>
      </c>
      <c r="B7" s="102" t="s">
        <v>110</v>
      </c>
      <c r="C7" s="97"/>
      <c r="D7" s="14"/>
      <c r="E7" s="14"/>
      <c r="F7" s="14"/>
      <c r="G7" s="14"/>
      <c r="H7" s="14"/>
      <c r="I7" s="14"/>
      <c r="J7" s="14"/>
      <c r="K7" s="14"/>
      <c r="L7" s="14"/>
    </row>
    <row r="8" spans="1:12" s="3" customFormat="1" ht="15.75" hidden="1">
      <c r="A8" s="1"/>
      <c r="B8" s="7"/>
      <c r="C8" s="97"/>
      <c r="D8" s="5"/>
      <c r="E8" s="5"/>
      <c r="F8" s="5"/>
      <c r="G8" s="5"/>
      <c r="H8" s="5"/>
      <c r="I8" s="5"/>
      <c r="J8" s="5">
        <f>D8+G8</f>
        <v>0</v>
      </c>
      <c r="K8" s="5">
        <f>E8+H8</f>
        <v>0</v>
      </c>
      <c r="L8" s="5">
        <f>F8+I8</f>
        <v>0</v>
      </c>
    </row>
    <row r="9" spans="1:12" s="3" customFormat="1" ht="31.5" hidden="1">
      <c r="A9" s="1"/>
      <c r="B9" s="7" t="s">
        <v>200</v>
      </c>
      <c r="C9" s="97"/>
      <c r="D9" s="5">
        <f>SUM(D8)</f>
        <v>0</v>
      </c>
      <c r="E9" s="5">
        <f>SUM(E8)</f>
        <v>0</v>
      </c>
      <c r="F9" s="5">
        <f>SUM(F8)</f>
        <v>0</v>
      </c>
      <c r="G9" s="113"/>
      <c r="H9" s="113"/>
      <c r="I9" s="113"/>
      <c r="J9" s="113"/>
      <c r="K9" s="113"/>
      <c r="L9" s="113"/>
    </row>
    <row r="10" spans="1:12" s="3" customFormat="1" ht="15.75" hidden="1">
      <c r="A10" s="1">
        <v>4</v>
      </c>
      <c r="B10" s="119"/>
      <c r="C10" s="97">
        <v>2</v>
      </c>
      <c r="D10" s="5"/>
      <c r="E10" s="5"/>
      <c r="F10" s="5"/>
      <c r="G10" s="5"/>
      <c r="H10" s="5"/>
      <c r="I10" s="5"/>
      <c r="J10" s="5">
        <f aca="true" t="shared" si="0" ref="J10:L12">D10+G10</f>
        <v>0</v>
      </c>
      <c r="K10" s="5">
        <f t="shared" si="0"/>
        <v>0</v>
      </c>
      <c r="L10" s="5">
        <f t="shared" si="0"/>
        <v>0</v>
      </c>
    </row>
    <row r="11" spans="1:12" s="3" customFormat="1" ht="15.75" hidden="1">
      <c r="A11" s="1" t="s">
        <v>501</v>
      </c>
      <c r="B11" s="7"/>
      <c r="C11" s="97">
        <v>2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f t="shared" si="0"/>
        <v>0</v>
      </c>
      <c r="K11" s="5">
        <f t="shared" si="0"/>
        <v>0</v>
      </c>
      <c r="L11" s="5">
        <f t="shared" si="0"/>
        <v>0</v>
      </c>
    </row>
    <row r="12" spans="1:12" s="3" customFormat="1" ht="15.75" hidden="1">
      <c r="A12" s="1">
        <v>5</v>
      </c>
      <c r="B12" s="7"/>
      <c r="C12" s="97">
        <v>2</v>
      </c>
      <c r="D12" s="5"/>
      <c r="E12" s="5"/>
      <c r="F12" s="5"/>
      <c r="G12" s="5"/>
      <c r="H12" s="5"/>
      <c r="I12" s="5"/>
      <c r="J12" s="5">
        <f t="shared" si="0"/>
        <v>0</v>
      </c>
      <c r="K12" s="5">
        <f t="shared" si="0"/>
        <v>0</v>
      </c>
      <c r="L12" s="5">
        <f t="shared" si="0"/>
        <v>0</v>
      </c>
    </row>
    <row r="13" spans="1:12" s="3" customFormat="1" ht="31.5" hidden="1">
      <c r="A13" s="1">
        <v>6</v>
      </c>
      <c r="B13" s="7" t="s">
        <v>199</v>
      </c>
      <c r="C13" s="97"/>
      <c r="D13" s="5">
        <f>SUM(D10:D12)</f>
        <v>0</v>
      </c>
      <c r="E13" s="5">
        <f>SUM(E10:E12)</f>
        <v>0</v>
      </c>
      <c r="F13" s="5">
        <f>SUM(F10:F12)</f>
        <v>0</v>
      </c>
      <c r="G13" s="113"/>
      <c r="H13" s="113"/>
      <c r="I13" s="113"/>
      <c r="J13" s="113"/>
      <c r="K13" s="113"/>
      <c r="L13" s="113"/>
    </row>
    <row r="14" spans="1:12" s="3" customFormat="1" ht="15.75" hidden="1">
      <c r="A14" s="1"/>
      <c r="B14" s="7"/>
      <c r="C14" s="97"/>
      <c r="D14" s="5"/>
      <c r="E14" s="5"/>
      <c r="F14" s="5"/>
      <c r="G14" s="5"/>
      <c r="H14" s="5"/>
      <c r="I14" s="5"/>
      <c r="J14" s="5">
        <f>D14+G14</f>
        <v>0</v>
      </c>
      <c r="K14" s="5">
        <f>E14+H14</f>
        <v>0</v>
      </c>
      <c r="L14" s="5">
        <f>F14+I14</f>
        <v>0</v>
      </c>
    </row>
    <row r="15" spans="1:12" s="3" customFormat="1" ht="31.5" hidden="1">
      <c r="A15" s="1"/>
      <c r="B15" s="7" t="s">
        <v>198</v>
      </c>
      <c r="C15" s="97"/>
      <c r="D15" s="5">
        <f>SUM(D14)</f>
        <v>0</v>
      </c>
      <c r="E15" s="5">
        <f>SUM(E14)</f>
        <v>0</v>
      </c>
      <c r="F15" s="5">
        <f>SUM(F14)</f>
        <v>0</v>
      </c>
      <c r="G15" s="113"/>
      <c r="H15" s="113"/>
      <c r="I15" s="113"/>
      <c r="J15" s="113"/>
      <c r="K15" s="113"/>
      <c r="L15" s="113"/>
    </row>
    <row r="16" spans="1:12" s="3" customFormat="1" ht="15.75">
      <c r="A16" s="1">
        <v>4</v>
      </c>
      <c r="B16" s="119" t="s">
        <v>573</v>
      </c>
      <c r="C16" s="97">
        <v>2</v>
      </c>
      <c r="D16" s="5">
        <v>787402</v>
      </c>
      <c r="E16" s="5">
        <v>787402</v>
      </c>
      <c r="F16" s="5">
        <v>787402</v>
      </c>
      <c r="G16" s="5">
        <v>212598</v>
      </c>
      <c r="H16" s="5">
        <v>212598</v>
      </c>
      <c r="I16" s="5">
        <v>212598</v>
      </c>
      <c r="J16" s="5">
        <f aca="true" t="shared" si="1" ref="J16:L19">D16+G16</f>
        <v>1000000</v>
      </c>
      <c r="K16" s="5">
        <f t="shared" si="1"/>
        <v>1000000</v>
      </c>
      <c r="L16" s="5">
        <f t="shared" si="1"/>
        <v>1000000</v>
      </c>
    </row>
    <row r="17" spans="1:12" s="3" customFormat="1" ht="15.75" hidden="1">
      <c r="A17" s="1"/>
      <c r="B17" s="7"/>
      <c r="C17" s="97"/>
      <c r="D17" s="5"/>
      <c r="E17" s="5"/>
      <c r="F17" s="5"/>
      <c r="G17" s="5"/>
      <c r="H17" s="5"/>
      <c r="I17" s="5"/>
      <c r="J17" s="5">
        <f t="shared" si="1"/>
        <v>0</v>
      </c>
      <c r="K17" s="5">
        <f t="shared" si="1"/>
        <v>0</v>
      </c>
      <c r="L17" s="5">
        <f t="shared" si="1"/>
        <v>0</v>
      </c>
    </row>
    <row r="18" spans="1:12" s="3" customFormat="1" ht="15.75" hidden="1">
      <c r="A18" s="1" t="s">
        <v>502</v>
      </c>
      <c r="B18" s="7"/>
      <c r="C18" s="97">
        <v>2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f t="shared" si="1"/>
        <v>0</v>
      </c>
      <c r="K18" s="5">
        <f t="shared" si="1"/>
        <v>0</v>
      </c>
      <c r="L18" s="5">
        <f t="shared" si="1"/>
        <v>0</v>
      </c>
    </row>
    <row r="19" spans="1:12" s="3" customFormat="1" ht="15.75" hidden="1">
      <c r="A19" s="1" t="s">
        <v>503</v>
      </c>
      <c r="B19" s="7"/>
      <c r="C19" s="97">
        <v>2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f t="shared" si="1"/>
        <v>0</v>
      </c>
      <c r="K19" s="5">
        <f t="shared" si="1"/>
        <v>0</v>
      </c>
      <c r="L19" s="5">
        <f t="shared" si="1"/>
        <v>0</v>
      </c>
    </row>
    <row r="20" spans="1:12" s="3" customFormat="1" ht="47.25">
      <c r="A20" s="1">
        <v>5</v>
      </c>
      <c r="B20" s="7" t="s">
        <v>201</v>
      </c>
      <c r="C20" s="97"/>
      <c r="D20" s="5">
        <f>SUM(D16:D19)</f>
        <v>787402</v>
      </c>
      <c r="E20" s="5">
        <f>SUM(E16:E19)</f>
        <v>787402</v>
      </c>
      <c r="F20" s="5">
        <f>SUM(F16:F19)</f>
        <v>787402</v>
      </c>
      <c r="G20" s="113"/>
      <c r="H20" s="113"/>
      <c r="I20" s="113"/>
      <c r="J20" s="113"/>
      <c r="K20" s="113"/>
      <c r="L20" s="113"/>
    </row>
    <row r="21" spans="1:12" s="3" customFormat="1" ht="15.75" hidden="1">
      <c r="A21" s="1"/>
      <c r="B21" s="7" t="s">
        <v>202</v>
      </c>
      <c r="C21" s="97"/>
      <c r="D21" s="5"/>
      <c r="E21" s="5"/>
      <c r="F21" s="5"/>
      <c r="G21" s="113"/>
      <c r="H21" s="113"/>
      <c r="I21" s="113"/>
      <c r="J21" s="113"/>
      <c r="K21" s="113"/>
      <c r="L21" s="113"/>
    </row>
    <row r="22" spans="1:12" s="3" customFormat="1" ht="31.5" hidden="1">
      <c r="A22" s="1"/>
      <c r="B22" s="7" t="s">
        <v>203</v>
      </c>
      <c r="C22" s="97"/>
      <c r="D22" s="5"/>
      <c r="E22" s="5"/>
      <c r="F22" s="5"/>
      <c r="G22" s="113"/>
      <c r="H22" s="113"/>
      <c r="I22" s="113"/>
      <c r="J22" s="113"/>
      <c r="K22" s="113"/>
      <c r="L22" s="113"/>
    </row>
    <row r="23" spans="1:12" s="3" customFormat="1" ht="47.25">
      <c r="A23" s="1">
        <v>6</v>
      </c>
      <c r="B23" s="7" t="s">
        <v>222</v>
      </c>
      <c r="C23" s="97"/>
      <c r="D23" s="113"/>
      <c r="E23" s="113"/>
      <c r="F23" s="113"/>
      <c r="G23" s="5">
        <f>SUM(G7:G22)</f>
        <v>212598</v>
      </c>
      <c r="H23" s="5">
        <f>SUM(H7:H22)</f>
        <v>212598</v>
      </c>
      <c r="I23" s="5">
        <f>SUM(I7:I22)</f>
        <v>212598</v>
      </c>
      <c r="J23" s="113"/>
      <c r="K23" s="113"/>
      <c r="L23" s="113"/>
    </row>
    <row r="24" spans="1:12" s="3" customFormat="1" ht="15.75">
      <c r="A24" s="1">
        <v>7</v>
      </c>
      <c r="B24" s="9" t="s">
        <v>110</v>
      </c>
      <c r="C24" s="97"/>
      <c r="D24" s="14">
        <f aca="true" t="shared" si="2" ref="D24:I24">SUM(D25:D27)</f>
        <v>787402</v>
      </c>
      <c r="E24" s="14">
        <f t="shared" si="2"/>
        <v>787402</v>
      </c>
      <c r="F24" s="14">
        <f t="shared" si="2"/>
        <v>787402</v>
      </c>
      <c r="G24" s="14">
        <f t="shared" si="2"/>
        <v>212598</v>
      </c>
      <c r="H24" s="14">
        <f t="shared" si="2"/>
        <v>212598</v>
      </c>
      <c r="I24" s="14">
        <f t="shared" si="2"/>
        <v>212598</v>
      </c>
      <c r="J24" s="14">
        <f aca="true" t="shared" si="3" ref="J24:L27">D24+G24</f>
        <v>1000000</v>
      </c>
      <c r="K24" s="14">
        <f t="shared" si="3"/>
        <v>1000000</v>
      </c>
      <c r="L24" s="14">
        <f t="shared" si="3"/>
        <v>1000000</v>
      </c>
    </row>
    <row r="25" spans="1:12" s="3" customFormat="1" ht="31.5">
      <c r="A25" s="1">
        <v>8</v>
      </c>
      <c r="B25" s="85" t="s">
        <v>385</v>
      </c>
      <c r="C25" s="97">
        <v>1</v>
      </c>
      <c r="D25" s="5">
        <f aca="true" t="shared" si="4" ref="D25:I25">SUMIF($C$7:$C$24,"1",D$7:D$24)</f>
        <v>0</v>
      </c>
      <c r="E25" s="5">
        <f t="shared" si="4"/>
        <v>0</v>
      </c>
      <c r="F25" s="5">
        <f t="shared" si="4"/>
        <v>0</v>
      </c>
      <c r="G25" s="5">
        <f t="shared" si="4"/>
        <v>0</v>
      </c>
      <c r="H25" s="5">
        <f t="shared" si="4"/>
        <v>0</v>
      </c>
      <c r="I25" s="5">
        <f t="shared" si="4"/>
        <v>0</v>
      </c>
      <c r="J25" s="5">
        <f t="shared" si="3"/>
        <v>0</v>
      </c>
      <c r="K25" s="5">
        <f t="shared" si="3"/>
        <v>0</v>
      </c>
      <c r="L25" s="5">
        <f t="shared" si="3"/>
        <v>0</v>
      </c>
    </row>
    <row r="26" spans="1:12" s="3" customFormat="1" ht="15.75">
      <c r="A26" s="1">
        <v>9</v>
      </c>
      <c r="B26" s="85" t="s">
        <v>233</v>
      </c>
      <c r="C26" s="97">
        <v>2</v>
      </c>
      <c r="D26" s="5">
        <f aca="true" t="shared" si="5" ref="D26:I26">SUMIF($C$7:$C$24,"2",D$7:D$24)</f>
        <v>787402</v>
      </c>
      <c r="E26" s="5">
        <f t="shared" si="5"/>
        <v>787402</v>
      </c>
      <c r="F26" s="5">
        <f t="shared" si="5"/>
        <v>787402</v>
      </c>
      <c r="G26" s="5">
        <f t="shared" si="5"/>
        <v>212598</v>
      </c>
      <c r="H26" s="5">
        <f t="shared" si="5"/>
        <v>212598</v>
      </c>
      <c r="I26" s="5">
        <f t="shared" si="5"/>
        <v>212598</v>
      </c>
      <c r="J26" s="5">
        <f t="shared" si="3"/>
        <v>1000000</v>
      </c>
      <c r="K26" s="5">
        <f t="shared" si="3"/>
        <v>1000000</v>
      </c>
      <c r="L26" s="5">
        <f t="shared" si="3"/>
        <v>1000000</v>
      </c>
    </row>
    <row r="27" spans="1:12" s="3" customFormat="1" ht="15.75">
      <c r="A27" s="1">
        <v>10</v>
      </c>
      <c r="B27" s="85" t="s">
        <v>124</v>
      </c>
      <c r="C27" s="97">
        <v>3</v>
      </c>
      <c r="D27" s="5">
        <f aca="true" t="shared" si="6" ref="D27:I27">SUMIF($C$7:$C$24,"3",D$7:D$24)</f>
        <v>0</v>
      </c>
      <c r="E27" s="5">
        <f t="shared" si="6"/>
        <v>0</v>
      </c>
      <c r="F27" s="5">
        <f t="shared" si="6"/>
        <v>0</v>
      </c>
      <c r="G27" s="5">
        <f t="shared" si="6"/>
        <v>0</v>
      </c>
      <c r="H27" s="5">
        <f t="shared" si="6"/>
        <v>0</v>
      </c>
      <c r="I27" s="5">
        <f t="shared" si="6"/>
        <v>0</v>
      </c>
      <c r="J27" s="5">
        <f t="shared" si="3"/>
        <v>0</v>
      </c>
      <c r="K27" s="5">
        <f t="shared" si="3"/>
        <v>0</v>
      </c>
      <c r="L27" s="5">
        <f t="shared" si="3"/>
        <v>0</v>
      </c>
    </row>
    <row r="28" spans="1:12" s="3" customFormat="1" ht="15.75">
      <c r="A28" s="1">
        <v>11</v>
      </c>
      <c r="B28" s="102" t="s">
        <v>45</v>
      </c>
      <c r="C28" s="97"/>
      <c r="D28" s="14"/>
      <c r="E28" s="14"/>
      <c r="F28" s="14"/>
      <c r="G28" s="14"/>
      <c r="H28" s="14"/>
      <c r="I28" s="14"/>
      <c r="J28" s="14"/>
      <c r="K28" s="14"/>
      <c r="L28" s="14"/>
    </row>
    <row r="29" spans="1:12" s="3" customFormat="1" ht="31.5">
      <c r="A29" s="1">
        <v>12</v>
      </c>
      <c r="B29" s="119" t="s">
        <v>566</v>
      </c>
      <c r="C29" s="97">
        <v>2</v>
      </c>
      <c r="D29" s="5">
        <v>1574803</v>
      </c>
      <c r="E29" s="5">
        <v>1574803</v>
      </c>
      <c r="F29" s="5">
        <v>1574803</v>
      </c>
      <c r="G29" s="5">
        <v>425197</v>
      </c>
      <c r="H29" s="5">
        <v>425197</v>
      </c>
      <c r="I29" s="5">
        <v>425197</v>
      </c>
      <c r="J29" s="5">
        <f aca="true" t="shared" si="7" ref="J29:L34">D29+G29</f>
        <v>2000000</v>
      </c>
      <c r="K29" s="5">
        <f t="shared" si="7"/>
        <v>2000000</v>
      </c>
      <c r="L29" s="5">
        <f t="shared" si="7"/>
        <v>2000000</v>
      </c>
    </row>
    <row r="30" spans="1:12" s="3" customFormat="1" ht="31.5" hidden="1">
      <c r="A30" s="1">
        <v>10</v>
      </c>
      <c r="B30" s="7" t="s">
        <v>512</v>
      </c>
      <c r="C30" s="97">
        <v>2</v>
      </c>
      <c r="D30" s="5"/>
      <c r="E30" s="5"/>
      <c r="F30" s="5"/>
      <c r="G30" s="5"/>
      <c r="H30" s="5"/>
      <c r="I30" s="5"/>
      <c r="J30" s="5">
        <f t="shared" si="7"/>
        <v>0</v>
      </c>
      <c r="K30" s="5">
        <f t="shared" si="7"/>
        <v>0</v>
      </c>
      <c r="L30" s="5">
        <f t="shared" si="7"/>
        <v>0</v>
      </c>
    </row>
    <row r="31" spans="1:12" s="3" customFormat="1" ht="15.75">
      <c r="A31" s="1">
        <v>13</v>
      </c>
      <c r="B31" s="7" t="s">
        <v>555</v>
      </c>
      <c r="C31" s="97">
        <v>2</v>
      </c>
      <c r="D31" s="5">
        <v>393600</v>
      </c>
      <c r="E31" s="5">
        <v>393600</v>
      </c>
      <c r="F31" s="5">
        <v>393600</v>
      </c>
      <c r="G31" s="5">
        <v>106272</v>
      </c>
      <c r="H31" s="5">
        <v>106272</v>
      </c>
      <c r="I31" s="5">
        <v>106272</v>
      </c>
      <c r="J31" s="5">
        <f t="shared" si="7"/>
        <v>499872</v>
      </c>
      <c r="K31" s="5">
        <f t="shared" si="7"/>
        <v>499872</v>
      </c>
      <c r="L31" s="5">
        <f t="shared" si="7"/>
        <v>499872</v>
      </c>
    </row>
    <row r="32" spans="1:12" s="3" customFormat="1" ht="15.75" hidden="1">
      <c r="A32" s="1"/>
      <c r="B32" s="7" t="s">
        <v>564</v>
      </c>
      <c r="C32" s="97">
        <v>2</v>
      </c>
      <c r="D32" s="5"/>
      <c r="E32" s="5"/>
      <c r="F32" s="5"/>
      <c r="G32" s="5"/>
      <c r="H32" s="5"/>
      <c r="I32" s="5"/>
      <c r="J32" s="5">
        <f t="shared" si="7"/>
        <v>0</v>
      </c>
      <c r="K32" s="5">
        <f t="shared" si="7"/>
        <v>0</v>
      </c>
      <c r="L32" s="5">
        <f t="shared" si="7"/>
        <v>0</v>
      </c>
    </row>
    <row r="33" spans="1:12" s="3" customFormat="1" ht="15.75" hidden="1">
      <c r="A33" s="1">
        <v>11</v>
      </c>
      <c r="B33" s="7" t="s">
        <v>511</v>
      </c>
      <c r="C33" s="97">
        <v>2</v>
      </c>
      <c r="D33" s="5"/>
      <c r="E33" s="5"/>
      <c r="F33" s="5"/>
      <c r="G33" s="5"/>
      <c r="H33" s="5"/>
      <c r="I33" s="5"/>
      <c r="J33" s="5">
        <f t="shared" si="7"/>
        <v>0</v>
      </c>
      <c r="K33" s="5">
        <f t="shared" si="7"/>
        <v>0</v>
      </c>
      <c r="L33" s="5">
        <f t="shared" si="7"/>
        <v>0</v>
      </c>
    </row>
    <row r="34" spans="1:12" s="3" customFormat="1" ht="15.75" hidden="1">
      <c r="A34" s="1">
        <v>12</v>
      </c>
      <c r="B34" s="119" t="s">
        <v>510</v>
      </c>
      <c r="C34" s="97">
        <v>2</v>
      </c>
      <c r="D34" s="5"/>
      <c r="E34" s="5"/>
      <c r="F34" s="5"/>
      <c r="G34" s="5"/>
      <c r="H34" s="5"/>
      <c r="I34" s="5"/>
      <c r="J34" s="5">
        <f t="shared" si="7"/>
        <v>0</v>
      </c>
      <c r="K34" s="5">
        <f t="shared" si="7"/>
        <v>0</v>
      </c>
      <c r="L34" s="5">
        <f t="shared" si="7"/>
        <v>0</v>
      </c>
    </row>
    <row r="35" spans="1:12" s="3" customFormat="1" ht="15.75">
      <c r="A35" s="1">
        <v>14</v>
      </c>
      <c r="B35" s="7" t="s">
        <v>204</v>
      </c>
      <c r="C35" s="97"/>
      <c r="D35" s="5">
        <f>SUM(D29:D34)</f>
        <v>1968403</v>
      </c>
      <c r="E35" s="5">
        <f>SUM(E29:E34)</f>
        <v>1968403</v>
      </c>
      <c r="F35" s="5">
        <f>SUM(F29:F34)</f>
        <v>1968403</v>
      </c>
      <c r="G35" s="113"/>
      <c r="H35" s="113"/>
      <c r="I35" s="113"/>
      <c r="J35" s="113"/>
      <c r="K35" s="113"/>
      <c r="L35" s="113"/>
    </row>
    <row r="36" spans="1:12" s="3" customFormat="1" ht="31.5" hidden="1">
      <c r="A36" s="1"/>
      <c r="B36" s="7" t="s">
        <v>205</v>
      </c>
      <c r="C36" s="97"/>
      <c r="D36" s="5"/>
      <c r="E36" s="5"/>
      <c r="F36" s="5"/>
      <c r="G36" s="113"/>
      <c r="H36" s="113"/>
      <c r="I36" s="113"/>
      <c r="J36" s="113"/>
      <c r="K36" s="113"/>
      <c r="L36" s="113"/>
    </row>
    <row r="37" spans="1:12" s="3" customFormat="1" ht="15.75" hidden="1">
      <c r="A37" s="1"/>
      <c r="B37" s="7"/>
      <c r="C37" s="97"/>
      <c r="D37" s="5"/>
      <c r="E37" s="5"/>
      <c r="F37" s="5"/>
      <c r="G37" s="5"/>
      <c r="H37" s="5"/>
      <c r="I37" s="5"/>
      <c r="J37" s="5">
        <f aca="true" t="shared" si="8" ref="J37:L38">D37+G37</f>
        <v>0</v>
      </c>
      <c r="K37" s="5">
        <f t="shared" si="8"/>
        <v>0</v>
      </c>
      <c r="L37" s="5">
        <f t="shared" si="8"/>
        <v>0</v>
      </c>
    </row>
    <row r="38" spans="1:12" s="3" customFormat="1" ht="15.75" hidden="1">
      <c r="A38" s="1"/>
      <c r="B38" s="7"/>
      <c r="C38" s="97"/>
      <c r="D38" s="5"/>
      <c r="E38" s="5"/>
      <c r="F38" s="5"/>
      <c r="G38" s="5"/>
      <c r="H38" s="5"/>
      <c r="I38" s="5"/>
      <c r="J38" s="5">
        <f t="shared" si="8"/>
        <v>0</v>
      </c>
      <c r="K38" s="5">
        <f t="shared" si="8"/>
        <v>0</v>
      </c>
      <c r="L38" s="5">
        <f t="shared" si="8"/>
        <v>0</v>
      </c>
    </row>
    <row r="39" spans="1:12" s="3" customFormat="1" ht="31.5" hidden="1">
      <c r="A39" s="1"/>
      <c r="B39" s="7" t="s">
        <v>206</v>
      </c>
      <c r="C39" s="97"/>
      <c r="D39" s="5">
        <f>SUM(D37:D38)</f>
        <v>0</v>
      </c>
      <c r="E39" s="5">
        <f>SUM(E37:E38)</f>
        <v>0</v>
      </c>
      <c r="F39" s="5">
        <f>SUM(F37:F38)</f>
        <v>0</v>
      </c>
      <c r="G39" s="113"/>
      <c r="H39" s="113"/>
      <c r="I39" s="113"/>
      <c r="J39" s="113"/>
      <c r="K39" s="113"/>
      <c r="L39" s="113"/>
    </row>
    <row r="40" spans="1:12" s="3" customFormat="1" ht="47.25">
      <c r="A40" s="1">
        <v>15</v>
      </c>
      <c r="B40" s="7" t="s">
        <v>207</v>
      </c>
      <c r="C40" s="97"/>
      <c r="D40" s="113"/>
      <c r="E40" s="113"/>
      <c r="F40" s="113"/>
      <c r="G40" s="5">
        <f>SUM(G28:G39)</f>
        <v>531469</v>
      </c>
      <c r="H40" s="5">
        <f>SUM(H28:H39)</f>
        <v>531469</v>
      </c>
      <c r="I40" s="5">
        <f>SUM(I28:I39)</f>
        <v>531469</v>
      </c>
      <c r="J40" s="113"/>
      <c r="K40" s="113"/>
      <c r="L40" s="113"/>
    </row>
    <row r="41" spans="1:12" s="3" customFormat="1" ht="15.75">
      <c r="A41" s="1">
        <v>16</v>
      </c>
      <c r="B41" s="9" t="s">
        <v>45</v>
      </c>
      <c r="C41" s="97"/>
      <c r="D41" s="14">
        <f aca="true" t="shared" si="9" ref="D41:I41">SUM(D42:D44)</f>
        <v>1968403</v>
      </c>
      <c r="E41" s="14">
        <f t="shared" si="9"/>
        <v>1968403</v>
      </c>
      <c r="F41" s="14">
        <f t="shared" si="9"/>
        <v>1968403</v>
      </c>
      <c r="G41" s="14">
        <f t="shared" si="9"/>
        <v>531469</v>
      </c>
      <c r="H41" s="14">
        <f t="shared" si="9"/>
        <v>531469</v>
      </c>
      <c r="I41" s="14">
        <f t="shared" si="9"/>
        <v>531469</v>
      </c>
      <c r="J41" s="14">
        <f aca="true" t="shared" si="10" ref="J41:L44">D41+G41</f>
        <v>2499872</v>
      </c>
      <c r="K41" s="14">
        <f t="shared" si="10"/>
        <v>2499872</v>
      </c>
      <c r="L41" s="14">
        <f t="shared" si="10"/>
        <v>2499872</v>
      </c>
    </row>
    <row r="42" spans="1:12" s="3" customFormat="1" ht="31.5">
      <c r="A42" s="1">
        <v>17</v>
      </c>
      <c r="B42" s="85" t="s">
        <v>385</v>
      </c>
      <c r="C42" s="97">
        <v>1</v>
      </c>
      <c r="D42" s="5">
        <f aca="true" t="shared" si="11" ref="D42:I42">SUMIF($C$28:$C$41,"1",D$28:D$41)</f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0"/>
        <v>0</v>
      </c>
      <c r="K42" s="5">
        <f t="shared" si="10"/>
        <v>0</v>
      </c>
      <c r="L42" s="5">
        <f t="shared" si="10"/>
        <v>0</v>
      </c>
    </row>
    <row r="43" spans="1:12" s="3" customFormat="1" ht="15.75">
      <c r="A43" s="1">
        <v>18</v>
      </c>
      <c r="B43" s="85" t="s">
        <v>233</v>
      </c>
      <c r="C43" s="97">
        <v>2</v>
      </c>
      <c r="D43" s="5">
        <f aca="true" t="shared" si="12" ref="D43:I43">SUMIF($C$28:$C$41,"2",D$28:D$41)</f>
        <v>1968403</v>
      </c>
      <c r="E43" s="5">
        <f t="shared" si="12"/>
        <v>1968403</v>
      </c>
      <c r="F43" s="5">
        <f t="shared" si="12"/>
        <v>1968403</v>
      </c>
      <c r="G43" s="5">
        <f t="shared" si="12"/>
        <v>531469</v>
      </c>
      <c r="H43" s="5">
        <f t="shared" si="12"/>
        <v>531469</v>
      </c>
      <c r="I43" s="5">
        <f t="shared" si="12"/>
        <v>531469</v>
      </c>
      <c r="J43" s="5">
        <f t="shared" si="10"/>
        <v>2499872</v>
      </c>
      <c r="K43" s="5">
        <f t="shared" si="10"/>
        <v>2499872</v>
      </c>
      <c r="L43" s="5">
        <f t="shared" si="10"/>
        <v>2499872</v>
      </c>
    </row>
    <row r="44" spans="1:12" s="3" customFormat="1" ht="15.75">
      <c r="A44" s="1">
        <v>19</v>
      </c>
      <c r="B44" s="85" t="s">
        <v>124</v>
      </c>
      <c r="C44" s="97">
        <v>3</v>
      </c>
      <c r="D44" s="5">
        <f aca="true" t="shared" si="13" ref="D44:I44">SUMIF($C$28:$C$41,"3",D$28:D$41)</f>
        <v>0</v>
      </c>
      <c r="E44" s="5">
        <f t="shared" si="13"/>
        <v>0</v>
      </c>
      <c r="F44" s="5">
        <f t="shared" si="13"/>
        <v>0</v>
      </c>
      <c r="G44" s="5">
        <f t="shared" si="13"/>
        <v>0</v>
      </c>
      <c r="H44" s="5">
        <f t="shared" si="13"/>
        <v>0</v>
      </c>
      <c r="I44" s="5">
        <f t="shared" si="13"/>
        <v>0</v>
      </c>
      <c r="J44" s="5">
        <f t="shared" si="10"/>
        <v>0</v>
      </c>
      <c r="K44" s="5">
        <f t="shared" si="10"/>
        <v>0</v>
      </c>
      <c r="L44" s="5">
        <f t="shared" si="10"/>
        <v>0</v>
      </c>
    </row>
    <row r="45" spans="1:12" s="3" customFormat="1" ht="31.5">
      <c r="A45" s="1">
        <v>20</v>
      </c>
      <c r="B45" s="102" t="s">
        <v>208</v>
      </c>
      <c r="C45" s="97"/>
      <c r="D45" s="14"/>
      <c r="E45" s="14"/>
      <c r="F45" s="14"/>
      <c r="G45" s="14"/>
      <c r="H45" s="14"/>
      <c r="I45" s="14"/>
      <c r="J45" s="14"/>
      <c r="K45" s="14"/>
      <c r="L45" s="14"/>
    </row>
    <row r="46" spans="1:12" s="3" customFormat="1" ht="47.25" hidden="1">
      <c r="A46" s="1"/>
      <c r="B46" s="61" t="s">
        <v>211</v>
      </c>
      <c r="C46" s="97"/>
      <c r="D46" s="5"/>
      <c r="E46" s="5"/>
      <c r="F46" s="5"/>
      <c r="G46" s="113"/>
      <c r="H46" s="113"/>
      <c r="I46" s="113"/>
      <c r="J46" s="5">
        <f aca="true" t="shared" si="14" ref="J46:J66">D46+G46</f>
        <v>0</v>
      </c>
      <c r="K46" s="5">
        <f aca="true" t="shared" si="15" ref="K46:K66">E46+H46</f>
        <v>0</v>
      </c>
      <c r="L46" s="5">
        <f aca="true" t="shared" si="16" ref="L46:L66">F46+I46</f>
        <v>0</v>
      </c>
    </row>
    <row r="47" spans="1:12" s="3" customFormat="1" ht="15.75" hidden="1">
      <c r="A47" s="1"/>
      <c r="B47" s="61"/>
      <c r="C47" s="97"/>
      <c r="D47" s="5"/>
      <c r="E47" s="5"/>
      <c r="F47" s="5"/>
      <c r="G47" s="113"/>
      <c r="H47" s="113"/>
      <c r="I47" s="113"/>
      <c r="J47" s="5">
        <f t="shared" si="14"/>
        <v>0</v>
      </c>
      <c r="K47" s="5">
        <f t="shared" si="15"/>
        <v>0</v>
      </c>
      <c r="L47" s="5">
        <f t="shared" si="16"/>
        <v>0</v>
      </c>
    </row>
    <row r="48" spans="1:12" s="3" customFormat="1" ht="47.25" hidden="1">
      <c r="A48" s="1"/>
      <c r="B48" s="61" t="s">
        <v>210</v>
      </c>
      <c r="C48" s="97"/>
      <c r="D48" s="5"/>
      <c r="E48" s="5"/>
      <c r="F48" s="5"/>
      <c r="G48" s="113"/>
      <c r="H48" s="113"/>
      <c r="I48" s="113"/>
      <c r="J48" s="5">
        <f t="shared" si="14"/>
        <v>0</v>
      </c>
      <c r="K48" s="5">
        <f t="shared" si="15"/>
        <v>0</v>
      </c>
      <c r="L48" s="5">
        <f t="shared" si="16"/>
        <v>0</v>
      </c>
    </row>
    <row r="49" spans="1:12" s="3" customFormat="1" ht="15.75" hidden="1">
      <c r="A49" s="1"/>
      <c r="B49" s="61"/>
      <c r="C49" s="97"/>
      <c r="D49" s="5"/>
      <c r="E49" s="5"/>
      <c r="F49" s="5"/>
      <c r="G49" s="113"/>
      <c r="H49" s="113"/>
      <c r="I49" s="113"/>
      <c r="J49" s="5">
        <f t="shared" si="14"/>
        <v>0</v>
      </c>
      <c r="K49" s="5">
        <f t="shared" si="15"/>
        <v>0</v>
      </c>
      <c r="L49" s="5">
        <f t="shared" si="16"/>
        <v>0</v>
      </c>
    </row>
    <row r="50" spans="1:12" s="3" customFormat="1" ht="47.25" hidden="1">
      <c r="A50" s="1"/>
      <c r="B50" s="61" t="s">
        <v>209</v>
      </c>
      <c r="C50" s="97"/>
      <c r="D50" s="5"/>
      <c r="E50" s="5"/>
      <c r="F50" s="5"/>
      <c r="G50" s="113"/>
      <c r="H50" s="113"/>
      <c r="I50" s="113"/>
      <c r="J50" s="5">
        <f t="shared" si="14"/>
        <v>0</v>
      </c>
      <c r="K50" s="5">
        <f t="shared" si="15"/>
        <v>0</v>
      </c>
      <c r="L50" s="5">
        <f t="shared" si="16"/>
        <v>0</v>
      </c>
    </row>
    <row r="51" spans="1:12" s="3" customFormat="1" ht="47.25" hidden="1">
      <c r="A51" s="1">
        <v>20</v>
      </c>
      <c r="B51" s="85" t="s">
        <v>513</v>
      </c>
      <c r="C51" s="97">
        <v>2</v>
      </c>
      <c r="D51" s="5"/>
      <c r="E51" s="5"/>
      <c r="F51" s="5"/>
      <c r="G51" s="113"/>
      <c r="H51" s="113"/>
      <c r="I51" s="113"/>
      <c r="J51" s="5">
        <f t="shared" si="14"/>
        <v>0</v>
      </c>
      <c r="K51" s="5">
        <f t="shared" si="15"/>
        <v>0</v>
      </c>
      <c r="L51" s="5">
        <f t="shared" si="16"/>
        <v>0</v>
      </c>
    </row>
    <row r="52" spans="1:12" s="3" customFormat="1" ht="31.5">
      <c r="A52" s="1">
        <v>21</v>
      </c>
      <c r="B52" s="85" t="s">
        <v>570</v>
      </c>
      <c r="C52" s="97">
        <v>2</v>
      </c>
      <c r="D52" s="5">
        <v>5614</v>
      </c>
      <c r="E52" s="5">
        <v>5614</v>
      </c>
      <c r="F52" s="5">
        <v>5614</v>
      </c>
      <c r="G52" s="113"/>
      <c r="H52" s="113"/>
      <c r="I52" s="113"/>
      <c r="J52" s="5">
        <f t="shared" si="14"/>
        <v>5614</v>
      </c>
      <c r="K52" s="5">
        <f t="shared" si="15"/>
        <v>5614</v>
      </c>
      <c r="L52" s="5">
        <f t="shared" si="16"/>
        <v>5614</v>
      </c>
    </row>
    <row r="53" spans="1:12" s="3" customFormat="1" ht="63">
      <c r="A53" s="1">
        <v>22</v>
      </c>
      <c r="B53" s="61" t="s">
        <v>373</v>
      </c>
      <c r="C53" s="97"/>
      <c r="D53" s="5">
        <f>SUM(D51:D52)</f>
        <v>5614</v>
      </c>
      <c r="E53" s="5">
        <f>SUM(E51:E52)</f>
        <v>5614</v>
      </c>
      <c r="F53" s="5">
        <f>SUM(F51:F52)</f>
        <v>5614</v>
      </c>
      <c r="G53" s="113"/>
      <c r="H53" s="113"/>
      <c r="I53" s="113"/>
      <c r="J53" s="5">
        <f t="shared" si="14"/>
        <v>5614</v>
      </c>
      <c r="K53" s="5">
        <f t="shared" si="15"/>
        <v>5614</v>
      </c>
      <c r="L53" s="5">
        <f t="shared" si="16"/>
        <v>5614</v>
      </c>
    </row>
    <row r="54" spans="1:12" s="3" customFormat="1" ht="47.25" hidden="1">
      <c r="A54" s="1"/>
      <c r="B54" s="61" t="s">
        <v>212</v>
      </c>
      <c r="C54" s="97"/>
      <c r="D54" s="5"/>
      <c r="E54" s="5"/>
      <c r="F54" s="5"/>
      <c r="G54" s="113"/>
      <c r="H54" s="113"/>
      <c r="I54" s="113"/>
      <c r="J54" s="5">
        <f t="shared" si="14"/>
        <v>0</v>
      </c>
      <c r="K54" s="5">
        <f t="shared" si="15"/>
        <v>0</v>
      </c>
      <c r="L54" s="5">
        <f t="shared" si="16"/>
        <v>0</v>
      </c>
    </row>
    <row r="55" spans="1:12" s="3" customFormat="1" ht="31.5">
      <c r="A55" s="1">
        <v>23</v>
      </c>
      <c r="B55" s="61" t="s">
        <v>574</v>
      </c>
      <c r="C55" s="97">
        <v>2</v>
      </c>
      <c r="D55" s="5">
        <v>100000</v>
      </c>
      <c r="E55" s="5">
        <v>100000</v>
      </c>
      <c r="F55" s="5">
        <v>100000</v>
      </c>
      <c r="G55" s="113"/>
      <c r="H55" s="113"/>
      <c r="I55" s="113"/>
      <c r="J55" s="5">
        <f t="shared" si="14"/>
        <v>100000</v>
      </c>
      <c r="K55" s="5">
        <f t="shared" si="15"/>
        <v>100000</v>
      </c>
      <c r="L55" s="5">
        <f t="shared" si="16"/>
        <v>100000</v>
      </c>
    </row>
    <row r="56" spans="1:12" s="3" customFormat="1" ht="78.75">
      <c r="A56" s="1">
        <v>24</v>
      </c>
      <c r="B56" s="61" t="s">
        <v>213</v>
      </c>
      <c r="C56" s="97"/>
      <c r="D56" s="5">
        <f>SUM(D55)</f>
        <v>100000</v>
      </c>
      <c r="E56" s="5">
        <f>SUM(E55)</f>
        <v>100000</v>
      </c>
      <c r="F56" s="5">
        <f>SUM(F55)</f>
        <v>100000</v>
      </c>
      <c r="G56" s="113"/>
      <c r="H56" s="113"/>
      <c r="I56" s="113"/>
      <c r="J56" s="5">
        <f t="shared" si="14"/>
        <v>100000</v>
      </c>
      <c r="K56" s="5">
        <f t="shared" si="15"/>
        <v>100000</v>
      </c>
      <c r="L56" s="5">
        <f t="shared" si="16"/>
        <v>100000</v>
      </c>
    </row>
    <row r="57" spans="1:12" s="3" customFormat="1" ht="15.75" hidden="1">
      <c r="A57" s="1"/>
      <c r="B57" s="61"/>
      <c r="C57" s="97"/>
      <c r="D57" s="5"/>
      <c r="E57" s="5"/>
      <c r="F57" s="5"/>
      <c r="G57" s="113"/>
      <c r="H57" s="113"/>
      <c r="I57" s="113"/>
      <c r="J57" s="5">
        <f t="shared" si="14"/>
        <v>0</v>
      </c>
      <c r="K57" s="5">
        <f t="shared" si="15"/>
        <v>0</v>
      </c>
      <c r="L57" s="5">
        <f t="shared" si="16"/>
        <v>0</v>
      </c>
    </row>
    <row r="58" spans="1:12" s="3" customFormat="1" ht="15.75" hidden="1">
      <c r="A58" s="1"/>
      <c r="B58" s="61" t="s">
        <v>214</v>
      </c>
      <c r="C58" s="97"/>
      <c r="D58" s="5"/>
      <c r="E58" s="5"/>
      <c r="F58" s="5"/>
      <c r="G58" s="113"/>
      <c r="H58" s="113"/>
      <c r="I58" s="113"/>
      <c r="J58" s="5">
        <f t="shared" si="14"/>
        <v>0</v>
      </c>
      <c r="K58" s="5">
        <f t="shared" si="15"/>
        <v>0</v>
      </c>
      <c r="L58" s="5">
        <f t="shared" si="16"/>
        <v>0</v>
      </c>
    </row>
    <row r="59" spans="1:12" s="3" customFormat="1" ht="31.5">
      <c r="A59" s="1">
        <v>25</v>
      </c>
      <c r="B59" s="61" t="s">
        <v>532</v>
      </c>
      <c r="C59" s="97">
        <v>2</v>
      </c>
      <c r="D59" s="5">
        <v>10000</v>
      </c>
      <c r="E59" s="5">
        <v>10000</v>
      </c>
      <c r="F59" s="5">
        <v>15000</v>
      </c>
      <c r="G59" s="113"/>
      <c r="H59" s="113"/>
      <c r="I59" s="113"/>
      <c r="J59" s="5">
        <f t="shared" si="14"/>
        <v>10000</v>
      </c>
      <c r="K59" s="5">
        <f t="shared" si="15"/>
        <v>10000</v>
      </c>
      <c r="L59" s="5">
        <f t="shared" si="16"/>
        <v>15000</v>
      </c>
    </row>
    <row r="60" spans="1:12" s="3" customFormat="1" ht="15.75" hidden="1">
      <c r="A60" s="1"/>
      <c r="B60" s="61" t="s">
        <v>497</v>
      </c>
      <c r="C60" s="97">
        <v>2</v>
      </c>
      <c r="D60" s="5"/>
      <c r="E60" s="5"/>
      <c r="F60" s="5"/>
      <c r="G60" s="113"/>
      <c r="H60" s="113"/>
      <c r="I60" s="113"/>
      <c r="J60" s="5">
        <f t="shared" si="14"/>
        <v>0</v>
      </c>
      <c r="K60" s="5">
        <f t="shared" si="15"/>
        <v>0</v>
      </c>
      <c r="L60" s="5">
        <f t="shared" si="16"/>
        <v>0</v>
      </c>
    </row>
    <row r="61" spans="1:12" s="3" customFormat="1" ht="63">
      <c r="A61" s="1">
        <v>26</v>
      </c>
      <c r="B61" s="61" t="s">
        <v>215</v>
      </c>
      <c r="C61" s="97"/>
      <c r="D61" s="5">
        <f>SUM(D59:D60)</f>
        <v>10000</v>
      </c>
      <c r="E61" s="5">
        <f>SUM(E59:E60)</f>
        <v>10000</v>
      </c>
      <c r="F61" s="5">
        <f>SUM(F59:F60)</f>
        <v>15000</v>
      </c>
      <c r="G61" s="113"/>
      <c r="H61" s="113"/>
      <c r="I61" s="113"/>
      <c r="J61" s="5">
        <f t="shared" si="14"/>
        <v>10000</v>
      </c>
      <c r="K61" s="5">
        <f t="shared" si="15"/>
        <v>10000</v>
      </c>
      <c r="L61" s="5">
        <f t="shared" si="16"/>
        <v>15000</v>
      </c>
    </row>
    <row r="62" spans="1:12" s="3" customFormat="1" ht="31.5">
      <c r="A62" s="1">
        <v>27</v>
      </c>
      <c r="B62" s="9" t="s">
        <v>46</v>
      </c>
      <c r="C62" s="97"/>
      <c r="D62" s="14">
        <f aca="true" t="shared" si="17" ref="D62:I62">SUM(D63:D65)</f>
        <v>115614</v>
      </c>
      <c r="E62" s="14">
        <f t="shared" si="17"/>
        <v>115614</v>
      </c>
      <c r="F62" s="14">
        <f t="shared" si="17"/>
        <v>120614</v>
      </c>
      <c r="G62" s="14">
        <f t="shared" si="17"/>
        <v>0</v>
      </c>
      <c r="H62" s="14">
        <f t="shared" si="17"/>
        <v>0</v>
      </c>
      <c r="I62" s="14">
        <f t="shared" si="17"/>
        <v>0</v>
      </c>
      <c r="J62" s="14">
        <f t="shared" si="14"/>
        <v>115614</v>
      </c>
      <c r="K62" s="14">
        <f t="shared" si="15"/>
        <v>115614</v>
      </c>
      <c r="L62" s="14">
        <f t="shared" si="16"/>
        <v>120614</v>
      </c>
    </row>
    <row r="63" spans="1:12" s="3" customFormat="1" ht="31.5">
      <c r="A63" s="1">
        <v>28</v>
      </c>
      <c r="B63" s="85" t="s">
        <v>385</v>
      </c>
      <c r="C63" s="97">
        <v>1</v>
      </c>
      <c r="D63" s="5">
        <f aca="true" t="shared" si="18" ref="D63:I63">SUMIF($C$45:$C$62,"1",D$45:D$62)</f>
        <v>0</v>
      </c>
      <c r="E63" s="5">
        <f t="shared" si="18"/>
        <v>0</v>
      </c>
      <c r="F63" s="5">
        <f t="shared" si="18"/>
        <v>0</v>
      </c>
      <c r="G63" s="5">
        <f t="shared" si="18"/>
        <v>0</v>
      </c>
      <c r="H63" s="5">
        <f t="shared" si="18"/>
        <v>0</v>
      </c>
      <c r="I63" s="5">
        <f t="shared" si="18"/>
        <v>0</v>
      </c>
      <c r="J63" s="5">
        <f t="shared" si="14"/>
        <v>0</v>
      </c>
      <c r="K63" s="5">
        <f t="shared" si="15"/>
        <v>0</v>
      </c>
      <c r="L63" s="5">
        <f t="shared" si="16"/>
        <v>0</v>
      </c>
    </row>
    <row r="64" spans="1:12" s="3" customFormat="1" ht="15.75">
      <c r="A64" s="1">
        <v>29</v>
      </c>
      <c r="B64" s="85" t="s">
        <v>233</v>
      </c>
      <c r="C64" s="97">
        <v>2</v>
      </c>
      <c r="D64" s="5">
        <f aca="true" t="shared" si="19" ref="D64:I64">SUMIF($C$45:$C$62,"2",D$45:D$62)</f>
        <v>115614</v>
      </c>
      <c r="E64" s="5">
        <f t="shared" si="19"/>
        <v>115614</v>
      </c>
      <c r="F64" s="5">
        <f t="shared" si="19"/>
        <v>120614</v>
      </c>
      <c r="G64" s="5">
        <f t="shared" si="19"/>
        <v>0</v>
      </c>
      <c r="H64" s="5">
        <f t="shared" si="19"/>
        <v>0</v>
      </c>
      <c r="I64" s="5">
        <f t="shared" si="19"/>
        <v>0</v>
      </c>
      <c r="J64" s="5">
        <f t="shared" si="14"/>
        <v>115614</v>
      </c>
      <c r="K64" s="5">
        <f t="shared" si="15"/>
        <v>115614</v>
      </c>
      <c r="L64" s="5">
        <f t="shared" si="16"/>
        <v>120614</v>
      </c>
    </row>
    <row r="65" spans="1:12" s="3" customFormat="1" ht="15.75">
      <c r="A65" s="1">
        <v>30</v>
      </c>
      <c r="B65" s="85" t="s">
        <v>124</v>
      </c>
      <c r="C65" s="97">
        <v>3</v>
      </c>
      <c r="D65" s="5">
        <f aca="true" t="shared" si="20" ref="D65:I65">SUMIF($C$45:$C$62,"3",D$45:D$62)</f>
        <v>0</v>
      </c>
      <c r="E65" s="5">
        <f t="shared" si="20"/>
        <v>0</v>
      </c>
      <c r="F65" s="5">
        <f t="shared" si="20"/>
        <v>0</v>
      </c>
      <c r="G65" s="5">
        <f t="shared" si="20"/>
        <v>0</v>
      </c>
      <c r="H65" s="5">
        <f t="shared" si="20"/>
        <v>0</v>
      </c>
      <c r="I65" s="5">
        <f t="shared" si="20"/>
        <v>0</v>
      </c>
      <c r="J65" s="5">
        <f t="shared" si="14"/>
        <v>0</v>
      </c>
      <c r="K65" s="5">
        <f t="shared" si="15"/>
        <v>0</v>
      </c>
      <c r="L65" s="5">
        <f t="shared" si="16"/>
        <v>0</v>
      </c>
    </row>
    <row r="66" spans="1:12" s="3" customFormat="1" ht="31.5">
      <c r="A66" s="1">
        <v>31</v>
      </c>
      <c r="B66" s="9" t="s">
        <v>168</v>
      </c>
      <c r="C66" s="97"/>
      <c r="D66" s="14">
        <f aca="true" t="shared" si="21" ref="D66:I66">D24+D41+D62</f>
        <v>2871419</v>
      </c>
      <c r="E66" s="14">
        <f t="shared" si="21"/>
        <v>2871419</v>
      </c>
      <c r="F66" s="14">
        <f t="shared" si="21"/>
        <v>2876419</v>
      </c>
      <c r="G66" s="14">
        <f t="shared" si="21"/>
        <v>744067</v>
      </c>
      <c r="H66" s="14">
        <f t="shared" si="21"/>
        <v>744067</v>
      </c>
      <c r="I66" s="14">
        <f t="shared" si="21"/>
        <v>744067</v>
      </c>
      <c r="J66" s="14">
        <f t="shared" si="14"/>
        <v>3615486</v>
      </c>
      <c r="K66" s="14">
        <f t="shared" si="15"/>
        <v>3615486</v>
      </c>
      <c r="L66" s="14">
        <f t="shared" si="16"/>
        <v>3620486</v>
      </c>
    </row>
    <row r="67" ht="15.75">
      <c r="L67" s="197" t="s">
        <v>605</v>
      </c>
    </row>
    <row r="86" ht="15.75"/>
    <row r="87" ht="15.75"/>
    <row r="88" ht="15.75"/>
    <row r="89" ht="15.75"/>
    <row r="90" ht="15.75"/>
    <row r="91" ht="15.75"/>
    <row r="92" ht="15.75"/>
    <row r="93" ht="15.75"/>
    <row r="94" ht="15.75"/>
    <row r="95" ht="15.75"/>
    <row r="96" ht="15.75"/>
    <row r="97" ht="15.75"/>
    <row r="98" ht="15.75"/>
    <row r="100" ht="15.75"/>
    <row r="101" ht="15.75"/>
    <row r="102" ht="15.75"/>
    <row r="103" ht="15.75"/>
    <row r="105" ht="15.75"/>
    <row r="106" ht="15.75"/>
    <row r="107" ht="15.75"/>
    <row r="108" ht="15.75"/>
    <row r="109" ht="15.75"/>
    <row r="110" ht="15.75"/>
    <row r="111" ht="15.75"/>
    <row r="112" ht="15.75"/>
    <row r="114" ht="15.75"/>
    <row r="115" ht="15.75"/>
    <row r="116" ht="15.75"/>
    <row r="117" ht="15.75"/>
  </sheetData>
  <sheetProtection/>
  <mergeCells count="7">
    <mergeCell ref="B5:B6"/>
    <mergeCell ref="C5:C6"/>
    <mergeCell ref="J5:L5"/>
    <mergeCell ref="G5:I5"/>
    <mergeCell ref="D5:F5"/>
    <mergeCell ref="A1:L1"/>
    <mergeCell ref="A2:L2"/>
  </mergeCells>
  <printOptions horizontalCentered="1"/>
  <pageMargins left="0.7086614173228347" right="0.4724409448818898" top="0.7480314960629921" bottom="0.7480314960629921" header="0.31496062992125984" footer="0.31496062992125984"/>
  <pageSetup fitToHeight="1" fitToWidth="1" horizontalDpi="300" verticalDpi="300" orientation="portrait" paperSize="9" scale="75" r:id="rId3"/>
  <headerFooter>
    <oddHeader>&amp;R&amp;"Arial,Normál"&amp;10 2. melléklet a 8/2018.(VI.25.) önkormányzati rendelethez
"2. melléklet a 2/2018.(III.12.) önkormányzati rendelethez
</oddHeader>
    <oddFooter>&amp;C&amp;P. oldal, összesen: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I33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5.7109375" style="20" customWidth="1"/>
    <col min="2" max="2" width="36.7109375" style="21" customWidth="1"/>
    <col min="3" max="3" width="14.140625" style="21" customWidth="1"/>
    <col min="4" max="5" width="14.140625" style="21" hidden="1" customWidth="1"/>
    <col min="6" max="9" width="9.140625" style="21" customWidth="1"/>
    <col min="10" max="16384" width="9.140625" style="21" customWidth="1"/>
  </cols>
  <sheetData>
    <row r="1" spans="1:9" s="16" customFormat="1" ht="15.75">
      <c r="A1" s="219" t="s">
        <v>456</v>
      </c>
      <c r="B1" s="219"/>
      <c r="C1" s="219"/>
      <c r="D1" s="219"/>
      <c r="E1" s="219"/>
      <c r="F1" s="219"/>
      <c r="G1" s="219"/>
      <c r="H1" s="219"/>
      <c r="I1" s="219"/>
    </row>
    <row r="2" spans="1:9" s="16" customFormat="1" ht="15.75">
      <c r="A2" s="220" t="s">
        <v>567</v>
      </c>
      <c r="B2" s="220"/>
      <c r="C2" s="220"/>
      <c r="D2" s="220"/>
      <c r="E2" s="220"/>
      <c r="F2" s="220"/>
      <c r="G2" s="220"/>
      <c r="H2" s="220"/>
      <c r="I2" s="220"/>
    </row>
    <row r="3" spans="1:9" s="16" customFormat="1" ht="15.75">
      <c r="A3" s="220" t="s">
        <v>167</v>
      </c>
      <c r="B3" s="220"/>
      <c r="C3" s="220"/>
      <c r="D3" s="220"/>
      <c r="E3" s="220"/>
      <c r="F3" s="220"/>
      <c r="G3" s="220"/>
      <c r="H3" s="220"/>
      <c r="I3" s="220"/>
    </row>
    <row r="4" spans="1:9" ht="15.75">
      <c r="A4" s="220" t="s">
        <v>489</v>
      </c>
      <c r="B4" s="220"/>
      <c r="C4" s="220"/>
      <c r="D4" s="220"/>
      <c r="E4" s="220"/>
      <c r="F4" s="220"/>
      <c r="G4" s="220"/>
      <c r="H4" s="220"/>
      <c r="I4" s="220"/>
    </row>
    <row r="5" spans="1:9" ht="15.75">
      <c r="A5" s="41"/>
      <c r="B5" s="41"/>
      <c r="C5" s="41"/>
      <c r="D5" s="41"/>
      <c r="E5" s="41"/>
      <c r="F5" s="16"/>
      <c r="G5" s="16"/>
      <c r="H5" s="16"/>
      <c r="I5" s="16"/>
    </row>
    <row r="6" spans="1:9" s="3" customFormat="1" ht="15.75">
      <c r="A6" s="1"/>
      <c r="B6" s="1" t="s">
        <v>0</v>
      </c>
      <c r="C6" s="43" t="s">
        <v>1</v>
      </c>
      <c r="D6" s="43"/>
      <c r="E6" s="43"/>
      <c r="F6" s="43" t="s">
        <v>2</v>
      </c>
      <c r="G6" s="43" t="s">
        <v>3</v>
      </c>
      <c r="H6" s="43" t="s">
        <v>6</v>
      </c>
      <c r="I6" s="43" t="s">
        <v>47</v>
      </c>
    </row>
    <row r="7" spans="1:9" s="3" customFormat="1" ht="15.75">
      <c r="A7" s="1">
        <v>1</v>
      </c>
      <c r="B7" s="221" t="s">
        <v>9</v>
      </c>
      <c r="C7" s="4" t="s">
        <v>391</v>
      </c>
      <c r="D7" s="4"/>
      <c r="E7" s="4"/>
      <c r="F7" s="4" t="s">
        <v>490</v>
      </c>
      <c r="G7" s="4" t="s">
        <v>514</v>
      </c>
      <c r="H7" s="4" t="s">
        <v>568</v>
      </c>
      <c r="I7" s="4" t="s">
        <v>5</v>
      </c>
    </row>
    <row r="8" spans="1:9" s="3" customFormat="1" ht="15.75">
      <c r="A8" s="1">
        <v>2</v>
      </c>
      <c r="B8" s="222"/>
      <c r="C8" s="6" t="s">
        <v>4</v>
      </c>
      <c r="D8" s="6" t="s">
        <v>595</v>
      </c>
      <c r="E8" s="6" t="s">
        <v>612</v>
      </c>
      <c r="F8" s="6" t="s">
        <v>4</v>
      </c>
      <c r="G8" s="6" t="s">
        <v>4</v>
      </c>
      <c r="H8" s="6" t="s">
        <v>4</v>
      </c>
      <c r="I8" s="6" t="s">
        <v>4</v>
      </c>
    </row>
    <row r="9" spans="1:9" ht="15.75">
      <c r="A9" s="1">
        <v>3</v>
      </c>
      <c r="B9" s="44" t="s">
        <v>386</v>
      </c>
      <c r="C9" s="15">
        <f>Bevételek!C127+Bevételek!C128+Bevételek!C130+Bevételek!C131+Bevételek!C136</f>
        <v>1035000</v>
      </c>
      <c r="D9" s="15">
        <f>Bevételek!D127+Bevételek!D128+Bevételek!D130+Bevételek!D131+Bevételek!D136</f>
        <v>1035000</v>
      </c>
      <c r="E9" s="15">
        <f>Bevételek!E127+Bevételek!E128+Bevételek!E130+Bevételek!E131+Bevételek!E136</f>
        <v>1035000</v>
      </c>
      <c r="F9" s="45"/>
      <c r="G9" s="45"/>
      <c r="H9" s="45"/>
      <c r="I9" s="45"/>
    </row>
    <row r="10" spans="1:9" ht="30">
      <c r="A10" s="1">
        <v>4</v>
      </c>
      <c r="B10" s="44" t="s">
        <v>387</v>
      </c>
      <c r="C10" s="15">
        <f>Bevételek!C176+Bevételek!C177+Bevételek!C178</f>
        <v>0</v>
      </c>
      <c r="D10" s="15">
        <f>Bevételek!D176+Bevételek!D177+Bevételek!D178</f>
        <v>0</v>
      </c>
      <c r="E10" s="15">
        <f>Bevételek!E176+Bevételek!E177+Bevételek!E178</f>
        <v>0</v>
      </c>
      <c r="F10" s="45"/>
      <c r="G10" s="45"/>
      <c r="H10" s="45"/>
      <c r="I10" s="45"/>
    </row>
    <row r="11" spans="1:9" ht="15.75">
      <c r="A11" s="1">
        <v>5</v>
      </c>
      <c r="B11" s="44" t="s">
        <v>29</v>
      </c>
      <c r="C11" s="15">
        <f>Bevételek!C134+Bevételek!C148+Bevételek!C164</f>
        <v>8000</v>
      </c>
      <c r="D11" s="15">
        <f>Bevételek!D134+Bevételek!D148+Bevételek!D164</f>
        <v>8000</v>
      </c>
      <c r="E11" s="15">
        <f>Bevételek!E134+Bevételek!E148+Bevételek!E164</f>
        <v>8000</v>
      </c>
      <c r="F11" s="45"/>
      <c r="G11" s="45"/>
      <c r="H11" s="45"/>
      <c r="I11" s="45"/>
    </row>
    <row r="12" spans="1:9" ht="45">
      <c r="A12" s="1">
        <v>6</v>
      </c>
      <c r="B12" s="44" t="s">
        <v>30</v>
      </c>
      <c r="C12" s="15">
        <f>Bevételek!C157+Bevételek!C173+Bevételek!C174+Bevételek!C175+Bevételek!C212+Bevételek!C217+Bevételek!C221</f>
        <v>745000</v>
      </c>
      <c r="D12" s="15">
        <f>Bevételek!D157+Bevételek!D173+Bevételek!D174+Bevételek!D175+Bevételek!D212+Bevételek!D217+Bevételek!D221</f>
        <v>745000</v>
      </c>
      <c r="E12" s="15">
        <f>Bevételek!E157+Bevételek!E173+Bevételek!E174+Bevételek!E175+Bevételek!E212+Bevételek!E217+Bevételek!E221</f>
        <v>745000</v>
      </c>
      <c r="F12" s="45"/>
      <c r="G12" s="45"/>
      <c r="H12" s="45"/>
      <c r="I12" s="45"/>
    </row>
    <row r="13" spans="1:9" ht="15.75">
      <c r="A13" s="1">
        <v>7</v>
      </c>
      <c r="B13" s="44" t="s">
        <v>31</v>
      </c>
      <c r="C13" s="15">
        <f>Bevételek!C223</f>
        <v>0</v>
      </c>
      <c r="D13" s="15">
        <f>Bevételek!D223</f>
        <v>0</v>
      </c>
      <c r="E13" s="15">
        <f>Bevételek!E223</f>
        <v>0</v>
      </c>
      <c r="F13" s="45"/>
      <c r="G13" s="45"/>
      <c r="H13" s="45"/>
      <c r="I13" s="45"/>
    </row>
    <row r="14" spans="1:9" ht="30">
      <c r="A14" s="1">
        <v>8</v>
      </c>
      <c r="B14" s="44" t="s">
        <v>32</v>
      </c>
      <c r="C14" s="15">
        <f>Bevételek!C222</f>
        <v>0</v>
      </c>
      <c r="D14" s="15">
        <f>Bevételek!D222</f>
        <v>0</v>
      </c>
      <c r="E14" s="15">
        <f>Bevételek!E222</f>
        <v>0</v>
      </c>
      <c r="F14" s="45"/>
      <c r="G14" s="45"/>
      <c r="H14" s="45"/>
      <c r="I14" s="45"/>
    </row>
    <row r="15" spans="1:9" ht="30">
      <c r="A15" s="1">
        <v>9</v>
      </c>
      <c r="B15" s="44" t="s">
        <v>388</v>
      </c>
      <c r="C15" s="15">
        <f>Bevételek!C52+Bevételek!C107+Bevételek!C232+Bevételek!C246</f>
        <v>0</v>
      </c>
      <c r="D15" s="15">
        <f>Bevételek!D52+Bevételek!D107+Bevételek!D232+Bevételek!D246</f>
        <v>0</v>
      </c>
      <c r="E15" s="15">
        <f>Bevételek!E52+Bevételek!E107+Bevételek!E232+Bevételek!E246</f>
        <v>0</v>
      </c>
      <c r="F15" s="45"/>
      <c r="G15" s="45"/>
      <c r="H15" s="45"/>
      <c r="I15" s="45"/>
    </row>
    <row r="16" spans="1:9" s="22" customFormat="1" ht="15.75">
      <c r="A16" s="1">
        <v>10</v>
      </c>
      <c r="B16" s="46" t="s">
        <v>51</v>
      </c>
      <c r="C16" s="18">
        <f>SUM(C9:C15)</f>
        <v>1788000</v>
      </c>
      <c r="D16" s="18">
        <f>SUM(D9:D15)</f>
        <v>1788000</v>
      </c>
      <c r="E16" s="18">
        <f>SUM(E9:E15)</f>
        <v>1788000</v>
      </c>
      <c r="F16" s="45"/>
      <c r="G16" s="45"/>
      <c r="H16" s="45"/>
      <c r="I16" s="45"/>
    </row>
    <row r="17" spans="1:9" ht="15.75">
      <c r="A17" s="1">
        <v>11</v>
      </c>
      <c r="B17" s="46" t="s">
        <v>52</v>
      </c>
      <c r="C17" s="18">
        <f>ROUNDDOWN(C16*0.5,0)</f>
        <v>894000</v>
      </c>
      <c r="D17" s="18">
        <f>ROUNDDOWN(D16*0.5,0)</f>
        <v>894000</v>
      </c>
      <c r="E17" s="18">
        <f>ROUNDDOWN(E16*0.5,0)</f>
        <v>894000</v>
      </c>
      <c r="F17" s="45"/>
      <c r="G17" s="45"/>
      <c r="H17" s="45"/>
      <c r="I17" s="45"/>
    </row>
    <row r="18" spans="1:9" ht="30">
      <c r="A18" s="1">
        <v>12</v>
      </c>
      <c r="B18" s="44" t="s">
        <v>33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f aca="true" t="shared" si="0" ref="I18:I25">C18+F18+G18+H18</f>
        <v>0</v>
      </c>
    </row>
    <row r="19" spans="1:9" ht="30">
      <c r="A19" s="1">
        <v>13</v>
      </c>
      <c r="B19" s="44" t="s">
        <v>37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f t="shared" si="0"/>
        <v>0</v>
      </c>
    </row>
    <row r="20" spans="1:9" ht="15.75">
      <c r="A20" s="1">
        <v>14</v>
      </c>
      <c r="B20" s="44" t="s">
        <v>34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f t="shared" si="0"/>
        <v>0</v>
      </c>
    </row>
    <row r="21" spans="1:9" ht="15.75">
      <c r="A21" s="1">
        <v>15</v>
      </c>
      <c r="B21" s="44" t="s">
        <v>35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f t="shared" si="0"/>
        <v>0</v>
      </c>
    </row>
    <row r="22" spans="1:9" ht="15.75">
      <c r="A22" s="1">
        <v>16</v>
      </c>
      <c r="B22" s="44" t="s">
        <v>36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f t="shared" si="0"/>
        <v>0</v>
      </c>
    </row>
    <row r="23" spans="1:9" ht="15.75">
      <c r="A23" s="1">
        <v>17</v>
      </c>
      <c r="B23" s="44" t="s">
        <v>38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f t="shared" si="0"/>
        <v>0</v>
      </c>
    </row>
    <row r="24" spans="1:9" ht="30">
      <c r="A24" s="1">
        <v>18</v>
      </c>
      <c r="B24" s="44" t="s">
        <v>90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f t="shared" si="0"/>
        <v>0</v>
      </c>
    </row>
    <row r="25" spans="1:9" s="22" customFormat="1" ht="15.75">
      <c r="A25" s="1">
        <v>19</v>
      </c>
      <c r="B25" s="46" t="s">
        <v>53</v>
      </c>
      <c r="C25" s="18">
        <f aca="true" t="shared" si="1" ref="C25:H25">SUM(C18:C24)</f>
        <v>0</v>
      </c>
      <c r="D25" s="18">
        <f t="shared" si="1"/>
        <v>0</v>
      </c>
      <c r="E25" s="18">
        <f t="shared" si="1"/>
        <v>0</v>
      </c>
      <c r="F25" s="18">
        <f t="shared" si="1"/>
        <v>0</v>
      </c>
      <c r="G25" s="18">
        <f t="shared" si="1"/>
        <v>0</v>
      </c>
      <c r="H25" s="18">
        <f t="shared" si="1"/>
        <v>0</v>
      </c>
      <c r="I25" s="15">
        <f t="shared" si="0"/>
        <v>0</v>
      </c>
    </row>
    <row r="26" spans="1:9" s="22" customFormat="1" ht="29.25">
      <c r="A26" s="1">
        <v>20</v>
      </c>
      <c r="B26" s="46" t="s">
        <v>54</v>
      </c>
      <c r="C26" s="18">
        <f>C17-C25</f>
        <v>894000</v>
      </c>
      <c r="D26" s="18">
        <f>D17-D25</f>
        <v>894000</v>
      </c>
      <c r="E26" s="18">
        <f>E17-E25</f>
        <v>894000</v>
      </c>
      <c r="F26" s="45"/>
      <c r="G26" s="45"/>
      <c r="H26" s="45"/>
      <c r="I26" s="45"/>
    </row>
    <row r="27" spans="1:9" s="22" customFormat="1" ht="42.75">
      <c r="A27" s="1">
        <v>21</v>
      </c>
      <c r="B27" s="47" t="s">
        <v>383</v>
      </c>
      <c r="C27" s="18">
        <f aca="true" t="shared" si="2" ref="C27:H27">SUM(C28:C32)</f>
        <v>0</v>
      </c>
      <c r="D27" s="18">
        <f t="shared" si="2"/>
        <v>0</v>
      </c>
      <c r="E27" s="18">
        <f t="shared" si="2"/>
        <v>0</v>
      </c>
      <c r="F27" s="18">
        <f t="shared" si="2"/>
        <v>0</v>
      </c>
      <c r="G27" s="18">
        <f t="shared" si="2"/>
        <v>0</v>
      </c>
      <c r="H27" s="18">
        <f t="shared" si="2"/>
        <v>0</v>
      </c>
      <c r="I27" s="15">
        <f aca="true" t="shared" si="3" ref="I27:I32">C27+F27+G27+H27</f>
        <v>0</v>
      </c>
    </row>
    <row r="28" spans="1:9" ht="30">
      <c r="A28" s="1">
        <v>22</v>
      </c>
      <c r="B28" s="44" t="s">
        <v>390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f t="shared" si="3"/>
        <v>0</v>
      </c>
    </row>
    <row r="29" spans="1:9" ht="45">
      <c r="A29" s="1">
        <v>23</v>
      </c>
      <c r="B29" s="44" t="s">
        <v>121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f t="shared" si="3"/>
        <v>0</v>
      </c>
    </row>
    <row r="30" spans="1:9" ht="30">
      <c r="A30" s="1">
        <v>24</v>
      </c>
      <c r="B30" s="44" t="s">
        <v>91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f t="shared" si="3"/>
        <v>0</v>
      </c>
    </row>
    <row r="31" spans="1:9" ht="15.75">
      <c r="A31" s="1">
        <v>25</v>
      </c>
      <c r="B31" s="44" t="s">
        <v>89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f t="shared" si="3"/>
        <v>0</v>
      </c>
    </row>
    <row r="32" spans="1:9" ht="45">
      <c r="A32" s="1">
        <v>26</v>
      </c>
      <c r="B32" s="44" t="s">
        <v>382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f t="shared" si="3"/>
        <v>0</v>
      </c>
    </row>
    <row r="33" ht="15">
      <c r="I33" s="130"/>
    </row>
  </sheetData>
  <sheetProtection/>
  <mergeCells count="5">
    <mergeCell ref="A1:I1"/>
    <mergeCell ref="A3:I3"/>
    <mergeCell ref="A4:I4"/>
    <mergeCell ref="B7:B8"/>
    <mergeCell ref="A2:I2"/>
  </mergeCells>
  <printOptions/>
  <pageMargins left="0.5118110236220472" right="0.31496062992125984" top="0.7480314960629921" bottom="0.4724409448818898" header="0.31496062992125984" footer="0.31496062992125984"/>
  <pageSetup fitToHeight="1" fitToWidth="1" horizontalDpi="300" verticalDpi="300" orientation="portrait" paperSize="9" r:id="rId1"/>
  <headerFooter>
    <oddHeader>&amp;R&amp;"Arial,Normál"&amp;10
3. melléklet a 2/2018.(III.12.) önkormányzati rendelethez
</oddHeader>
    <oddFooter>&amp;C&amp;P. oldal, összesen: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G28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5.7109375" style="0" customWidth="1"/>
    <col min="2" max="2" width="68.28125" style="0" customWidth="1"/>
    <col min="3" max="6" width="9.140625" style="0" customWidth="1"/>
  </cols>
  <sheetData>
    <row r="1" spans="1:6" s="2" customFormat="1" ht="15.75">
      <c r="A1" s="209" t="s">
        <v>457</v>
      </c>
      <c r="B1" s="209"/>
      <c r="C1" s="209"/>
      <c r="D1" s="209"/>
      <c r="E1" s="209"/>
      <c r="F1" s="209"/>
    </row>
    <row r="2" spans="1:6" s="2" customFormat="1" ht="15.75">
      <c r="A2" s="209" t="s">
        <v>488</v>
      </c>
      <c r="B2" s="209"/>
      <c r="C2" s="209"/>
      <c r="D2" s="209"/>
      <c r="E2" s="209"/>
      <c r="F2" s="209"/>
    </row>
    <row r="3" spans="1:6" s="10" customFormat="1" ht="15.75">
      <c r="A3" s="2"/>
      <c r="B3" s="2"/>
      <c r="C3" s="2"/>
      <c r="D3" s="2"/>
      <c r="E3" s="2"/>
      <c r="F3" s="2"/>
    </row>
    <row r="4" spans="1:6" s="10" customFormat="1" ht="15.75">
      <c r="A4" s="1"/>
      <c r="B4" s="1" t="s">
        <v>0</v>
      </c>
      <c r="C4" s="1" t="s">
        <v>1</v>
      </c>
      <c r="D4" s="1" t="s">
        <v>2</v>
      </c>
      <c r="E4" s="1" t="s">
        <v>3</v>
      </c>
      <c r="F4" s="1" t="s">
        <v>6</v>
      </c>
    </row>
    <row r="5" spans="1:6" s="10" customFormat="1" ht="15.75">
      <c r="A5" s="1">
        <v>1</v>
      </c>
      <c r="B5" s="223" t="s">
        <v>9</v>
      </c>
      <c r="C5" s="6" t="s">
        <v>391</v>
      </c>
      <c r="D5" s="6" t="s">
        <v>490</v>
      </c>
      <c r="E5" s="6" t="s">
        <v>514</v>
      </c>
      <c r="F5" s="6" t="s">
        <v>5</v>
      </c>
    </row>
    <row r="6" spans="1:7" s="10" customFormat="1" ht="15.75">
      <c r="A6" s="1">
        <v>2</v>
      </c>
      <c r="B6" s="224"/>
      <c r="C6" s="6" t="s">
        <v>4</v>
      </c>
      <c r="D6" s="6" t="s">
        <v>4</v>
      </c>
      <c r="E6" s="6" t="s">
        <v>4</v>
      </c>
      <c r="F6" s="6" t="s">
        <v>4</v>
      </c>
      <c r="G6" s="12"/>
    </row>
    <row r="7" spans="1:7" s="10" customFormat="1" ht="31.5">
      <c r="A7" s="1">
        <v>3</v>
      </c>
      <c r="B7" s="7" t="s">
        <v>17</v>
      </c>
      <c r="C7" s="14">
        <v>0</v>
      </c>
      <c r="D7" s="14">
        <v>0</v>
      </c>
      <c r="E7" s="14">
        <v>0</v>
      </c>
      <c r="F7" s="14">
        <f>C7+D7+E7</f>
        <v>0</v>
      </c>
      <c r="G7" s="12"/>
    </row>
    <row r="8" spans="1:7" s="10" customFormat="1" ht="31.5">
      <c r="A8" s="1">
        <v>4</v>
      </c>
      <c r="B8" s="7" t="s">
        <v>18</v>
      </c>
      <c r="C8" s="14">
        <v>0</v>
      </c>
      <c r="D8" s="14">
        <v>0</v>
      </c>
      <c r="E8" s="14">
        <v>0</v>
      </c>
      <c r="F8" s="14">
        <f>C8+D8+E8</f>
        <v>0</v>
      </c>
      <c r="G8" s="12"/>
    </row>
    <row r="9" spans="1:7" s="10" customFormat="1" ht="15.75" hidden="1">
      <c r="A9" s="1"/>
      <c r="B9" s="7" t="s">
        <v>19</v>
      </c>
      <c r="C9" s="5"/>
      <c r="D9" s="5"/>
      <c r="E9" s="5"/>
      <c r="F9" s="14"/>
      <c r="G9" s="12"/>
    </row>
    <row r="10" spans="1:7" s="10" customFormat="1" ht="15.75" hidden="1">
      <c r="A10" s="1"/>
      <c r="B10" s="7" t="s">
        <v>20</v>
      </c>
      <c r="C10" s="5"/>
      <c r="D10" s="5"/>
      <c r="E10" s="5"/>
      <c r="F10" s="14"/>
      <c r="G10" s="12"/>
    </row>
    <row r="11" spans="1:7" s="10" customFormat="1" ht="15.75" hidden="1">
      <c r="A11" s="1"/>
      <c r="B11" s="7" t="s">
        <v>21</v>
      </c>
      <c r="C11" s="5"/>
      <c r="D11" s="5"/>
      <c r="E11" s="5"/>
      <c r="F11" s="14">
        <f>C11+D11+E11</f>
        <v>0</v>
      </c>
      <c r="G11" s="12"/>
    </row>
    <row r="12" spans="1:7" s="10" customFormat="1" ht="15.75" hidden="1">
      <c r="A12" s="1"/>
      <c r="B12" s="7" t="s">
        <v>22</v>
      </c>
      <c r="C12" s="5"/>
      <c r="D12" s="5"/>
      <c r="E12" s="5"/>
      <c r="F12" s="14">
        <f>C12+D12+E12</f>
        <v>0</v>
      </c>
      <c r="G12" s="12"/>
    </row>
    <row r="13" spans="1:7" s="10" customFormat="1" ht="15.75" hidden="1">
      <c r="A13" s="1"/>
      <c r="B13" s="7" t="s">
        <v>25</v>
      </c>
      <c r="C13" s="5"/>
      <c r="D13" s="5"/>
      <c r="E13" s="5"/>
      <c r="F13" s="14">
        <f>C13+D13+E13</f>
        <v>0</v>
      </c>
      <c r="G13" s="12"/>
    </row>
    <row r="14" spans="1:7" s="10" customFormat="1" ht="15.75" hidden="1">
      <c r="A14" s="1"/>
      <c r="B14" s="7" t="s">
        <v>23</v>
      </c>
      <c r="C14" s="5"/>
      <c r="D14" s="5"/>
      <c r="E14" s="5"/>
      <c r="F14" s="14">
        <f>C14+D14+E14</f>
        <v>0</v>
      </c>
      <c r="G14" s="12"/>
    </row>
    <row r="15" spans="1:7" s="10" customFormat="1" ht="15.75" hidden="1">
      <c r="A15" s="1"/>
      <c r="B15" s="7" t="s">
        <v>24</v>
      </c>
      <c r="C15" s="5"/>
      <c r="D15" s="5"/>
      <c r="E15" s="5"/>
      <c r="F15" s="14">
        <f>C15+D15+E15</f>
        <v>0</v>
      </c>
      <c r="G15" s="12"/>
    </row>
    <row r="16" spans="1:7" s="10" customFormat="1" ht="15.75" hidden="1">
      <c r="A16" s="1"/>
      <c r="B16" s="7" t="s">
        <v>26</v>
      </c>
      <c r="C16" s="5"/>
      <c r="D16" s="5"/>
      <c r="E16" s="5"/>
      <c r="F16" s="14"/>
      <c r="G16" s="12"/>
    </row>
    <row r="17" spans="1:7" s="10" customFormat="1" ht="15.75" hidden="1">
      <c r="A17" s="1"/>
      <c r="B17" s="7" t="s">
        <v>20</v>
      </c>
      <c r="C17" s="5"/>
      <c r="D17" s="5"/>
      <c r="E17" s="5"/>
      <c r="F17" s="14"/>
      <c r="G17" s="12"/>
    </row>
    <row r="18" spans="1:7" s="10" customFormat="1" ht="15.75" hidden="1">
      <c r="A18" s="1"/>
      <c r="B18" s="7" t="s">
        <v>27</v>
      </c>
      <c r="C18" s="5"/>
      <c r="D18" s="5"/>
      <c r="E18" s="5"/>
      <c r="F18" s="14">
        <f>C18+D18+E18</f>
        <v>0</v>
      </c>
      <c r="G18" s="12"/>
    </row>
    <row r="19" spans="1:7" s="10" customFormat="1" ht="15.75" hidden="1">
      <c r="A19" s="1"/>
      <c r="B19" s="7"/>
      <c r="C19" s="5"/>
      <c r="D19" s="5"/>
      <c r="E19" s="5"/>
      <c r="F19" s="14"/>
      <c r="G19" s="12"/>
    </row>
    <row r="20" spans="1:7" s="10" customFormat="1" ht="15.75" hidden="1">
      <c r="A20" s="1"/>
      <c r="B20" s="7"/>
      <c r="C20" s="5"/>
      <c r="D20" s="5"/>
      <c r="E20" s="5"/>
      <c r="F20" s="14"/>
      <c r="G20" s="12"/>
    </row>
    <row r="21" spans="1:7" s="10" customFormat="1" ht="15.75" hidden="1">
      <c r="A21" s="1"/>
      <c r="B21" s="7"/>
      <c r="C21" s="5"/>
      <c r="D21" s="5"/>
      <c r="E21" s="5"/>
      <c r="F21" s="14"/>
      <c r="G21" s="12"/>
    </row>
    <row r="22" spans="1:7" s="10" customFormat="1" ht="15.75" hidden="1">
      <c r="A22" s="1"/>
      <c r="B22" s="7"/>
      <c r="C22" s="5"/>
      <c r="D22" s="5"/>
      <c r="E22" s="5"/>
      <c r="F22" s="14"/>
      <c r="G22" s="12"/>
    </row>
    <row r="23" spans="1:7" s="10" customFormat="1" ht="15.75" hidden="1">
      <c r="A23" s="1"/>
      <c r="B23" s="7"/>
      <c r="C23" s="5"/>
      <c r="D23" s="5"/>
      <c r="E23" s="5"/>
      <c r="F23" s="14"/>
      <c r="G23" s="12"/>
    </row>
    <row r="24" spans="1:7" s="10" customFormat="1" ht="15.75" hidden="1">
      <c r="A24" s="1"/>
      <c r="B24" s="7"/>
      <c r="C24" s="5"/>
      <c r="D24" s="5"/>
      <c r="E24" s="5"/>
      <c r="F24" s="14"/>
      <c r="G24" s="12"/>
    </row>
    <row r="25" spans="1:7" s="10" customFormat="1" ht="15.75" hidden="1">
      <c r="A25" s="1"/>
      <c r="B25" s="7"/>
      <c r="C25" s="5"/>
      <c r="D25" s="5"/>
      <c r="E25" s="5"/>
      <c r="F25" s="14"/>
      <c r="G25" s="12"/>
    </row>
    <row r="26" spans="1:7" s="10" customFormat="1" ht="15.75" hidden="1">
      <c r="A26" s="1"/>
      <c r="B26" s="7"/>
      <c r="C26" s="5"/>
      <c r="D26" s="5"/>
      <c r="E26" s="5"/>
      <c r="F26" s="14"/>
      <c r="G26" s="12"/>
    </row>
    <row r="27" spans="1:6" ht="15.75" hidden="1">
      <c r="A27" s="1"/>
      <c r="B27" s="7"/>
      <c r="C27" s="5"/>
      <c r="D27" s="5"/>
      <c r="E27" s="5"/>
      <c r="F27" s="14"/>
    </row>
    <row r="28" spans="1:6" ht="15.75" hidden="1">
      <c r="A28" s="1"/>
      <c r="B28" s="7"/>
      <c r="C28" s="5"/>
      <c r="D28" s="5"/>
      <c r="E28" s="5"/>
      <c r="F28" s="14"/>
    </row>
  </sheetData>
  <sheetProtection/>
  <mergeCells count="3">
    <mergeCell ref="A1:F1"/>
    <mergeCell ref="A2:F2"/>
    <mergeCell ref="B5:B6"/>
  </mergeCells>
  <printOptions horizontalCentered="1"/>
  <pageMargins left="0.4724409448818898" right="0.35433070866141736" top="0.7480314960629921" bottom="0.7480314960629921" header="0.31496062992125984" footer="0.31496062992125984"/>
  <pageSetup horizontalDpi="300" verticalDpi="300" orientation="landscape" paperSize="9" r:id="rId1"/>
  <headerFooter>
    <oddHeader>&amp;R&amp;"Arial,Normál"&amp;10
4. melléklet a 2/2018.(III.12.) önkormányzati rendelethez</oddHeader>
    <oddFooter>&amp;C&amp;P. oldal, összesen: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I33"/>
  <sheetViews>
    <sheetView zoomScalePageLayoutView="0" workbookViewId="0" topLeftCell="A1">
      <selection activeCell="A4" sqref="A4:L4"/>
    </sheetView>
  </sheetViews>
  <sheetFormatPr defaultColWidth="9.140625" defaultRowHeight="15"/>
  <cols>
    <col min="1" max="1" width="36.7109375" style="0" customWidth="1"/>
    <col min="2" max="2" width="12.7109375" style="0" customWidth="1"/>
    <col min="3" max="3" width="16.140625" style="0" customWidth="1"/>
    <col min="4" max="4" width="15.140625" style="0" customWidth="1"/>
    <col min="5" max="5" width="15.57421875" style="0" hidden="1" customWidth="1"/>
    <col min="6" max="6" width="36.7109375" style="0" customWidth="1"/>
    <col min="7" max="8" width="13.7109375" style="0" customWidth="1"/>
    <col min="9" max="9" width="14.8515625" style="0" customWidth="1"/>
  </cols>
  <sheetData>
    <row r="1" spans="1:9" s="2" customFormat="1" ht="15.75" customHeight="1">
      <c r="A1" s="225" t="s">
        <v>583</v>
      </c>
      <c r="B1" s="225"/>
      <c r="C1" s="225"/>
      <c r="D1" s="225"/>
      <c r="E1" s="225"/>
      <c r="F1" s="225"/>
      <c r="G1" s="225"/>
      <c r="H1" s="225"/>
      <c r="I1" s="225"/>
    </row>
    <row r="2" spans="1:9" s="2" customFormat="1" ht="15.75">
      <c r="A2" s="209" t="s">
        <v>584</v>
      </c>
      <c r="B2" s="209"/>
      <c r="C2" s="209"/>
      <c r="D2" s="209"/>
      <c r="E2" s="209"/>
      <c r="F2" s="209"/>
      <c r="G2" s="209"/>
      <c r="H2" s="209"/>
      <c r="I2" s="209"/>
    </row>
    <row r="3" spans="2:5" ht="15">
      <c r="B3" s="39"/>
      <c r="C3" s="39"/>
      <c r="D3" s="39"/>
      <c r="E3" s="39"/>
    </row>
    <row r="4" spans="1:9" s="11" customFormat="1" ht="31.5">
      <c r="A4" s="86" t="s">
        <v>9</v>
      </c>
      <c r="B4" s="4" t="s">
        <v>580</v>
      </c>
      <c r="C4" s="4" t="s">
        <v>581</v>
      </c>
      <c r="D4" s="4" t="s">
        <v>582</v>
      </c>
      <c r="E4" s="4" t="s">
        <v>517</v>
      </c>
      <c r="F4" s="86" t="s">
        <v>9</v>
      </c>
      <c r="G4" s="4" t="s">
        <v>580</v>
      </c>
      <c r="H4" s="4" t="s">
        <v>581</v>
      </c>
      <c r="I4" s="4" t="s">
        <v>582</v>
      </c>
    </row>
    <row r="5" spans="1:9" s="93" customFormat="1" ht="16.5">
      <c r="A5" s="213" t="s">
        <v>44</v>
      </c>
      <c r="B5" s="213"/>
      <c r="C5" s="213"/>
      <c r="D5" s="213"/>
      <c r="E5" s="213"/>
      <c r="F5" s="228" t="s">
        <v>134</v>
      </c>
      <c r="G5" s="229"/>
      <c r="H5" s="229"/>
      <c r="I5" s="230"/>
    </row>
    <row r="6" spans="1:9" s="11" customFormat="1" ht="31.5">
      <c r="A6" s="88" t="s">
        <v>286</v>
      </c>
      <c r="B6" s="5">
        <v>12005841</v>
      </c>
      <c r="C6" s="5">
        <v>14203404</v>
      </c>
      <c r="D6" s="5">
        <f>Összesen!L7</f>
        <v>13064375</v>
      </c>
      <c r="E6" s="5" t="e">
        <f>Összesen!#REF!</f>
        <v>#REF!</v>
      </c>
      <c r="F6" s="90" t="s">
        <v>39</v>
      </c>
      <c r="G6" s="5">
        <v>4284114</v>
      </c>
      <c r="H6" s="5">
        <v>5818869</v>
      </c>
      <c r="I6" s="5">
        <f>Összesen!Y7</f>
        <v>5898000</v>
      </c>
    </row>
    <row r="7" spans="1:9" s="11" customFormat="1" ht="30">
      <c r="A7" s="88" t="s">
        <v>308</v>
      </c>
      <c r="B7" s="5">
        <v>803652</v>
      </c>
      <c r="C7" s="5">
        <v>790876</v>
      </c>
      <c r="D7" s="5">
        <f>Összesen!L8</f>
        <v>1109000</v>
      </c>
      <c r="E7" s="5" t="e">
        <f>Összesen!#REF!</f>
        <v>#REF!</v>
      </c>
      <c r="F7" s="90" t="s">
        <v>80</v>
      </c>
      <c r="G7" s="5">
        <v>1097468</v>
      </c>
      <c r="H7" s="5">
        <v>1179090</v>
      </c>
      <c r="I7" s="5">
        <f>Összesen!Y8</f>
        <v>1156000</v>
      </c>
    </row>
    <row r="8" spans="1:9" s="11" customFormat="1" ht="15.75">
      <c r="A8" s="88" t="s">
        <v>44</v>
      </c>
      <c r="B8" s="5">
        <v>673579</v>
      </c>
      <c r="C8" s="5">
        <v>330220</v>
      </c>
      <c r="D8" s="5">
        <f>Összesen!L9</f>
        <v>1030780</v>
      </c>
      <c r="E8" s="5" t="e">
        <f>Összesen!#REF!</f>
        <v>#REF!</v>
      </c>
      <c r="F8" s="90" t="s">
        <v>81</v>
      </c>
      <c r="G8" s="5">
        <v>3734047</v>
      </c>
      <c r="H8" s="5">
        <v>2538074</v>
      </c>
      <c r="I8" s="5">
        <f>Összesen!Y9</f>
        <v>9601702</v>
      </c>
    </row>
    <row r="9" spans="1:9" s="11" customFormat="1" ht="15.75">
      <c r="A9" s="212" t="s">
        <v>366</v>
      </c>
      <c r="B9" s="208">
        <v>0</v>
      </c>
      <c r="C9" s="208">
        <v>303300</v>
      </c>
      <c r="D9" s="208">
        <f>Összesen!L10</f>
        <v>0</v>
      </c>
      <c r="E9" s="226" t="e">
        <f>Összesen!#REF!</f>
        <v>#REF!</v>
      </c>
      <c r="F9" s="90" t="s">
        <v>82</v>
      </c>
      <c r="G9" s="5">
        <v>1059150</v>
      </c>
      <c r="H9" s="5">
        <v>569470</v>
      </c>
      <c r="I9" s="5">
        <f>Összesen!Y10</f>
        <v>562100</v>
      </c>
    </row>
    <row r="10" spans="1:9" s="11" customFormat="1" ht="15.75">
      <c r="A10" s="212"/>
      <c r="B10" s="208"/>
      <c r="C10" s="208"/>
      <c r="D10" s="208"/>
      <c r="E10" s="227"/>
      <c r="F10" s="90" t="s">
        <v>83</v>
      </c>
      <c r="G10" s="5">
        <v>1960373</v>
      </c>
      <c r="H10" s="5">
        <v>2003530</v>
      </c>
      <c r="I10" s="5">
        <f>Összesen!Y11</f>
        <v>816805</v>
      </c>
    </row>
    <row r="11" spans="1:9" s="11" customFormat="1" ht="15.75">
      <c r="A11" s="89" t="s">
        <v>85</v>
      </c>
      <c r="B11" s="13">
        <f>SUM(B6:B10)</f>
        <v>13483072</v>
      </c>
      <c r="C11" s="13">
        <f>SUM(C6:C10)</f>
        <v>15627800</v>
      </c>
      <c r="D11" s="13">
        <f>SUM(D6:D10)</f>
        <v>15204155</v>
      </c>
      <c r="E11" s="13" t="e">
        <f>SUM(E6:E10)</f>
        <v>#REF!</v>
      </c>
      <c r="F11" s="89" t="s">
        <v>86</v>
      </c>
      <c r="G11" s="13">
        <f>SUM(G6:G10)</f>
        <v>12135152</v>
      </c>
      <c r="H11" s="13">
        <f>SUM(H6:H10)</f>
        <v>12109033</v>
      </c>
      <c r="I11" s="13">
        <f>SUM(I6:I10)</f>
        <v>18034607</v>
      </c>
    </row>
    <row r="12" spans="1:9" s="11" customFormat="1" ht="15.75">
      <c r="A12" s="91" t="s">
        <v>139</v>
      </c>
      <c r="B12" s="92">
        <f>B11-G11</f>
        <v>1347920</v>
      </c>
      <c r="C12" s="92">
        <f>C11-H11</f>
        <v>3518767</v>
      </c>
      <c r="D12" s="92">
        <f>D11-I11</f>
        <v>-2830452</v>
      </c>
      <c r="E12" s="92" t="e">
        <f>E11-#REF!</f>
        <v>#REF!</v>
      </c>
      <c r="F12" s="205" t="s">
        <v>132</v>
      </c>
      <c r="G12" s="206">
        <v>405114</v>
      </c>
      <c r="H12" s="206">
        <v>431120</v>
      </c>
      <c r="I12" s="206">
        <f>Összesen!Y13</f>
        <v>521562</v>
      </c>
    </row>
    <row r="13" spans="1:9" s="11" customFormat="1" ht="15.75">
      <c r="A13" s="91" t="s">
        <v>130</v>
      </c>
      <c r="B13" s="5">
        <v>8153908</v>
      </c>
      <c r="C13" s="5">
        <v>10856214</v>
      </c>
      <c r="D13" s="5">
        <f>Összesen!L14</f>
        <v>6947500</v>
      </c>
      <c r="E13" s="5" t="e">
        <f>Összesen!#REF!</f>
        <v>#REF!</v>
      </c>
      <c r="F13" s="205"/>
      <c r="G13" s="206"/>
      <c r="H13" s="206"/>
      <c r="I13" s="206"/>
    </row>
    <row r="14" spans="1:9" s="11" customFormat="1" ht="15.75">
      <c r="A14" s="91" t="s">
        <v>131</v>
      </c>
      <c r="B14" s="5">
        <v>431120</v>
      </c>
      <c r="C14" s="5">
        <v>521562</v>
      </c>
      <c r="D14" s="5">
        <f>Összesen!L15</f>
        <v>0</v>
      </c>
      <c r="E14" s="5" t="e">
        <f>Összesen!#REF!</f>
        <v>#REF!</v>
      </c>
      <c r="F14" s="205"/>
      <c r="G14" s="206"/>
      <c r="H14" s="206"/>
      <c r="I14" s="206"/>
    </row>
    <row r="15" spans="1:9" s="11" customFormat="1" ht="15.75">
      <c r="A15" s="61" t="s">
        <v>165</v>
      </c>
      <c r="B15" s="5">
        <v>0</v>
      </c>
      <c r="C15" s="5">
        <v>0</v>
      </c>
      <c r="D15" s="5">
        <v>0</v>
      </c>
      <c r="E15" s="5"/>
      <c r="F15" s="61" t="s">
        <v>166</v>
      </c>
      <c r="G15" s="80">
        <v>0</v>
      </c>
      <c r="H15" s="80">
        <v>0</v>
      </c>
      <c r="I15" s="80">
        <v>0</v>
      </c>
    </row>
    <row r="16" spans="1:9" s="11" customFormat="1" ht="15.75">
      <c r="A16" s="89" t="s">
        <v>10</v>
      </c>
      <c r="B16" s="14">
        <f>B11+B13+B14+B15</f>
        <v>22068100</v>
      </c>
      <c r="C16" s="14">
        <f>C11+C13+C14+C15</f>
        <v>27005576</v>
      </c>
      <c r="D16" s="14">
        <f>D11+D13+D14+D15</f>
        <v>22151655</v>
      </c>
      <c r="E16" s="14" t="e">
        <f>E11+E13+E14+E15</f>
        <v>#REF!</v>
      </c>
      <c r="F16" s="89" t="s">
        <v>11</v>
      </c>
      <c r="G16" s="14">
        <f>G11+G12+G15</f>
        <v>12540266</v>
      </c>
      <c r="H16" s="14">
        <f>H11+H12+H15</f>
        <v>12540153</v>
      </c>
      <c r="I16" s="14">
        <f>I11+I12+I15</f>
        <v>18556169</v>
      </c>
    </row>
    <row r="17" spans="1:9" s="93" customFormat="1" ht="16.5">
      <c r="A17" s="231" t="s">
        <v>133</v>
      </c>
      <c r="B17" s="231"/>
      <c r="C17" s="231"/>
      <c r="D17" s="231"/>
      <c r="E17" s="231"/>
      <c r="F17" s="228" t="s">
        <v>112</v>
      </c>
      <c r="G17" s="229"/>
      <c r="H17" s="229"/>
      <c r="I17" s="230"/>
    </row>
    <row r="18" spans="1:9" s="11" customFormat="1" ht="31.5">
      <c r="A18" s="88" t="s">
        <v>295</v>
      </c>
      <c r="B18" s="5">
        <v>8348277</v>
      </c>
      <c r="C18" s="5">
        <v>5098145</v>
      </c>
      <c r="D18" s="5">
        <f>Összesen!L18</f>
        <v>0</v>
      </c>
      <c r="E18" s="5" t="e">
        <f>Összesen!#REF!</f>
        <v>#REF!</v>
      </c>
      <c r="F18" s="88" t="s">
        <v>110</v>
      </c>
      <c r="G18" s="5">
        <v>1362772</v>
      </c>
      <c r="H18" s="5">
        <v>6062474</v>
      </c>
      <c r="I18" s="5">
        <f>Összesen!Y18</f>
        <v>1000000</v>
      </c>
    </row>
    <row r="19" spans="1:9" s="11" customFormat="1" ht="15.75">
      <c r="A19" s="88" t="s">
        <v>133</v>
      </c>
      <c r="B19" s="5">
        <v>1228275</v>
      </c>
      <c r="C19" s="5">
        <v>0</v>
      </c>
      <c r="D19" s="5">
        <f>Összesen!L19</f>
        <v>0</v>
      </c>
      <c r="E19" s="5" t="e">
        <f>Összesen!#REF!</f>
        <v>#REF!</v>
      </c>
      <c r="F19" s="88" t="s">
        <v>45</v>
      </c>
      <c r="G19" s="5">
        <v>6965400</v>
      </c>
      <c r="H19" s="5">
        <v>6496604</v>
      </c>
      <c r="I19" s="5">
        <f>Összesen!Y19</f>
        <v>2499872</v>
      </c>
    </row>
    <row r="20" spans="1:9" s="11" customFormat="1" ht="15.75">
      <c r="A20" s="88" t="s">
        <v>367</v>
      </c>
      <c r="B20" s="5">
        <v>100000</v>
      </c>
      <c r="C20" s="5">
        <v>80000</v>
      </c>
      <c r="D20" s="5">
        <f>Összesen!L20</f>
        <v>20000</v>
      </c>
      <c r="E20" s="5" t="e">
        <f>Összesen!#REF!</f>
        <v>#REF!</v>
      </c>
      <c r="F20" s="88" t="s">
        <v>208</v>
      </c>
      <c r="G20" s="5">
        <v>20000</v>
      </c>
      <c r="H20" s="5">
        <v>136990</v>
      </c>
      <c r="I20" s="5">
        <f>Összesen!Y20</f>
        <v>115614</v>
      </c>
    </row>
    <row r="21" spans="1:9" s="11" customFormat="1" ht="15.75">
      <c r="A21" s="89" t="s">
        <v>85</v>
      </c>
      <c r="B21" s="13">
        <f>SUM(B18:B20)</f>
        <v>9676552</v>
      </c>
      <c r="C21" s="13">
        <f>SUM(C18:C20)</f>
        <v>5178145</v>
      </c>
      <c r="D21" s="13">
        <f>SUM(D18:D20)</f>
        <v>20000</v>
      </c>
      <c r="E21" s="13" t="e">
        <f>SUM(E18:E20)</f>
        <v>#REF!</v>
      </c>
      <c r="F21" s="89" t="s">
        <v>86</v>
      </c>
      <c r="G21" s="13">
        <f>SUM(G18:G20)</f>
        <v>8348172</v>
      </c>
      <c r="H21" s="13">
        <f>SUM(H18:H20)</f>
        <v>12696068</v>
      </c>
      <c r="I21" s="13">
        <f>SUM(I18:I20)</f>
        <v>3615486</v>
      </c>
    </row>
    <row r="22" spans="1:9" s="11" customFormat="1" ht="15.75">
      <c r="A22" s="91" t="s">
        <v>139</v>
      </c>
      <c r="B22" s="92">
        <f>B21-G21</f>
        <v>1328380</v>
      </c>
      <c r="C22" s="92">
        <f>C21-H21</f>
        <v>-7517923</v>
      </c>
      <c r="D22" s="92">
        <f>D21-I21</f>
        <v>-3595486</v>
      </c>
      <c r="E22" s="92" t="e">
        <f>E21-#REF!</f>
        <v>#REF!</v>
      </c>
      <c r="F22" s="205" t="s">
        <v>132</v>
      </c>
      <c r="G22" s="206">
        <v>0</v>
      </c>
      <c r="H22" s="206">
        <v>0</v>
      </c>
      <c r="I22" s="206">
        <f>Összesen!Y22</f>
        <v>0</v>
      </c>
    </row>
    <row r="23" spans="1:9" s="11" customFormat="1" ht="15.75">
      <c r="A23" s="91" t="s">
        <v>130</v>
      </c>
      <c r="B23" s="5">
        <v>0</v>
      </c>
      <c r="C23" s="5">
        <v>0</v>
      </c>
      <c r="D23" s="5">
        <f>Összesen!L23</f>
        <v>0</v>
      </c>
      <c r="E23" s="5" t="e">
        <f>Összesen!#REF!</f>
        <v>#REF!</v>
      </c>
      <c r="F23" s="205"/>
      <c r="G23" s="206"/>
      <c r="H23" s="206"/>
      <c r="I23" s="206"/>
    </row>
    <row r="24" spans="1:9" s="11" customFormat="1" ht="15.75">
      <c r="A24" s="91" t="s">
        <v>131</v>
      </c>
      <c r="B24" s="5">
        <v>0</v>
      </c>
      <c r="C24" s="5">
        <v>0</v>
      </c>
      <c r="D24" s="5">
        <f>Összesen!L24</f>
        <v>0</v>
      </c>
      <c r="E24" s="5" t="e">
        <f>Összesen!#REF!</f>
        <v>#REF!</v>
      </c>
      <c r="F24" s="205"/>
      <c r="G24" s="206"/>
      <c r="H24" s="206"/>
      <c r="I24" s="206"/>
    </row>
    <row r="25" spans="1:9" s="11" customFormat="1" ht="31.5">
      <c r="A25" s="89" t="s">
        <v>12</v>
      </c>
      <c r="B25" s="14">
        <f>B21+B23+B24</f>
        <v>9676552</v>
      </c>
      <c r="C25" s="14">
        <f>C21+C23+C24</f>
        <v>5178145</v>
      </c>
      <c r="D25" s="14">
        <f>D21+D23+D24</f>
        <v>20000</v>
      </c>
      <c r="E25" s="14" t="e">
        <f>E21+E23+E24</f>
        <v>#REF!</v>
      </c>
      <c r="F25" s="89" t="s">
        <v>13</v>
      </c>
      <c r="G25" s="14">
        <f>G21+G22</f>
        <v>8348172</v>
      </c>
      <c r="H25" s="14">
        <f>H21+H22</f>
        <v>12696068</v>
      </c>
      <c r="I25" s="14">
        <f>I21+I22</f>
        <v>3615486</v>
      </c>
    </row>
    <row r="26" spans="1:9" s="93" customFormat="1" ht="16.5">
      <c r="A26" s="213" t="s">
        <v>135</v>
      </c>
      <c r="B26" s="213"/>
      <c r="C26" s="213"/>
      <c r="D26" s="213"/>
      <c r="E26" s="213"/>
      <c r="F26" s="228" t="s">
        <v>136</v>
      </c>
      <c r="G26" s="229"/>
      <c r="H26" s="229"/>
      <c r="I26" s="230"/>
    </row>
    <row r="27" spans="1:9" s="11" customFormat="1" ht="15.75">
      <c r="A27" s="88" t="s">
        <v>137</v>
      </c>
      <c r="B27" s="5">
        <f>B11+B21</f>
        <v>23159624</v>
      </c>
      <c r="C27" s="5">
        <f>C11+C21</f>
        <v>20805945</v>
      </c>
      <c r="D27" s="5">
        <f>D11+D21</f>
        <v>15224155</v>
      </c>
      <c r="E27" s="5" t="e">
        <f>E11+E21</f>
        <v>#REF!</v>
      </c>
      <c r="F27" s="88" t="s">
        <v>138</v>
      </c>
      <c r="G27" s="5">
        <f aca="true" t="shared" si="0" ref="G27:I28">G11+G21</f>
        <v>20483324</v>
      </c>
      <c r="H27" s="5">
        <f t="shared" si="0"/>
        <v>24805101</v>
      </c>
      <c r="I27" s="5">
        <f t="shared" si="0"/>
        <v>21650093</v>
      </c>
    </row>
    <row r="28" spans="1:9" s="11" customFormat="1" ht="15.75">
      <c r="A28" s="91" t="s">
        <v>139</v>
      </c>
      <c r="B28" s="92">
        <f>B27-G27</f>
        <v>2676300</v>
      </c>
      <c r="C28" s="92">
        <f>C27-H27</f>
        <v>-3999156</v>
      </c>
      <c r="D28" s="92">
        <f>D27-I27</f>
        <v>-6425938</v>
      </c>
      <c r="E28" s="92" t="e">
        <f>E27-#REF!</f>
        <v>#REF!</v>
      </c>
      <c r="F28" s="205" t="s">
        <v>132</v>
      </c>
      <c r="G28" s="206">
        <f t="shared" si="0"/>
        <v>405114</v>
      </c>
      <c r="H28" s="206">
        <f t="shared" si="0"/>
        <v>431120</v>
      </c>
      <c r="I28" s="206">
        <f t="shared" si="0"/>
        <v>521562</v>
      </c>
    </row>
    <row r="29" spans="1:9" s="11" customFormat="1" ht="15.75">
      <c r="A29" s="91" t="s">
        <v>130</v>
      </c>
      <c r="B29" s="5">
        <f aca="true" t="shared" si="1" ref="B29:E30">B13+B23</f>
        <v>8153908</v>
      </c>
      <c r="C29" s="5">
        <f t="shared" si="1"/>
        <v>10856214</v>
      </c>
      <c r="D29" s="5">
        <f>D13+D23</f>
        <v>6947500</v>
      </c>
      <c r="E29" s="5" t="e">
        <f t="shared" si="1"/>
        <v>#REF!</v>
      </c>
      <c r="F29" s="205"/>
      <c r="G29" s="206"/>
      <c r="H29" s="206"/>
      <c r="I29" s="206"/>
    </row>
    <row r="30" spans="1:9" s="11" customFormat="1" ht="15.75">
      <c r="A30" s="91" t="s">
        <v>131</v>
      </c>
      <c r="B30" s="5">
        <f t="shared" si="1"/>
        <v>431120</v>
      </c>
      <c r="C30" s="5">
        <f t="shared" si="1"/>
        <v>521562</v>
      </c>
      <c r="D30" s="5">
        <f>D14+D24</f>
        <v>0</v>
      </c>
      <c r="E30" s="5" t="e">
        <f t="shared" si="1"/>
        <v>#REF!</v>
      </c>
      <c r="F30" s="205"/>
      <c r="G30" s="206"/>
      <c r="H30" s="206"/>
      <c r="I30" s="206"/>
    </row>
    <row r="31" spans="1:9" s="11" customFormat="1" ht="15.75">
      <c r="A31" s="61" t="s">
        <v>165</v>
      </c>
      <c r="B31" s="5">
        <f>B15</f>
        <v>0</v>
      </c>
      <c r="C31" s="5">
        <f>C15</f>
        <v>0</v>
      </c>
      <c r="D31" s="5">
        <f>D15</f>
        <v>0</v>
      </c>
      <c r="E31" s="5">
        <f>E15</f>
        <v>0</v>
      </c>
      <c r="F31" s="61" t="s">
        <v>166</v>
      </c>
      <c r="G31" s="80">
        <f>G15</f>
        <v>0</v>
      </c>
      <c r="H31" s="80">
        <f>H15</f>
        <v>0</v>
      </c>
      <c r="I31" s="80">
        <f>I15</f>
        <v>0</v>
      </c>
    </row>
    <row r="32" spans="1:9" s="11" customFormat="1" ht="15.75">
      <c r="A32" s="87" t="s">
        <v>7</v>
      </c>
      <c r="B32" s="14">
        <f>B27+B29+B30+B31</f>
        <v>31744652</v>
      </c>
      <c r="C32" s="14">
        <f>C27+C29+C30+C31</f>
        <v>32183721</v>
      </c>
      <c r="D32" s="14">
        <f>D27+D29+D30+D31</f>
        <v>22171655</v>
      </c>
      <c r="E32" s="14" t="e">
        <f>E27+E29+E30+E31</f>
        <v>#REF!</v>
      </c>
      <c r="F32" s="87" t="s">
        <v>8</v>
      </c>
      <c r="G32" s="14">
        <f>SUM(G27:G31)</f>
        <v>20888438</v>
      </c>
      <c r="H32" s="14">
        <f>SUM(H27:H31)</f>
        <v>25236221</v>
      </c>
      <c r="I32" s="14">
        <f>SUM(I27:I31)</f>
        <v>22171655</v>
      </c>
    </row>
    <row r="33" spans="4:9" ht="15">
      <c r="D33" s="39">
        <f>Összesen!L31</f>
        <v>22171655</v>
      </c>
      <c r="I33" s="39">
        <f>Összesen!Y31</f>
        <v>22171655</v>
      </c>
    </row>
  </sheetData>
  <sheetProtection/>
  <mergeCells count="25">
    <mergeCell ref="F28:F30"/>
    <mergeCell ref="G28:G30"/>
    <mergeCell ref="H28:H30"/>
    <mergeCell ref="I22:I24"/>
    <mergeCell ref="I28:I30"/>
    <mergeCell ref="F22:F24"/>
    <mergeCell ref="G22:G24"/>
    <mergeCell ref="F5:I5"/>
    <mergeCell ref="D9:D10"/>
    <mergeCell ref="A5:E5"/>
    <mergeCell ref="I12:I14"/>
    <mergeCell ref="F17:I17"/>
    <mergeCell ref="F26:I26"/>
    <mergeCell ref="A17:E17"/>
    <mergeCell ref="A26:E26"/>
    <mergeCell ref="H22:H24"/>
    <mergeCell ref="A1:I1"/>
    <mergeCell ref="A2:I2"/>
    <mergeCell ref="F12:F14"/>
    <mergeCell ref="G12:G14"/>
    <mergeCell ref="H12:H14"/>
    <mergeCell ref="A9:A10"/>
    <mergeCell ref="B9:B10"/>
    <mergeCell ref="C9:C10"/>
    <mergeCell ref="E9:E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  <headerFooter>
    <oddHeader>&amp;R1. kimutatás</oddHeader>
    <oddFooter>&amp;C&amp;P. oldal, összesen: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1:T29"/>
  <sheetViews>
    <sheetView zoomScalePageLayoutView="0" workbookViewId="0" topLeftCell="A1">
      <pane xSplit="2" ySplit="4" topLeftCell="C5" activePane="bottomRight" state="frozen"/>
      <selection pane="topLeft" activeCell="A4" sqref="A4:L4"/>
      <selection pane="topRight" activeCell="A4" sqref="A4:L4"/>
      <selection pane="bottomLeft" activeCell="A4" sqref="A4:L4"/>
      <selection pane="bottomRight" activeCell="A4" sqref="A4:L4"/>
    </sheetView>
  </sheetViews>
  <sheetFormatPr defaultColWidth="9.140625" defaultRowHeight="15"/>
  <cols>
    <col min="1" max="1" width="5.7109375" style="71" customWidth="1"/>
    <col min="2" max="2" width="36.57421875" style="71" customWidth="1"/>
    <col min="3" max="3" width="10.57421875" style="71" customWidth="1"/>
    <col min="4" max="14" width="10.7109375" style="71" customWidth="1"/>
    <col min="15" max="15" width="11.421875" style="71" customWidth="1"/>
    <col min="16" max="17" width="9.7109375" style="127" hidden="1" customWidth="1"/>
    <col min="18" max="18" width="0" style="71" hidden="1" customWidth="1"/>
    <col min="19" max="19" width="12.57421875" style="71" customWidth="1"/>
    <col min="20" max="20" width="11.57421875" style="71" customWidth="1"/>
    <col min="21" max="16384" width="9.140625" style="71" customWidth="1"/>
  </cols>
  <sheetData>
    <row r="1" spans="1:17" s="16" customFormat="1" ht="15.75">
      <c r="A1" s="232" t="s">
        <v>579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124"/>
      <c r="Q1" s="124"/>
    </row>
    <row r="2" spans="16:17" s="16" customFormat="1" ht="15.75">
      <c r="P2" s="124"/>
      <c r="Q2" s="124"/>
    </row>
    <row r="3" spans="1:17" s="10" customFormat="1" ht="15.75">
      <c r="A3" s="1"/>
      <c r="B3" s="1" t="s">
        <v>0</v>
      </c>
      <c r="C3" s="1" t="s">
        <v>1</v>
      </c>
      <c r="D3" s="1" t="s">
        <v>2</v>
      </c>
      <c r="E3" s="1" t="s">
        <v>3</v>
      </c>
      <c r="F3" s="1" t="s">
        <v>6</v>
      </c>
      <c r="G3" s="1" t="s">
        <v>47</v>
      </c>
      <c r="H3" s="1" t="s">
        <v>48</v>
      </c>
      <c r="I3" s="1" t="s">
        <v>49</v>
      </c>
      <c r="J3" s="1" t="s">
        <v>93</v>
      </c>
      <c r="K3" s="1" t="s">
        <v>94</v>
      </c>
      <c r="L3" s="1" t="s">
        <v>50</v>
      </c>
      <c r="M3" s="1" t="s">
        <v>95</v>
      </c>
      <c r="N3" s="1" t="s">
        <v>96</v>
      </c>
      <c r="O3" s="1" t="s">
        <v>97</v>
      </c>
      <c r="P3" s="125"/>
      <c r="Q3" s="125"/>
    </row>
    <row r="4" spans="1:17" s="10" customFormat="1" ht="15.75">
      <c r="A4" s="1">
        <v>1</v>
      </c>
      <c r="B4" s="6" t="s">
        <v>9</v>
      </c>
      <c r="C4" s="68" t="s">
        <v>98</v>
      </c>
      <c r="D4" s="68" t="s">
        <v>99</v>
      </c>
      <c r="E4" s="68" t="s">
        <v>100</v>
      </c>
      <c r="F4" s="68" t="s">
        <v>101</v>
      </c>
      <c r="G4" s="68" t="s">
        <v>102</v>
      </c>
      <c r="H4" s="68" t="s">
        <v>103</v>
      </c>
      <c r="I4" s="68" t="s">
        <v>104</v>
      </c>
      <c r="J4" s="68" t="s">
        <v>105</v>
      </c>
      <c r="K4" s="68" t="s">
        <v>106</v>
      </c>
      <c r="L4" s="68" t="s">
        <v>107</v>
      </c>
      <c r="M4" s="68" t="s">
        <v>108</v>
      </c>
      <c r="N4" s="68" t="s">
        <v>109</v>
      </c>
      <c r="O4" s="68" t="s">
        <v>5</v>
      </c>
      <c r="P4" s="125"/>
      <c r="Q4" s="125"/>
    </row>
    <row r="5" spans="1:20" s="10" customFormat="1" ht="25.5">
      <c r="A5" s="1">
        <v>2</v>
      </c>
      <c r="B5" s="116" t="s">
        <v>286</v>
      </c>
      <c r="C5" s="5">
        <v>1086588</v>
      </c>
      <c r="D5" s="5">
        <v>1086588</v>
      </c>
      <c r="E5" s="5">
        <v>1086588</v>
      </c>
      <c r="F5" s="5">
        <v>1086588</v>
      </c>
      <c r="G5" s="5">
        <v>1111900</v>
      </c>
      <c r="H5" s="5">
        <v>1086588</v>
      </c>
      <c r="I5" s="5">
        <v>1086590</v>
      </c>
      <c r="J5" s="5">
        <v>1086588</v>
      </c>
      <c r="K5" s="5">
        <v>1086588</v>
      </c>
      <c r="L5" s="5">
        <v>1086590</v>
      </c>
      <c r="M5" s="5">
        <v>1086588</v>
      </c>
      <c r="N5" s="5">
        <v>1086591</v>
      </c>
      <c r="O5" s="14">
        <f>SUM(C5:N5)</f>
        <v>13064375</v>
      </c>
      <c r="P5" s="126" t="e">
        <f>Összesen!#REF!</f>
        <v>#REF!</v>
      </c>
      <c r="Q5" s="126" t="e">
        <f>O5-P5</f>
        <v>#REF!</v>
      </c>
      <c r="S5" s="12">
        <f>Összesen!L7</f>
        <v>13064375</v>
      </c>
      <c r="T5" s="12">
        <f>S5-O5</f>
        <v>0</v>
      </c>
    </row>
    <row r="6" spans="1:20" s="10" customFormat="1" ht="25.5">
      <c r="A6" s="1">
        <v>3</v>
      </c>
      <c r="B6" s="116" t="s">
        <v>295</v>
      </c>
      <c r="C6" s="5">
        <v>0</v>
      </c>
      <c r="D6" s="5">
        <v>0</v>
      </c>
      <c r="E6" s="5">
        <v>0</v>
      </c>
      <c r="F6" s="5"/>
      <c r="G6" s="5">
        <v>0</v>
      </c>
      <c r="H6" s="5">
        <v>0</v>
      </c>
      <c r="I6" s="5"/>
      <c r="J6" s="5">
        <v>0</v>
      </c>
      <c r="K6" s="5">
        <v>0</v>
      </c>
      <c r="L6" s="5">
        <v>0</v>
      </c>
      <c r="M6" s="5">
        <v>0</v>
      </c>
      <c r="N6" s="5">
        <v>0</v>
      </c>
      <c r="O6" s="14">
        <f>SUM(C6:N6)</f>
        <v>0</v>
      </c>
      <c r="P6" s="126" t="e">
        <f>Összesen!#REF!</f>
        <v>#REF!</v>
      </c>
      <c r="Q6" s="126" t="e">
        <f aca="true" t="shared" si="0" ref="Q6:Q27">O6-P6</f>
        <v>#REF!</v>
      </c>
      <c r="S6" s="12">
        <f>Összesen!L18</f>
        <v>0</v>
      </c>
      <c r="T6" s="12">
        <f aca="true" t="shared" si="1" ref="T6:T28">S6-O6</f>
        <v>0</v>
      </c>
    </row>
    <row r="7" spans="1:20" s="10" customFormat="1" ht="15.75">
      <c r="A7" s="1">
        <v>4</v>
      </c>
      <c r="B7" s="116" t="s">
        <v>308</v>
      </c>
      <c r="C7" s="5"/>
      <c r="D7" s="5"/>
      <c r="E7" s="5">
        <v>459500</v>
      </c>
      <c r="F7" s="5"/>
      <c r="G7" s="5">
        <v>110000</v>
      </c>
      <c r="H7" s="5"/>
      <c r="I7" s="5"/>
      <c r="J7" s="5"/>
      <c r="K7" s="5">
        <v>459500</v>
      </c>
      <c r="L7" s="5"/>
      <c r="M7" s="5"/>
      <c r="N7" s="5">
        <v>80000</v>
      </c>
      <c r="O7" s="14">
        <f aca="true" t="shared" si="2" ref="O7:O15">SUM(C7:N7)</f>
        <v>1109000</v>
      </c>
      <c r="P7" s="126" t="e">
        <f>Összesen!#REF!</f>
        <v>#REF!</v>
      </c>
      <c r="Q7" s="126" t="e">
        <f t="shared" si="0"/>
        <v>#REF!</v>
      </c>
      <c r="S7" s="12">
        <f>Összesen!L8</f>
        <v>1109000</v>
      </c>
      <c r="T7" s="12">
        <f t="shared" si="1"/>
        <v>0</v>
      </c>
    </row>
    <row r="8" spans="1:20" s="10" customFormat="1" ht="15.75">
      <c r="A8" s="1">
        <v>5</v>
      </c>
      <c r="B8" s="116" t="s">
        <v>44</v>
      </c>
      <c r="C8" s="5">
        <v>23315</v>
      </c>
      <c r="D8" s="5">
        <v>123315</v>
      </c>
      <c r="E8" s="5">
        <v>93315</v>
      </c>
      <c r="F8" s="5">
        <v>123315</v>
      </c>
      <c r="G8" s="5">
        <v>24315</v>
      </c>
      <c r="H8" s="5">
        <v>123315</v>
      </c>
      <c r="I8" s="5">
        <v>23315</v>
      </c>
      <c r="J8" s="5">
        <v>193315</v>
      </c>
      <c r="K8" s="5">
        <v>23315</v>
      </c>
      <c r="L8" s="5">
        <v>123315</v>
      </c>
      <c r="M8" s="5">
        <v>33315</v>
      </c>
      <c r="N8" s="5">
        <v>123315</v>
      </c>
      <c r="O8" s="14">
        <f t="shared" si="2"/>
        <v>1030780</v>
      </c>
      <c r="P8" s="126" t="e">
        <f>Összesen!#REF!</f>
        <v>#REF!</v>
      </c>
      <c r="Q8" s="126" t="e">
        <f t="shared" si="0"/>
        <v>#REF!</v>
      </c>
      <c r="S8" s="12">
        <f>Összesen!L9</f>
        <v>1030780</v>
      </c>
      <c r="T8" s="12">
        <f t="shared" si="1"/>
        <v>0</v>
      </c>
    </row>
    <row r="9" spans="1:20" s="10" customFormat="1" ht="15.75">
      <c r="A9" s="1">
        <v>6</v>
      </c>
      <c r="B9" s="116" t="s">
        <v>133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14">
        <f t="shared" si="2"/>
        <v>0</v>
      </c>
      <c r="P9" s="126" t="e">
        <f>Összesen!#REF!</f>
        <v>#REF!</v>
      </c>
      <c r="Q9" s="126" t="e">
        <f t="shared" si="0"/>
        <v>#REF!</v>
      </c>
      <c r="S9" s="12">
        <f>Összesen!L19</f>
        <v>0</v>
      </c>
      <c r="T9" s="12">
        <f t="shared" si="1"/>
        <v>0</v>
      </c>
    </row>
    <row r="10" spans="1:20" s="10" customFormat="1" ht="15.75">
      <c r="A10" s="1">
        <v>7</v>
      </c>
      <c r="B10" s="116" t="s">
        <v>366</v>
      </c>
      <c r="C10" s="5">
        <v>0</v>
      </c>
      <c r="D10" s="5"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14">
        <f t="shared" si="2"/>
        <v>0</v>
      </c>
      <c r="P10" s="126" t="e">
        <f>Összesen!#REF!</f>
        <v>#REF!</v>
      </c>
      <c r="Q10" s="126" t="e">
        <f t="shared" si="0"/>
        <v>#REF!</v>
      </c>
      <c r="S10" s="12">
        <f>Összesen!L10</f>
        <v>0</v>
      </c>
      <c r="T10" s="12">
        <f t="shared" si="1"/>
        <v>0</v>
      </c>
    </row>
    <row r="11" spans="1:20" s="10" customFormat="1" ht="15.75">
      <c r="A11" s="1">
        <v>8</v>
      </c>
      <c r="B11" s="116" t="s">
        <v>367</v>
      </c>
      <c r="C11" s="5">
        <v>2000</v>
      </c>
      <c r="D11" s="5">
        <v>2000</v>
      </c>
      <c r="E11" s="5">
        <v>2000</v>
      </c>
      <c r="F11" s="5">
        <v>2000</v>
      </c>
      <c r="G11" s="5">
        <v>2000</v>
      </c>
      <c r="H11" s="5">
        <v>2000</v>
      </c>
      <c r="I11" s="5">
        <v>2000</v>
      </c>
      <c r="J11" s="5">
        <v>2000</v>
      </c>
      <c r="K11" s="5">
        <v>2000</v>
      </c>
      <c r="L11" s="5">
        <v>2000</v>
      </c>
      <c r="M11" s="5">
        <v>0</v>
      </c>
      <c r="N11" s="5">
        <v>0</v>
      </c>
      <c r="O11" s="14">
        <f t="shared" si="2"/>
        <v>20000</v>
      </c>
      <c r="P11" s="126" t="e">
        <f>Összesen!#REF!</f>
        <v>#REF!</v>
      </c>
      <c r="Q11" s="126" t="e">
        <f t="shared" si="0"/>
        <v>#REF!</v>
      </c>
      <c r="S11" s="12">
        <f>Összesen!L20</f>
        <v>20000</v>
      </c>
      <c r="T11" s="12">
        <f t="shared" si="1"/>
        <v>0</v>
      </c>
    </row>
    <row r="12" spans="1:20" s="10" customFormat="1" ht="15.75">
      <c r="A12" s="1">
        <v>9</v>
      </c>
      <c r="B12" s="116" t="s">
        <v>376</v>
      </c>
      <c r="C12" s="5">
        <v>1000000</v>
      </c>
      <c r="D12" s="5">
        <v>0</v>
      </c>
      <c r="E12" s="5">
        <v>0</v>
      </c>
      <c r="F12" s="5">
        <v>500000</v>
      </c>
      <c r="G12" s="5"/>
      <c r="H12" s="5">
        <v>2000000</v>
      </c>
      <c r="I12" s="5">
        <v>500000</v>
      </c>
      <c r="J12" s="5">
        <v>2500000</v>
      </c>
      <c r="K12" s="5"/>
      <c r="L12" s="5"/>
      <c r="M12" s="5">
        <v>447500</v>
      </c>
      <c r="N12" s="5"/>
      <c r="O12" s="14">
        <f t="shared" si="2"/>
        <v>6947500</v>
      </c>
      <c r="P12" s="126" t="e">
        <f>Összesen!#REF!</f>
        <v>#REF!</v>
      </c>
      <c r="Q12" s="126" t="e">
        <f t="shared" si="0"/>
        <v>#REF!</v>
      </c>
      <c r="S12" s="12">
        <f>Összesen!L14</f>
        <v>6947500</v>
      </c>
      <c r="T12" s="12">
        <f t="shared" si="1"/>
        <v>0</v>
      </c>
    </row>
    <row r="13" spans="1:20" s="10" customFormat="1" ht="15.75">
      <c r="A13" s="1">
        <v>10</v>
      </c>
      <c r="B13" s="116" t="s">
        <v>377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14">
        <f t="shared" si="2"/>
        <v>0</v>
      </c>
      <c r="P13" s="126" t="e">
        <f>Összesen!#REF!</f>
        <v>#REF!</v>
      </c>
      <c r="Q13" s="126" t="e">
        <f t="shared" si="0"/>
        <v>#REF!</v>
      </c>
      <c r="S13" s="12">
        <f>Összesen!L23</f>
        <v>0</v>
      </c>
      <c r="T13" s="12">
        <f t="shared" si="1"/>
        <v>0</v>
      </c>
    </row>
    <row r="14" spans="1:20" s="10" customFormat="1" ht="15.75">
      <c r="A14" s="1">
        <v>11</v>
      </c>
      <c r="B14" s="116" t="s">
        <v>374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14">
        <f t="shared" si="2"/>
        <v>0</v>
      </c>
      <c r="P14" s="126" t="e">
        <f>Összesen!#REF!</f>
        <v>#REF!</v>
      </c>
      <c r="Q14" s="126" t="e">
        <f t="shared" si="0"/>
        <v>#REF!</v>
      </c>
      <c r="S14" s="12">
        <f>Összesen!L15</f>
        <v>0</v>
      </c>
      <c r="T14" s="12">
        <f t="shared" si="1"/>
        <v>0</v>
      </c>
    </row>
    <row r="15" spans="1:20" s="10" customFormat="1" ht="15.75">
      <c r="A15" s="1">
        <v>12</v>
      </c>
      <c r="B15" s="116" t="s">
        <v>375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14">
        <f t="shared" si="2"/>
        <v>0</v>
      </c>
      <c r="P15" s="126" t="e">
        <f>Összesen!#REF!</f>
        <v>#REF!</v>
      </c>
      <c r="Q15" s="126" t="e">
        <f t="shared" si="0"/>
        <v>#REF!</v>
      </c>
      <c r="S15" s="12">
        <f>Összesen!L24</f>
        <v>0</v>
      </c>
      <c r="T15" s="12">
        <f t="shared" si="1"/>
        <v>0</v>
      </c>
    </row>
    <row r="16" spans="1:20" s="10" customFormat="1" ht="15.75">
      <c r="A16" s="1">
        <v>13</v>
      </c>
      <c r="B16" s="70" t="s">
        <v>7</v>
      </c>
      <c r="C16" s="14">
        <f aca="true" t="shared" si="3" ref="C16:O16">SUM(C5:C15)</f>
        <v>2111903</v>
      </c>
      <c r="D16" s="14">
        <f t="shared" si="3"/>
        <v>1211903</v>
      </c>
      <c r="E16" s="14">
        <f t="shared" si="3"/>
        <v>1641403</v>
      </c>
      <c r="F16" s="14">
        <f t="shared" si="3"/>
        <v>1711903</v>
      </c>
      <c r="G16" s="14">
        <f t="shared" si="3"/>
        <v>1248215</v>
      </c>
      <c r="H16" s="14">
        <f t="shared" si="3"/>
        <v>3211903</v>
      </c>
      <c r="I16" s="14">
        <f t="shared" si="3"/>
        <v>1611905</v>
      </c>
      <c r="J16" s="14">
        <f t="shared" si="3"/>
        <v>3781903</v>
      </c>
      <c r="K16" s="14">
        <f t="shared" si="3"/>
        <v>1571403</v>
      </c>
      <c r="L16" s="14">
        <f t="shared" si="3"/>
        <v>1211905</v>
      </c>
      <c r="M16" s="14">
        <f t="shared" si="3"/>
        <v>1567403</v>
      </c>
      <c r="N16" s="14">
        <f t="shared" si="3"/>
        <v>1289906</v>
      </c>
      <c r="O16" s="14">
        <f t="shared" si="3"/>
        <v>22171655</v>
      </c>
      <c r="P16" s="126" t="e">
        <f>Összesen!#REF!</f>
        <v>#REF!</v>
      </c>
      <c r="Q16" s="126" t="e">
        <f t="shared" si="0"/>
        <v>#REF!</v>
      </c>
      <c r="S16" s="12">
        <f>Összesen!L31</f>
        <v>22171655</v>
      </c>
      <c r="T16" s="12">
        <f t="shared" si="1"/>
        <v>0</v>
      </c>
    </row>
    <row r="17" spans="1:20" s="10" customFormat="1" ht="15.75">
      <c r="A17" s="1">
        <v>14</v>
      </c>
      <c r="B17" s="69" t="s">
        <v>39</v>
      </c>
      <c r="C17" s="5">
        <v>470667</v>
      </c>
      <c r="D17" s="5">
        <v>470667</v>
      </c>
      <c r="E17" s="5">
        <v>470667</v>
      </c>
      <c r="F17" s="5">
        <v>470667</v>
      </c>
      <c r="G17" s="5">
        <v>495667</v>
      </c>
      <c r="H17" s="5">
        <v>470667</v>
      </c>
      <c r="I17" s="5">
        <v>470667</v>
      </c>
      <c r="J17" s="5">
        <v>570667</v>
      </c>
      <c r="K17" s="5">
        <v>495663</v>
      </c>
      <c r="L17" s="5">
        <v>470667</v>
      </c>
      <c r="M17" s="5">
        <v>470667</v>
      </c>
      <c r="N17" s="5">
        <v>570667</v>
      </c>
      <c r="O17" s="14">
        <f aca="true" t="shared" si="4" ref="O17:O26">SUM(C17:N17)</f>
        <v>5898000</v>
      </c>
      <c r="P17" s="126" t="e">
        <f>Összesen!#REF!</f>
        <v>#REF!</v>
      </c>
      <c r="Q17" s="126" t="e">
        <f t="shared" si="0"/>
        <v>#REF!</v>
      </c>
      <c r="S17" s="12">
        <f>Összesen!Y7</f>
        <v>5898000</v>
      </c>
      <c r="T17" s="12">
        <f t="shared" si="1"/>
        <v>0</v>
      </c>
    </row>
    <row r="18" spans="1:20" s="10" customFormat="1" ht="25.5">
      <c r="A18" s="1">
        <v>15</v>
      </c>
      <c r="B18" s="69" t="s">
        <v>80</v>
      </c>
      <c r="C18" s="5">
        <v>103547</v>
      </c>
      <c r="D18" s="5">
        <v>91780</v>
      </c>
      <c r="E18" s="5">
        <v>91780</v>
      </c>
      <c r="F18" s="5">
        <v>91780</v>
      </c>
      <c r="G18" s="5">
        <v>101780</v>
      </c>
      <c r="H18" s="5">
        <v>91780</v>
      </c>
      <c r="I18" s="5">
        <v>91780</v>
      </c>
      <c r="J18" s="5">
        <v>91780</v>
      </c>
      <c r="K18" s="5">
        <v>101780</v>
      </c>
      <c r="L18" s="5">
        <v>91780</v>
      </c>
      <c r="M18" s="5">
        <v>91780</v>
      </c>
      <c r="N18" s="5">
        <v>114653</v>
      </c>
      <c r="O18" s="14">
        <f t="shared" si="4"/>
        <v>1156000</v>
      </c>
      <c r="P18" s="126" t="e">
        <f>Összesen!#REF!</f>
        <v>#REF!</v>
      </c>
      <c r="Q18" s="126" t="e">
        <f t="shared" si="0"/>
        <v>#REF!</v>
      </c>
      <c r="S18" s="12">
        <f>Összesen!Y8</f>
        <v>1156000</v>
      </c>
      <c r="T18" s="12">
        <f t="shared" si="1"/>
        <v>0</v>
      </c>
    </row>
    <row r="19" spans="1:20" s="10" customFormat="1" ht="15.75">
      <c r="A19" s="1">
        <v>16</v>
      </c>
      <c r="B19" s="69" t="s">
        <v>81</v>
      </c>
      <c r="C19" s="5">
        <v>740200</v>
      </c>
      <c r="D19" s="5">
        <v>760200</v>
      </c>
      <c r="E19" s="5">
        <v>890000</v>
      </c>
      <c r="F19" s="5">
        <v>788900</v>
      </c>
      <c r="G19" s="5">
        <v>818795</v>
      </c>
      <c r="H19" s="5">
        <v>1045200</v>
      </c>
      <c r="I19" s="5">
        <v>761670</v>
      </c>
      <c r="J19" s="5">
        <v>1096800</v>
      </c>
      <c r="K19" s="5">
        <v>733677</v>
      </c>
      <c r="L19" s="5">
        <v>691246</v>
      </c>
      <c r="M19" s="5">
        <v>680500</v>
      </c>
      <c r="N19" s="5">
        <v>594514</v>
      </c>
      <c r="O19" s="14">
        <f t="shared" si="4"/>
        <v>9601702</v>
      </c>
      <c r="P19" s="126" t="e">
        <f>Összesen!#REF!</f>
        <v>#REF!</v>
      </c>
      <c r="Q19" s="126" t="e">
        <f t="shared" si="0"/>
        <v>#REF!</v>
      </c>
      <c r="S19" s="12">
        <f>Összesen!Y9</f>
        <v>9601702</v>
      </c>
      <c r="T19" s="12">
        <f t="shared" si="1"/>
        <v>0</v>
      </c>
    </row>
    <row r="20" spans="1:20" s="10" customFormat="1" ht="15.75">
      <c r="A20" s="1">
        <v>17</v>
      </c>
      <c r="B20" s="69" t="s">
        <v>82</v>
      </c>
      <c r="C20" s="5">
        <v>18509</v>
      </c>
      <c r="D20" s="5">
        <v>18509</v>
      </c>
      <c r="E20" s="5">
        <v>28509</v>
      </c>
      <c r="F20" s="5">
        <v>38509</v>
      </c>
      <c r="G20" s="5">
        <v>38501</v>
      </c>
      <c r="H20" s="5">
        <v>18509</v>
      </c>
      <c r="I20" s="5">
        <v>38509</v>
      </c>
      <c r="J20" s="5">
        <v>138509</v>
      </c>
      <c r="K20" s="5">
        <v>38509</v>
      </c>
      <c r="L20" s="5">
        <v>18509</v>
      </c>
      <c r="M20" s="5">
        <v>18509</v>
      </c>
      <c r="N20" s="5">
        <v>148509</v>
      </c>
      <c r="O20" s="14">
        <f t="shared" si="4"/>
        <v>562100</v>
      </c>
      <c r="P20" s="126" t="e">
        <f>Összesen!#REF!</f>
        <v>#REF!</v>
      </c>
      <c r="Q20" s="126" t="e">
        <f t="shared" si="0"/>
        <v>#REF!</v>
      </c>
      <c r="S20" s="12">
        <f>Összesen!Y10</f>
        <v>562100</v>
      </c>
      <c r="T20" s="12">
        <f t="shared" si="1"/>
        <v>0</v>
      </c>
    </row>
    <row r="21" spans="1:20" s="10" customFormat="1" ht="15.75">
      <c r="A21" s="1">
        <v>18</v>
      </c>
      <c r="B21" s="69" t="s">
        <v>83</v>
      </c>
      <c r="C21" s="5"/>
      <c r="D21" s="5"/>
      <c r="E21" s="5">
        <v>168519</v>
      </c>
      <c r="F21" s="5">
        <v>7731</v>
      </c>
      <c r="G21" s="5">
        <v>15000</v>
      </c>
      <c r="H21" s="5">
        <v>168519</v>
      </c>
      <c r="I21" s="5">
        <v>50000</v>
      </c>
      <c r="J21" s="5">
        <v>20000</v>
      </c>
      <c r="K21" s="5">
        <v>168519</v>
      </c>
      <c r="L21" s="5">
        <v>50000</v>
      </c>
      <c r="M21" s="5"/>
      <c r="N21" s="5">
        <v>168517</v>
      </c>
      <c r="O21" s="14">
        <f t="shared" si="4"/>
        <v>816805</v>
      </c>
      <c r="P21" s="126" t="e">
        <f>Összesen!#REF!</f>
        <v>#REF!</v>
      </c>
      <c r="Q21" s="126" t="e">
        <f t="shared" si="0"/>
        <v>#REF!</v>
      </c>
      <c r="S21" s="12">
        <f>Összesen!Y11</f>
        <v>816805</v>
      </c>
      <c r="T21" s="12">
        <f t="shared" si="1"/>
        <v>0</v>
      </c>
    </row>
    <row r="22" spans="1:20" s="10" customFormat="1" ht="15.75">
      <c r="A22" s="1">
        <v>19</v>
      </c>
      <c r="B22" s="69" t="s">
        <v>110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1000000</v>
      </c>
      <c r="I22" s="5"/>
      <c r="J22" s="5"/>
      <c r="K22" s="5"/>
      <c r="L22" s="5"/>
      <c r="M22" s="5">
        <v>0</v>
      </c>
      <c r="N22" s="5">
        <v>0</v>
      </c>
      <c r="O22" s="14">
        <f t="shared" si="4"/>
        <v>1000000</v>
      </c>
      <c r="P22" s="126" t="e">
        <f>Összesen!#REF!</f>
        <v>#REF!</v>
      </c>
      <c r="Q22" s="126" t="e">
        <f t="shared" si="0"/>
        <v>#REF!</v>
      </c>
      <c r="S22" s="12">
        <f>Összesen!Y18</f>
        <v>1000000</v>
      </c>
      <c r="T22" s="12">
        <f t="shared" si="1"/>
        <v>0</v>
      </c>
    </row>
    <row r="23" spans="1:20" s="10" customFormat="1" ht="15.75">
      <c r="A23" s="1">
        <v>20</v>
      </c>
      <c r="B23" s="69" t="s">
        <v>45</v>
      </c>
      <c r="C23" s="5">
        <v>0</v>
      </c>
      <c r="D23" s="5">
        <v>0</v>
      </c>
      <c r="E23" s="5"/>
      <c r="F23" s="5"/>
      <c r="G23" s="5"/>
      <c r="H23" s="5">
        <v>499872</v>
      </c>
      <c r="I23" s="5"/>
      <c r="J23" s="5">
        <v>2000000</v>
      </c>
      <c r="K23" s="5"/>
      <c r="L23" s="5"/>
      <c r="M23" s="5"/>
      <c r="N23" s="5">
        <v>0</v>
      </c>
      <c r="O23" s="14">
        <f t="shared" si="4"/>
        <v>2499872</v>
      </c>
      <c r="P23" s="126" t="e">
        <f>Összesen!#REF!</f>
        <v>#REF!</v>
      </c>
      <c r="Q23" s="126" t="e">
        <f t="shared" si="0"/>
        <v>#REF!</v>
      </c>
      <c r="S23" s="12">
        <f>Összesen!Y19</f>
        <v>2499872</v>
      </c>
      <c r="T23" s="12">
        <f t="shared" si="1"/>
        <v>0</v>
      </c>
    </row>
    <row r="24" spans="1:20" s="10" customFormat="1" ht="15.75">
      <c r="A24" s="1">
        <v>21</v>
      </c>
      <c r="B24" s="69" t="s">
        <v>208</v>
      </c>
      <c r="C24" s="5">
        <v>0</v>
      </c>
      <c r="D24" s="5">
        <v>0</v>
      </c>
      <c r="E24" s="5">
        <v>5614</v>
      </c>
      <c r="F24" s="5">
        <v>0</v>
      </c>
      <c r="G24" s="5">
        <v>100000</v>
      </c>
      <c r="H24" s="5">
        <v>0</v>
      </c>
      <c r="I24" s="5">
        <v>0</v>
      </c>
      <c r="J24" s="5">
        <v>0</v>
      </c>
      <c r="K24" s="5">
        <v>10000</v>
      </c>
      <c r="L24" s="5">
        <v>0</v>
      </c>
      <c r="M24" s="5">
        <v>0</v>
      </c>
      <c r="N24" s="5">
        <v>0</v>
      </c>
      <c r="O24" s="14">
        <f t="shared" si="4"/>
        <v>115614</v>
      </c>
      <c r="P24" s="126" t="e">
        <f>Összesen!#REF!</f>
        <v>#REF!</v>
      </c>
      <c r="Q24" s="126" t="e">
        <f t="shared" si="0"/>
        <v>#REF!</v>
      </c>
      <c r="S24" s="12">
        <f>Összesen!Y20</f>
        <v>115614</v>
      </c>
      <c r="T24" s="12">
        <f t="shared" si="1"/>
        <v>0</v>
      </c>
    </row>
    <row r="25" spans="1:20" s="10" customFormat="1" ht="15.75">
      <c r="A25" s="1">
        <v>22</v>
      </c>
      <c r="B25" s="69" t="s">
        <v>92</v>
      </c>
      <c r="C25" s="5">
        <v>521562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14">
        <f t="shared" si="4"/>
        <v>521562</v>
      </c>
      <c r="P25" s="126" t="e">
        <f>Összesen!#REF!</f>
        <v>#REF!</v>
      </c>
      <c r="Q25" s="126" t="e">
        <f t="shared" si="0"/>
        <v>#REF!</v>
      </c>
      <c r="S25" s="12">
        <f>Összesen!Y13</f>
        <v>521562</v>
      </c>
      <c r="T25" s="12">
        <f t="shared" si="1"/>
        <v>0</v>
      </c>
    </row>
    <row r="26" spans="1:20" s="10" customFormat="1" ht="15.75">
      <c r="A26" s="1">
        <v>23</v>
      </c>
      <c r="B26" s="69" t="s">
        <v>111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14">
        <f t="shared" si="4"/>
        <v>0</v>
      </c>
      <c r="P26" s="126" t="e">
        <f>Összesen!#REF!</f>
        <v>#REF!</v>
      </c>
      <c r="Q26" s="126" t="e">
        <f t="shared" si="0"/>
        <v>#REF!</v>
      </c>
      <c r="S26" s="12">
        <f>Összesen!Y22</f>
        <v>0</v>
      </c>
      <c r="T26" s="12">
        <f t="shared" si="1"/>
        <v>0</v>
      </c>
    </row>
    <row r="27" spans="1:20" s="10" customFormat="1" ht="15.75">
      <c r="A27" s="1">
        <v>24</v>
      </c>
      <c r="B27" s="70" t="s">
        <v>8</v>
      </c>
      <c r="C27" s="14">
        <f>SUM(C17:C26)</f>
        <v>1854485</v>
      </c>
      <c r="D27" s="14">
        <f aca="true" t="shared" si="5" ref="D27:O27">SUM(D17:D26)</f>
        <v>1341156</v>
      </c>
      <c r="E27" s="14">
        <f t="shared" si="5"/>
        <v>1655089</v>
      </c>
      <c r="F27" s="14">
        <f t="shared" si="5"/>
        <v>1397587</v>
      </c>
      <c r="G27" s="14">
        <f t="shared" si="5"/>
        <v>1569743</v>
      </c>
      <c r="H27" s="14">
        <f t="shared" si="5"/>
        <v>3294547</v>
      </c>
      <c r="I27" s="14">
        <f t="shared" si="5"/>
        <v>1412626</v>
      </c>
      <c r="J27" s="14">
        <f t="shared" si="5"/>
        <v>3917756</v>
      </c>
      <c r="K27" s="14">
        <f t="shared" si="5"/>
        <v>1548148</v>
      </c>
      <c r="L27" s="14">
        <f t="shared" si="5"/>
        <v>1322202</v>
      </c>
      <c r="M27" s="14">
        <f t="shared" si="5"/>
        <v>1261456</v>
      </c>
      <c r="N27" s="14">
        <f t="shared" si="5"/>
        <v>1596860</v>
      </c>
      <c r="O27" s="14">
        <f t="shared" si="5"/>
        <v>22171655</v>
      </c>
      <c r="P27" s="126" t="e">
        <f>Összesen!#REF!</f>
        <v>#REF!</v>
      </c>
      <c r="Q27" s="126" t="e">
        <f t="shared" si="0"/>
        <v>#REF!</v>
      </c>
      <c r="S27" s="12">
        <f>Összesen!Y31</f>
        <v>22171655</v>
      </c>
      <c r="T27" s="12">
        <f t="shared" si="1"/>
        <v>0</v>
      </c>
    </row>
    <row r="28" spans="1:20" ht="15.75">
      <c r="A28" s="1">
        <v>25</v>
      </c>
      <c r="B28" s="70" t="s">
        <v>114</v>
      </c>
      <c r="C28" s="14">
        <f>C16-C27</f>
        <v>257418</v>
      </c>
      <c r="D28" s="14">
        <f>C28+D16-D27</f>
        <v>128165</v>
      </c>
      <c r="E28" s="14">
        <f aca="true" t="shared" si="6" ref="E28:O28">D28+E16-E27</f>
        <v>114479</v>
      </c>
      <c r="F28" s="14">
        <f t="shared" si="6"/>
        <v>428795</v>
      </c>
      <c r="G28" s="14">
        <f t="shared" si="6"/>
        <v>107267</v>
      </c>
      <c r="H28" s="14">
        <f t="shared" si="6"/>
        <v>24623</v>
      </c>
      <c r="I28" s="14">
        <f t="shared" si="6"/>
        <v>223902</v>
      </c>
      <c r="J28" s="14">
        <f t="shared" si="6"/>
        <v>88049</v>
      </c>
      <c r="K28" s="14">
        <f t="shared" si="6"/>
        <v>111304</v>
      </c>
      <c r="L28" s="14">
        <f t="shared" si="6"/>
        <v>1007</v>
      </c>
      <c r="M28" s="14">
        <f t="shared" si="6"/>
        <v>306954</v>
      </c>
      <c r="N28" s="14">
        <f t="shared" si="6"/>
        <v>0</v>
      </c>
      <c r="O28" s="14">
        <f t="shared" si="6"/>
        <v>0</v>
      </c>
      <c r="T28" s="12">
        <f t="shared" si="1"/>
        <v>0</v>
      </c>
    </row>
    <row r="29" ht="15">
      <c r="O29" s="72"/>
    </row>
  </sheetData>
  <sheetProtection/>
  <mergeCells count="1">
    <mergeCell ref="A1:O1"/>
  </mergeCells>
  <printOptions horizontalCentered="1"/>
  <pageMargins left="0.4724409448818898" right="0.35433070866141736" top="0.7480314960629921" bottom="0.7480314960629921" header="0.31496062992125984" footer="0.31496062992125984"/>
  <pageSetup fitToHeight="1" fitToWidth="1" horizontalDpi="600" verticalDpi="600" orientation="landscape" paperSize="9" scale="67" r:id="rId1"/>
  <headerFooter>
    <oddHeader>&amp;R2. kimutatás</oddHeader>
    <oddFooter>&amp;C&amp;P.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</dc:creator>
  <cp:keywords/>
  <dc:description/>
  <cp:lastModifiedBy>Livi</cp:lastModifiedBy>
  <cp:lastPrinted>2018-06-22T10:02:54Z</cp:lastPrinted>
  <dcterms:created xsi:type="dcterms:W3CDTF">2011-02-02T09:24:37Z</dcterms:created>
  <dcterms:modified xsi:type="dcterms:W3CDTF">2018-06-22T10:03:23Z</dcterms:modified>
  <cp:category/>
  <cp:version/>
  <cp:contentType/>
  <cp:contentStatus/>
</cp:coreProperties>
</file>