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8" activeTab="12"/>
  </bookViews>
  <sheets>
    <sheet name="mód 10" sheetId="1" r:id="rId1"/>
    <sheet name="Mód. 07" sheetId="2" r:id="rId2"/>
    <sheet name="Mód. 05. 24." sheetId="3" r:id="rId3"/>
    <sheet name="PM. 04.05." sheetId="4" r:id="rId4"/>
    <sheet name="Összesen" sheetId="5" r:id="rId5"/>
    <sheet name="Felh" sheetId="6" r:id="rId6"/>
    <sheet name="Adósságot kel.köt." sheetId="7" r:id="rId7"/>
    <sheet name="EU" sheetId="8" r:id="rId8"/>
    <sheet name="Egyensúly 2012-2014. " sheetId="9" r:id="rId9"/>
    <sheet name="utem" sheetId="10" r:id="rId10"/>
    <sheet name="tobbeves" sheetId="11" r:id="rId11"/>
    <sheet name="közvetett támog" sheetId="12" r:id="rId12"/>
    <sheet name="Adósságot kel.köt. (2)" sheetId="13" r:id="rId13"/>
    <sheet name="Bevételek" sheetId="14" r:id="rId14"/>
    <sheet name="Kiadás" sheetId="15" r:id="rId15"/>
    <sheet name="COFOG" sheetId="16" r:id="rId16"/>
    <sheet name="Határozat" sheetId="17" r:id="rId17"/>
    <sheet name="Határozat (2)" sheetId="18" state="hidden" r:id="rId18"/>
  </sheets>
  <externalReferences>
    <externalReference r:id="rId21"/>
    <externalReference r:id="rId22"/>
    <externalReference r:id="rId23"/>
    <externalReference r:id="rId24"/>
  </externalReferences>
  <definedNames>
    <definedName name="aa" localSheetId="1">'[1]vagyon'!#REF!</definedName>
    <definedName name="aa">'[1]vagyon'!#REF!</definedName>
    <definedName name="aaa" localSheetId="1">'[1]vagyon'!#REF!</definedName>
    <definedName name="aaa">'[1]vagyon'!#REF!</definedName>
    <definedName name="bb" localSheetId="1">'[1]vagyon'!#REF!</definedName>
    <definedName name="bb">'[1]vagyon'!#REF!</definedName>
    <definedName name="bbb" localSheetId="1">'[1]vagyon'!#REF!</definedName>
    <definedName name="bbb">'[1]vagyon'!#REF!</definedName>
    <definedName name="bháza" localSheetId="1">'[1]vagyon'!#REF!</definedName>
    <definedName name="bháza">'[1]vagyon'!#REF!</definedName>
    <definedName name="CC" localSheetId="1">'[1]vagyon'!#REF!</definedName>
    <definedName name="CC">'[1]vagyon'!#REF!</definedName>
    <definedName name="ccc" localSheetId="1">'[1]vagyon'!#REF!</definedName>
    <definedName name="ccc">'[1]vagyon'!#REF!</definedName>
    <definedName name="cccc" localSheetId="1">'[2]vagyon'!#REF!</definedName>
    <definedName name="cccc">'[2]vagyon'!#REF!</definedName>
    <definedName name="cccccc" localSheetId="1">'[1]vagyon'!#REF!</definedName>
    <definedName name="cccccc">'[1]vagyon'!#REF!</definedName>
    <definedName name="ee" localSheetId="1">'[2]vagyon'!#REF!</definedName>
    <definedName name="ee">'[2]vagyon'!#REF!</definedName>
    <definedName name="éé" localSheetId="1">'[1]vagyon'!#REF!</definedName>
    <definedName name="éé">'[1]vagyon'!#REF!</definedName>
    <definedName name="ééééé" localSheetId="1">'[1]vagyon'!#REF!</definedName>
    <definedName name="ééééé">'[1]vagyon'!#REF!</definedName>
    <definedName name="ff" localSheetId="1">'[2]vagyon'!#REF!</definedName>
    <definedName name="ff">'[2]vagyon'!#REF!</definedName>
    <definedName name="fff" localSheetId="1">'[1]vagyon'!#REF!</definedName>
    <definedName name="fff">'[1]vagyon'!#REF!</definedName>
    <definedName name="ffff" localSheetId="1">'[1]vagyon'!#REF!</definedName>
    <definedName name="ffff">'[1]vagyon'!#REF!</definedName>
    <definedName name="ffffffff" localSheetId="1">'[1]vagyon'!#REF!</definedName>
    <definedName name="ffffffff">'[1]vagyon'!#REF!</definedName>
    <definedName name="HHH" localSheetId="1">'[1]vagyon'!#REF!</definedName>
    <definedName name="HHH">'[1]vagyon'!#REF!</definedName>
    <definedName name="HHHH" localSheetId="1">'[1]vagyon'!#REF!</definedName>
    <definedName name="HHHH">'[1]vagyon'!#REF!</definedName>
    <definedName name="iiii" localSheetId="1">'[1]vagyon'!#REF!</definedName>
    <definedName name="iiii">'[1]vagyon'!#REF!</definedName>
    <definedName name="kkk" localSheetId="1">'[1]vagyon'!#REF!</definedName>
    <definedName name="kkk">'[1]vagyon'!#REF!</definedName>
    <definedName name="kkkkk" localSheetId="1">'[1]vagyon'!#REF!</definedName>
    <definedName name="kkkkk">'[1]vagyon'!#REF!</definedName>
    <definedName name="lll" localSheetId="1">'[1]vagyon'!#REF!</definedName>
    <definedName name="lll">'[1]vagyon'!#REF!</definedName>
    <definedName name="mm" localSheetId="1">'[1]vagyon'!#REF!</definedName>
    <definedName name="mm">'[1]vagyon'!#REF!</definedName>
    <definedName name="mmm" localSheetId="1">'[1]vagyon'!#REF!</definedName>
    <definedName name="mmm">'[1]vagyon'!#REF!</definedName>
    <definedName name="_xlnm.Print_Titles" localSheetId="12">'Adósságot kel.köt. (2)'!$1:$9</definedName>
    <definedName name="_xlnm.Print_Titles" localSheetId="13">'Bevételek'!$1:$4</definedName>
    <definedName name="_xlnm.Print_Titles" localSheetId="15">'COFOG'!$1:$5</definedName>
    <definedName name="_xlnm.Print_Titles" localSheetId="8">'Egyensúly 2012-2014. '!$1:$2</definedName>
    <definedName name="_xlnm.Print_Titles" localSheetId="5">'Felh'!$1:$6</definedName>
    <definedName name="_xlnm.Print_Titles" localSheetId="14">'Kiadás'!$1:$4</definedName>
    <definedName name="_xlnm.Print_Titles" localSheetId="11">'közvetett támog'!$1:$3</definedName>
    <definedName name="_xlnm.Print_Titles" localSheetId="4">'Összesen'!$1:$4</definedName>
    <definedName name="Nyomtatási_ter" localSheetId="1">'[3]vagyon'!#REF!</definedName>
    <definedName name="Nyomtatási_ter">'[3]vagyon'!#REF!</definedName>
    <definedName name="Nyomtatási_ter2" localSheetId="1">'[1]vagyon'!#REF!</definedName>
    <definedName name="Nyomtatási_ter2">'[1]vagyon'!#REF!</definedName>
    <definedName name="OOO" localSheetId="1">'[2]vagyon'!#REF!</definedName>
    <definedName name="OOO">'[2]vagyon'!#REF!</definedName>
    <definedName name="OOOO" localSheetId="1">'[1]vagyon'!#REF!</definedName>
    <definedName name="OOOO">'[1]vagyon'!#REF!</definedName>
    <definedName name="OOOOOO" localSheetId="1">'[1]vagyon'!#REF!</definedName>
    <definedName name="OOOOOO">'[1]vagyon'!#REF!</definedName>
    <definedName name="OOÚÚÚÚ" localSheetId="1">'[1]vagyon'!#REF!</definedName>
    <definedName name="OOÚÚÚÚ">'[1]vagyon'!#REF!</definedName>
    <definedName name="OŐŐ" localSheetId="1">'[1]vagyon'!#REF!</definedName>
    <definedName name="OŐŐ">'[1]vagyon'!#REF!</definedName>
    <definedName name="ŐŐŐ" localSheetId="1">'[1]vagyon'!#REF!</definedName>
    <definedName name="ŐŐŐ">'[1]vagyon'!#REF!</definedName>
    <definedName name="Pénzmaradvány." localSheetId="1">'[2]vagyon'!#REF!</definedName>
    <definedName name="Pénzmaradvány.">'[2]vagyon'!#REF!</definedName>
    <definedName name="pénzmaradvány1" localSheetId="1">'[1]vagyon'!#REF!</definedName>
    <definedName name="pénzmaradvány1">'[1]vagyon'!#REF!</definedName>
    <definedName name="pp" localSheetId="1">'[1]vagyon'!#REF!</definedName>
    <definedName name="pp">'[1]vagyon'!#REF!</definedName>
    <definedName name="uu" localSheetId="1">'[1]vagyon'!#REF!</definedName>
    <definedName name="uu">'[1]vagyon'!#REF!</definedName>
    <definedName name="uuuuu" localSheetId="1">'[1]vagyon'!#REF!</definedName>
    <definedName name="uuuuu">'[1]vagyon'!#REF!</definedName>
    <definedName name="ŰŰ" localSheetId="1">'[2]vagyon'!#REF!</definedName>
    <definedName name="ŰŰ">'[2]vagyon'!#REF!</definedName>
    <definedName name="vagy" localSheetId="1">'[4]vagyon'!#REF!</definedName>
    <definedName name="vagy">'[4]vagyon'!#REF!</definedName>
    <definedName name="ww" localSheetId="1">'[1]vagyon'!#REF!</definedName>
    <definedName name="ww">'[1]vagyon'!#REF!</definedName>
    <definedName name="XXXX" localSheetId="1">'[1]vagyon'!#REF!</definedName>
    <definedName name="XXXX">'[1]vagyon'!#REF!</definedName>
    <definedName name="xxxxx" localSheetId="1">'[1]vagyon'!#REF!</definedName>
    <definedName name="xxxxx">'[1]vagyon'!#REF!</definedName>
    <definedName name="ZZZZZ" localSheetId="1">'[1]vagyon'!#REF!</definedName>
    <definedName name="ZZZZZ">'[1]vagyon'!#REF!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6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<sst xmlns="http://schemas.openxmlformats.org/spreadsheetml/2006/main" count="1157" uniqueCount="655">
  <si>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</si>
  <si>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</si>
  <si>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</si>
  <si>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</si>
  <si>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</si>
  <si>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</si>
  <si>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</si>
  <si>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</si>
  <si>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</si>
  <si>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</si>
  <si>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</si>
  <si>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</si>
  <si>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</si>
  <si>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</si>
  <si>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</si>
  <si>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</si>
  <si>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</si>
  <si>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</si>
  <si>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</si>
  <si>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</si>
  <si>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</si>
  <si>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</si>
  <si>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</si>
  <si>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</si>
  <si>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</si>
  <si>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</si>
  <si>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</si>
  <si>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</si>
  <si>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</si>
  <si>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</si>
  <si>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</si>
  <si>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</si>
  <si>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</si>
  <si>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</si>
  <si>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</si>
  <si>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</si>
  <si>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</si>
  <si>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</si>
  <si>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</si>
  <si>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</si>
  <si>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</si>
  <si>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</si>
  <si>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</si>
  <si>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</si>
  <si>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</si>
  <si>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</si>
  <si>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</si>
  <si>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</si>
  <si>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</si>
  <si>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</si>
  <si>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</si>
  <si>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</si>
  <si>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</si>
  <si>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</si>
  <si>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</si>
  <si>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</si>
  <si>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</si>
  <si>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</si>
  <si>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</si>
  <si>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</si>
  <si>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</si>
  <si>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</si>
  <si>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</si>
  <si>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</si>
  <si>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</si>
  <si>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</si>
  <si>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</si>
  <si>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</si>
  <si>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</si>
  <si>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</si>
  <si>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</si>
  <si>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</si>
  <si>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</si>
  <si>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</si>
  <si>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</si>
  <si>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</si>
  <si>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</si>
  <si>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</si>
  <si>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</si>
  <si>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</si>
  <si>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</si>
  <si>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</si>
  <si>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</si>
  <si>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</si>
  <si>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</si>
  <si>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</si>
  <si>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</si>
  <si>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</si>
  <si>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</si>
  <si>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</si>
  <si>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</si>
  <si>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</si>
  <si>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</si>
  <si>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</si>
  <si>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</si>
  <si>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</si>
  <si>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</si>
  <si>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</si>
  <si>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</si>
  <si>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</si>
  <si>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</si>
  <si>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</si>
  <si>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</si>
  <si>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</si>
  <si>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</si>
  <si>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</si>
  <si>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</si>
  <si>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</si>
  <si>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</si>
  <si>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</si>
  <si>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</si>
  <si>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</si>
  <si>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</si>
  <si>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</si>
  <si>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</si>
  <si>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</si>
  <si>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</si>
  <si>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</si>
  <si>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</si>
  <si>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</si>
  <si>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</si>
  <si>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</si>
  <si>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</si>
  <si>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</si>
  <si>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</si>
  <si>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</si>
  <si>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</si>
  <si>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</si>
  <si>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</si>
  <si>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</si>
  <si>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</si>
  <si>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</si>
  <si>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</si>
  <si>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</si>
  <si>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</si>
  <si>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</si>
  <si>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</si>
  <si>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</si>
  <si>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</si>
  <si>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</si>
  <si>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</si>
  <si>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</si>
  <si>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</si>
  <si>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</si>
  <si>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</si>
  <si>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</si>
  <si>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</si>
  <si>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</si>
  <si>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</si>
  <si>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</si>
  <si>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</si>
  <si>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</si>
  <si>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</si>
  <si>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</si>
  <si>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</si>
  <si>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</si>
  <si>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</si>
  <si>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</si>
  <si>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</si>
  <si>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</si>
  <si>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</si>
  <si>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</si>
  <si>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</si>
  <si>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</si>
  <si>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</si>
  <si>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</si>
  <si>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</si>
  <si>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</si>
  <si>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</si>
  <si>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</si>
  <si>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</si>
  <si>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</si>
  <si>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</si>
  <si>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</si>
  <si>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</si>
  <si>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</si>
  <si>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</si>
  <si>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</si>
  <si>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</si>
  <si>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</si>
  <si>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</si>
  <si>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</si>
  <si>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</si>
  <si>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</si>
  <si>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</si>
  <si>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</si>
  <si>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</si>
  <si>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</si>
  <si>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</si>
  <si>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</si>
  <si>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</si>
  <si>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</si>
  <si>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</si>
  <si>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</si>
  <si>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</si>
  <si>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</si>
  <si>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</si>
  <si>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</si>
  <si>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</si>
  <si>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</si>
  <si>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</si>
  <si>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</si>
  <si>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</si>
  <si>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</si>
  <si>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</si>
  <si>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</si>
  <si>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</si>
  <si>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</si>
  <si>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</si>
  <si>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</si>
  <si>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</si>
  <si>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</si>
  <si>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</si>
  <si>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</si>
  <si>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</si>
  <si>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</si>
  <si>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</si>
  <si>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</si>
  <si>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</si>
  <si>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</si>
  <si>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</si>
  <si>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</si>
  <si>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</si>
  <si>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</si>
  <si>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</si>
  <si>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</si>
  <si>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</si>
  <si>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</si>
  <si>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</si>
  <si>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</si>
  <si>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</si>
  <si>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</si>
  <si>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</si>
  <si>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</si>
  <si>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</si>
  <si>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</si>
  <si>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</si>
  <si>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</si>
  <si>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</si>
  <si>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</si>
  <si>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</si>
  <si>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</si>
  <si>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</si>
  <si>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</si>
  <si>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</si>
  <si>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</si>
  <si>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</si>
  <si>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</si>
  <si>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</si>
  <si>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</si>
  <si>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</si>
  <si>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</si>
  <si>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</si>
  <si>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</si>
  <si>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</si>
  <si>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</si>
  <si>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</si>
  <si>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</si>
  <si>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</si>
  <si>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</si>
  <si>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</si>
  <si>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</si>
  <si>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</si>
  <si>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</si>
  <si>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</si>
  <si>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</si>
  <si>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</si>
  <si>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</si>
  <si>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</si>
  <si>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</si>
  <si>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</si>
  <si>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</si>
  <si>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</si>
  <si>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</si>
  <si>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</si>
  <si>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</si>
  <si>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</si>
  <si>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</si>
  <si>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</si>
  <si>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</si>
  <si>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</si>
  <si>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</si>
  <si>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</si>
  <si>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</si>
  <si>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</si>
  <si>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</si>
  <si>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</si>
  <si>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</si>
  <si>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</si>
  <si>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</si>
  <si>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</si>
  <si>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</si>
  <si>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</si>
  <si>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</si>
  <si>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</si>
  <si>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</si>
  <si>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</si>
  <si>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</si>
  <si>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</si>
  <si>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</si>
  <si>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</si>
  <si>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</si>
  <si>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</si>
  <si>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</si>
  <si>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</si>
  <si>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</si>
  <si>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</si>
  <si>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</si>
  <si>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</si>
  <si>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</si>
  <si>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</si>
  <si>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</si>
  <si>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</si>
  <si>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</si>
  <si>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</si>
  <si>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</si>
  <si>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</si>
  <si>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</si>
  <si>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</si>
  <si>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</si>
  <si>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</si>
  <si>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</si>
  <si>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</si>
  <si>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</si>
  <si>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</si>
  <si>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</si>
  <si>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</si>
  <si>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</si>
  <si>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</si>
  <si>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</si>
  <si>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</si>
  <si>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</si>
  <si>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</si>
  <si>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</si>
  <si>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</si>
  <si>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</si>
  <si>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</si>
  <si>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</si>
  <si>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</si>
  <si>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</si>
  <si>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</si>
  <si>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</si>
  <si>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</si>
  <si>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</si>
  <si>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</si>
  <si>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</si>
  <si>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</si>
  <si>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</si>
  <si>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</si>
  <si>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</si>
  <si>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</si>
  <si>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</si>
  <si>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</si>
  <si>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</si>
  <si>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</si>
  <si>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</si>
  <si>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</si>
  <si>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</si>
  <si>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</si>
  <si>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</si>
  <si>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</si>
  <si>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</si>
  <si>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</si>
  <si>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</si>
  <si>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</si>
  <si>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</si>
  <si>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</si>
  <si>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</si>
  <si>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</si>
  <si>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</si>
  <si>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</si>
  <si>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</si>
  <si>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</si>
  <si>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</si>
  <si>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</si>
  <si>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</si>
  <si>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</si>
  <si>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</si>
  <si>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</si>
  <si>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</si>
  <si>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</si>
  <si>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</si>
  <si>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</si>
  <si>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</si>
  <si>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</si>
  <si>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</si>
  <si>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</si>
  <si>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</si>
  <si>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</si>
  <si>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</si>
  <si>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</si>
  <si>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</si>
  <si>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</si>
  <si>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</si>
  <si>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</si>
  <si>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</si>
  <si>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</si>
  <si>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</si>
  <si>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</si>
  <si>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</si>
  <si>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</si>
  <si>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</si>
  <si>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</si>
  <si>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</si>
  <si>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</si>
  <si>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</si>
  <si>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</si>
  <si>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</si>
  <si>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</si>
  <si>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</si>
  <si>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</si>
  <si>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</si>
  <si>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</si>
  <si>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</si>
  <si>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</si>
  <si>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</si>
  <si>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</si>
  <si>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</si>
  <si>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</si>
  <si>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</si>
  <si>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</si>
  <si>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</si>
  <si>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</si>
  <si>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</si>
  <si>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</si>
  <si>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</si>
  <si>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</si>
  <si>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</si>
  <si>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</si>
  <si>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</si>
  <si>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</si>
  <si>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</si>
  <si>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</si>
  <si>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</si>
  <si>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</si>
  <si>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</si>
  <si>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</si>
  <si>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</si>
  <si>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</si>
  <si>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</si>
  <si>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</si>
  <si>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</si>
  <si>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</si>
  <si>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</si>
  <si>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</si>
  <si>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</si>
  <si>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</si>
  <si>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</si>
  <si>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</si>
  <si>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</si>
  <si>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</si>
  <si>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</si>
  <si>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</si>
  <si>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</si>
  <si>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</si>
  <si>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</si>
  <si>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</si>
  <si>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</si>
  <si>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</si>
  <si>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</si>
  <si>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</si>
  <si>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</si>
  <si>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</si>
  <si>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</si>
  <si>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</si>
  <si>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</si>
  <si>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</si>
  <si>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</si>
  <si>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</si>
  <si>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</si>
  <si>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</si>
  <si>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</si>
  <si>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</si>
  <si>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</si>
  <si>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</si>
  <si>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</si>
  <si>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</si>
  <si>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</si>
  <si>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</si>
  <si>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</si>
  <si>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</si>
  <si>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</si>
  <si>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</si>
  <si>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</si>
  <si>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</si>
  <si>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</si>
  <si>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</si>
  <si>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</si>
  <si>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</si>
  <si>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</si>
  <si>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</si>
  <si>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</si>
  <si>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</si>
  <si>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</si>
  <si>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</si>
  <si>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</si>
  <si>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</si>
  <si>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</si>
  <si>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</si>
  <si>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</si>
  <si>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</si>
  <si>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</si>
  <si>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</si>
  <si>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</si>
  <si>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</si>
  <si>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</si>
  <si>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</si>
  <si>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</si>
  <si>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</si>
  <si>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</si>
  <si>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</si>
  <si>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</si>
  <si>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</si>
  <si>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</si>
  <si>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</si>
  <si>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</si>
  <si>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</si>
  <si>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</si>
  <si>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</si>
  <si>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</si>
  <si>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Fedett kiülő</t>
  </si>
  <si>
    <t xml:space="preserve"> - Faház, raktár felújítása</t>
  </si>
  <si>
    <t>011130 Önkormányzatok és önkormányzati hivatalok jogalkotó és általános igazgatási tevékenysége Képveselői t. díj</t>
  </si>
  <si>
    <t xml:space="preserve"> - reprezentáció</t>
  </si>
  <si>
    <t xml:space="preserve"> - személyhez nem köthető repr.</t>
  </si>
  <si>
    <t xml:space="preserve">LENDVAJAKABFA KÖZSÉG ÖNKORMÁNYZATA </t>
  </si>
  <si>
    <r>
      <t xml:space="preserve">LENDVAJAKABFA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</si>
  <si>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LENDVAJAKABFA KÖZSÉG ÖNKORMÁNYZATA ÁLTAL VAGY HOZZÁJÁRULÁSÁVAL</t>
  </si>
  <si>
    <t xml:space="preserve">   - Ingatlan eladás</t>
  </si>
  <si>
    <t xml:space="preserve"> - Mentőszolgálat Alapítvány</t>
  </si>
  <si>
    <t>Tény 06.30.</t>
  </si>
  <si>
    <t xml:space="preserve">   - Dr. Hetés Ferenc Rendelőintézet Lenti</t>
  </si>
  <si>
    <t xml:space="preserve"> - Medicopter Alapítvány</t>
  </si>
  <si>
    <t>- Szennyvízkezelés megoldása</t>
  </si>
  <si>
    <t>alpolgármester</t>
  </si>
  <si>
    <t xml:space="preserve">- Rendkívűli szociális támog. </t>
  </si>
  <si>
    <t>VÍZMŰ Zrt vizdíjtámogatás</t>
  </si>
  <si>
    <t>- Bográcsozó kialakítása</t>
  </si>
  <si>
    <t xml:space="preserve">   - fogorvosi hozzájárulás 2017.</t>
  </si>
  <si>
    <t xml:space="preserve"> - Kemencéhez felszerelés vásárlás</t>
  </si>
  <si>
    <t xml:space="preserve"> - Háti permetezőgép vásárlás</t>
  </si>
  <si>
    <t xml:space="preserve"> - Fa virágládák készítése (8 db)</t>
  </si>
  <si>
    <t xml:space="preserve"> - Szekrény vásárlás (edényeknek)</t>
  </si>
  <si>
    <t xml:space="preserve"> - Fűnyíró vásárlás</t>
  </si>
  <si>
    <t>2020.</t>
  </si>
  <si>
    <t>(: Balláné Kulcsár Mária :)</t>
  </si>
  <si>
    <t>jegyző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</si>
  <si>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</si>
  <si>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</si>
  <si>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</si>
  <si>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</si>
  <si>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adatok  Ft-ban</t>
  </si>
  <si>
    <t>Bevétel:</t>
  </si>
  <si>
    <t>Összesen:</t>
  </si>
  <si>
    <t>Kiadás:</t>
  </si>
  <si>
    <t>Terhelendő</t>
  </si>
  <si>
    <t>Jóváirandó</t>
  </si>
  <si>
    <t>Lendvajakabfa Község Önkormányzata</t>
  </si>
  <si>
    <t>Polgármesteri hatáskörben történt módosítás</t>
  </si>
  <si>
    <t xml:space="preserve">adatok Ft-ban </t>
  </si>
  <si>
    <t>Belső átcsoportosítás:</t>
  </si>
  <si>
    <t xml:space="preserve">Működési célú átvett pénzeszköz vállalkozástól </t>
  </si>
  <si>
    <t xml:space="preserve"> A helyi önkormányzatok  előző évi elszámolásából származó kiad.</t>
  </si>
  <si>
    <t>Tartalék</t>
  </si>
  <si>
    <t>(:Babolcsai Pálné:)</t>
  </si>
  <si>
    <t>személyi jutt.közl.költségtér.</t>
  </si>
  <si>
    <t>Rédics, 2017. március 31.</t>
  </si>
  <si>
    <t>2017. március 31.</t>
  </si>
  <si>
    <t xml:space="preserve">Vízmű Zrt.fel nem használt 2016. évi vízdíj támogatás </t>
  </si>
  <si>
    <t>Előző évi költségvetési maradvány igénybevétele</t>
  </si>
  <si>
    <t>A helyi önk.előző évi elsz.származó kiad. 2015.év</t>
  </si>
  <si>
    <t>Köztemető-fenntartás és -működtetés</t>
  </si>
  <si>
    <t>dologi kiadások</t>
  </si>
  <si>
    <t>dologi kiadások áfa</t>
  </si>
  <si>
    <t>Zöldterület-kezelés</t>
  </si>
  <si>
    <t>Közutak, hidak, alagutak üzemeltetése, fenntartása</t>
  </si>
  <si>
    <t>Háziorvosi alapellátás</t>
  </si>
  <si>
    <t>Rédics, 2017. május 24.</t>
  </si>
  <si>
    <t>Közművelődés - közösségi és társadalmi részvétel fejlesztése</t>
  </si>
  <si>
    <t>K5021. A helyi önkormányzatok előző évi elszámolásából származó kiadások 2015.év</t>
  </si>
  <si>
    <t xml:space="preserve">     - VÍZMŰ ZRT-től 2016. évi fel nem használt vízdíjtámog. </t>
  </si>
  <si>
    <t>30a</t>
  </si>
  <si>
    <t>30b</t>
  </si>
  <si>
    <t>Egyéb működési célú támog. ÁHT-n kívülre</t>
  </si>
  <si>
    <t>Egyéb felhalmozási célú támogatások ÁHT-n kívülre</t>
  </si>
  <si>
    <t>- Nem nevesített civil szervezetek</t>
  </si>
  <si>
    <t>- Medicopter Alapítvány támogatása</t>
  </si>
  <si>
    <t>Lendvajakabfa Község Önkormányzata 2017. évi költségvetésének módosítása 2017. június 2-től</t>
  </si>
  <si>
    <t>Lendvajakabfa Község Önkormányzata 2017. évi költségvetésének módosítása 2017. július    -től</t>
  </si>
  <si>
    <t>Mük.célú költségvet.tám.polgármesteri illetmény különb.</t>
  </si>
  <si>
    <t xml:space="preserve"> - Önk.átad háziorvos laptop vásárlás</t>
  </si>
  <si>
    <t>Felh.átad.önk-nak háziorvos laptop vásárlásra</t>
  </si>
  <si>
    <t>Szociális étkeztetés</t>
  </si>
  <si>
    <t xml:space="preserve">Rédics, 2017. július  </t>
  </si>
  <si>
    <t xml:space="preserve"> -</t>
  </si>
  <si>
    <t xml:space="preserve"> - Polgármesteri illetmény és tiszteletdíj különbözete</t>
  </si>
  <si>
    <t>2017. augusztus 31.</t>
  </si>
  <si>
    <t>Müködési célú költségvetési tám.</t>
  </si>
  <si>
    <t xml:space="preserve">Lakossági víz-és csatorna szolg. </t>
  </si>
  <si>
    <t>Működési célú pénzeszköz átadás ÁHT kívűlre :</t>
  </si>
  <si>
    <t xml:space="preserve">VÍZMŰ Zrt vízdíj támog. </t>
  </si>
  <si>
    <t>Rédics, 2017. augusztus 31.</t>
  </si>
  <si>
    <t>Szolgáltatások ellenértéke Sírhely bevétel</t>
  </si>
  <si>
    <t>Bográcsozó kialakítása áfa</t>
  </si>
  <si>
    <t>Fedett kiüló nettó kiad.</t>
  </si>
  <si>
    <t>Fedett kiüló áfa kiad.</t>
  </si>
  <si>
    <t>Bográcsozó kialakítása nettó kiad.</t>
  </si>
  <si>
    <t>Faházraktár felújítása nettó kiad.</t>
  </si>
  <si>
    <t>Faházraktár felújítása áfa kiad.</t>
  </si>
  <si>
    <t>Informatikai eszk.ruter nettó kiad.</t>
  </si>
  <si>
    <t>Informatikai eszk.ruter áfa kiad.</t>
  </si>
  <si>
    <t>Beruházás</t>
  </si>
  <si>
    <t>Kemencéhez felsz.nettó kiad.</t>
  </si>
  <si>
    <t>Kemencéhez felsz.áfa kiad.</t>
  </si>
  <si>
    <t>Rédics, 2017. október  19.</t>
  </si>
  <si>
    <t>Magánszemélyek kommunális adója</t>
  </si>
  <si>
    <t xml:space="preserve">Köztemető </t>
  </si>
  <si>
    <t xml:space="preserve">személyi juttatás </t>
  </si>
  <si>
    <t>munkált.terhelő járulék</t>
  </si>
  <si>
    <t xml:space="preserve">Közut-híd alagut üzemeltetés </t>
  </si>
  <si>
    <t>Lendvajakabfa Község Önkormányzata 2017. évi költségvetésének módosítása 2017. november    -től</t>
  </si>
  <si>
    <t>Települési támogatás</t>
  </si>
  <si>
    <t xml:space="preserve">tankönyv-és isk.tám. </t>
  </si>
  <si>
    <t>karácsonyi tám.pénzbeli</t>
  </si>
  <si>
    <t>- Polgármesteri illetmény támogatása</t>
  </si>
  <si>
    <t xml:space="preserve">   - fogorvosi hozzájárulás 2018.</t>
  </si>
  <si>
    <t xml:space="preserve">   - védőnői hozzájárulás </t>
  </si>
  <si>
    <t xml:space="preserve">   - településüzemeltetési feladatok ellátása </t>
  </si>
  <si>
    <t xml:space="preserve">   - óvodai hozzájárulás 2018.</t>
  </si>
  <si>
    <t xml:space="preserve">   - konyha müköd.étkeztetéshez hozzájárulás 2018.</t>
  </si>
  <si>
    <t xml:space="preserve">   - falugondnok 2018.</t>
  </si>
  <si>
    <t xml:space="preserve">   - településüzemeltetési feladatok ellátása 2018.</t>
  </si>
  <si>
    <t xml:space="preserve"> - I.világháborús emlékmű felújítása</t>
  </si>
  <si>
    <t>LENDVAJAKABFA KÖZSÉG ÖNKORMÁNYZATA 2018. ÉVI KÖLTSÉGVETÉSÉNEK</t>
  </si>
  <si>
    <t xml:space="preserve"> - Faluház udvar térkövezés </t>
  </si>
  <si>
    <t xml:space="preserve"> - Faluközpont parkosítása </t>
  </si>
  <si>
    <r>
      <t>LENDVAJAKABFA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</si>
  <si>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</si>
  <si>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 - Kistérségi Társulás Központi ügyelet gépkocsi vásárláshoz</t>
  </si>
  <si>
    <t xml:space="preserve">2018. ÉVI SAJÁT BEVÉTELEI, TOVÁBBÁ ADÓSSÁGOT KELETKEZTETŐ </t>
  </si>
  <si>
    <r>
      <t>Lendvajakabfa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</si>
  <si>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</si>
  <si>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Liszjákné Babolcsai Erika polgármester</t>
    </r>
  </si>
  <si>
    <t>(: Liszjákné Babolcsai Erika :)</t>
  </si>
  <si>
    <t>Lendvajakabfa Község Önkormányzata Képviselő-testületének 19/2018.(III.7.)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</si>
  <si>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</si>
  <si>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</si>
  <si>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 xml:space="preserve"> - Mobiltelefon beszerzés</t>
  </si>
  <si>
    <t>LENDVAJAKABFA KÖZSÉG ÖNKORMÁNYZATA 2016-2018. ÉVI MŰKÖDÉSI ÉS FELHALMOZÁSI</t>
  </si>
  <si>
    <t xml:space="preserve">2016. Tény </t>
  </si>
  <si>
    <t>2017. várható tény</t>
  </si>
  <si>
    <t>2018. terv</t>
  </si>
  <si>
    <r>
      <t xml:space="preserve">LENDVAJAKABFA KÖZSÉG ÖNKORMÁNYZATA 2018.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</si>
  <si>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Lendvajakabfa Község Önkormányzata 2018. évi közvetett támogatásai </t>
    </r>
    <r>
      <rPr>
        <i/>
        <sz val="12"/>
        <rFont val="Times New Roman"/>
        <family val="1"/>
      </rPr>
      <t>(adatok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</si>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</sst>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2" applyFont="1" applyFill="1" applyBorder="1" applyAlignment="1">
      <alignment horizontal="center" vertical="center" wrapText="1"/>
      <protection/>
    </xf>
    <xf numFmtId="3" fontId="4" fillId="33" borderId="10" xfId="72" applyNumberFormat="1" applyFont="1" applyFill="1" applyBorder="1" applyAlignment="1">
      <alignment horizontal="right" vertical="center" wrapText="1"/>
      <protection/>
    </xf>
    <xf numFmtId="3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left" vertical="center" wrapText="1"/>
      <protection/>
    </xf>
    <xf numFmtId="0" fontId="3" fillId="33" borderId="10" xfId="72" applyFont="1" applyFill="1" applyBorder="1" applyAlignment="1">
      <alignment horizontal="left" vertical="center" wrapText="1"/>
      <protection/>
    </xf>
    <xf numFmtId="0" fontId="5" fillId="33" borderId="10" xfId="7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2" applyNumberFormat="1" applyFont="1" applyFill="1" applyBorder="1" applyAlignment="1">
      <alignment horizontal="right" vertical="center" wrapText="1"/>
      <protection/>
    </xf>
    <xf numFmtId="3" fontId="3" fillId="33" borderId="10" xfId="72" applyNumberFormat="1" applyFont="1" applyFill="1" applyBorder="1" applyAlignment="1">
      <alignment horizontal="right" vertical="center" wrapText="1"/>
      <protection/>
    </xf>
    <xf numFmtId="3" fontId="4" fillId="0" borderId="10" xfId="72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2" applyFont="1" applyFill="1" applyBorder="1" applyAlignment="1">
      <alignment horizontal="center"/>
      <protection/>
    </xf>
    <xf numFmtId="3" fontId="3" fillId="0" borderId="10" xfId="72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4" fillId="0" borderId="0" xfId="66" applyFont="1" applyAlignment="1">
      <alignment wrapText="1"/>
      <protection/>
    </xf>
    <xf numFmtId="0" fontId="85" fillId="0" borderId="0" xfId="66" applyFont="1">
      <alignment/>
      <protection/>
    </xf>
    <xf numFmtId="0" fontId="86" fillId="0" borderId="10" xfId="66" applyFont="1" applyBorder="1">
      <alignment/>
      <protection/>
    </xf>
    <xf numFmtId="0" fontId="86" fillId="0" borderId="0" xfId="66" applyFont="1">
      <alignment/>
      <protection/>
    </xf>
    <xf numFmtId="3" fontId="87" fillId="0" borderId="0" xfId="66" applyNumberFormat="1" applyFont="1" applyAlignment="1">
      <alignment vertical="center"/>
      <protection/>
    </xf>
    <xf numFmtId="3" fontId="88" fillId="0" borderId="11" xfId="66" applyNumberFormat="1" applyFont="1" applyBorder="1" applyAlignment="1">
      <alignment horizontal="left" vertical="center" wrapText="1"/>
      <protection/>
    </xf>
    <xf numFmtId="3" fontId="89" fillId="0" borderId="10" xfId="66" applyNumberFormat="1" applyFont="1" applyBorder="1" applyAlignment="1">
      <alignment horizontal="center" vertical="center" wrapText="1"/>
      <protection/>
    </xf>
    <xf numFmtId="3" fontId="84" fillId="0" borderId="0" xfId="66" applyNumberFormat="1" applyFont="1" applyAlignment="1">
      <alignment wrapText="1"/>
      <protection/>
    </xf>
    <xf numFmtId="3" fontId="84" fillId="0" borderId="0" xfId="66" applyNumberFormat="1" applyFont="1">
      <alignment/>
      <protection/>
    </xf>
    <xf numFmtId="3" fontId="84" fillId="0" borderId="10" xfId="66" applyNumberFormat="1" applyFont="1" applyBorder="1" applyAlignment="1">
      <alignment wrapText="1"/>
      <protection/>
    </xf>
    <xf numFmtId="3" fontId="85" fillId="0" borderId="10" xfId="66" applyNumberFormat="1" applyFont="1" applyBorder="1">
      <alignment/>
      <protection/>
    </xf>
    <xf numFmtId="3" fontId="85" fillId="0" borderId="0" xfId="66" applyNumberFormat="1" applyFont="1">
      <alignment/>
      <protection/>
    </xf>
    <xf numFmtId="3" fontId="84" fillId="0" borderId="10" xfId="66" applyNumberFormat="1" applyFont="1" applyBorder="1" applyAlignment="1">
      <alignment vertical="center" wrapText="1"/>
      <protection/>
    </xf>
    <xf numFmtId="3" fontId="89" fillId="0" borderId="10" xfId="66" applyNumberFormat="1" applyFont="1" applyBorder="1" applyAlignment="1">
      <alignment wrapText="1"/>
      <protection/>
    </xf>
    <xf numFmtId="3" fontId="86" fillId="0" borderId="10" xfId="66" applyNumberFormat="1" applyFont="1" applyBorder="1">
      <alignment/>
      <protection/>
    </xf>
    <xf numFmtId="3" fontId="86" fillId="0" borderId="0" xfId="66" applyNumberFormat="1" applyFont="1">
      <alignment/>
      <protection/>
    </xf>
    <xf numFmtId="3" fontId="89" fillId="0" borderId="10" xfId="66" applyNumberFormat="1" applyFont="1" applyBorder="1" applyAlignment="1">
      <alignment vertical="center" wrapText="1"/>
      <protection/>
    </xf>
    <xf numFmtId="3" fontId="89" fillId="0" borderId="10" xfId="66" applyNumberFormat="1" applyFont="1" applyBorder="1" applyAlignment="1">
      <alignment vertical="top" wrapText="1"/>
      <protection/>
    </xf>
    <xf numFmtId="3" fontId="17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2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2" applyFont="1" applyFill="1" applyBorder="1" applyAlignment="1">
      <alignment horizontal="center" vertical="center"/>
      <protection/>
    </xf>
    <xf numFmtId="0" fontId="85" fillId="0" borderId="10" xfId="66" applyFont="1" applyBorder="1" applyAlignment="1">
      <alignment wrapText="1"/>
      <protection/>
    </xf>
    <xf numFmtId="3" fontId="4" fillId="0" borderId="13" xfId="72" applyNumberFormat="1" applyFont="1" applyFill="1" applyBorder="1" applyAlignment="1">
      <alignment horizontal="right" wrapText="1"/>
      <protection/>
    </xf>
    <xf numFmtId="0" fontId="86" fillId="0" borderId="10" xfId="66" applyFont="1" applyBorder="1" applyAlignment="1">
      <alignment wrapText="1"/>
      <protection/>
    </xf>
    <xf numFmtId="0" fontId="86" fillId="0" borderId="10" xfId="66" applyFont="1" applyBorder="1" applyAlignment="1">
      <alignment vertical="top" wrapText="1"/>
      <protection/>
    </xf>
    <xf numFmtId="0" fontId="13" fillId="0" borderId="0" xfId="69" applyFill="1">
      <alignment/>
      <protection/>
    </xf>
    <xf numFmtId="0" fontId="3" fillId="0" borderId="0" xfId="70" applyFont="1" applyFill="1" applyAlignment="1">
      <alignment horizontal="center"/>
      <protection/>
    </xf>
    <xf numFmtId="0" fontId="4" fillId="0" borderId="0" xfId="70" applyFont="1" applyFill="1">
      <alignment/>
      <protection/>
    </xf>
    <xf numFmtId="0" fontId="4" fillId="0" borderId="11" xfId="70" applyFont="1" applyFill="1" applyBorder="1" applyAlignment="1">
      <alignment horizontal="center"/>
      <protection/>
    </xf>
    <xf numFmtId="0" fontId="13" fillId="0" borderId="0" xfId="69">
      <alignment/>
      <protection/>
    </xf>
    <xf numFmtId="0" fontId="4" fillId="0" borderId="0" xfId="70" applyFont="1">
      <alignment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8" fillId="0" borderId="0" xfId="70" applyFont="1">
      <alignment/>
      <protection/>
    </xf>
    <xf numFmtId="0" fontId="4" fillId="0" borderId="10" xfId="70" applyFont="1" applyFill="1" applyBorder="1" applyAlignment="1">
      <alignment/>
      <protection/>
    </xf>
    <xf numFmtId="3" fontId="4" fillId="0" borderId="10" xfId="70" applyNumberFormat="1" applyFont="1" applyBorder="1" applyAlignment="1">
      <alignment/>
      <protection/>
    </xf>
    <xf numFmtId="3" fontId="10" fillId="0" borderId="10" xfId="70" applyNumberFormat="1" applyFont="1" applyBorder="1" applyAlignment="1">
      <alignment/>
      <protection/>
    </xf>
    <xf numFmtId="3" fontId="8" fillId="0" borderId="10" xfId="70" applyNumberFormat="1" applyFont="1" applyBorder="1" applyAlignment="1">
      <alignment/>
      <protection/>
    </xf>
    <xf numFmtId="3" fontId="5" fillId="33" borderId="10" xfId="72" applyNumberFormat="1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wrapText="1"/>
      <protection/>
    </xf>
    <xf numFmtId="3" fontId="85" fillId="0" borderId="0" xfId="66" applyNumberFormat="1" applyFont="1" applyAlignment="1">
      <alignment horizontal="center"/>
      <protection/>
    </xf>
    <xf numFmtId="0" fontId="5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/>
      <protection/>
    </xf>
    <xf numFmtId="0" fontId="16" fillId="0" borderId="10" xfId="72" applyFont="1" applyFill="1" applyBorder="1" applyAlignment="1">
      <alignment wrapText="1"/>
      <protection/>
    </xf>
    <xf numFmtId="0" fontId="21" fillId="0" borderId="10" xfId="72" applyFont="1" applyFill="1" applyBorder="1" applyAlignment="1">
      <alignment wrapText="1"/>
      <protection/>
    </xf>
    <xf numFmtId="0" fontId="23" fillId="0" borderId="10" xfId="72" applyFont="1" applyFill="1" applyBorder="1" applyAlignment="1">
      <alignment wrapText="1"/>
      <protection/>
    </xf>
    <xf numFmtId="3" fontId="11" fillId="33" borderId="10" xfId="72" applyNumberFormat="1" applyFont="1" applyFill="1" applyBorder="1" applyAlignment="1">
      <alignment horizontal="center" vertical="center" wrapText="1"/>
      <protection/>
    </xf>
    <xf numFmtId="0" fontId="8" fillId="33" borderId="10" xfId="72" applyFont="1" applyFill="1" applyBorder="1" applyAlignment="1">
      <alignment horizontal="left" vertical="center" wrapText="1"/>
      <protection/>
    </xf>
    <xf numFmtId="0" fontId="7" fillId="33" borderId="10" xfId="72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70" applyFont="1" applyFill="1" applyBorder="1" applyAlignment="1">
      <alignment horizontal="center" vertical="center"/>
      <protection/>
    </xf>
    <xf numFmtId="0" fontId="4" fillId="0" borderId="10" xfId="70" applyFont="1" applyFill="1" applyBorder="1" applyAlignment="1">
      <alignment horizontal="left" wrapText="1"/>
      <protection/>
    </xf>
    <xf numFmtId="0" fontId="4" fillId="0" borderId="10" xfId="70" applyFont="1" applyFill="1" applyBorder="1" applyAlignment="1">
      <alignment horizontal="left"/>
      <protection/>
    </xf>
    <xf numFmtId="0" fontId="4" fillId="0" borderId="10" xfId="70" applyFont="1" applyBorder="1" applyAlignment="1">
      <alignment vertical="top" wrapText="1"/>
      <protection/>
    </xf>
    <xf numFmtId="0" fontId="10" fillId="0" borderId="10" xfId="70" applyFont="1" applyBorder="1" applyAlignment="1" quotePrefix="1">
      <alignment vertical="top" wrapText="1"/>
      <protection/>
    </xf>
    <xf numFmtId="0" fontId="8" fillId="0" borderId="10" xfId="70" applyFont="1" applyBorder="1" applyAlignment="1" quotePrefix="1">
      <alignment vertical="top" wrapText="1"/>
      <protection/>
    </xf>
    <xf numFmtId="0" fontId="3" fillId="0" borderId="10" xfId="70" applyFont="1" applyBorder="1" applyAlignment="1">
      <alignment vertical="top" wrapText="1"/>
      <protection/>
    </xf>
    <xf numFmtId="3" fontId="4" fillId="33" borderId="10" xfId="72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2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/>
      <protection/>
    </xf>
    <xf numFmtId="0" fontId="4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3" fillId="0" borderId="10" xfId="72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vertical="center" wrapText="1"/>
      <protection/>
    </xf>
    <xf numFmtId="0" fontId="5" fillId="0" borderId="10" xfId="72" applyFont="1" applyFill="1" applyBorder="1" applyAlignment="1">
      <alignment vertical="center" wrapText="1"/>
      <protection/>
    </xf>
    <xf numFmtId="0" fontId="10" fillId="0" borderId="10" xfId="72" applyFont="1" applyFill="1" applyBorder="1" applyAlignment="1">
      <alignment horizontal="left" vertical="center" wrapText="1"/>
      <protection/>
    </xf>
    <xf numFmtId="0" fontId="4" fillId="0" borderId="10" xfId="72" applyFont="1" applyFill="1" applyBorder="1" applyAlignment="1">
      <alignment vertical="center"/>
      <protection/>
    </xf>
    <xf numFmtId="3" fontId="16" fillId="33" borderId="10" xfId="72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9" fillId="0" borderId="0" xfId="66" applyNumberFormat="1" applyFont="1" applyBorder="1" applyAlignment="1">
      <alignment vertical="center" wrapText="1"/>
      <protection/>
    </xf>
    <xf numFmtId="3" fontId="86" fillId="0" borderId="0" xfId="66" applyNumberFormat="1" applyFont="1" applyBorder="1">
      <alignment/>
      <protection/>
    </xf>
    <xf numFmtId="3" fontId="20" fillId="0" borderId="0" xfId="66" applyNumberFormat="1" applyFont="1" applyAlignment="1">
      <alignment wrapText="1"/>
      <protection/>
    </xf>
    <xf numFmtId="0" fontId="4" fillId="33" borderId="10" xfId="72" applyFont="1" applyFill="1" applyBorder="1" applyAlignment="1">
      <alignment horizontal="center" vertical="center" wrapText="1"/>
      <protection/>
    </xf>
    <xf numFmtId="0" fontId="4" fillId="0" borderId="10" xfId="72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2" applyFont="1" applyFill="1" applyBorder="1" applyAlignment="1">
      <alignment horizontal="center" wrapText="1"/>
      <protection/>
    </xf>
    <xf numFmtId="0" fontId="22" fillId="0" borderId="10" xfId="72" applyFont="1" applyFill="1" applyBorder="1" applyAlignment="1">
      <alignment horizontal="center" wrapText="1"/>
      <protection/>
    </xf>
    <xf numFmtId="0" fontId="16" fillId="33" borderId="10" xfId="72" applyFont="1" applyFill="1" applyBorder="1" applyAlignment="1">
      <alignment horizontal="left" vertical="center" wrapText="1"/>
      <protection/>
    </xf>
    <xf numFmtId="0" fontId="22" fillId="0" borderId="10" xfId="72" applyFont="1" applyFill="1" applyBorder="1" applyAlignment="1">
      <alignment horizontal="center"/>
      <protection/>
    </xf>
    <xf numFmtId="0" fontId="4" fillId="0" borderId="10" xfId="72" applyFont="1" applyFill="1" applyBorder="1" applyAlignment="1" quotePrefix="1">
      <alignment horizontal="center"/>
      <protection/>
    </xf>
    <xf numFmtId="3" fontId="3" fillId="0" borderId="10" xfId="72" applyNumberFormat="1" applyFont="1" applyFill="1" applyBorder="1" applyAlignment="1">
      <alignment wrapText="1"/>
      <protection/>
    </xf>
    <xf numFmtId="0" fontId="4" fillId="0" borderId="10" xfId="72" applyFont="1" applyFill="1" applyBorder="1" applyAlignment="1" quotePrefix="1">
      <alignment horizontal="left" wrapText="1"/>
      <protection/>
    </xf>
    <xf numFmtId="0" fontId="90" fillId="0" borderId="10" xfId="72" applyFont="1" applyFill="1" applyBorder="1" applyAlignment="1" quotePrefix="1">
      <alignment wrapText="1"/>
      <protection/>
    </xf>
    <xf numFmtId="0" fontId="90" fillId="0" borderId="10" xfId="72" applyFont="1" applyFill="1" applyBorder="1" applyAlignment="1">
      <alignment wrapText="1"/>
      <protection/>
    </xf>
    <xf numFmtId="0" fontId="90" fillId="0" borderId="10" xfId="72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1" fillId="0" borderId="10" xfId="72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2" applyNumberFormat="1" applyFont="1" applyFill="1" applyBorder="1" applyAlignment="1">
      <alignment horizontal="right" vertical="center" wrapText="1"/>
      <protection/>
    </xf>
    <xf numFmtId="3" fontId="89" fillId="0" borderId="14" xfId="66" applyNumberFormat="1" applyFont="1" applyBorder="1" applyAlignment="1">
      <alignment horizontal="center" vertical="center" wrapText="1"/>
      <protection/>
    </xf>
    <xf numFmtId="0" fontId="91" fillId="0" borderId="0" xfId="0" applyFont="1" applyAlignment="1">
      <alignment/>
    </xf>
    <xf numFmtId="0" fontId="8" fillId="0" borderId="10" xfId="72" applyFont="1" applyFill="1" applyBorder="1" applyAlignment="1">
      <alignment vertical="center" wrapText="1"/>
      <protection/>
    </xf>
    <xf numFmtId="3" fontId="88" fillId="0" borderId="0" xfId="66" applyNumberFormat="1" applyFont="1" applyBorder="1" applyAlignment="1">
      <alignment horizontal="left" vertical="center" wrapText="1"/>
      <protection/>
    </xf>
    <xf numFmtId="3" fontId="88" fillId="0" borderId="0" xfId="66" applyNumberFormat="1" applyFont="1" applyBorder="1" applyAlignment="1">
      <alignment vertical="center" wrapText="1"/>
      <protection/>
    </xf>
    <xf numFmtId="0" fontId="4" fillId="33" borderId="10" xfId="72" applyFont="1" applyFill="1" applyBorder="1" applyAlignment="1" quotePrefix="1">
      <alignment horizontal="left" vertical="center" wrapText="1"/>
      <protection/>
    </xf>
    <xf numFmtId="0" fontId="16" fillId="0" borderId="10" xfId="72" applyFont="1" applyFill="1" applyBorder="1" applyAlignment="1" quotePrefix="1">
      <alignment wrapText="1"/>
      <protection/>
    </xf>
    <xf numFmtId="0" fontId="4" fillId="0" borderId="10" xfId="72" applyFont="1" applyFill="1" applyBorder="1" applyAlignment="1" quotePrefix="1">
      <alignment horizontal="left" wrapText="1" indent="2"/>
      <protection/>
    </xf>
    <xf numFmtId="0" fontId="4" fillId="0" borderId="10" xfId="72" applyFont="1" applyFill="1" applyBorder="1" applyAlignment="1" quotePrefix="1">
      <alignment horizontal="left" wrapText="1" indent="3"/>
      <protection/>
    </xf>
    <xf numFmtId="3" fontId="88" fillId="0" borderId="0" xfId="66" applyNumberFormat="1" applyFont="1" applyBorder="1" applyAlignment="1">
      <alignment horizontal="left" vertical="center" wrapText="1"/>
      <protection/>
    </xf>
    <xf numFmtId="3" fontId="92" fillId="0" borderId="11" xfId="66" applyNumberFormat="1" applyFont="1" applyBorder="1" applyAlignment="1">
      <alignment horizontal="right" vertical="center"/>
      <protection/>
    </xf>
    <xf numFmtId="3" fontId="91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0" xfId="72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5" fillId="0" borderId="0" xfId="66" applyFont="1" applyAlignment="1">
      <alignment horizontal="right"/>
      <protection/>
    </xf>
    <xf numFmtId="3" fontId="93" fillId="0" borderId="10" xfId="0" applyNumberFormat="1" applyFont="1" applyFill="1" applyBorder="1" applyAlignment="1">
      <alignment vertical="center" wrapText="1"/>
    </xf>
    <xf numFmtId="3" fontId="94" fillId="0" borderId="10" xfId="72" applyNumberFormat="1" applyFont="1" applyFill="1" applyBorder="1" applyAlignment="1">
      <alignment wrapText="1"/>
      <protection/>
    </xf>
    <xf numFmtId="3" fontId="91" fillId="0" borderId="10" xfId="72" applyNumberFormat="1" applyFont="1" applyFill="1" applyBorder="1" applyAlignment="1">
      <alignment wrapText="1"/>
      <protection/>
    </xf>
    <xf numFmtId="3" fontId="91" fillId="33" borderId="10" xfId="72" applyNumberFormat="1" applyFont="1" applyFill="1" applyBorder="1" applyAlignment="1">
      <alignment horizontal="right" vertical="center" wrapText="1"/>
      <protection/>
    </xf>
    <xf numFmtId="3" fontId="4" fillId="33" borderId="14" xfId="72" applyNumberFormat="1" applyFont="1" applyFill="1" applyBorder="1" applyAlignment="1">
      <alignment horizontal="right" vertical="center" wrapText="1"/>
      <protection/>
    </xf>
    <xf numFmtId="0" fontId="29" fillId="0" borderId="0" xfId="71" applyFont="1">
      <alignment/>
      <protection/>
    </xf>
    <xf numFmtId="3" fontId="29" fillId="0" borderId="0" xfId="71" applyNumberFormat="1" applyFont="1">
      <alignment/>
      <protection/>
    </xf>
    <xf numFmtId="3" fontId="29" fillId="0" borderId="0" xfId="71" applyNumberFormat="1" applyFont="1" applyAlignment="1">
      <alignment/>
      <protection/>
    </xf>
    <xf numFmtId="0" fontId="30" fillId="0" borderId="0" xfId="71" applyFont="1">
      <alignment/>
      <protection/>
    </xf>
    <xf numFmtId="3" fontId="30" fillId="0" borderId="0" xfId="71" applyNumberFormat="1" applyFont="1" applyAlignment="1">
      <alignment/>
      <protection/>
    </xf>
    <xf numFmtId="0" fontId="29" fillId="0" borderId="0" xfId="71" applyFont="1" applyBorder="1">
      <alignment/>
      <protection/>
    </xf>
    <xf numFmtId="0" fontId="29" fillId="0" borderId="11" xfId="71" applyFont="1" applyBorder="1">
      <alignment/>
      <protection/>
    </xf>
    <xf numFmtId="0" fontId="31" fillId="0" borderId="0" xfId="71" applyFont="1">
      <alignment/>
      <protection/>
    </xf>
    <xf numFmtId="0" fontId="78" fillId="0" borderId="0" xfId="0" applyFont="1" applyAlignment="1">
      <alignment/>
    </xf>
    <xf numFmtId="0" fontId="22" fillId="0" borderId="0" xfId="71" applyFont="1">
      <alignment/>
      <protection/>
    </xf>
    <xf numFmtId="3" fontId="78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78" fillId="0" borderId="0" xfId="0" applyFont="1" applyFill="1" applyAlignment="1">
      <alignment/>
    </xf>
    <xf numFmtId="3" fontId="78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7" fillId="0" borderId="0" xfId="0" applyFont="1" applyAlignment="1">
      <alignment/>
    </xf>
    <xf numFmtId="3" fontId="87" fillId="0" borderId="0" xfId="0" applyNumberFormat="1" applyFont="1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0" fontId="96" fillId="0" borderId="0" xfId="0" applyFont="1" applyAlignment="1">
      <alignment/>
    </xf>
    <xf numFmtId="3" fontId="4" fillId="0" borderId="0" xfId="71" applyNumberFormat="1" applyFont="1">
      <alignment/>
      <protection/>
    </xf>
    <xf numFmtId="0" fontId="83" fillId="0" borderId="0" xfId="0" applyFont="1" applyBorder="1" applyAlignment="1">
      <alignment/>
    </xf>
    <xf numFmtId="3" fontId="95" fillId="0" borderId="0" xfId="0" applyNumberFormat="1" applyFont="1" applyBorder="1" applyAlignment="1">
      <alignment/>
    </xf>
    <xf numFmtId="3" fontId="83" fillId="0" borderId="0" xfId="0" applyNumberFormat="1" applyFont="1" applyBorder="1" applyAlignment="1">
      <alignment/>
    </xf>
    <xf numFmtId="0" fontId="83" fillId="0" borderId="11" xfId="0" applyFont="1" applyBorder="1" applyAlignment="1">
      <alignment/>
    </xf>
    <xf numFmtId="0" fontId="4" fillId="0" borderId="11" xfId="71" applyFont="1" applyFill="1" applyBorder="1">
      <alignment/>
      <protection/>
    </xf>
    <xf numFmtId="3" fontId="4" fillId="0" borderId="11" xfId="71" applyNumberFormat="1" applyFont="1" applyFill="1" applyBorder="1">
      <alignment/>
      <protection/>
    </xf>
    <xf numFmtId="0" fontId="4" fillId="0" borderId="0" xfId="71" applyFont="1" applyFill="1" applyBorder="1" applyAlignment="1">
      <alignment horizontal="left" wrapText="1"/>
      <protection/>
    </xf>
    <xf numFmtId="0" fontId="4" fillId="0" borderId="15" xfId="71" applyFont="1" applyFill="1" applyBorder="1">
      <alignment/>
      <protection/>
    </xf>
    <xf numFmtId="0" fontId="4" fillId="0" borderId="0" xfId="71" applyFont="1" applyFill="1" applyBorder="1" applyAlignment="1">
      <alignment/>
      <protection/>
    </xf>
    <xf numFmtId="3" fontId="83" fillId="0" borderId="0" xfId="0" applyNumberFormat="1" applyFont="1" applyAlignment="1">
      <alignment/>
    </xf>
    <xf numFmtId="0" fontId="4" fillId="0" borderId="0" xfId="71" applyFont="1" applyFill="1" applyBorder="1" applyAlignment="1">
      <alignment wrapText="1"/>
      <protection/>
    </xf>
    <xf numFmtId="3" fontId="83" fillId="0" borderId="11" xfId="0" applyNumberFormat="1" applyFont="1" applyBorder="1" applyAlignment="1">
      <alignment/>
    </xf>
    <xf numFmtId="0" fontId="4" fillId="0" borderId="0" xfId="71" applyFont="1">
      <alignment/>
      <protection/>
    </xf>
    <xf numFmtId="0" fontId="4" fillId="0" borderId="0" xfId="71" applyFont="1" applyBorder="1">
      <alignment/>
      <protection/>
    </xf>
    <xf numFmtId="3" fontId="4" fillId="0" borderId="0" xfId="71" applyNumberFormat="1" applyFont="1" applyBorder="1">
      <alignment/>
      <protection/>
    </xf>
    <xf numFmtId="0" fontId="3" fillId="0" borderId="0" xfId="71" applyFont="1" applyBorder="1">
      <alignment/>
      <protection/>
    </xf>
    <xf numFmtId="3" fontId="4" fillId="0" borderId="0" xfId="71" applyNumberFormat="1" applyFont="1" applyBorder="1" applyAlignment="1">
      <alignment/>
      <protection/>
    </xf>
    <xf numFmtId="3" fontId="4" fillId="0" borderId="0" xfId="71" applyNumberFormat="1" applyFont="1" applyAlignment="1">
      <alignment/>
      <protection/>
    </xf>
    <xf numFmtId="0" fontId="3" fillId="0" borderId="0" xfId="71" applyFont="1" applyFill="1" applyBorder="1">
      <alignment/>
      <protection/>
    </xf>
    <xf numFmtId="0" fontId="3" fillId="0" borderId="0" xfId="71" applyFont="1">
      <alignment/>
      <protection/>
    </xf>
    <xf numFmtId="0" fontId="16" fillId="0" borderId="0" xfId="71" applyFont="1">
      <alignment/>
      <protection/>
    </xf>
    <xf numFmtId="3" fontId="87" fillId="0" borderId="0" xfId="0" applyNumberFormat="1" applyFont="1" applyBorder="1" applyAlignment="1">
      <alignment/>
    </xf>
    <xf numFmtId="0" fontId="4" fillId="0" borderId="0" xfId="71" applyFont="1" applyFill="1" applyBorder="1">
      <alignment/>
      <protection/>
    </xf>
    <xf numFmtId="0" fontId="4" fillId="0" borderId="11" xfId="71" applyFont="1" applyFill="1" applyBorder="1" applyAlignment="1">
      <alignment/>
      <protection/>
    </xf>
    <xf numFmtId="3" fontId="83" fillId="0" borderId="15" xfId="0" applyNumberFormat="1" applyFont="1" applyBorder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1" xfId="71" applyFont="1" applyBorder="1">
      <alignment/>
      <protection/>
    </xf>
    <xf numFmtId="3" fontId="4" fillId="0" borderId="11" xfId="71" applyNumberFormat="1" applyFont="1" applyBorder="1">
      <alignment/>
      <protection/>
    </xf>
    <xf numFmtId="0" fontId="3" fillId="0" borderId="0" xfId="71" applyFont="1" applyBorder="1" applyAlignment="1">
      <alignment/>
      <protection/>
    </xf>
    <xf numFmtId="0" fontId="4" fillId="0" borderId="11" xfId="71" applyFont="1" applyBorder="1" applyAlignment="1">
      <alignment wrapText="1"/>
      <protection/>
    </xf>
    <xf numFmtId="0" fontId="4" fillId="0" borderId="0" xfId="71" applyFont="1" applyFill="1" applyBorder="1" applyAlignment="1">
      <alignment vertical="center" wrapText="1"/>
      <protection/>
    </xf>
    <xf numFmtId="3" fontId="4" fillId="0" borderId="11" xfId="71" applyNumberFormat="1" applyFont="1" applyFill="1" applyBorder="1" applyAlignment="1">
      <alignment vertical="center"/>
      <protection/>
    </xf>
    <xf numFmtId="0" fontId="83" fillId="0" borderId="0" xfId="0" applyFont="1" applyBorder="1" applyAlignment="1">
      <alignment vertical="center" wrapText="1"/>
    </xf>
    <xf numFmtId="3" fontId="4" fillId="0" borderId="0" xfId="71" applyNumberFormat="1" applyFont="1" applyFill="1" applyBorder="1" applyAlignment="1">
      <alignment vertical="center"/>
      <protection/>
    </xf>
    <xf numFmtId="0" fontId="3" fillId="0" borderId="12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9" fillId="0" borderId="0" xfId="71" applyFont="1" applyFill="1" applyBorder="1">
      <alignment/>
      <protection/>
    </xf>
    <xf numFmtId="0" fontId="9" fillId="0" borderId="0" xfId="71" applyFont="1">
      <alignment/>
      <protection/>
    </xf>
    <xf numFmtId="0" fontId="85" fillId="0" borderId="0" xfId="0" applyFont="1" applyBorder="1" applyAlignment="1">
      <alignment/>
    </xf>
    <xf numFmtId="0" fontId="85" fillId="0" borderId="11" xfId="0" applyFont="1" applyBorder="1" applyAlignment="1">
      <alignment/>
    </xf>
    <xf numFmtId="3" fontId="85" fillId="0" borderId="11" xfId="0" applyNumberFormat="1" applyFont="1" applyBorder="1" applyAlignment="1">
      <alignment/>
    </xf>
    <xf numFmtId="0" fontId="85" fillId="0" borderId="15" xfId="0" applyFont="1" applyBorder="1" applyAlignment="1">
      <alignment/>
    </xf>
    <xf numFmtId="3" fontId="85" fillId="0" borderId="15" xfId="0" applyNumberFormat="1" applyFont="1" applyBorder="1" applyAlignment="1">
      <alignment/>
    </xf>
    <xf numFmtId="0" fontId="10" fillId="0" borderId="0" xfId="71" applyFont="1">
      <alignment/>
      <protection/>
    </xf>
    <xf numFmtId="3" fontId="86" fillId="0" borderId="0" xfId="0" applyNumberFormat="1" applyFont="1" applyBorder="1" applyAlignment="1">
      <alignment/>
    </xf>
    <xf numFmtId="0" fontId="10" fillId="0" borderId="0" xfId="71" applyFont="1" applyFill="1" applyBorder="1">
      <alignment/>
      <protection/>
    </xf>
    <xf numFmtId="3" fontId="85" fillId="0" borderId="0" xfId="0" applyNumberFormat="1" applyFont="1" applyBorder="1" applyAlignment="1">
      <alignment/>
    </xf>
    <xf numFmtId="0" fontId="10" fillId="0" borderId="11" xfId="71" applyFont="1" applyFill="1" applyBorder="1">
      <alignment/>
      <protection/>
    </xf>
    <xf numFmtId="0" fontId="10" fillId="0" borderId="15" xfId="71" applyFont="1" applyFill="1" applyBorder="1">
      <alignment/>
      <protection/>
    </xf>
    <xf numFmtId="0" fontId="10" fillId="0" borderId="0" xfId="71" applyFont="1" applyBorder="1">
      <alignment/>
      <protection/>
    </xf>
    <xf numFmtId="0" fontId="86" fillId="0" borderId="0" xfId="0" applyFont="1" applyAlignment="1">
      <alignment/>
    </xf>
    <xf numFmtId="3" fontId="86" fillId="0" borderId="0" xfId="0" applyNumberFormat="1" applyFont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99" fillId="0" borderId="0" xfId="0" applyFont="1" applyAlignment="1">
      <alignment/>
    </xf>
    <xf numFmtId="3" fontId="10" fillId="0" borderId="0" xfId="71" applyNumberFormat="1" applyFont="1">
      <alignment/>
      <protection/>
    </xf>
    <xf numFmtId="3" fontId="98" fillId="0" borderId="0" xfId="0" applyNumberFormat="1" applyFont="1" applyBorder="1" applyAlignment="1">
      <alignment/>
    </xf>
    <xf numFmtId="3" fontId="10" fillId="0" borderId="11" xfId="71" applyNumberFormat="1" applyFont="1" applyFill="1" applyBorder="1">
      <alignment/>
      <protection/>
    </xf>
    <xf numFmtId="3" fontId="85" fillId="0" borderId="0" xfId="0" applyNumberFormat="1" applyFont="1" applyAlignment="1">
      <alignment/>
    </xf>
    <xf numFmtId="0" fontId="10" fillId="0" borderId="0" xfId="71" applyFont="1" applyFill="1" applyBorder="1" applyAlignment="1">
      <alignment wrapText="1"/>
      <protection/>
    </xf>
    <xf numFmtId="0" fontId="10" fillId="0" borderId="11" xfId="71" applyFont="1" applyFill="1" applyBorder="1" applyAlignment="1">
      <alignment wrapText="1"/>
      <protection/>
    </xf>
    <xf numFmtId="3" fontId="10" fillId="0" borderId="0" xfId="71" applyNumberFormat="1" applyFont="1" applyFill="1" applyBorder="1">
      <alignment/>
      <protection/>
    </xf>
    <xf numFmtId="0" fontId="10" fillId="0" borderId="15" xfId="71" applyFont="1" applyFill="1" applyBorder="1" applyAlignment="1">
      <alignment horizontal="left" wrapText="1"/>
      <protection/>
    </xf>
    <xf numFmtId="0" fontId="10" fillId="0" borderId="0" xfId="71" applyFont="1" applyFill="1" applyBorder="1" applyAlignment="1">
      <alignment/>
      <protection/>
    </xf>
    <xf numFmtId="0" fontId="10" fillId="0" borderId="0" xfId="71" applyFont="1" applyFill="1" applyBorder="1" applyAlignment="1">
      <alignment horizontal="left" wrapText="1"/>
      <protection/>
    </xf>
    <xf numFmtId="0" fontId="10" fillId="0" borderId="11" xfId="71" applyFont="1" applyFill="1" applyBorder="1" applyAlignment="1">
      <alignment horizontal="left" wrapText="1"/>
      <protection/>
    </xf>
    <xf numFmtId="3" fontId="10" fillId="0" borderId="15" xfId="71" applyNumberFormat="1" applyFont="1" applyFill="1" applyBorder="1">
      <alignment/>
      <protection/>
    </xf>
    <xf numFmtId="0" fontId="10" fillId="0" borderId="15" xfId="71" applyFont="1" applyFill="1" applyBorder="1" applyAlignment="1">
      <alignment horizontal="left"/>
      <protection/>
    </xf>
    <xf numFmtId="3" fontId="10" fillId="0" borderId="0" xfId="71" applyNumberFormat="1" applyFont="1" applyBorder="1">
      <alignment/>
      <protection/>
    </xf>
    <xf numFmtId="0" fontId="9" fillId="0" borderId="0" xfId="71" applyFont="1" applyBorder="1">
      <alignment/>
      <protection/>
    </xf>
    <xf numFmtId="3" fontId="10" fillId="0" borderId="0" xfId="71" applyNumberFormat="1" applyFont="1" applyBorder="1" applyAlignment="1">
      <alignment/>
      <protection/>
    </xf>
    <xf numFmtId="0" fontId="9" fillId="0" borderId="0" xfId="71" applyFont="1" applyBorder="1" applyAlignment="1">
      <alignment/>
      <protection/>
    </xf>
    <xf numFmtId="0" fontId="0" fillId="0" borderId="0" xfId="0" applyFont="1" applyAlignment="1">
      <alignment/>
    </xf>
    <xf numFmtId="0" fontId="10" fillId="0" borderId="10" xfId="72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left"/>
      <protection/>
    </xf>
    <xf numFmtId="0" fontId="4" fillId="0" borderId="16" xfId="72" applyFont="1" applyFill="1" applyBorder="1" applyAlignment="1">
      <alignment horizontal="center" vertical="center" wrapText="1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9" fillId="0" borderId="0" xfId="71" applyFont="1" applyBorder="1" applyAlignment="1">
      <alignment horizontal="center"/>
      <protection/>
    </xf>
    <xf numFmtId="0" fontId="30" fillId="0" borderId="0" xfId="71" applyFont="1" applyAlignment="1">
      <alignment horizontal="center" vertical="center" wrapText="1"/>
      <protection/>
    </xf>
    <xf numFmtId="0" fontId="4" fillId="0" borderId="0" xfId="71" applyFont="1" applyAlignment="1">
      <alignment horizontal="center"/>
      <protection/>
    </xf>
    <xf numFmtId="0" fontId="86" fillId="0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0" fontId="3" fillId="0" borderId="0" xfId="71" applyFont="1" applyBorder="1" applyAlignment="1">
      <alignment horizontal="center"/>
      <protection/>
    </xf>
    <xf numFmtId="0" fontId="28" fillId="0" borderId="0" xfId="71" applyFont="1" applyAlignment="1">
      <alignment horizontal="center" vertical="center" wrapText="1"/>
      <protection/>
    </xf>
    <xf numFmtId="0" fontId="29" fillId="0" borderId="0" xfId="71" applyFont="1" applyAlignment="1">
      <alignment horizontal="center"/>
      <protection/>
    </xf>
    <xf numFmtId="0" fontId="100" fillId="0" borderId="0" xfId="0" applyFont="1" applyFill="1" applyAlignment="1">
      <alignment horizontal="center"/>
    </xf>
    <xf numFmtId="0" fontId="4" fillId="0" borderId="11" xfId="71" applyFont="1" applyFill="1" applyBorder="1" applyAlignment="1">
      <alignment horizontal="left" wrapText="1"/>
      <protection/>
    </xf>
    <xf numFmtId="0" fontId="83" fillId="0" borderId="0" xfId="0" applyFont="1" applyBorder="1" applyAlignment="1">
      <alignment vertical="center" wrapText="1"/>
    </xf>
    <xf numFmtId="0" fontId="83" fillId="0" borderId="11" xfId="0" applyFont="1" applyBorder="1" applyAlignment="1" quotePrefix="1">
      <alignment vertical="center" wrapText="1"/>
    </xf>
    <xf numFmtId="0" fontId="4" fillId="0" borderId="18" xfId="71" applyFont="1" applyFill="1" applyBorder="1" applyAlignment="1">
      <alignment vertical="center" wrapText="1"/>
      <protection/>
    </xf>
    <xf numFmtId="0" fontId="4" fillId="0" borderId="11" xfId="71" applyFont="1" applyFill="1" applyBorder="1" applyAlignment="1" quotePrefix="1">
      <alignment vertical="center" wrapText="1"/>
      <protection/>
    </xf>
    <xf numFmtId="0" fontId="4" fillId="0" borderId="11" xfId="71" applyFont="1" applyBorder="1" applyAlignment="1">
      <alignment horizontal="left" wrapText="1"/>
      <protection/>
    </xf>
    <xf numFmtId="0" fontId="101" fillId="0" borderId="0" xfId="0" applyFont="1" applyFill="1" applyAlignment="1">
      <alignment horizontal="center"/>
    </xf>
    <xf numFmtId="3" fontId="4" fillId="33" borderId="10" xfId="72" applyNumberFormat="1" applyFont="1" applyFill="1" applyBorder="1" applyAlignment="1">
      <alignment wrapText="1"/>
      <protection/>
    </xf>
    <xf numFmtId="0" fontId="21" fillId="0" borderId="10" xfId="72" applyFont="1" applyFill="1" applyBorder="1" applyAlignment="1">
      <alignment vertical="center" wrapText="1"/>
      <protection/>
    </xf>
    <xf numFmtId="0" fontId="21" fillId="0" borderId="10" xfId="72" applyFont="1" applyFill="1" applyBorder="1" applyAlignment="1">
      <alignment horizontal="left" vertical="center" wrapText="1"/>
      <protection/>
    </xf>
    <xf numFmtId="0" fontId="10" fillId="0" borderId="10" xfId="72" applyFont="1" applyFill="1" applyBorder="1" applyAlignment="1">
      <alignment wrapText="1"/>
      <protection/>
    </xf>
    <xf numFmtId="3" fontId="4" fillId="33" borderId="10" xfId="72" applyNumberFormat="1" applyFont="1" applyFill="1" applyBorder="1" applyAlignment="1">
      <alignment vertical="center" wrapText="1"/>
      <protection/>
    </xf>
    <xf numFmtId="0" fontId="87" fillId="0" borderId="0" xfId="0" applyFont="1" applyAlignment="1">
      <alignment horizontal="center"/>
    </xf>
    <xf numFmtId="0" fontId="4" fillId="0" borderId="10" xfId="72" applyFont="1" applyFill="1" applyBorder="1" applyAlignment="1">
      <alignment vertical="center" wrapText="1"/>
      <protection/>
    </xf>
    <xf numFmtId="0" fontId="4" fillId="0" borderId="10" xfId="72" applyFont="1" applyFill="1" applyBorder="1" applyAlignment="1">
      <alignment horizontal="center" vertical="center"/>
      <protection/>
    </xf>
    <xf numFmtId="0" fontId="21" fillId="0" borderId="10" xfId="72" applyFont="1" applyFill="1" applyBorder="1" applyAlignment="1">
      <alignment vertical="center"/>
      <protection/>
    </xf>
    <xf numFmtId="0" fontId="87" fillId="0" borderId="0" xfId="0" applyFont="1" applyAlignment="1">
      <alignment horizontal="center" wrapText="1"/>
    </xf>
    <xf numFmtId="0" fontId="4" fillId="0" borderId="12" xfId="72" applyFont="1" applyFill="1" applyBorder="1" applyAlignment="1">
      <alignment horizontal="center" vertical="center"/>
      <protection/>
    </xf>
    <xf numFmtId="0" fontId="4" fillId="0" borderId="14" xfId="7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2" applyNumberFormat="1" applyFont="1" applyFill="1" applyBorder="1" applyAlignment="1">
      <alignment horizontal="center" vertical="center" wrapText="1"/>
      <protection/>
    </xf>
    <xf numFmtId="3" fontId="4" fillId="33" borderId="14" xfId="72" applyNumberFormat="1" applyFont="1" applyFill="1" applyBorder="1" applyAlignment="1">
      <alignment horizontal="center" vertical="center" wrapText="1"/>
      <protection/>
    </xf>
    <xf numFmtId="0" fontId="21" fillId="0" borderId="17" xfId="72" applyFont="1" applyFill="1" applyBorder="1" applyAlignment="1">
      <alignment vertical="center" wrapText="1"/>
      <protection/>
    </xf>
    <xf numFmtId="0" fontId="21" fillId="0" borderId="15" xfId="72" applyFont="1" applyFill="1" applyBorder="1" applyAlignment="1">
      <alignment vertical="center" wrapText="1"/>
      <protection/>
    </xf>
    <xf numFmtId="0" fontId="21" fillId="0" borderId="19" xfId="72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70" applyFont="1" applyFill="1" applyAlignment="1">
      <alignment horizontal="center" vertical="center" wrapText="1"/>
      <protection/>
    </xf>
    <xf numFmtId="0" fontId="4" fillId="0" borderId="20" xfId="72" applyFont="1" applyFill="1" applyBorder="1" applyAlignment="1">
      <alignment horizontal="center" vertical="center"/>
      <protection/>
    </xf>
    <xf numFmtId="0" fontId="4" fillId="0" borderId="15" xfId="72" applyFont="1" applyFill="1" applyBorder="1" applyAlignment="1">
      <alignment horizontal="center" vertical="center" wrapText="1"/>
      <protection/>
    </xf>
    <xf numFmtId="0" fontId="4" fillId="0" borderId="19" xfId="72" applyFont="1" applyFill="1" applyBorder="1" applyAlignment="1">
      <alignment horizontal="center" vertical="center" wrapText="1"/>
      <protection/>
    </xf>
    <xf numFmtId="0" fontId="4" fillId="0" borderId="17" xfId="7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2" applyFont="1" applyFill="1" applyBorder="1" applyAlignment="1">
      <alignment horizontal="center" vertical="center" wrapText="1"/>
      <protection/>
    </xf>
    <xf numFmtId="0" fontId="4" fillId="0" borderId="14" xfId="72" applyFont="1" applyFill="1" applyBorder="1" applyAlignment="1">
      <alignment horizontal="center" vertical="center" wrapText="1"/>
      <protection/>
    </xf>
    <xf numFmtId="3" fontId="88" fillId="0" borderId="11" xfId="66" applyNumberFormat="1" applyFont="1" applyBorder="1" applyAlignment="1">
      <alignment horizontal="justify" vertical="center" wrapText="1"/>
      <protection/>
    </xf>
    <xf numFmtId="3" fontId="88" fillId="0" borderId="0" xfId="66" applyNumberFormat="1" applyFont="1" applyBorder="1" applyAlignment="1">
      <alignment horizontal="justify" vertical="center" wrapText="1"/>
      <protection/>
    </xf>
    <xf numFmtId="3" fontId="102" fillId="0" borderId="0" xfId="66" applyNumberFormat="1" applyFont="1" applyBorder="1" applyAlignment="1">
      <alignment vertical="center" wrapText="1"/>
      <protection/>
    </xf>
    <xf numFmtId="3" fontId="88" fillId="0" borderId="0" xfId="66" applyNumberFormat="1" applyFont="1" applyBorder="1" applyAlignment="1">
      <alignment horizontal="left" vertical="center" wrapText="1"/>
      <protection/>
    </xf>
  </cellXfs>
  <cellStyles count="6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 2007. költségvetés 2" xfId="69"/>
    <cellStyle name="Normál_ktgv2004" xfId="70"/>
    <cellStyle name="Normál_Ljakabfa 2008(1). év költségvetés mód 04.17." xfId="71"/>
    <cellStyle name="Normál_Munka1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  <cellStyle name="Százalék 2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Erzsi\2018.%20&#233;v%20tervez&#233;s\2018.%20&#233;v%20K&#246;zs&#233;gek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Erzsi\2018.%20&#233;v%20tervez&#233;s\2018.%20&#233;v%20K&#246;zs&#233;gek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25">
      <selection activeCell="K46" sqref="K46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6.8515625" style="0" customWidth="1"/>
    <col min="4" max="4" width="11.28125" style="0" customWidth="1"/>
    <col min="5" max="5" width="8.421875" style="0" customWidth="1"/>
    <col min="6" max="6" width="5.140625" style="0" customWidth="1"/>
    <col min="7" max="7" width="4.00390625" style="0" customWidth="1"/>
    <col min="9" max="9" width="21.28125" style="0" customWidth="1"/>
  </cols>
  <sheetData>
    <row r="1" spans="1:10" ht="42" customHeight="1">
      <c r="A1" s="244" t="s">
        <v>620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5.75">
      <c r="A2" s="202" t="s">
        <v>552</v>
      </c>
      <c r="B2" s="202"/>
      <c r="C2" s="202"/>
      <c r="D2" s="202"/>
      <c r="E2" s="202"/>
      <c r="F2" s="202"/>
      <c r="G2" s="202"/>
      <c r="H2" s="202"/>
      <c r="I2" s="245" t="s">
        <v>551</v>
      </c>
      <c r="J2" s="245"/>
    </row>
    <row r="3" spans="1:10" ht="15">
      <c r="A3" s="204"/>
      <c r="B3" s="205" t="s">
        <v>602</v>
      </c>
      <c r="C3" s="205"/>
      <c r="D3" s="205"/>
      <c r="E3" s="206"/>
      <c r="F3" s="206"/>
      <c r="G3" s="205"/>
      <c r="H3" s="206"/>
      <c r="I3" s="206">
        <v>3400</v>
      </c>
      <c r="J3" s="203"/>
    </row>
    <row r="4" spans="1:10" ht="15">
      <c r="A4" s="204"/>
      <c r="B4" s="207" t="s">
        <v>615</v>
      </c>
      <c r="C4" s="207"/>
      <c r="D4" s="207"/>
      <c r="E4" s="208"/>
      <c r="F4" s="208"/>
      <c r="G4" s="207"/>
      <c r="H4" s="208"/>
      <c r="I4" s="208">
        <v>-279789</v>
      </c>
      <c r="J4" s="203"/>
    </row>
    <row r="5" spans="1:10" ht="15">
      <c r="A5" s="209"/>
      <c r="B5" s="202"/>
      <c r="C5" s="202" t="s">
        <v>553</v>
      </c>
      <c r="D5" s="202"/>
      <c r="E5" s="202"/>
      <c r="F5" s="202"/>
      <c r="G5" s="202"/>
      <c r="H5" s="202"/>
      <c r="I5" s="210">
        <f>SUM(I3:I4)</f>
        <v>-276389</v>
      </c>
      <c r="J5" s="209"/>
    </row>
    <row r="6" spans="1:10" ht="15">
      <c r="A6" s="202" t="s">
        <v>554</v>
      </c>
      <c r="B6" s="202"/>
      <c r="C6" s="202"/>
      <c r="D6" s="202"/>
      <c r="E6" s="202"/>
      <c r="F6" s="202"/>
      <c r="G6" s="202"/>
      <c r="H6" s="202"/>
      <c r="I6" s="202"/>
      <c r="J6" s="209"/>
    </row>
    <row r="7" spans="1:10" ht="15">
      <c r="A7" s="209"/>
      <c r="B7" s="211" t="s">
        <v>574</v>
      </c>
      <c r="C7" s="211"/>
      <c r="D7" s="211"/>
      <c r="E7" s="211"/>
      <c r="F7" s="211"/>
      <c r="G7" s="211"/>
      <c r="H7" s="211"/>
      <c r="I7" s="212"/>
      <c r="J7" s="209"/>
    </row>
    <row r="8" spans="1:10" ht="15">
      <c r="A8" s="211"/>
      <c r="B8" s="211"/>
      <c r="C8" s="213" t="s">
        <v>572</v>
      </c>
      <c r="D8" s="213"/>
      <c r="E8" s="213"/>
      <c r="F8" s="213"/>
      <c r="G8" s="213"/>
      <c r="H8" s="213"/>
      <c r="I8" s="206">
        <v>3400</v>
      </c>
      <c r="J8" s="209"/>
    </row>
    <row r="9" spans="1:10" ht="15">
      <c r="A9" s="211"/>
      <c r="B9" s="211" t="s">
        <v>616</v>
      </c>
      <c r="C9" s="211"/>
      <c r="D9" s="211"/>
      <c r="E9" s="211"/>
      <c r="F9" s="211"/>
      <c r="G9" s="211"/>
      <c r="H9" s="211"/>
      <c r="I9" s="212"/>
      <c r="J9" s="209"/>
    </row>
    <row r="10" spans="1:10" ht="15">
      <c r="A10" s="211"/>
      <c r="B10" s="211"/>
      <c r="C10" s="213" t="s">
        <v>617</v>
      </c>
      <c r="D10" s="213"/>
      <c r="E10" s="213"/>
      <c r="F10" s="213"/>
      <c r="G10" s="213"/>
      <c r="H10" s="213"/>
      <c r="I10" s="206">
        <v>-150000</v>
      </c>
      <c r="J10" s="209"/>
    </row>
    <row r="11" spans="1:10" ht="15">
      <c r="A11" s="211"/>
      <c r="B11" s="211"/>
      <c r="C11" s="214" t="s">
        <v>618</v>
      </c>
      <c r="D11" s="214"/>
      <c r="E11" s="214"/>
      <c r="F11" s="214"/>
      <c r="G11" s="214"/>
      <c r="H11" s="214"/>
      <c r="I11" s="208">
        <v>-33000</v>
      </c>
      <c r="J11" s="209"/>
    </row>
    <row r="12" spans="1:10" ht="15">
      <c r="A12" s="211"/>
      <c r="B12" s="211" t="s">
        <v>619</v>
      </c>
      <c r="C12" s="211"/>
      <c r="D12" s="211"/>
      <c r="E12" s="211"/>
      <c r="F12" s="211"/>
      <c r="G12" s="211"/>
      <c r="H12" s="211"/>
      <c r="I12" s="212"/>
      <c r="J12" s="209"/>
    </row>
    <row r="13" spans="1:10" ht="15">
      <c r="A13" s="211"/>
      <c r="B13" s="211"/>
      <c r="C13" s="213" t="s">
        <v>572</v>
      </c>
      <c r="D13" s="213"/>
      <c r="E13" s="213"/>
      <c r="F13" s="213"/>
      <c r="G13" s="213"/>
      <c r="H13" s="213"/>
      <c r="I13" s="206">
        <v>-50000</v>
      </c>
      <c r="J13" s="209"/>
    </row>
    <row r="14" spans="1:10" ht="15">
      <c r="A14" s="211"/>
      <c r="B14" s="211"/>
      <c r="C14" s="214" t="s">
        <v>573</v>
      </c>
      <c r="D14" s="214"/>
      <c r="E14" s="214"/>
      <c r="F14" s="214"/>
      <c r="G14" s="214"/>
      <c r="H14" s="214"/>
      <c r="I14" s="208">
        <v>-13500</v>
      </c>
      <c r="J14" s="209"/>
    </row>
    <row r="15" spans="1:10" ht="15">
      <c r="A15" s="211"/>
      <c r="B15" s="213" t="s">
        <v>563</v>
      </c>
      <c r="C15" s="213"/>
      <c r="D15" s="213"/>
      <c r="E15" s="213"/>
      <c r="F15" s="213"/>
      <c r="G15" s="213"/>
      <c r="H15" s="213"/>
      <c r="I15" s="206">
        <v>-33289</v>
      </c>
      <c r="J15" s="209"/>
    </row>
    <row r="16" spans="1:10" ht="15">
      <c r="A16" s="211"/>
      <c r="B16" s="211"/>
      <c r="C16" s="202" t="s">
        <v>553</v>
      </c>
      <c r="D16" s="211"/>
      <c r="E16" s="211"/>
      <c r="F16" s="211"/>
      <c r="G16" s="211"/>
      <c r="H16" s="211"/>
      <c r="I16" s="210">
        <f>SUM(I8:I15)</f>
        <v>-276389</v>
      </c>
      <c r="J16" s="215"/>
    </row>
    <row r="17" spans="1:10" ht="15">
      <c r="A17" s="216" t="s">
        <v>560</v>
      </c>
      <c r="B17" s="216"/>
      <c r="C17" s="216"/>
      <c r="D17" s="216"/>
      <c r="E17" s="216"/>
      <c r="F17" s="217"/>
      <c r="G17" s="216"/>
      <c r="H17" s="216"/>
      <c r="I17" s="216"/>
      <c r="J17" s="217"/>
    </row>
    <row r="18" spans="1:10" ht="15">
      <c r="A18" s="218" t="s">
        <v>555</v>
      </c>
      <c r="B18" s="218"/>
      <c r="C18" s="218"/>
      <c r="D18" s="218"/>
      <c r="E18" s="218"/>
      <c r="F18" s="219"/>
      <c r="G18" s="218" t="s">
        <v>556</v>
      </c>
      <c r="H18" s="218"/>
      <c r="I18" s="218"/>
      <c r="J18" s="219"/>
    </row>
    <row r="19" spans="1:10" ht="15">
      <c r="A19" s="220" t="s">
        <v>554</v>
      </c>
      <c r="B19" s="218"/>
      <c r="C19" s="218"/>
      <c r="D19" s="218"/>
      <c r="E19" s="218"/>
      <c r="F19" s="221"/>
      <c r="G19" s="204"/>
      <c r="H19" s="204"/>
      <c r="I19" s="204"/>
      <c r="J19" s="222"/>
    </row>
    <row r="20" spans="1:10" ht="15">
      <c r="A20" s="220"/>
      <c r="B20" s="218"/>
      <c r="C20" s="218"/>
      <c r="D20" s="218"/>
      <c r="E20" s="218"/>
      <c r="F20" s="221"/>
      <c r="G20" s="211" t="s">
        <v>574</v>
      </c>
      <c r="H20" s="204"/>
      <c r="I20" s="204"/>
      <c r="J20" s="222"/>
    </row>
    <row r="21" spans="1:10" ht="15.75" customHeight="1">
      <c r="A21" s="213" t="s">
        <v>563</v>
      </c>
      <c r="B21" s="205"/>
      <c r="C21" s="205"/>
      <c r="D21" s="205"/>
      <c r="E21" s="223">
        <v>101600</v>
      </c>
      <c r="F21" s="224"/>
      <c r="G21" s="225"/>
      <c r="H21" s="213" t="s">
        <v>572</v>
      </c>
      <c r="I21" s="226"/>
      <c r="J21" s="206">
        <v>80000</v>
      </c>
    </row>
    <row r="22" spans="1:10" ht="15">
      <c r="A22" s="211"/>
      <c r="B22" s="204"/>
      <c r="C22" s="204"/>
      <c r="D22" s="204"/>
      <c r="E22" s="227"/>
      <c r="F22" s="224"/>
      <c r="G22" s="225"/>
      <c r="H22" s="214" t="s">
        <v>573</v>
      </c>
      <c r="I22" s="228"/>
      <c r="J22" s="208">
        <v>21600</v>
      </c>
    </row>
    <row r="23" spans="1:10" ht="15">
      <c r="A23" s="211" t="s">
        <v>611</v>
      </c>
      <c r="B23" s="204"/>
      <c r="C23" s="204"/>
      <c r="D23" s="204"/>
      <c r="E23" s="227"/>
      <c r="F23" s="224"/>
      <c r="G23" s="229" t="s">
        <v>120</v>
      </c>
      <c r="H23" s="211"/>
      <c r="I23" s="230"/>
      <c r="J23" s="212"/>
    </row>
    <row r="24" spans="1:10" ht="15">
      <c r="A24" s="211"/>
      <c r="B24" s="205" t="s">
        <v>612</v>
      </c>
      <c r="C24" s="205"/>
      <c r="D24" s="205"/>
      <c r="E24" s="223">
        <v>54724</v>
      </c>
      <c r="F24" s="224"/>
      <c r="G24" s="225"/>
      <c r="H24" s="213" t="s">
        <v>606</v>
      </c>
      <c r="I24" s="231"/>
      <c r="J24" s="206">
        <v>6700</v>
      </c>
    </row>
    <row r="25" spans="1:10" ht="15">
      <c r="A25" s="211"/>
      <c r="B25" s="207" t="s">
        <v>613</v>
      </c>
      <c r="C25" s="207"/>
      <c r="D25" s="207"/>
      <c r="E25" s="232">
        <v>14776</v>
      </c>
      <c r="F25" s="224"/>
      <c r="G25" s="225"/>
      <c r="H25" s="214" t="s">
        <v>603</v>
      </c>
      <c r="I25" s="228"/>
      <c r="J25" s="208">
        <v>1809</v>
      </c>
    </row>
    <row r="26" spans="1:10" ht="15">
      <c r="A26" s="211"/>
      <c r="B26" s="204"/>
      <c r="C26" s="204"/>
      <c r="D26" s="204"/>
      <c r="E26" s="227"/>
      <c r="F26" s="224"/>
      <c r="G26" s="225"/>
      <c r="H26" s="211"/>
      <c r="I26" s="230"/>
      <c r="J26" s="212"/>
    </row>
    <row r="27" spans="1:10" ht="15">
      <c r="A27" s="211"/>
      <c r="B27" s="204"/>
      <c r="C27" s="204"/>
      <c r="D27" s="204"/>
      <c r="E27" s="227"/>
      <c r="F27" s="224"/>
      <c r="G27" s="225"/>
      <c r="H27" s="213" t="s">
        <v>604</v>
      </c>
      <c r="I27" s="231"/>
      <c r="J27" s="206">
        <v>35100</v>
      </c>
    </row>
    <row r="28" spans="1:10" ht="15">
      <c r="A28" s="211"/>
      <c r="B28" s="204"/>
      <c r="C28" s="204"/>
      <c r="D28" s="204"/>
      <c r="E28" s="227"/>
      <c r="F28" s="224"/>
      <c r="G28" s="225"/>
      <c r="H28" s="214" t="s">
        <v>605</v>
      </c>
      <c r="I28" s="228"/>
      <c r="J28" s="208">
        <v>9477</v>
      </c>
    </row>
    <row r="29" spans="1:10" ht="15">
      <c r="A29" s="211"/>
      <c r="B29" s="204"/>
      <c r="C29" s="204"/>
      <c r="D29" s="204"/>
      <c r="E29" s="227"/>
      <c r="F29" s="224"/>
      <c r="G29" s="225"/>
      <c r="H29" s="211"/>
      <c r="I29" s="230"/>
      <c r="J29" s="212"/>
    </row>
    <row r="30" spans="1:10" ht="15">
      <c r="A30" s="211"/>
      <c r="B30" s="204"/>
      <c r="C30" s="204"/>
      <c r="D30" s="204"/>
      <c r="E30" s="227"/>
      <c r="F30" s="224"/>
      <c r="G30" s="225"/>
      <c r="H30" s="213" t="s">
        <v>609</v>
      </c>
      <c r="I30" s="231"/>
      <c r="J30" s="206">
        <v>4724</v>
      </c>
    </row>
    <row r="31" spans="1:10" ht="15">
      <c r="A31" s="211"/>
      <c r="B31" s="204"/>
      <c r="C31" s="204"/>
      <c r="D31" s="204"/>
      <c r="E31" s="227"/>
      <c r="F31" s="224"/>
      <c r="G31" s="225"/>
      <c r="H31" s="214" t="s">
        <v>610</v>
      </c>
      <c r="I31" s="228"/>
      <c r="J31" s="208">
        <v>1276</v>
      </c>
    </row>
    <row r="32" spans="1:10" ht="15">
      <c r="A32" s="211"/>
      <c r="B32" s="204"/>
      <c r="C32" s="204"/>
      <c r="D32" s="204"/>
      <c r="E32" s="227"/>
      <c r="F32" s="224"/>
      <c r="G32" s="229" t="s">
        <v>54</v>
      </c>
      <c r="H32" s="211"/>
      <c r="I32" s="230"/>
      <c r="J32" s="212"/>
    </row>
    <row r="33" spans="1:10" ht="15">
      <c r="A33" s="211"/>
      <c r="B33" s="204"/>
      <c r="C33" s="204"/>
      <c r="D33" s="204"/>
      <c r="E33" s="227"/>
      <c r="F33" s="224"/>
      <c r="G33" s="225"/>
      <c r="H33" s="213" t="s">
        <v>607</v>
      </c>
      <c r="I33" s="231"/>
      <c r="J33" s="206">
        <v>8200</v>
      </c>
    </row>
    <row r="34" spans="1:10" ht="15">
      <c r="A34" s="211"/>
      <c r="B34" s="204"/>
      <c r="C34" s="204"/>
      <c r="D34" s="204"/>
      <c r="E34" s="227"/>
      <c r="F34" s="224"/>
      <c r="G34" s="225"/>
      <c r="H34" s="233" t="s">
        <v>608</v>
      </c>
      <c r="I34" s="228"/>
      <c r="J34" s="208">
        <v>2214</v>
      </c>
    </row>
    <row r="35" spans="1:11" ht="15">
      <c r="A35" s="211"/>
      <c r="B35" s="204"/>
      <c r="C35" s="204"/>
      <c r="D35" s="204"/>
      <c r="E35" s="227"/>
      <c r="F35" s="224"/>
      <c r="G35" s="211"/>
      <c r="H35" s="204"/>
      <c r="I35" s="204"/>
      <c r="J35" s="204"/>
      <c r="K35" s="227"/>
    </row>
    <row r="36" spans="1:11" ht="15">
      <c r="A36" s="211" t="s">
        <v>621</v>
      </c>
      <c r="B36" s="204"/>
      <c r="C36" s="204"/>
      <c r="D36" s="204"/>
      <c r="E36" s="227"/>
      <c r="F36" s="224"/>
      <c r="G36" s="211" t="s">
        <v>621</v>
      </c>
      <c r="H36" s="204"/>
      <c r="I36" s="204"/>
      <c r="J36" s="204"/>
      <c r="K36" s="227"/>
    </row>
    <row r="37" spans="1:11" ht="15">
      <c r="A37" s="211"/>
      <c r="B37" s="205" t="s">
        <v>622</v>
      </c>
      <c r="C37" s="205"/>
      <c r="D37" s="205"/>
      <c r="E37" s="223">
        <v>20000</v>
      </c>
      <c r="F37" s="224"/>
      <c r="G37" s="211"/>
      <c r="H37" s="205" t="s">
        <v>623</v>
      </c>
      <c r="I37" s="205"/>
      <c r="J37" s="206">
        <v>150000</v>
      </c>
      <c r="K37" s="227"/>
    </row>
    <row r="38" spans="1:11" ht="15">
      <c r="A38" s="211" t="s">
        <v>616</v>
      </c>
      <c r="B38" s="211"/>
      <c r="C38" s="204"/>
      <c r="D38" s="204"/>
      <c r="E38" s="227"/>
      <c r="F38" s="224"/>
      <c r="G38" s="225"/>
      <c r="H38" s="240"/>
      <c r="I38" s="230"/>
      <c r="J38" s="212"/>
      <c r="K38" s="227"/>
    </row>
    <row r="39" spans="1:11" ht="15">
      <c r="A39" s="211"/>
      <c r="B39" s="213" t="s">
        <v>572</v>
      </c>
      <c r="C39" s="205"/>
      <c r="D39" s="205"/>
      <c r="E39" s="223">
        <v>102362</v>
      </c>
      <c r="F39" s="224"/>
      <c r="G39" s="225"/>
      <c r="H39" s="240"/>
      <c r="I39" s="230"/>
      <c r="J39" s="212"/>
      <c r="K39" s="227"/>
    </row>
    <row r="40" spans="1:10" ht="15">
      <c r="A40" s="211"/>
      <c r="B40" s="214" t="s">
        <v>573</v>
      </c>
      <c r="C40" s="207"/>
      <c r="D40" s="207"/>
      <c r="E40" s="232">
        <v>27638</v>
      </c>
      <c r="F40" s="224"/>
      <c r="G40" s="225"/>
      <c r="H40" s="240"/>
      <c r="I40" s="230"/>
      <c r="J40" s="212"/>
    </row>
    <row r="41" spans="1:10" ht="11.25" customHeight="1">
      <c r="A41" s="211"/>
      <c r="B41" s="204"/>
      <c r="C41" s="204"/>
      <c r="D41" s="204"/>
      <c r="E41" s="227"/>
      <c r="F41" s="224"/>
      <c r="G41" s="225"/>
      <c r="H41" s="230"/>
      <c r="I41" s="230"/>
      <c r="J41" s="212"/>
    </row>
    <row r="42" spans="1:22" ht="15.75">
      <c r="A42" s="209" t="s">
        <v>614</v>
      </c>
      <c r="B42" s="215"/>
      <c r="C42" s="215"/>
      <c r="D42" s="215"/>
      <c r="E42" s="215"/>
      <c r="F42" s="234"/>
      <c r="G42" s="215"/>
      <c r="H42" s="235"/>
      <c r="I42" s="236"/>
      <c r="J42" s="224"/>
      <c r="N42" s="160"/>
      <c r="O42" s="160"/>
      <c r="P42" s="160"/>
      <c r="Q42" s="160"/>
      <c r="R42" s="161"/>
      <c r="S42" s="160"/>
      <c r="T42" s="160"/>
      <c r="U42" s="160"/>
      <c r="V42" s="161"/>
    </row>
    <row r="43" spans="1:22" ht="15.75">
      <c r="A43" s="209"/>
      <c r="B43" s="215"/>
      <c r="C43" s="215"/>
      <c r="D43" s="215"/>
      <c r="E43" s="215"/>
      <c r="F43" s="234"/>
      <c r="G43" s="209"/>
      <c r="H43" s="243" t="s">
        <v>564</v>
      </c>
      <c r="I43" s="243"/>
      <c r="J43" s="237"/>
      <c r="N43" s="160"/>
      <c r="O43" s="160"/>
      <c r="P43" s="160"/>
      <c r="Q43" s="160"/>
      <c r="R43" s="163"/>
      <c r="S43" s="164"/>
      <c r="T43" s="164"/>
      <c r="U43" s="164"/>
      <c r="V43" s="165"/>
    </row>
    <row r="44" spans="1:22" ht="15.75" customHeight="1">
      <c r="A44" s="209"/>
      <c r="B44" s="215"/>
      <c r="C44" s="215"/>
      <c r="D44" s="215"/>
      <c r="E44" s="215"/>
      <c r="F44" s="234"/>
      <c r="G44" s="215"/>
      <c r="H44" s="243" t="s">
        <v>534</v>
      </c>
      <c r="I44" s="243"/>
      <c r="J44" s="224"/>
      <c r="N44" s="160"/>
      <c r="O44" s="160"/>
      <c r="P44" s="160"/>
      <c r="Q44" s="160"/>
      <c r="R44" s="163"/>
      <c r="S44" s="164"/>
      <c r="T44" s="164"/>
      <c r="U44" s="164"/>
      <c r="V44" s="165"/>
    </row>
    <row r="45" spans="1:22" ht="15.75">
      <c r="A45" s="246" t="s">
        <v>557</v>
      </c>
      <c r="B45" s="246"/>
      <c r="C45" s="246"/>
      <c r="D45" s="246"/>
      <c r="E45" s="246"/>
      <c r="F45" s="246"/>
      <c r="G45" s="246"/>
      <c r="H45" s="246"/>
      <c r="I45" s="246"/>
      <c r="J45" s="246"/>
      <c r="N45" s="160"/>
      <c r="O45" s="160"/>
      <c r="P45" s="160"/>
      <c r="Q45" s="160"/>
      <c r="R45" s="163"/>
      <c r="S45" s="164"/>
      <c r="T45" s="164"/>
      <c r="U45" s="164"/>
      <c r="V45" s="165"/>
    </row>
    <row r="46" spans="1:10" ht="15">
      <c r="A46" s="246" t="s">
        <v>558</v>
      </c>
      <c r="B46" s="246"/>
      <c r="C46" s="246"/>
      <c r="D46" s="246"/>
      <c r="E46" s="246"/>
      <c r="F46" s="246"/>
      <c r="G46" s="246"/>
      <c r="H46" s="246"/>
      <c r="I46" s="246"/>
      <c r="J46" s="246"/>
    </row>
    <row r="47" spans="1:11" ht="15">
      <c r="A47" s="246" t="s">
        <v>596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01"/>
    </row>
    <row r="48" spans="1:11" ht="15">
      <c r="A48" s="201" t="s">
        <v>552</v>
      </c>
      <c r="B48" s="201"/>
      <c r="C48" s="201"/>
      <c r="D48" s="201"/>
      <c r="E48" s="201"/>
      <c r="F48" s="201"/>
      <c r="G48" s="201"/>
      <c r="H48" s="201"/>
      <c r="I48" s="247" t="s">
        <v>559</v>
      </c>
      <c r="J48" s="247"/>
      <c r="K48" s="201"/>
    </row>
    <row r="49" spans="1:11" ht="15">
      <c r="A49" s="201"/>
      <c r="B49" s="201" t="s">
        <v>597</v>
      </c>
      <c r="C49" s="201"/>
      <c r="D49" s="201"/>
      <c r="E49" s="201"/>
      <c r="F49" s="201"/>
      <c r="G49" s="201"/>
      <c r="H49" s="201"/>
      <c r="I49" s="201"/>
      <c r="J49" s="201"/>
      <c r="K49" s="201"/>
    </row>
    <row r="50" spans="1:11" ht="15">
      <c r="A50" s="201"/>
      <c r="B50" s="201"/>
      <c r="C50" s="205" t="s">
        <v>598</v>
      </c>
      <c r="D50" s="205"/>
      <c r="E50" s="205"/>
      <c r="F50" s="205"/>
      <c r="G50" s="205"/>
      <c r="H50" s="205"/>
      <c r="I50" s="205"/>
      <c r="J50" s="206">
        <v>137400</v>
      </c>
      <c r="K50" s="201"/>
    </row>
    <row r="51" spans="1:11" ht="15">
      <c r="A51" s="201" t="s">
        <v>554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</row>
    <row r="52" spans="1:11" ht="15">
      <c r="A52" s="201"/>
      <c r="B52" s="201" t="s">
        <v>599</v>
      </c>
      <c r="C52" s="201"/>
      <c r="D52" s="201"/>
      <c r="E52" s="201"/>
      <c r="F52" s="201"/>
      <c r="G52" s="201"/>
      <c r="H52" s="201"/>
      <c r="I52" s="201"/>
      <c r="J52" s="201"/>
      <c r="K52" s="201"/>
    </row>
    <row r="53" spans="1:11" ht="15">
      <c r="A53" s="201"/>
      <c r="B53" s="201"/>
      <c r="C53" s="205" t="s">
        <v>600</v>
      </c>
      <c r="D53" s="205"/>
      <c r="E53" s="205"/>
      <c r="F53" s="205"/>
      <c r="G53" s="205"/>
      <c r="H53" s="205"/>
      <c r="I53" s="205"/>
      <c r="J53" s="206">
        <v>137400</v>
      </c>
      <c r="K53" s="201"/>
    </row>
    <row r="54" spans="1:11" ht="15">
      <c r="A54" s="209" t="s">
        <v>601</v>
      </c>
      <c r="B54" s="215"/>
      <c r="C54" s="215"/>
      <c r="D54" s="215"/>
      <c r="E54" s="215"/>
      <c r="F54" s="234"/>
      <c r="G54" s="215"/>
      <c r="H54" s="235"/>
      <c r="I54" s="236"/>
      <c r="J54" s="201"/>
      <c r="K54" s="201"/>
    </row>
    <row r="55" spans="1:10" ht="15">
      <c r="A55" s="209"/>
      <c r="B55" s="215"/>
      <c r="C55" s="215"/>
      <c r="D55" s="215"/>
      <c r="E55" s="215"/>
      <c r="F55" s="234"/>
      <c r="G55" s="209"/>
      <c r="H55" s="243" t="s">
        <v>564</v>
      </c>
      <c r="I55" s="243"/>
      <c r="J55" s="238"/>
    </row>
    <row r="56" spans="1:10" ht="15">
      <c r="A56" s="209"/>
      <c r="B56" s="215"/>
      <c r="C56" s="215"/>
      <c r="D56" s="215"/>
      <c r="E56" s="215"/>
      <c r="F56" s="234"/>
      <c r="G56" s="215"/>
      <c r="H56" s="243" t="s">
        <v>534</v>
      </c>
      <c r="I56" s="243"/>
      <c r="J56" s="238"/>
    </row>
    <row r="57" spans="1:10" ht="15">
      <c r="A57" s="238"/>
      <c r="B57" s="238"/>
      <c r="C57" s="238"/>
      <c r="D57" s="238"/>
      <c r="E57" s="238"/>
      <c r="F57" s="238"/>
      <c r="G57" s="238"/>
      <c r="H57" s="238"/>
      <c r="I57" s="238"/>
      <c r="J57" s="238"/>
    </row>
    <row r="58" spans="1:10" ht="15">
      <c r="A58" s="238"/>
      <c r="B58" s="238"/>
      <c r="C58" s="238"/>
      <c r="D58" s="238"/>
      <c r="E58" s="238"/>
      <c r="F58" s="238"/>
      <c r="G58" s="238"/>
      <c r="H58" s="238"/>
      <c r="I58" s="238"/>
      <c r="J58" s="238"/>
    </row>
  </sheetData>
  <sheetProtection/>
  <mergeCells count="10">
    <mergeCell ref="H55:I55"/>
    <mergeCell ref="H56:I56"/>
    <mergeCell ref="A1:J1"/>
    <mergeCell ref="I2:J2"/>
    <mergeCell ref="H43:I43"/>
    <mergeCell ref="H44:I44"/>
    <mergeCell ref="A46:J46"/>
    <mergeCell ref="A47:J47"/>
    <mergeCell ref="A45:J45"/>
    <mergeCell ref="I48:J48"/>
  </mergeCells>
  <printOptions/>
  <pageMargins left="0.7" right="0.7" top="0.45" bottom="0.41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H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R1" sqref="R1:S16384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3" width="9.8515625" style="72" customWidth="1"/>
    <col min="4" max="7" width="10.00390625" style="72" customWidth="1"/>
    <col min="8" max="8" width="10.140625" style="72" customWidth="1"/>
    <col min="9" max="14" width="10.00390625" style="72" customWidth="1"/>
    <col min="15" max="15" width="11.140625" style="72" customWidth="1"/>
    <col min="16" max="16" width="8.7109375" style="131" hidden="1" customWidth="1"/>
    <col min="17" max="17" width="7.7109375" style="131" hidden="1" customWidth="1"/>
    <col min="18" max="18" width="11.57421875" style="72" hidden="1" customWidth="1"/>
    <col min="19" max="19" width="11.7109375" style="72" hidden="1" customWidth="1"/>
    <col min="20" max="16384" width="9.140625" style="72" customWidth="1"/>
  </cols>
  <sheetData>
    <row r="1" spans="1:17" s="16" customFormat="1" ht="15.75">
      <c r="A1" s="278" t="s">
        <v>652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128"/>
      <c r="Q1" s="128"/>
    </row>
    <row r="2" spans="16:17" s="16" customFormat="1" ht="15.75">
      <c r="P2" s="128"/>
      <c r="Q2" s="128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29"/>
      <c r="Q3" s="129"/>
    </row>
    <row r="4" spans="1:17" s="10" customFormat="1" ht="15.75">
      <c r="A4" s="1">
        <v>1</v>
      </c>
      <c r="B4" s="6" t="s">
        <v>9</v>
      </c>
      <c r="C4" s="69" t="s">
        <v>108</v>
      </c>
      <c r="D4" s="69" t="s">
        <v>109</v>
      </c>
      <c r="E4" s="69" t="s">
        <v>110</v>
      </c>
      <c r="F4" s="69" t="s">
        <v>111</v>
      </c>
      <c r="G4" s="69" t="s">
        <v>112</v>
      </c>
      <c r="H4" s="69" t="s">
        <v>113</v>
      </c>
      <c r="I4" s="69" t="s">
        <v>114</v>
      </c>
      <c r="J4" s="69" t="s">
        <v>115</v>
      </c>
      <c r="K4" s="69" t="s">
        <v>116</v>
      </c>
      <c r="L4" s="69" t="s">
        <v>117</v>
      </c>
      <c r="M4" s="69" t="s">
        <v>118</v>
      </c>
      <c r="N4" s="69" t="s">
        <v>119</v>
      </c>
      <c r="O4" s="69" t="s">
        <v>5</v>
      </c>
      <c r="P4" s="129"/>
      <c r="Q4" s="129"/>
    </row>
    <row r="5" spans="1:19" s="10" customFormat="1" ht="25.5">
      <c r="A5" s="1">
        <v>2</v>
      </c>
      <c r="B5" s="118" t="s">
        <v>303</v>
      </c>
      <c r="C5" s="5">
        <v>1047356</v>
      </c>
      <c r="D5" s="5">
        <v>1047358</v>
      </c>
      <c r="E5" s="5">
        <v>1047356</v>
      </c>
      <c r="F5" s="5">
        <v>1048463</v>
      </c>
      <c r="G5" s="5">
        <v>1047357</v>
      </c>
      <c r="H5" s="5">
        <v>1047356</v>
      </c>
      <c r="I5" s="5">
        <v>1047356</v>
      </c>
      <c r="J5" s="5">
        <v>1047357</v>
      </c>
      <c r="K5" s="5">
        <v>1047356</v>
      </c>
      <c r="L5" s="5">
        <v>1047356</v>
      </c>
      <c r="M5" s="5">
        <v>1047357</v>
      </c>
      <c r="N5" s="5">
        <v>1047356</v>
      </c>
      <c r="O5" s="14">
        <f>SUM(C5:N5)</f>
        <v>12569384</v>
      </c>
      <c r="P5" s="130" t="e">
        <f>Összesen!#REF!</f>
        <v>#REF!</v>
      </c>
      <c r="Q5" s="130" t="e">
        <f>P5-O5</f>
        <v>#REF!</v>
      </c>
      <c r="R5" s="12">
        <f>Összesen!F7</f>
        <v>12569384</v>
      </c>
      <c r="S5" s="12">
        <f>R5-O5</f>
        <v>0</v>
      </c>
    </row>
    <row r="6" spans="1:19" s="10" customFormat="1" ht="25.5">
      <c r="A6" s="1">
        <v>3</v>
      </c>
      <c r="B6" s="118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0" t="e">
        <f>Összesen!#REF!</f>
        <v>#REF!</v>
      </c>
      <c r="Q6" s="130" t="e">
        <f aca="true" t="shared" si="0" ref="Q6:Q28">P6-O6</f>
        <v>#REF!</v>
      </c>
      <c r="R6" s="12">
        <f>Összesen!F18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8" t="s">
        <v>325</v>
      </c>
      <c r="C7" s="5">
        <v>0</v>
      </c>
      <c r="D7" s="5">
        <v>0</v>
      </c>
      <c r="E7" s="5">
        <v>333000</v>
      </c>
      <c r="F7" s="5">
        <v>0</v>
      </c>
      <c r="G7" s="5">
        <v>28000</v>
      </c>
      <c r="H7" s="5">
        <v>0</v>
      </c>
      <c r="I7" s="5">
        <v>0</v>
      </c>
      <c r="J7" s="5">
        <v>0</v>
      </c>
      <c r="K7" s="5">
        <v>332000</v>
      </c>
      <c r="L7" s="5">
        <v>0</v>
      </c>
      <c r="M7" s="5">
        <v>0</v>
      </c>
      <c r="N7" s="5">
        <v>28000</v>
      </c>
      <c r="O7" s="14">
        <f aca="true" t="shared" si="2" ref="O7:O15">SUM(C7:N7)</f>
        <v>721000</v>
      </c>
      <c r="P7" s="130" t="e">
        <f>Összesen!#REF!</f>
        <v>#REF!</v>
      </c>
      <c r="Q7" s="130" t="e">
        <f t="shared" si="0"/>
        <v>#REF!</v>
      </c>
      <c r="R7" s="12">
        <f>Összesen!F8</f>
        <v>721000</v>
      </c>
      <c r="S7" s="12">
        <f t="shared" si="1"/>
        <v>0</v>
      </c>
    </row>
    <row r="8" spans="1:19" s="10" customFormat="1" ht="15.75">
      <c r="A8" s="1">
        <v>5</v>
      </c>
      <c r="B8" s="118" t="s">
        <v>53</v>
      </c>
      <c r="C8" s="5">
        <v>8564</v>
      </c>
      <c r="D8" s="5">
        <v>10564</v>
      </c>
      <c r="E8" s="5">
        <v>21170</v>
      </c>
      <c r="F8" s="5">
        <v>8564</v>
      </c>
      <c r="G8" s="5">
        <v>8564</v>
      </c>
      <c r="H8" s="5">
        <v>21170</v>
      </c>
      <c r="I8" s="5">
        <v>10564</v>
      </c>
      <c r="J8" s="5">
        <v>8564</v>
      </c>
      <c r="K8" s="5">
        <v>21170</v>
      </c>
      <c r="L8" s="5">
        <v>9570</v>
      </c>
      <c r="M8" s="5">
        <v>8564</v>
      </c>
      <c r="N8" s="5">
        <v>21170</v>
      </c>
      <c r="O8" s="14">
        <f t="shared" si="2"/>
        <v>158198</v>
      </c>
      <c r="P8" s="130" t="e">
        <f>Összesen!#REF!</f>
        <v>#REF!</v>
      </c>
      <c r="Q8" s="130" t="e">
        <f t="shared" si="0"/>
        <v>#REF!</v>
      </c>
      <c r="R8" s="12">
        <f>Összesen!F9</f>
        <v>158198</v>
      </c>
      <c r="S8" s="12">
        <f t="shared" si="1"/>
        <v>0</v>
      </c>
    </row>
    <row r="9" spans="1:19" s="10" customFormat="1" ht="15.75">
      <c r="A9" s="1">
        <v>6</v>
      </c>
      <c r="B9" s="118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30" t="e">
        <f>Összesen!#REF!</f>
        <v>#REF!</v>
      </c>
      <c r="Q9" s="130" t="e">
        <f t="shared" si="0"/>
        <v>#REF!</v>
      </c>
      <c r="R9" s="12">
        <f>Összesen!F19</f>
        <v>0</v>
      </c>
      <c r="S9" s="12">
        <f t="shared" si="1"/>
        <v>0</v>
      </c>
    </row>
    <row r="10" spans="1:19" s="10" customFormat="1" ht="15.75">
      <c r="A10" s="1">
        <v>7</v>
      </c>
      <c r="B10" s="118" t="s">
        <v>383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30" t="e">
        <f>Összesen!#REF!</f>
        <v>#REF!</v>
      </c>
      <c r="Q10" s="130" t="e">
        <f t="shared" si="0"/>
        <v>#REF!</v>
      </c>
      <c r="R10" s="12">
        <f>Összesen!F10</f>
        <v>0</v>
      </c>
      <c r="S10" s="12">
        <f t="shared" si="1"/>
        <v>0</v>
      </c>
    </row>
    <row r="11" spans="1:19" s="10" customFormat="1" ht="15.75">
      <c r="A11" s="1">
        <v>8</v>
      </c>
      <c r="B11" s="118" t="s">
        <v>384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2"/>
        <v>0</v>
      </c>
      <c r="P11" s="130" t="e">
        <f>Összesen!#REF!</f>
        <v>#REF!</v>
      </c>
      <c r="Q11" s="130" t="e">
        <f t="shared" si="0"/>
        <v>#REF!</v>
      </c>
      <c r="R11" s="12">
        <f>Összesen!F20</f>
        <v>0</v>
      </c>
      <c r="S11" s="12">
        <f t="shared" si="1"/>
        <v>0</v>
      </c>
    </row>
    <row r="12" spans="1:19" s="10" customFormat="1" ht="15.75">
      <c r="A12" s="1">
        <v>9</v>
      </c>
      <c r="B12" s="118" t="s">
        <v>394</v>
      </c>
      <c r="C12" s="5">
        <v>500000</v>
      </c>
      <c r="D12" s="5">
        <v>0</v>
      </c>
      <c r="E12" s="5">
        <v>500000</v>
      </c>
      <c r="F12" s="5">
        <v>0</v>
      </c>
      <c r="G12" s="5">
        <v>0</v>
      </c>
      <c r="H12" s="5">
        <v>1100000</v>
      </c>
      <c r="I12" s="5">
        <v>0</v>
      </c>
      <c r="J12" s="5">
        <v>900000</v>
      </c>
      <c r="K12" s="5">
        <v>0</v>
      </c>
      <c r="L12" s="5">
        <v>0</v>
      </c>
      <c r="M12" s="5">
        <v>0</v>
      </c>
      <c r="N12" s="5">
        <v>56939</v>
      </c>
      <c r="O12" s="14">
        <f t="shared" si="2"/>
        <v>3056939</v>
      </c>
      <c r="P12" s="130" t="e">
        <f>Összesen!#REF!</f>
        <v>#REF!</v>
      </c>
      <c r="Q12" s="130" t="e">
        <f t="shared" si="0"/>
        <v>#REF!</v>
      </c>
      <c r="R12" s="12">
        <f>Összesen!F14</f>
        <v>3056939</v>
      </c>
      <c r="S12" s="12">
        <f t="shared" si="1"/>
        <v>0</v>
      </c>
    </row>
    <row r="13" spans="1:19" s="10" customFormat="1" ht="15.75">
      <c r="A13" s="1">
        <v>10</v>
      </c>
      <c r="B13" s="118" t="s">
        <v>395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30" t="e">
        <f>Összesen!#REF!</f>
        <v>#REF!</v>
      </c>
      <c r="Q13" s="130" t="e">
        <f t="shared" si="0"/>
        <v>#REF!</v>
      </c>
      <c r="R13" s="12">
        <f>Összesen!F23</f>
        <v>0</v>
      </c>
      <c r="S13" s="12">
        <f t="shared" si="1"/>
        <v>0</v>
      </c>
    </row>
    <row r="14" spans="1:19" s="10" customFormat="1" ht="15.75">
      <c r="A14" s="1">
        <v>11</v>
      </c>
      <c r="B14" s="118" t="s">
        <v>392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30" t="e">
        <f>Összesen!#REF!</f>
        <v>#REF!</v>
      </c>
      <c r="Q14" s="130" t="e">
        <f t="shared" si="0"/>
        <v>#REF!</v>
      </c>
      <c r="R14" s="12">
        <f>Összesen!F15</f>
        <v>0</v>
      </c>
      <c r="S14" s="12">
        <f t="shared" si="1"/>
        <v>0</v>
      </c>
    </row>
    <row r="15" spans="1:19" s="10" customFormat="1" ht="15.75">
      <c r="A15" s="1">
        <v>12</v>
      </c>
      <c r="B15" s="118" t="s">
        <v>393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30" t="e">
        <f>Összesen!#REF!</f>
        <v>#REF!</v>
      </c>
      <c r="Q15" s="130" t="e">
        <f t="shared" si="0"/>
        <v>#REF!</v>
      </c>
      <c r="R15" s="12">
        <f>Összesen!F24</f>
        <v>0</v>
      </c>
      <c r="S15" s="12">
        <f t="shared" si="1"/>
        <v>0</v>
      </c>
    </row>
    <row r="16" spans="1:19" s="10" customFormat="1" ht="15.75">
      <c r="A16" s="1">
        <v>13</v>
      </c>
      <c r="B16" s="71" t="s">
        <v>7</v>
      </c>
      <c r="C16" s="14">
        <f aca="true" t="shared" si="3" ref="C16:O16">SUM(C5:C15)</f>
        <v>1555920</v>
      </c>
      <c r="D16" s="14">
        <f t="shared" si="3"/>
        <v>1057922</v>
      </c>
      <c r="E16" s="14">
        <f t="shared" si="3"/>
        <v>1901526</v>
      </c>
      <c r="F16" s="14">
        <f t="shared" si="3"/>
        <v>1057027</v>
      </c>
      <c r="G16" s="14">
        <f t="shared" si="3"/>
        <v>1083921</v>
      </c>
      <c r="H16" s="14">
        <f t="shared" si="3"/>
        <v>2168526</v>
      </c>
      <c r="I16" s="14">
        <f t="shared" si="3"/>
        <v>1057920</v>
      </c>
      <c r="J16" s="14">
        <f t="shared" si="3"/>
        <v>1955921</v>
      </c>
      <c r="K16" s="14">
        <f t="shared" si="3"/>
        <v>1400526</v>
      </c>
      <c r="L16" s="14">
        <f t="shared" si="3"/>
        <v>1056926</v>
      </c>
      <c r="M16" s="14">
        <f t="shared" si="3"/>
        <v>1055921</v>
      </c>
      <c r="N16" s="14">
        <f t="shared" si="3"/>
        <v>1153465</v>
      </c>
      <c r="O16" s="14">
        <f t="shared" si="3"/>
        <v>16505521</v>
      </c>
      <c r="P16" s="130" t="e">
        <f>Összesen!#REF!</f>
        <v>#REF!</v>
      </c>
      <c r="Q16" s="130" t="e">
        <f t="shared" si="0"/>
        <v>#REF!</v>
      </c>
      <c r="R16" s="12">
        <f>Összesen!F31</f>
        <v>16505521</v>
      </c>
      <c r="S16" s="12">
        <f t="shared" si="1"/>
        <v>0</v>
      </c>
    </row>
    <row r="17" spans="1:19" s="10" customFormat="1" ht="15.75">
      <c r="A17" s="1">
        <v>14</v>
      </c>
      <c r="B17" s="70" t="s">
        <v>45</v>
      </c>
      <c r="C17" s="5">
        <v>611417</v>
      </c>
      <c r="D17" s="5">
        <v>611417</v>
      </c>
      <c r="E17" s="5">
        <v>611417</v>
      </c>
      <c r="F17" s="5">
        <v>611417</v>
      </c>
      <c r="G17" s="5">
        <v>621413</v>
      </c>
      <c r="H17" s="5">
        <v>911417</v>
      </c>
      <c r="I17" s="5">
        <v>611417</v>
      </c>
      <c r="J17" s="5">
        <v>611417</v>
      </c>
      <c r="K17" s="5">
        <v>611417</v>
      </c>
      <c r="L17" s="5">
        <v>611417</v>
      </c>
      <c r="M17" s="5">
        <v>611417</v>
      </c>
      <c r="N17" s="5">
        <v>651417</v>
      </c>
      <c r="O17" s="14">
        <f aca="true" t="shared" si="4" ref="O17:O26">SUM(C17:N17)</f>
        <v>7687000</v>
      </c>
      <c r="P17" s="130" t="e">
        <f>Összesen!#REF!</f>
        <v>#REF!</v>
      </c>
      <c r="Q17" s="130" t="e">
        <f t="shared" si="0"/>
        <v>#REF!</v>
      </c>
      <c r="R17" s="12">
        <f>Összesen!K7</f>
        <v>7687000</v>
      </c>
      <c r="S17" s="12">
        <f t="shared" si="1"/>
        <v>0</v>
      </c>
    </row>
    <row r="18" spans="1:19" s="10" customFormat="1" ht="25.5">
      <c r="A18" s="1">
        <v>15</v>
      </c>
      <c r="B18" s="70" t="s">
        <v>89</v>
      </c>
      <c r="C18" s="5">
        <v>139226</v>
      </c>
      <c r="D18" s="5">
        <v>119226</v>
      </c>
      <c r="E18" s="5">
        <v>119226</v>
      </c>
      <c r="F18" s="5">
        <v>119226</v>
      </c>
      <c r="G18" s="5">
        <v>122226</v>
      </c>
      <c r="H18" s="5">
        <v>119226</v>
      </c>
      <c r="I18" s="5">
        <v>119226</v>
      </c>
      <c r="J18" s="5">
        <v>119226</v>
      </c>
      <c r="K18" s="5">
        <v>119226</v>
      </c>
      <c r="L18" s="5">
        <v>119226</v>
      </c>
      <c r="M18" s="5">
        <v>119226</v>
      </c>
      <c r="N18" s="5">
        <v>164859</v>
      </c>
      <c r="O18" s="14">
        <f t="shared" si="4"/>
        <v>1499345</v>
      </c>
      <c r="P18" s="130" t="e">
        <f>Összesen!#REF!</f>
        <v>#REF!</v>
      </c>
      <c r="Q18" s="130" t="e">
        <f t="shared" si="0"/>
        <v>#REF!</v>
      </c>
      <c r="R18" s="12">
        <f>Összesen!K8</f>
        <v>1499345</v>
      </c>
      <c r="S18" s="12">
        <f t="shared" si="1"/>
        <v>0</v>
      </c>
    </row>
    <row r="19" spans="1:19" s="10" customFormat="1" ht="15.75">
      <c r="A19" s="1">
        <v>16</v>
      </c>
      <c r="B19" s="70" t="s">
        <v>90</v>
      </c>
      <c r="C19" s="5">
        <v>228700</v>
      </c>
      <c r="D19" s="5">
        <v>265300</v>
      </c>
      <c r="E19" s="5">
        <v>291500</v>
      </c>
      <c r="F19" s="5">
        <v>254600</v>
      </c>
      <c r="G19" s="5">
        <v>319765</v>
      </c>
      <c r="H19" s="5">
        <v>323400</v>
      </c>
      <c r="I19" s="5">
        <v>528600</v>
      </c>
      <c r="J19" s="5">
        <v>284780</v>
      </c>
      <c r="K19" s="5">
        <v>248900</v>
      </c>
      <c r="L19" s="5">
        <v>225600</v>
      </c>
      <c r="M19" s="5">
        <v>283046</v>
      </c>
      <c r="N19" s="5">
        <v>304839</v>
      </c>
      <c r="O19" s="14">
        <f t="shared" si="4"/>
        <v>3559030</v>
      </c>
      <c r="P19" s="130" t="e">
        <f>Összesen!#REF!</f>
        <v>#REF!</v>
      </c>
      <c r="Q19" s="130" t="e">
        <f t="shared" si="0"/>
        <v>#REF!</v>
      </c>
      <c r="R19" s="12">
        <f>Összesen!K9</f>
        <v>3559030</v>
      </c>
      <c r="S19" s="12">
        <f t="shared" si="1"/>
        <v>0</v>
      </c>
    </row>
    <row r="20" spans="1:19" s="10" customFormat="1" ht="15.75">
      <c r="A20" s="1">
        <v>17</v>
      </c>
      <c r="B20" s="70" t="s">
        <v>91</v>
      </c>
      <c r="C20" s="5">
        <v>10000</v>
      </c>
      <c r="D20" s="5">
        <v>25000</v>
      </c>
      <c r="E20" s="5">
        <v>0</v>
      </c>
      <c r="F20" s="5">
        <v>20000</v>
      </c>
      <c r="G20" s="5">
        <v>0</v>
      </c>
      <c r="H20" s="5">
        <v>5000</v>
      </c>
      <c r="I20" s="5">
        <v>10000</v>
      </c>
      <c r="J20" s="5">
        <v>0</v>
      </c>
      <c r="K20" s="5">
        <v>10000</v>
      </c>
      <c r="L20" s="5">
        <v>50000</v>
      </c>
      <c r="M20" s="5">
        <v>50000</v>
      </c>
      <c r="N20" s="5">
        <v>100000</v>
      </c>
      <c r="O20" s="14">
        <f t="shared" si="4"/>
        <v>280000</v>
      </c>
      <c r="P20" s="130" t="e">
        <f>Összesen!#REF!</f>
        <v>#REF!</v>
      </c>
      <c r="Q20" s="130" t="e">
        <f t="shared" si="0"/>
        <v>#REF!</v>
      </c>
      <c r="R20" s="12">
        <f>Összesen!K10</f>
        <v>280000</v>
      </c>
      <c r="S20" s="12">
        <f t="shared" si="1"/>
        <v>0</v>
      </c>
    </row>
    <row r="21" spans="1:19" s="10" customFormat="1" ht="15.75">
      <c r="A21" s="1">
        <v>18</v>
      </c>
      <c r="B21" s="70" t="s">
        <v>92</v>
      </c>
      <c r="C21" s="5">
        <v>0</v>
      </c>
      <c r="D21" s="5">
        <v>50000</v>
      </c>
      <c r="E21" s="5">
        <v>207006</v>
      </c>
      <c r="F21" s="5">
        <v>0</v>
      </c>
      <c r="G21" s="5">
        <v>0</v>
      </c>
      <c r="H21" s="5">
        <v>207005</v>
      </c>
      <c r="I21" s="5">
        <v>0</v>
      </c>
      <c r="J21" s="5">
        <v>0</v>
      </c>
      <c r="K21" s="5">
        <v>207006</v>
      </c>
      <c r="L21" s="5">
        <v>0</v>
      </c>
      <c r="M21" s="5">
        <v>0</v>
      </c>
      <c r="N21" s="5">
        <v>207006</v>
      </c>
      <c r="O21" s="14">
        <f t="shared" si="4"/>
        <v>878023</v>
      </c>
      <c r="P21" s="130" t="e">
        <f>Összesen!#REF!</f>
        <v>#REF!</v>
      </c>
      <c r="Q21" s="130" t="e">
        <f t="shared" si="0"/>
        <v>#REF!</v>
      </c>
      <c r="R21" s="12">
        <f>Összesen!K11</f>
        <v>878023</v>
      </c>
      <c r="S21" s="12">
        <f t="shared" si="1"/>
        <v>0</v>
      </c>
    </row>
    <row r="22" spans="1:19" s="10" customFormat="1" ht="15.75">
      <c r="A22" s="1">
        <v>19</v>
      </c>
      <c r="B22" s="70" t="s">
        <v>120</v>
      </c>
      <c r="C22" s="5">
        <v>0</v>
      </c>
      <c r="D22" s="5">
        <v>21717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4">
        <f t="shared" si="4"/>
        <v>21717</v>
      </c>
      <c r="P22" s="130" t="e">
        <f>Összesen!#REF!</f>
        <v>#REF!</v>
      </c>
      <c r="Q22" s="130" t="e">
        <f t="shared" si="0"/>
        <v>#REF!</v>
      </c>
      <c r="R22" s="12">
        <f>Összesen!K18</f>
        <v>21717</v>
      </c>
      <c r="S22" s="12">
        <f t="shared" si="1"/>
        <v>0</v>
      </c>
    </row>
    <row r="23" spans="1:19" s="10" customFormat="1" ht="15.75">
      <c r="A23" s="1">
        <v>20</v>
      </c>
      <c r="B23" s="70" t="s">
        <v>54</v>
      </c>
      <c r="C23" s="5">
        <v>0</v>
      </c>
      <c r="D23" s="5">
        <v>0</v>
      </c>
      <c r="E23" s="5">
        <v>550000</v>
      </c>
      <c r="F23" s="5">
        <v>42000</v>
      </c>
      <c r="G23" s="5">
        <v>0</v>
      </c>
      <c r="H23" s="5">
        <v>498443</v>
      </c>
      <c r="I23" s="5">
        <v>0</v>
      </c>
      <c r="J23" s="5">
        <v>930876</v>
      </c>
      <c r="K23" s="5">
        <v>15000</v>
      </c>
      <c r="L23" s="5">
        <v>34539</v>
      </c>
      <c r="M23" s="5"/>
      <c r="N23" s="5">
        <v>0</v>
      </c>
      <c r="O23" s="14">
        <f t="shared" si="4"/>
        <v>2070858</v>
      </c>
      <c r="P23" s="130" t="e">
        <f>Összesen!#REF!</f>
        <v>#REF!</v>
      </c>
      <c r="Q23" s="130" t="e">
        <f t="shared" si="0"/>
        <v>#REF!</v>
      </c>
      <c r="R23" s="12">
        <f>Összesen!K19</f>
        <v>2070858</v>
      </c>
      <c r="S23" s="12">
        <f t="shared" si="1"/>
        <v>0</v>
      </c>
    </row>
    <row r="24" spans="1:19" s="10" customFormat="1" ht="15.75">
      <c r="A24" s="1">
        <v>21</v>
      </c>
      <c r="B24" s="70" t="s">
        <v>220</v>
      </c>
      <c r="C24" s="5">
        <v>0</v>
      </c>
      <c r="D24" s="5">
        <v>0</v>
      </c>
      <c r="E24" s="5">
        <v>0</v>
      </c>
      <c r="F24" s="5">
        <v>0</v>
      </c>
      <c r="G24" s="5">
        <v>6817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6817</v>
      </c>
      <c r="P24" s="130" t="e">
        <f>Összesen!#REF!</f>
        <v>#REF!</v>
      </c>
      <c r="Q24" s="130" t="e">
        <f t="shared" si="0"/>
        <v>#REF!</v>
      </c>
      <c r="R24" s="12">
        <f>Összesen!K20</f>
        <v>6817</v>
      </c>
      <c r="S24" s="12">
        <f t="shared" si="1"/>
        <v>0</v>
      </c>
    </row>
    <row r="25" spans="1:19" s="10" customFormat="1" ht="15.75">
      <c r="A25" s="1">
        <v>22</v>
      </c>
      <c r="B25" s="70" t="s">
        <v>102</v>
      </c>
      <c r="C25" s="5">
        <v>502731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502731</v>
      </c>
      <c r="P25" s="130" t="e">
        <f>Összesen!#REF!</f>
        <v>#REF!</v>
      </c>
      <c r="Q25" s="130" t="e">
        <f t="shared" si="0"/>
        <v>#REF!</v>
      </c>
      <c r="R25" s="12">
        <f>Összesen!K13</f>
        <v>502731</v>
      </c>
      <c r="S25" s="12">
        <f t="shared" si="1"/>
        <v>0</v>
      </c>
    </row>
    <row r="26" spans="1:19" s="10" customFormat="1" ht="15.75">
      <c r="A26" s="1">
        <v>23</v>
      </c>
      <c r="B26" s="70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30" t="e">
        <f>Összesen!#REF!</f>
        <v>#REF!</v>
      </c>
      <c r="Q26" s="130" t="e">
        <f t="shared" si="0"/>
        <v>#REF!</v>
      </c>
      <c r="R26" s="12">
        <f>Összesen!K22</f>
        <v>0</v>
      </c>
      <c r="S26" s="12">
        <f t="shared" si="1"/>
        <v>0</v>
      </c>
    </row>
    <row r="27" spans="1:19" s="10" customFormat="1" ht="15.75">
      <c r="A27" s="1">
        <v>24</v>
      </c>
      <c r="B27" s="71" t="s">
        <v>8</v>
      </c>
      <c r="C27" s="14">
        <f>SUM(C17:C26)</f>
        <v>1492074</v>
      </c>
      <c r="D27" s="14">
        <f aca="true" t="shared" si="5" ref="D27:O27">SUM(D17:D26)</f>
        <v>1092660</v>
      </c>
      <c r="E27" s="14">
        <f t="shared" si="5"/>
        <v>1779149</v>
      </c>
      <c r="F27" s="14">
        <f t="shared" si="5"/>
        <v>1047243</v>
      </c>
      <c r="G27" s="14">
        <f t="shared" si="5"/>
        <v>1070221</v>
      </c>
      <c r="H27" s="14">
        <f t="shared" si="5"/>
        <v>2064491</v>
      </c>
      <c r="I27" s="14">
        <f t="shared" si="5"/>
        <v>1269243</v>
      </c>
      <c r="J27" s="14">
        <f t="shared" si="5"/>
        <v>1946299</v>
      </c>
      <c r="K27" s="14">
        <f t="shared" si="5"/>
        <v>1211549</v>
      </c>
      <c r="L27" s="14">
        <f t="shared" si="5"/>
        <v>1040782</v>
      </c>
      <c r="M27" s="14">
        <f t="shared" si="5"/>
        <v>1063689</v>
      </c>
      <c r="N27" s="14">
        <f t="shared" si="5"/>
        <v>1428121</v>
      </c>
      <c r="O27" s="14">
        <f t="shared" si="5"/>
        <v>16505521</v>
      </c>
      <c r="P27" s="130" t="e">
        <f>Összesen!#REF!</f>
        <v>#REF!</v>
      </c>
      <c r="Q27" s="130" t="e">
        <f t="shared" si="0"/>
        <v>#REF!</v>
      </c>
      <c r="R27" s="12">
        <f>Összesen!K31</f>
        <v>16505521</v>
      </c>
      <c r="S27" s="12">
        <f t="shared" si="1"/>
        <v>0</v>
      </c>
    </row>
    <row r="28" spans="1:19" ht="15.75">
      <c r="A28" s="1">
        <v>25</v>
      </c>
      <c r="B28" s="71" t="s">
        <v>127</v>
      </c>
      <c r="C28" s="14">
        <f>C16-C27</f>
        <v>63846</v>
      </c>
      <c r="D28" s="14">
        <f>C28+D16-D27</f>
        <v>29108</v>
      </c>
      <c r="E28" s="14">
        <f aca="true" t="shared" si="6" ref="E28:O28">D28+E16-E27</f>
        <v>151485</v>
      </c>
      <c r="F28" s="14">
        <f t="shared" si="6"/>
        <v>161269</v>
      </c>
      <c r="G28" s="14">
        <f t="shared" si="6"/>
        <v>174969</v>
      </c>
      <c r="H28" s="14">
        <f t="shared" si="6"/>
        <v>279004</v>
      </c>
      <c r="I28" s="14">
        <f t="shared" si="6"/>
        <v>67681</v>
      </c>
      <c r="J28" s="14">
        <f t="shared" si="6"/>
        <v>77303</v>
      </c>
      <c r="K28" s="14">
        <f t="shared" si="6"/>
        <v>266280</v>
      </c>
      <c r="L28" s="14">
        <f t="shared" si="6"/>
        <v>282424</v>
      </c>
      <c r="M28" s="14">
        <f t="shared" si="6"/>
        <v>274656</v>
      </c>
      <c r="N28" s="14">
        <f t="shared" si="6"/>
        <v>0</v>
      </c>
      <c r="O28" s="14">
        <f t="shared" si="6"/>
        <v>0</v>
      </c>
      <c r="Q28" s="130">
        <f t="shared" si="0"/>
        <v>0</v>
      </c>
      <c r="S28" s="12">
        <f t="shared" si="1"/>
        <v>0</v>
      </c>
    </row>
    <row r="29" ht="15">
      <c r="O29" s="7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68" t="s">
        <v>526</v>
      </c>
      <c r="B1" s="268"/>
      <c r="C1" s="268"/>
      <c r="D1" s="268"/>
      <c r="E1" s="268"/>
      <c r="F1" s="268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73" t="s">
        <v>9</v>
      </c>
      <c r="C4" s="6" t="s">
        <v>412</v>
      </c>
      <c r="D4" s="6" t="s">
        <v>498</v>
      </c>
      <c r="E4" s="6" t="s">
        <v>544</v>
      </c>
      <c r="F4" s="6" t="s">
        <v>637</v>
      </c>
    </row>
    <row r="5" spans="1:6" s="10" customFormat="1" ht="15.75">
      <c r="A5" s="1">
        <v>2</v>
      </c>
      <c r="B5" s="27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1">
        <f>C7+C18</f>
        <v>0</v>
      </c>
      <c r="D6" s="61">
        <f>D7+D18</f>
        <v>0</v>
      </c>
      <c r="E6" s="61">
        <f>E7+E18</f>
        <v>0</v>
      </c>
      <c r="F6" s="61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4" customWidth="1"/>
    <col min="2" max="2" width="13.8515625" style="54" customWidth="1"/>
    <col min="3" max="3" width="13.8515625" style="54" hidden="1" customWidth="1"/>
    <col min="4" max="138" width="9.140625" style="53" customWidth="1"/>
    <col min="139" max="16384" width="9.140625" style="54" customWidth="1"/>
  </cols>
  <sheetData>
    <row r="1" spans="1:138" s="50" customFormat="1" ht="33" customHeight="1">
      <c r="A1" s="279" t="s">
        <v>653</v>
      </c>
      <c r="B1" s="279"/>
      <c r="C1" s="27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</row>
    <row r="2" spans="2:138" s="51" customFormat="1" ht="21.75" customHeight="1">
      <c r="B2" s="52"/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</row>
    <row r="3" spans="1:138" s="56" customFormat="1" ht="30" customHeight="1">
      <c r="A3" s="74" t="s">
        <v>65</v>
      </c>
      <c r="B3" s="55" t="s">
        <v>66</v>
      </c>
      <c r="C3" s="55" t="s">
        <v>530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</row>
    <row r="4" spans="1:138" s="56" customFormat="1" ht="31.5">
      <c r="A4" s="75" t="s">
        <v>67</v>
      </c>
      <c r="B4" s="57">
        <f>SUM(B5:B6)</f>
        <v>0</v>
      </c>
      <c r="C4" s="57">
        <f>SUM(C5:C6)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</row>
    <row r="5" spans="1:138" s="56" customFormat="1" ht="18">
      <c r="A5" s="76" t="s">
        <v>68</v>
      </c>
      <c r="B5" s="57">
        <v>0</v>
      </c>
      <c r="C5" s="57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</row>
    <row r="6" spans="1:138" s="56" customFormat="1" ht="18">
      <c r="A6" s="76" t="s">
        <v>69</v>
      </c>
      <c r="B6" s="57">
        <v>0</v>
      </c>
      <c r="C6" s="57">
        <v>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3" ht="31.5">
      <c r="A7" s="75" t="s">
        <v>70</v>
      </c>
      <c r="B7" s="57">
        <v>0</v>
      </c>
      <c r="C7" s="57">
        <v>0</v>
      </c>
    </row>
    <row r="8" spans="1:3" ht="31.5">
      <c r="A8" s="77" t="s">
        <v>71</v>
      </c>
      <c r="B8" s="58">
        <f>SUM(B9:B10)</f>
        <v>0</v>
      </c>
      <c r="C8" s="58">
        <f>SUM(C9:C10)</f>
        <v>0</v>
      </c>
    </row>
    <row r="9" spans="1:138" s="56" customFormat="1" ht="30">
      <c r="A9" s="78" t="s">
        <v>72</v>
      </c>
      <c r="B9" s="59">
        <v>0</v>
      </c>
      <c r="C9" s="5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</row>
    <row r="10" spans="1:138" s="56" customFormat="1" ht="30">
      <c r="A10" s="78" t="s">
        <v>73</v>
      </c>
      <c r="B10" s="59">
        <v>0</v>
      </c>
      <c r="C10" s="59"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</row>
    <row r="11" spans="1:138" s="56" customFormat="1" ht="31.5">
      <c r="A11" s="77" t="s">
        <v>74</v>
      </c>
      <c r="B11" s="58">
        <v>0</v>
      </c>
      <c r="C11" s="58"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</row>
    <row r="12" spans="1:138" s="56" customFormat="1" ht="31.5">
      <c r="A12" s="77" t="s">
        <v>75</v>
      </c>
      <c r="B12" s="58">
        <f>SUM(B13,B16,B19,B25,B22)</f>
        <v>230000</v>
      </c>
      <c r="C12" s="58">
        <f>SUM(C13,C16,C19,C25,C22)</f>
        <v>115000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</row>
    <row r="13" spans="1:3" ht="18">
      <c r="A13" s="78" t="s">
        <v>76</v>
      </c>
      <c r="B13" s="59">
        <v>0</v>
      </c>
      <c r="C13" s="59">
        <v>0</v>
      </c>
    </row>
    <row r="14" spans="1:138" s="56" customFormat="1" ht="18">
      <c r="A14" s="79" t="s">
        <v>77</v>
      </c>
      <c r="B14" s="60">
        <v>0</v>
      </c>
      <c r="C14" s="60"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</row>
    <row r="15" spans="1:138" s="56" customFormat="1" ht="25.5">
      <c r="A15" s="79" t="s">
        <v>78</v>
      </c>
      <c r="B15" s="60">
        <v>0</v>
      </c>
      <c r="C15" s="60"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</row>
    <row r="16" spans="1:138" s="56" customFormat="1" ht="30">
      <c r="A16" s="78" t="s">
        <v>79</v>
      </c>
      <c r="B16" s="59">
        <f>SUM(B17:B18)</f>
        <v>230000</v>
      </c>
      <c r="C16" s="59">
        <f>SUM(C17:C18)</f>
        <v>115000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</row>
    <row r="17" spans="1:138" s="56" customFormat="1" ht="18">
      <c r="A17" s="79" t="s">
        <v>77</v>
      </c>
      <c r="B17" s="60">
        <v>230000</v>
      </c>
      <c r="C17" s="60">
        <v>115000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</row>
    <row r="18" spans="1:138" s="56" customFormat="1" ht="25.5">
      <c r="A18" s="79" t="s">
        <v>78</v>
      </c>
      <c r="B18" s="60">
        <v>0</v>
      </c>
      <c r="C18" s="60"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</row>
    <row r="19" spans="1:138" s="56" customFormat="1" ht="18">
      <c r="A19" s="78" t="s">
        <v>126</v>
      </c>
      <c r="B19" s="59">
        <f>SUM(B20:B21)</f>
        <v>0</v>
      </c>
      <c r="C19" s="59">
        <f>SUM(C20:C21)</f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</row>
    <row r="20" spans="1:3" ht="18">
      <c r="A20" s="79" t="s">
        <v>77</v>
      </c>
      <c r="B20" s="60">
        <v>0</v>
      </c>
      <c r="C20" s="60">
        <v>0</v>
      </c>
    </row>
    <row r="21" spans="1:138" s="56" customFormat="1" ht="25.5">
      <c r="A21" s="79" t="s">
        <v>78</v>
      </c>
      <c r="B21" s="60">
        <v>0</v>
      </c>
      <c r="C21" s="60">
        <v>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</row>
    <row r="22" spans="1:138" s="56" customFormat="1" ht="18">
      <c r="A22" s="78" t="s">
        <v>80</v>
      </c>
      <c r="B22" s="59">
        <f>SUM(B23:B24)</f>
        <v>0</v>
      </c>
      <c r="C22" s="59">
        <f>SUM(C23:C24)</f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</row>
    <row r="23" spans="1:3" ht="18">
      <c r="A23" s="79" t="s">
        <v>77</v>
      </c>
      <c r="B23" s="60">
        <v>0</v>
      </c>
      <c r="C23" s="60">
        <v>0</v>
      </c>
    </row>
    <row r="24" spans="1:3" ht="25.5">
      <c r="A24" s="79" t="s">
        <v>78</v>
      </c>
      <c r="B24" s="60">
        <v>0</v>
      </c>
      <c r="C24" s="60">
        <v>0</v>
      </c>
    </row>
    <row r="25" spans="1:3" ht="18">
      <c r="A25" s="78" t="s">
        <v>81</v>
      </c>
      <c r="B25" s="59">
        <f>SUM(B26:B27)</f>
        <v>0</v>
      </c>
      <c r="C25" s="59">
        <f>SUM(C26:C27)</f>
        <v>0</v>
      </c>
    </row>
    <row r="26" spans="1:3" ht="18">
      <c r="A26" s="79" t="s">
        <v>77</v>
      </c>
      <c r="B26" s="60">
        <v>0</v>
      </c>
      <c r="C26" s="60">
        <v>0</v>
      </c>
    </row>
    <row r="27" spans="1:3" ht="25.5">
      <c r="A27" s="79" t="s">
        <v>78</v>
      </c>
      <c r="B27" s="60">
        <v>0</v>
      </c>
      <c r="C27" s="60">
        <v>0</v>
      </c>
    </row>
    <row r="28" spans="1:3" ht="31.5">
      <c r="A28" s="77" t="s">
        <v>82</v>
      </c>
      <c r="B28" s="58">
        <v>0</v>
      </c>
      <c r="C28" s="58">
        <v>0</v>
      </c>
    </row>
    <row r="29" spans="1:3" ht="18">
      <c r="A29" s="80" t="s">
        <v>83</v>
      </c>
      <c r="B29" s="58">
        <f>SUM(B8,B11,B12,B28,B4,B7)</f>
        <v>230000</v>
      </c>
      <c r="C29" s="58">
        <f>SUM(C8,C11,C12,C28,C4,C7)</f>
        <v>115000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71" t="s">
        <v>525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s="16" customFormat="1" ht="15.75">
      <c r="A2" s="272" t="s">
        <v>397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s="16" customFormat="1" ht="15.75">
      <c r="A3" s="272" t="s">
        <v>396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5.75">
      <c r="A4" s="272" t="s">
        <v>549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5.75">
      <c r="A5" s="42"/>
      <c r="B5" s="42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269" t="s">
        <v>9</v>
      </c>
      <c r="C7" s="281" t="s">
        <v>498</v>
      </c>
      <c r="D7" s="281"/>
      <c r="E7" s="281"/>
      <c r="F7" s="282"/>
      <c r="G7" s="283" t="s">
        <v>544</v>
      </c>
      <c r="H7" s="281"/>
      <c r="I7" s="281"/>
      <c r="J7" s="282"/>
      <c r="K7" s="281" t="s">
        <v>637</v>
      </c>
      <c r="L7" s="282"/>
    </row>
    <row r="8" spans="1:12" s="3" customFormat="1" ht="31.5">
      <c r="A8" s="1"/>
      <c r="B8" s="280"/>
      <c r="C8" s="4" t="s">
        <v>547</v>
      </c>
      <c r="D8" s="4" t="s">
        <v>548</v>
      </c>
      <c r="E8" s="4" t="s">
        <v>645</v>
      </c>
      <c r="F8" s="4" t="s">
        <v>646</v>
      </c>
      <c r="G8" s="4" t="s">
        <v>547</v>
      </c>
      <c r="H8" s="4" t="s">
        <v>548</v>
      </c>
      <c r="I8" s="4" t="s">
        <v>645</v>
      </c>
      <c r="J8" s="4" t="s">
        <v>646</v>
      </c>
      <c r="K8" s="4" t="s">
        <v>645</v>
      </c>
      <c r="L8" s="4" t="s">
        <v>646</v>
      </c>
    </row>
    <row r="9" spans="1:12" s="3" customFormat="1" ht="15.75">
      <c r="A9" s="1">
        <v>2</v>
      </c>
      <c r="B9" s="270"/>
      <c r="C9" s="6" t="s">
        <v>398</v>
      </c>
      <c r="D9" s="6" t="s">
        <v>398</v>
      </c>
      <c r="E9" s="6" t="s">
        <v>4</v>
      </c>
      <c r="F9" s="6" t="s">
        <v>4</v>
      </c>
      <c r="G9" s="6" t="s">
        <v>398</v>
      </c>
      <c r="H9" s="6" t="s">
        <v>398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5" t="s">
        <v>407</v>
      </c>
      <c r="C10" s="15">
        <v>980000</v>
      </c>
      <c r="D10" s="15">
        <v>980000</v>
      </c>
      <c r="E10" s="15">
        <v>980000</v>
      </c>
      <c r="F10" s="15">
        <v>980000</v>
      </c>
      <c r="G10" s="15">
        <v>980000</v>
      </c>
      <c r="H10" s="15">
        <v>980000</v>
      </c>
      <c r="I10" s="15">
        <v>980000</v>
      </c>
      <c r="J10" s="15">
        <v>980000</v>
      </c>
      <c r="K10" s="15">
        <v>980000</v>
      </c>
      <c r="L10" s="15">
        <v>980000</v>
      </c>
    </row>
    <row r="11" spans="1:12" ht="30">
      <c r="A11" s="1">
        <v>4</v>
      </c>
      <c r="B11" s="45" t="s">
        <v>408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5" t="s">
        <v>31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5" t="s">
        <v>32</v>
      </c>
      <c r="C13" s="15">
        <v>30000</v>
      </c>
      <c r="D13" s="15">
        <v>30000</v>
      </c>
      <c r="E13" s="15">
        <v>30000</v>
      </c>
      <c r="F13" s="15">
        <v>30000</v>
      </c>
      <c r="G13" s="15">
        <v>30000</v>
      </c>
      <c r="H13" s="15">
        <v>30000</v>
      </c>
      <c r="I13" s="15">
        <v>30000</v>
      </c>
      <c r="J13" s="15">
        <v>30000</v>
      </c>
      <c r="K13" s="15">
        <v>30000</v>
      </c>
      <c r="L13" s="15">
        <v>30000</v>
      </c>
    </row>
    <row r="14" spans="1:12" ht="15.75">
      <c r="A14" s="1">
        <v>7</v>
      </c>
      <c r="B14" s="45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5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5" t="s">
        <v>409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3" customFormat="1" ht="15.75">
      <c r="A17" s="1">
        <v>10</v>
      </c>
      <c r="B17" s="47" t="s">
        <v>60</v>
      </c>
      <c r="C17" s="18">
        <f>SUM(C10:C16)</f>
        <v>1015000</v>
      </c>
      <c r="D17" s="18">
        <f>SUM(D10:D16)</f>
        <v>1015000</v>
      </c>
      <c r="E17" s="18">
        <f aca="true" t="shared" si="0" ref="E17:L17">SUM(E10:E16)</f>
        <v>1015000</v>
      </c>
      <c r="F17" s="18">
        <f t="shared" si="0"/>
        <v>1015000</v>
      </c>
      <c r="G17" s="18">
        <f t="shared" si="0"/>
        <v>1015000</v>
      </c>
      <c r="H17" s="18">
        <f>SUM(H10:H16)</f>
        <v>1015000</v>
      </c>
      <c r="I17" s="18">
        <f t="shared" si="0"/>
        <v>1015000</v>
      </c>
      <c r="J17" s="18">
        <f t="shared" si="0"/>
        <v>1015000</v>
      </c>
      <c r="K17" s="18">
        <f t="shared" si="0"/>
        <v>1015000</v>
      </c>
      <c r="L17" s="18">
        <f t="shared" si="0"/>
        <v>1015000</v>
      </c>
    </row>
    <row r="18" spans="1:12" ht="15.75">
      <c r="A18" s="1">
        <v>11</v>
      </c>
      <c r="B18" s="47" t="s">
        <v>61</v>
      </c>
      <c r="C18" s="18">
        <f>ROUNDDOWN(C17*0.5,0)</f>
        <v>507500</v>
      </c>
      <c r="D18" s="18">
        <f>ROUNDDOWN(D17*0.5,0)</f>
        <v>507500</v>
      </c>
      <c r="E18" s="18">
        <f aca="true" t="shared" si="1" ref="E18:L18">ROUNDDOWN(E17*0.5,0)</f>
        <v>507500</v>
      </c>
      <c r="F18" s="18">
        <f t="shared" si="1"/>
        <v>507500</v>
      </c>
      <c r="G18" s="18">
        <f t="shared" si="1"/>
        <v>507500</v>
      </c>
      <c r="H18" s="18">
        <f>ROUNDDOWN(H17*0.5,0)</f>
        <v>507500</v>
      </c>
      <c r="I18" s="18">
        <f t="shared" si="1"/>
        <v>507500</v>
      </c>
      <c r="J18" s="18">
        <f t="shared" si="1"/>
        <v>507500</v>
      </c>
      <c r="K18" s="18">
        <f t="shared" si="1"/>
        <v>507500</v>
      </c>
      <c r="L18" s="18">
        <f t="shared" si="1"/>
        <v>507500</v>
      </c>
    </row>
    <row r="19" spans="1:12" ht="30">
      <c r="A19" s="1">
        <v>12</v>
      </c>
      <c r="B19" s="45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5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5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5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5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5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5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3" customFormat="1" ht="15.75">
      <c r="A26" s="1">
        <v>19</v>
      </c>
      <c r="B26" s="47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3" customFormat="1" ht="29.25">
      <c r="A27" s="1">
        <v>20</v>
      </c>
      <c r="B27" s="47" t="s">
        <v>63</v>
      </c>
      <c r="C27" s="18">
        <f aca="true" t="shared" si="3" ref="C27:L27">C18-C26</f>
        <v>507500</v>
      </c>
      <c r="D27" s="18">
        <f t="shared" si="3"/>
        <v>507500</v>
      </c>
      <c r="E27" s="18">
        <f t="shared" si="3"/>
        <v>507500</v>
      </c>
      <c r="F27" s="18">
        <f t="shared" si="3"/>
        <v>507500</v>
      </c>
      <c r="G27" s="18">
        <f t="shared" si="3"/>
        <v>507500</v>
      </c>
      <c r="H27" s="18">
        <f t="shared" si="3"/>
        <v>507500</v>
      </c>
      <c r="I27" s="18">
        <f t="shared" si="3"/>
        <v>507500</v>
      </c>
      <c r="J27" s="18">
        <f t="shared" si="3"/>
        <v>507500</v>
      </c>
      <c r="K27" s="18">
        <f t="shared" si="3"/>
        <v>507500</v>
      </c>
      <c r="L27" s="18">
        <f t="shared" si="3"/>
        <v>507500</v>
      </c>
    </row>
    <row r="28" spans="1:12" s="23" customFormat="1" ht="42.75">
      <c r="A28" s="1">
        <v>21</v>
      </c>
      <c r="B28" s="48" t="s">
        <v>404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5" t="s">
        <v>550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5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5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5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5" t="s">
        <v>403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1"/>
  <sheetViews>
    <sheetView zoomScalePageLayoutView="0" workbookViewId="0" topLeftCell="A1">
      <selection activeCell="C193" sqref="C193"/>
    </sheetView>
  </sheetViews>
  <sheetFormatPr defaultColWidth="9.140625" defaultRowHeight="15"/>
  <cols>
    <col min="1" max="1" width="54.7109375" style="114" customWidth="1"/>
    <col min="2" max="2" width="5.7109375" style="16" customWidth="1"/>
    <col min="3" max="3" width="15.00390625" style="16" customWidth="1"/>
    <col min="4" max="4" width="9.140625" style="16" customWidth="1"/>
    <col min="5" max="5" width="11.28125" style="16" bestFit="1" customWidth="1"/>
    <col min="6" max="16384" width="9.140625" style="16" customWidth="1"/>
  </cols>
  <sheetData>
    <row r="1" spans="1:3" ht="15.75">
      <c r="A1" s="284" t="s">
        <v>633</v>
      </c>
      <c r="B1" s="284"/>
      <c r="C1" s="284"/>
    </row>
    <row r="2" spans="1:3" ht="15.75">
      <c r="A2" s="272" t="s">
        <v>519</v>
      </c>
      <c r="B2" s="272"/>
      <c r="C2" s="272"/>
    </row>
    <row r="3" spans="1:3" ht="15.75">
      <c r="A3" s="112"/>
      <c r="B3" s="43"/>
      <c r="C3" s="43"/>
    </row>
    <row r="4" spans="1:3" s="10" customFormat="1" ht="15.75">
      <c r="A4" s="102" t="s">
        <v>9</v>
      </c>
      <c r="B4" s="17" t="s">
        <v>153</v>
      </c>
      <c r="C4" s="39" t="s">
        <v>4</v>
      </c>
    </row>
    <row r="5" spans="1:3" s="10" customFormat="1" ht="16.5">
      <c r="A5" s="67" t="s">
        <v>94</v>
      </c>
      <c r="B5" s="105"/>
      <c r="C5" s="82"/>
    </row>
    <row r="6" spans="1:3" s="10" customFormat="1" ht="31.5">
      <c r="A6" s="66" t="s">
        <v>280</v>
      </c>
      <c r="B6" s="17"/>
      <c r="C6" s="82"/>
    </row>
    <row r="7" spans="1:3" s="10" customFormat="1" ht="15.75" hidden="1">
      <c r="A7" s="87" t="s">
        <v>162</v>
      </c>
      <c r="B7" s="17">
        <v>2</v>
      </c>
      <c r="C7" s="82"/>
    </row>
    <row r="8" spans="1:3" s="10" customFormat="1" ht="15.75">
      <c r="A8" s="87" t="s">
        <v>163</v>
      </c>
      <c r="B8" s="17">
        <v>2</v>
      </c>
      <c r="C8" s="82">
        <v>640010</v>
      </c>
    </row>
    <row r="9" spans="1:3" s="10" customFormat="1" ht="15.75">
      <c r="A9" s="87" t="s">
        <v>164</v>
      </c>
      <c r="B9" s="17">
        <v>2</v>
      </c>
      <c r="C9" s="82">
        <v>448000</v>
      </c>
    </row>
    <row r="10" spans="1:3" s="10" customFormat="1" ht="15.75">
      <c r="A10" s="87" t="s">
        <v>165</v>
      </c>
      <c r="B10" s="17">
        <v>2</v>
      </c>
      <c r="C10" s="82">
        <v>337962</v>
      </c>
    </row>
    <row r="11" spans="1:3" s="10" customFormat="1" ht="15.75">
      <c r="A11" s="87" t="s">
        <v>166</v>
      </c>
      <c r="B11" s="17">
        <v>2</v>
      </c>
      <c r="C11" s="82">
        <v>118040</v>
      </c>
    </row>
    <row r="12" spans="1:3" s="10" customFormat="1" ht="15.75">
      <c r="A12" s="87" t="s">
        <v>282</v>
      </c>
      <c r="B12" s="17">
        <v>2</v>
      </c>
      <c r="C12" s="82">
        <v>5000000</v>
      </c>
    </row>
    <row r="13" spans="1:3" s="10" customFormat="1" ht="31.5" hidden="1">
      <c r="A13" s="87" t="s">
        <v>283</v>
      </c>
      <c r="B13" s="17">
        <v>2</v>
      </c>
      <c r="C13" s="82"/>
    </row>
    <row r="14" spans="1:3" s="10" customFormat="1" ht="15.75">
      <c r="A14" s="87" t="s">
        <v>490</v>
      </c>
      <c r="B14" s="17">
        <v>2</v>
      </c>
      <c r="C14" s="82">
        <v>2944805</v>
      </c>
    </row>
    <row r="15" spans="1:3" s="10" customFormat="1" ht="15.75">
      <c r="A15" s="87" t="s">
        <v>624</v>
      </c>
      <c r="B15" s="17">
        <v>2</v>
      </c>
      <c r="C15" s="82">
        <v>1009100</v>
      </c>
    </row>
    <row r="16" spans="1:3" s="10" customFormat="1" ht="15.75" hidden="1">
      <c r="A16" s="87" t="s">
        <v>302</v>
      </c>
      <c r="B16" s="17">
        <v>2</v>
      </c>
      <c r="C16" s="127"/>
    </row>
    <row r="17" spans="1:3" s="10" customFormat="1" ht="31.5">
      <c r="A17" s="110" t="s">
        <v>281</v>
      </c>
      <c r="B17" s="17"/>
      <c r="C17" s="82">
        <f>SUM(C7:C16)</f>
        <v>10497917</v>
      </c>
    </row>
    <row r="18" spans="1:3" s="10" customFormat="1" ht="15.75" hidden="1">
      <c r="A18" s="87" t="s">
        <v>285</v>
      </c>
      <c r="B18" s="17">
        <v>2</v>
      </c>
      <c r="C18" s="127"/>
    </row>
    <row r="19" spans="1:3" s="10" customFormat="1" ht="15.75" hidden="1">
      <c r="A19" s="87" t="s">
        <v>286</v>
      </c>
      <c r="B19" s="17">
        <v>2</v>
      </c>
      <c r="C19" s="127"/>
    </row>
    <row r="20" spans="1:3" s="10" customFormat="1" ht="31.5" hidden="1">
      <c r="A20" s="110" t="s">
        <v>284</v>
      </c>
      <c r="B20" s="17"/>
      <c r="C20" s="127">
        <f>SUM(C18:C19)</f>
        <v>0</v>
      </c>
    </row>
    <row r="21" spans="1:3" s="10" customFormat="1" ht="15.75" hidden="1">
      <c r="A21" s="87" t="s">
        <v>287</v>
      </c>
      <c r="B21" s="17">
        <v>2</v>
      </c>
      <c r="C21" s="127"/>
    </row>
    <row r="22" spans="1:3" s="10" customFormat="1" ht="15.75" hidden="1">
      <c r="A22" s="87" t="s">
        <v>288</v>
      </c>
      <c r="B22" s="17">
        <v>2</v>
      </c>
      <c r="C22" s="127"/>
    </row>
    <row r="23" spans="1:3" s="10" customFormat="1" ht="15.75" hidden="1">
      <c r="A23" s="113" t="s">
        <v>490</v>
      </c>
      <c r="B23" s="17">
        <v>2</v>
      </c>
      <c r="C23" s="127"/>
    </row>
    <row r="24" spans="1:3" s="10" customFormat="1" ht="15.75">
      <c r="A24" s="87" t="s">
        <v>291</v>
      </c>
      <c r="B24" s="17">
        <v>2</v>
      </c>
      <c r="C24" s="82">
        <v>55360</v>
      </c>
    </row>
    <row r="25" spans="1:3" s="10" customFormat="1" ht="15.75" hidden="1">
      <c r="A25" s="87" t="s">
        <v>292</v>
      </c>
      <c r="B25" s="17">
        <v>2</v>
      </c>
      <c r="C25" s="82"/>
    </row>
    <row r="26" spans="1:3" s="10" customFormat="1" ht="31.5">
      <c r="A26" s="87" t="s">
        <v>491</v>
      </c>
      <c r="B26" s="17">
        <v>2</v>
      </c>
      <c r="C26" s="82">
        <v>215000</v>
      </c>
    </row>
    <row r="27" spans="1:3" s="10" customFormat="1" ht="15.75" hidden="1">
      <c r="A27" s="87" t="s">
        <v>289</v>
      </c>
      <c r="B27" s="17">
        <v>2</v>
      </c>
      <c r="C27" s="127"/>
    </row>
    <row r="28" spans="1:3" s="10" customFormat="1" ht="15.75" hidden="1">
      <c r="A28" s="87" t="s">
        <v>510</v>
      </c>
      <c r="B28" s="17">
        <v>2</v>
      </c>
      <c r="C28" s="127"/>
    </row>
    <row r="29" spans="1:3" s="10" customFormat="1" ht="47.25">
      <c r="A29" s="110" t="s">
        <v>290</v>
      </c>
      <c r="B29" s="17"/>
      <c r="C29" s="82">
        <f>SUM(C21:C28)</f>
        <v>270360</v>
      </c>
    </row>
    <row r="30" spans="1:3" s="10" customFormat="1" ht="47.25">
      <c r="A30" s="87" t="s">
        <v>293</v>
      </c>
      <c r="B30" s="17">
        <v>2</v>
      </c>
      <c r="C30" s="82">
        <v>1800000</v>
      </c>
    </row>
    <row r="31" spans="1:3" s="10" customFormat="1" ht="31.5">
      <c r="A31" s="110" t="s">
        <v>294</v>
      </c>
      <c r="B31" s="17"/>
      <c r="C31" s="82">
        <f>SUM(C30)</f>
        <v>1800000</v>
      </c>
    </row>
    <row r="32" spans="1:3" s="10" customFormat="1" ht="15.75" hidden="1">
      <c r="A32" s="87" t="s">
        <v>295</v>
      </c>
      <c r="B32" s="17">
        <v>2</v>
      </c>
      <c r="C32" s="127"/>
    </row>
    <row r="33" spans="1:3" s="10" customFormat="1" ht="15.75" hidden="1">
      <c r="A33" s="87" t="s">
        <v>296</v>
      </c>
      <c r="B33" s="17">
        <v>2</v>
      </c>
      <c r="C33" s="127"/>
    </row>
    <row r="34" spans="1:3" s="10" customFormat="1" ht="15.75" hidden="1">
      <c r="A34" s="87" t="s">
        <v>297</v>
      </c>
      <c r="B34" s="17">
        <v>2</v>
      </c>
      <c r="C34" s="127"/>
    </row>
    <row r="35" spans="1:3" s="10" customFormat="1" ht="31.5" hidden="1">
      <c r="A35" s="87" t="s">
        <v>298</v>
      </c>
      <c r="B35" s="17">
        <v>2</v>
      </c>
      <c r="C35" s="127"/>
    </row>
    <row r="36" spans="1:3" s="10" customFormat="1" ht="15.75" hidden="1">
      <c r="A36" s="87" t="s">
        <v>299</v>
      </c>
      <c r="B36" s="17">
        <v>2</v>
      </c>
      <c r="C36" s="127"/>
    </row>
    <row r="37" spans="1:3" s="10" customFormat="1" ht="15.75" hidden="1">
      <c r="A37" s="87" t="s">
        <v>300</v>
      </c>
      <c r="B37" s="17">
        <v>2</v>
      </c>
      <c r="C37" s="127"/>
    </row>
    <row r="38" spans="1:3" s="10" customFormat="1" ht="15.75" hidden="1">
      <c r="A38" s="87" t="s">
        <v>507</v>
      </c>
      <c r="B38" s="17">
        <v>2</v>
      </c>
      <c r="C38" s="127"/>
    </row>
    <row r="39" spans="1:3" s="10" customFormat="1" ht="15.75" hidden="1">
      <c r="A39" s="87" t="s">
        <v>301</v>
      </c>
      <c r="B39" s="17">
        <v>2</v>
      </c>
      <c r="C39" s="127"/>
    </row>
    <row r="40" spans="1:3" s="10" customFormat="1" ht="15.75" hidden="1">
      <c r="A40" s="87" t="s">
        <v>446</v>
      </c>
      <c r="B40" s="17">
        <v>2</v>
      </c>
      <c r="C40" s="127"/>
    </row>
    <row r="41" spans="1:3" s="10" customFormat="1" ht="15.75" hidden="1">
      <c r="A41" s="87" t="s">
        <v>535</v>
      </c>
      <c r="B41" s="17">
        <v>2</v>
      </c>
      <c r="C41" s="127"/>
    </row>
    <row r="42" spans="1:3" s="10" customFormat="1" ht="15.75" hidden="1">
      <c r="A42" s="87" t="s">
        <v>492</v>
      </c>
      <c r="B42" s="17">
        <v>2</v>
      </c>
      <c r="C42" s="127"/>
    </row>
    <row r="43" spans="1:3" s="10" customFormat="1" ht="15.75" hidden="1">
      <c r="A43" s="87" t="s">
        <v>302</v>
      </c>
      <c r="B43" s="17">
        <v>2</v>
      </c>
      <c r="C43" s="127"/>
    </row>
    <row r="44" spans="1:3" s="10" customFormat="1" ht="15.75" hidden="1">
      <c r="A44" s="62" t="s">
        <v>595</v>
      </c>
      <c r="B44" s="17">
        <v>2</v>
      </c>
      <c r="C44" s="127"/>
    </row>
    <row r="45" spans="1:3" s="10" customFormat="1" ht="31.5" hidden="1">
      <c r="A45" s="110" t="s">
        <v>447</v>
      </c>
      <c r="B45" s="17"/>
      <c r="C45" s="82">
        <f>SUM(C32:C43)</f>
        <v>0</v>
      </c>
    </row>
    <row r="46" spans="1:3" s="10" customFormat="1" ht="15.75" hidden="1">
      <c r="A46" s="87"/>
      <c r="B46" s="17"/>
      <c r="C46" s="127"/>
    </row>
    <row r="47" spans="1:3" s="10" customFormat="1" ht="15.75" hidden="1">
      <c r="A47" s="110" t="s">
        <v>448</v>
      </c>
      <c r="B47" s="17"/>
      <c r="C47" s="127">
        <f>SUM(C46)</f>
        <v>0</v>
      </c>
    </row>
    <row r="48" spans="1:3" s="10" customFormat="1" ht="15.75" hidden="1">
      <c r="A48" s="62"/>
      <c r="B48" s="17"/>
      <c r="C48" s="127"/>
    </row>
    <row r="49" spans="1:3" s="10" customFormat="1" ht="15.75" hidden="1">
      <c r="A49" s="62" t="s">
        <v>304</v>
      </c>
      <c r="B49" s="17"/>
      <c r="C49" s="127"/>
    </row>
    <row r="50" spans="1:3" s="10" customFormat="1" ht="15.75" hidden="1">
      <c r="A50" s="62"/>
      <c r="B50" s="17"/>
      <c r="C50" s="127"/>
    </row>
    <row r="51" spans="1:3" s="10" customFormat="1" ht="31.5" hidden="1">
      <c r="A51" s="62" t="s">
        <v>307</v>
      </c>
      <c r="B51" s="17"/>
      <c r="C51" s="127"/>
    </row>
    <row r="52" spans="1:3" s="10" customFormat="1" ht="15.75" hidden="1">
      <c r="A52" s="62"/>
      <c r="B52" s="17"/>
      <c r="C52" s="127"/>
    </row>
    <row r="53" spans="1:3" s="10" customFormat="1" ht="31.5" hidden="1">
      <c r="A53" s="62" t="s">
        <v>306</v>
      </c>
      <c r="B53" s="17"/>
      <c r="C53" s="127"/>
    </row>
    <row r="54" spans="1:3" s="10" customFormat="1" ht="15.75" hidden="1">
      <c r="A54" s="62"/>
      <c r="B54" s="17"/>
      <c r="C54" s="127"/>
    </row>
    <row r="55" spans="1:3" s="10" customFormat="1" ht="31.5" hidden="1">
      <c r="A55" s="62" t="s">
        <v>305</v>
      </c>
      <c r="B55" s="17"/>
      <c r="C55" s="127"/>
    </row>
    <row r="56" spans="1:3" s="10" customFormat="1" ht="15.75" hidden="1">
      <c r="A56" s="87" t="s">
        <v>505</v>
      </c>
      <c r="B56" s="17">
        <v>2</v>
      </c>
      <c r="C56" s="127"/>
    </row>
    <row r="57" spans="1:3" s="10" customFormat="1" ht="15.75" hidden="1">
      <c r="A57" s="87"/>
      <c r="B57" s="17"/>
      <c r="C57" s="127"/>
    </row>
    <row r="58" spans="1:3" s="10" customFormat="1" ht="15.75" hidden="1">
      <c r="A58" s="87"/>
      <c r="B58" s="17"/>
      <c r="C58" s="127"/>
    </row>
    <row r="59" spans="1:3" s="10" customFormat="1" ht="15.75" hidden="1">
      <c r="A59" s="87" t="s">
        <v>506</v>
      </c>
      <c r="B59" s="17">
        <v>2</v>
      </c>
      <c r="C59" s="127"/>
    </row>
    <row r="60" spans="1:3" s="10" customFormat="1" ht="15.75" hidden="1">
      <c r="A60" s="109" t="s">
        <v>484</v>
      </c>
      <c r="B60" s="100"/>
      <c r="C60" s="127">
        <f>SUM(C56:C59)</f>
        <v>0</v>
      </c>
    </row>
    <row r="61" spans="1:3" s="10" customFormat="1" ht="15.75" hidden="1">
      <c r="A61" s="87" t="s">
        <v>167</v>
      </c>
      <c r="B61" s="100">
        <v>2</v>
      </c>
      <c r="C61" s="127"/>
    </row>
    <row r="62" spans="1:3" s="10" customFormat="1" ht="15.75" hidden="1">
      <c r="A62" s="87" t="s">
        <v>308</v>
      </c>
      <c r="B62" s="100">
        <v>2</v>
      </c>
      <c r="C62" s="127"/>
    </row>
    <row r="63" spans="1:3" s="10" customFormat="1" ht="15.75" hidden="1">
      <c r="A63" s="87" t="s">
        <v>168</v>
      </c>
      <c r="B63" s="100">
        <v>2</v>
      </c>
      <c r="C63" s="127"/>
    </row>
    <row r="64" spans="1:3" s="10" customFormat="1" ht="15.75" hidden="1">
      <c r="A64" s="109" t="s">
        <v>170</v>
      </c>
      <c r="B64" s="100"/>
      <c r="C64" s="127">
        <f>SUM(C61:C63)</f>
        <v>0</v>
      </c>
    </row>
    <row r="65" spans="1:3" s="10" customFormat="1" ht="15.75" hidden="1">
      <c r="A65" s="87" t="s">
        <v>517</v>
      </c>
      <c r="B65" s="100">
        <v>2</v>
      </c>
      <c r="C65" s="127"/>
    </row>
    <row r="66" spans="1:3" s="10" customFormat="1" ht="15.75" hidden="1">
      <c r="A66" s="87"/>
      <c r="B66" s="100"/>
      <c r="C66" s="127"/>
    </row>
    <row r="67" spans="1:3" s="10" customFormat="1" ht="15.75" hidden="1">
      <c r="A67" s="87"/>
      <c r="B67" s="100"/>
      <c r="C67" s="127"/>
    </row>
    <row r="68" spans="1:3" s="10" customFormat="1" ht="15.75" hidden="1">
      <c r="A68" s="87"/>
      <c r="B68" s="100"/>
      <c r="C68" s="127"/>
    </row>
    <row r="69" spans="1:3" s="10" customFormat="1" ht="15.75" hidden="1">
      <c r="A69" s="109" t="s">
        <v>171</v>
      </c>
      <c r="B69" s="100"/>
      <c r="C69" s="127">
        <f>SUM(C65:C68)</f>
        <v>0</v>
      </c>
    </row>
    <row r="70" spans="1:3" s="10" customFormat="1" ht="15.75" hidden="1">
      <c r="A70" s="87" t="s">
        <v>142</v>
      </c>
      <c r="B70" s="17">
        <v>2</v>
      </c>
      <c r="C70" s="127"/>
    </row>
    <row r="71" spans="1:3" s="10" customFormat="1" ht="15.75" hidden="1">
      <c r="A71" s="87" t="s">
        <v>462</v>
      </c>
      <c r="B71" s="102">
        <v>2</v>
      </c>
      <c r="C71" s="127"/>
    </row>
    <row r="72" spans="1:3" s="10" customFormat="1" ht="15.75">
      <c r="A72" s="87" t="s">
        <v>538</v>
      </c>
      <c r="B72" s="102">
        <v>2</v>
      </c>
      <c r="C72" s="82">
        <v>1107</v>
      </c>
    </row>
    <row r="73" spans="1:3" s="10" customFormat="1" ht="15.75" hidden="1">
      <c r="A73" s="87" t="s">
        <v>463</v>
      </c>
      <c r="B73" s="102">
        <v>2</v>
      </c>
      <c r="C73" s="127"/>
    </row>
    <row r="74" spans="1:3" s="10" customFormat="1" ht="15.75" hidden="1">
      <c r="A74" s="87" t="s">
        <v>471</v>
      </c>
      <c r="B74" s="102">
        <v>2</v>
      </c>
      <c r="C74" s="127"/>
    </row>
    <row r="75" spans="1:3" s="10" customFormat="1" ht="15.75" hidden="1">
      <c r="A75" s="87" t="s">
        <v>464</v>
      </c>
      <c r="B75" s="102">
        <v>2</v>
      </c>
      <c r="C75" s="127"/>
    </row>
    <row r="76" spans="1:3" s="10" customFormat="1" ht="15.75" hidden="1">
      <c r="A76" s="87" t="s">
        <v>472</v>
      </c>
      <c r="B76" s="102">
        <v>2</v>
      </c>
      <c r="C76" s="127"/>
    </row>
    <row r="77" spans="1:3" s="10" customFormat="1" ht="15.75" hidden="1">
      <c r="A77" s="87" t="s">
        <v>131</v>
      </c>
      <c r="B77" s="17"/>
      <c r="C77" s="127"/>
    </row>
    <row r="78" spans="1:3" s="10" customFormat="1" ht="15.75" hidden="1">
      <c r="A78" s="87" t="s">
        <v>131</v>
      </c>
      <c r="B78" s="17"/>
      <c r="C78" s="127"/>
    </row>
    <row r="79" spans="1:3" s="10" customFormat="1" ht="31.5">
      <c r="A79" s="109" t="s">
        <v>172</v>
      </c>
      <c r="B79" s="17"/>
      <c r="C79" s="82">
        <f>SUM(C70:C78)</f>
        <v>1107</v>
      </c>
    </row>
    <row r="80" spans="1:3" s="10" customFormat="1" ht="15.75" hidden="1">
      <c r="A80" s="87" t="s">
        <v>473</v>
      </c>
      <c r="B80" s="102">
        <v>2</v>
      </c>
      <c r="C80" s="127"/>
    </row>
    <row r="81" spans="1:3" s="10" customFormat="1" ht="15.75" hidden="1">
      <c r="A81" s="87" t="s">
        <v>474</v>
      </c>
      <c r="B81" s="102">
        <v>2</v>
      </c>
      <c r="C81" s="127"/>
    </row>
    <row r="82" spans="1:3" s="10" customFormat="1" ht="15.75" hidden="1">
      <c r="A82" s="87" t="s">
        <v>475</v>
      </c>
      <c r="B82" s="102">
        <v>2</v>
      </c>
      <c r="C82" s="127"/>
    </row>
    <row r="83" spans="1:3" s="10" customFormat="1" ht="15.75" hidden="1">
      <c r="A83" s="87" t="s">
        <v>476</v>
      </c>
      <c r="B83" s="102">
        <v>2</v>
      </c>
      <c r="C83" s="127"/>
    </row>
    <row r="84" spans="1:3" s="10" customFormat="1" ht="15.75" hidden="1">
      <c r="A84" s="87" t="s">
        <v>477</v>
      </c>
      <c r="B84" s="102">
        <v>2</v>
      </c>
      <c r="C84" s="127"/>
    </row>
    <row r="85" spans="1:3" s="10" customFormat="1" ht="15.75" hidden="1">
      <c r="A85" s="87" t="s">
        <v>478</v>
      </c>
      <c r="B85" s="102">
        <v>2</v>
      </c>
      <c r="C85" s="127"/>
    </row>
    <row r="86" spans="1:3" s="10" customFormat="1" ht="15.75" hidden="1">
      <c r="A86" s="87" t="s">
        <v>479</v>
      </c>
      <c r="B86" s="17">
        <v>2</v>
      </c>
      <c r="C86" s="127"/>
    </row>
    <row r="87" spans="1:3" s="10" customFormat="1" ht="15.75" hidden="1">
      <c r="A87" s="87" t="s">
        <v>480</v>
      </c>
      <c r="B87" s="17">
        <v>2</v>
      </c>
      <c r="C87" s="127"/>
    </row>
    <row r="88" spans="1:3" s="10" customFormat="1" ht="15.75" hidden="1">
      <c r="A88" s="87" t="s">
        <v>131</v>
      </c>
      <c r="B88" s="17"/>
      <c r="C88" s="127"/>
    </row>
    <row r="89" spans="1:3" s="10" customFormat="1" ht="15.75" hidden="1">
      <c r="A89" s="87" t="s">
        <v>131</v>
      </c>
      <c r="B89" s="17"/>
      <c r="C89" s="127"/>
    </row>
    <row r="90" spans="1:3" s="10" customFormat="1" ht="15.75" hidden="1">
      <c r="A90" s="109" t="s">
        <v>309</v>
      </c>
      <c r="B90" s="17"/>
      <c r="C90" s="127">
        <f>SUM(C80:C89)</f>
        <v>0</v>
      </c>
    </row>
    <row r="91" spans="1:3" s="10" customFormat="1" ht="15.75" hidden="1">
      <c r="A91" s="62"/>
      <c r="B91" s="17"/>
      <c r="C91" s="127"/>
    </row>
    <row r="92" spans="1:3" s="10" customFormat="1" ht="15.75" hidden="1">
      <c r="A92" s="62" t="s">
        <v>594</v>
      </c>
      <c r="B92" s="17"/>
      <c r="C92" s="127"/>
    </row>
    <row r="93" spans="1:3" s="10" customFormat="1" ht="31.5">
      <c r="A93" s="110" t="s">
        <v>310</v>
      </c>
      <c r="B93" s="17"/>
      <c r="C93" s="82">
        <f>C60+C64+C69+C79+C90</f>
        <v>1107</v>
      </c>
    </row>
    <row r="94" spans="1:3" s="10" customFormat="1" ht="31.5">
      <c r="A94" s="41" t="s">
        <v>280</v>
      </c>
      <c r="B94" s="102"/>
      <c r="C94" s="84">
        <f>SUM(C95:C95:C97)</f>
        <v>12569384</v>
      </c>
    </row>
    <row r="95" spans="1:3" s="10" customFormat="1" ht="15.75">
      <c r="A95" s="87" t="s">
        <v>406</v>
      </c>
      <c r="B95" s="100">
        <v>1</v>
      </c>
      <c r="C95" s="82">
        <f>SUMIF($B$6:$B$94,"1",C$6:C$94)</f>
        <v>0</v>
      </c>
    </row>
    <row r="96" spans="1:3" s="10" customFormat="1" ht="15.75">
      <c r="A96" s="87" t="s">
        <v>245</v>
      </c>
      <c r="B96" s="100">
        <v>2</v>
      </c>
      <c r="C96" s="82">
        <f>SUMIF($B$6:$B$94,"2",C$6:C$94)</f>
        <v>12569384</v>
      </c>
    </row>
    <row r="97" spans="1:3" s="10" customFormat="1" ht="15.75">
      <c r="A97" s="87" t="s">
        <v>137</v>
      </c>
      <c r="B97" s="100">
        <v>3</v>
      </c>
      <c r="C97" s="82">
        <f>SUMIF($B$6:$B$94,"3",C$6:C$94)</f>
        <v>0</v>
      </c>
    </row>
    <row r="98" spans="1:3" s="10" customFormat="1" ht="31.5" hidden="1">
      <c r="A98" s="66" t="s">
        <v>311</v>
      </c>
      <c r="B98" s="17"/>
      <c r="C98" s="136"/>
    </row>
    <row r="99" spans="1:3" s="10" customFormat="1" ht="15.75" hidden="1">
      <c r="A99" s="87" t="s">
        <v>169</v>
      </c>
      <c r="B99" s="17">
        <v>2</v>
      </c>
      <c r="C99" s="127"/>
    </row>
    <row r="100" spans="1:3" s="10" customFormat="1" ht="15.75" hidden="1">
      <c r="A100" s="87" t="s">
        <v>313</v>
      </c>
      <c r="B100" s="17">
        <v>2</v>
      </c>
      <c r="C100" s="127"/>
    </row>
    <row r="101" spans="1:3" s="10" customFormat="1" ht="31.5" hidden="1">
      <c r="A101" s="87" t="s">
        <v>314</v>
      </c>
      <c r="B101" s="17">
        <v>2</v>
      </c>
      <c r="C101" s="127"/>
    </row>
    <row r="102" spans="1:3" s="10" customFormat="1" ht="31.5" hidden="1">
      <c r="A102" s="87" t="s">
        <v>315</v>
      </c>
      <c r="B102" s="17">
        <v>2</v>
      </c>
      <c r="C102" s="127"/>
    </row>
    <row r="103" spans="1:3" s="10" customFormat="1" ht="31.5" hidden="1">
      <c r="A103" s="87" t="s">
        <v>316</v>
      </c>
      <c r="B103" s="17">
        <v>2</v>
      </c>
      <c r="C103" s="127"/>
    </row>
    <row r="104" spans="1:3" s="10" customFormat="1" ht="31.5" hidden="1">
      <c r="A104" s="87" t="s">
        <v>317</v>
      </c>
      <c r="B104" s="17">
        <v>2</v>
      </c>
      <c r="C104" s="127"/>
    </row>
    <row r="105" spans="1:3" s="10" customFormat="1" ht="15.75" hidden="1">
      <c r="A105" s="109" t="s">
        <v>318</v>
      </c>
      <c r="B105" s="17"/>
      <c r="C105" s="127">
        <f>SUM(C99:C104)</f>
        <v>0</v>
      </c>
    </row>
    <row r="106" spans="1:3" s="10" customFormat="1" ht="15.75" hidden="1">
      <c r="A106" s="87"/>
      <c r="B106" s="17"/>
      <c r="C106" s="127"/>
    </row>
    <row r="107" spans="1:3" s="10" customFormat="1" ht="15.75" hidden="1">
      <c r="A107" s="87"/>
      <c r="B107" s="17"/>
      <c r="C107" s="127"/>
    </row>
    <row r="108" spans="1:3" s="10" customFormat="1" ht="15.75" hidden="1">
      <c r="A108" s="109" t="s">
        <v>319</v>
      </c>
      <c r="B108" s="17"/>
      <c r="C108" s="127">
        <f>SUM(C106:C107)</f>
        <v>0</v>
      </c>
    </row>
    <row r="109" spans="1:3" s="10" customFormat="1" ht="15.75" hidden="1">
      <c r="A109" s="110" t="s">
        <v>320</v>
      </c>
      <c r="B109" s="17"/>
      <c r="C109" s="127">
        <f>C105+C108</f>
        <v>0</v>
      </c>
    </row>
    <row r="110" spans="1:3" s="10" customFormat="1" ht="15.75" hidden="1">
      <c r="A110" s="62"/>
      <c r="B110" s="17"/>
      <c r="C110" s="127"/>
    </row>
    <row r="111" spans="1:3" s="10" customFormat="1" ht="31.5" hidden="1">
      <c r="A111" s="62" t="s">
        <v>321</v>
      </c>
      <c r="B111" s="17"/>
      <c r="C111" s="127"/>
    </row>
    <row r="112" spans="1:3" s="10" customFormat="1" ht="15.75" hidden="1">
      <c r="A112" s="62"/>
      <c r="B112" s="17"/>
      <c r="C112" s="127"/>
    </row>
    <row r="113" spans="1:3" s="10" customFormat="1" ht="31.5" hidden="1">
      <c r="A113" s="62" t="s">
        <v>322</v>
      </c>
      <c r="B113" s="17"/>
      <c r="C113" s="127"/>
    </row>
    <row r="114" spans="1:3" s="10" customFormat="1" ht="15.75" hidden="1">
      <c r="A114" s="62"/>
      <c r="B114" s="17"/>
      <c r="C114" s="127"/>
    </row>
    <row r="115" spans="1:3" s="10" customFormat="1" ht="31.5" hidden="1">
      <c r="A115" s="62" t="s">
        <v>323</v>
      </c>
      <c r="B115" s="17"/>
      <c r="C115" s="127"/>
    </row>
    <row r="116" spans="1:3" s="10" customFormat="1" ht="31.5" hidden="1">
      <c r="A116" s="87" t="s">
        <v>494</v>
      </c>
      <c r="B116" s="17">
        <v>2</v>
      </c>
      <c r="C116" s="127"/>
    </row>
    <row r="117" spans="1:3" s="10" customFormat="1" ht="15.75" hidden="1">
      <c r="A117" s="109" t="s">
        <v>495</v>
      </c>
      <c r="B117" s="17"/>
      <c r="C117" s="82">
        <f>SUM(C115:C116)</f>
        <v>0</v>
      </c>
    </row>
    <row r="118" spans="1:3" s="10" customFormat="1" ht="15.75" hidden="1">
      <c r="A118" s="62"/>
      <c r="B118" s="17"/>
      <c r="C118" s="127"/>
    </row>
    <row r="119" spans="1:3" s="10" customFormat="1" ht="31.5" hidden="1">
      <c r="A119" s="109" t="s">
        <v>511</v>
      </c>
      <c r="B119" s="17"/>
      <c r="C119" s="127">
        <f>SUM(C118)</f>
        <v>0</v>
      </c>
    </row>
    <row r="120" spans="1:3" s="10" customFormat="1" ht="15.75" hidden="1">
      <c r="A120" s="109"/>
      <c r="B120" s="17"/>
      <c r="C120" s="127"/>
    </row>
    <row r="121" spans="1:3" s="10" customFormat="1" ht="15.75" hidden="1">
      <c r="A121" s="87"/>
      <c r="B121" s="17"/>
      <c r="C121" s="127"/>
    </row>
    <row r="122" spans="1:3" s="10" customFormat="1" ht="15.75" hidden="1">
      <c r="A122" s="109" t="s">
        <v>171</v>
      </c>
      <c r="B122" s="17"/>
      <c r="C122" s="127">
        <f>SUM(C120:C121)</f>
        <v>0</v>
      </c>
    </row>
    <row r="123" spans="1:3" s="10" customFormat="1" ht="15.75" hidden="1">
      <c r="A123" s="109"/>
      <c r="B123" s="17"/>
      <c r="C123" s="127"/>
    </row>
    <row r="124" spans="1:3" s="10" customFormat="1" ht="15.75" hidden="1">
      <c r="A124" s="124"/>
      <c r="B124" s="17"/>
      <c r="C124" s="127"/>
    </row>
    <row r="125" spans="1:3" s="10" customFormat="1" ht="15.75" hidden="1">
      <c r="A125" s="124"/>
      <c r="B125" s="17"/>
      <c r="C125" s="127"/>
    </row>
    <row r="126" spans="1:3" s="10" customFormat="1" ht="15.75" hidden="1">
      <c r="A126" s="109" t="s">
        <v>172</v>
      </c>
      <c r="B126" s="17"/>
      <c r="C126" s="127">
        <f>SUM(C124:C125)</f>
        <v>0</v>
      </c>
    </row>
    <row r="127" spans="1:3" s="10" customFormat="1" ht="31.5" hidden="1">
      <c r="A127" s="62" t="s">
        <v>324</v>
      </c>
      <c r="B127" s="17"/>
      <c r="C127" s="82">
        <f>C117+C126+C119+C122</f>
        <v>0</v>
      </c>
    </row>
    <row r="128" spans="1:3" s="10" customFormat="1" ht="31.5" hidden="1">
      <c r="A128" s="41" t="s">
        <v>311</v>
      </c>
      <c r="B128" s="102"/>
      <c r="C128" s="84">
        <f>SUM(C129:C129:C131)</f>
        <v>0</v>
      </c>
    </row>
    <row r="129" spans="1:3" s="10" customFormat="1" ht="15.75" hidden="1">
      <c r="A129" s="87" t="s">
        <v>406</v>
      </c>
      <c r="B129" s="100">
        <v>1</v>
      </c>
      <c r="C129" s="82">
        <f>SUMIF($B$98:$B$128,"1",C$98:C$128)</f>
        <v>0</v>
      </c>
    </row>
    <row r="130" spans="1:3" s="10" customFormat="1" ht="15.75" hidden="1">
      <c r="A130" s="87" t="s">
        <v>245</v>
      </c>
      <c r="B130" s="100">
        <v>2</v>
      </c>
      <c r="C130" s="82">
        <f>SUMIF($B$98:$B$128,"2",C$98:C$128)</f>
        <v>0</v>
      </c>
    </row>
    <row r="131" spans="1:3" s="10" customFormat="1" ht="15.75" hidden="1">
      <c r="A131" s="87" t="s">
        <v>137</v>
      </c>
      <c r="B131" s="100">
        <v>3</v>
      </c>
      <c r="C131" s="82">
        <f>SUMIF($B$98:$B$128,"3",C$98:C$128)</f>
        <v>0</v>
      </c>
    </row>
    <row r="132" spans="1:3" s="10" customFormat="1" ht="15.75">
      <c r="A132" s="66" t="s">
        <v>326</v>
      </c>
      <c r="B132" s="17"/>
      <c r="C132" s="136"/>
    </row>
    <row r="133" spans="1:3" s="10" customFormat="1" ht="31.5" hidden="1">
      <c r="A133" s="87" t="s">
        <v>328</v>
      </c>
      <c r="B133" s="17">
        <v>2</v>
      </c>
      <c r="C133" s="127"/>
    </row>
    <row r="134" spans="1:3" s="10" customFormat="1" ht="15.75" hidden="1">
      <c r="A134" s="110" t="s">
        <v>327</v>
      </c>
      <c r="B134" s="17"/>
      <c r="C134" s="127">
        <f>SUM(C133)</f>
        <v>0</v>
      </c>
    </row>
    <row r="135" spans="1:3" s="10" customFormat="1" ht="15.75" hidden="1">
      <c r="A135" s="87" t="s">
        <v>129</v>
      </c>
      <c r="B135" s="17">
        <v>3</v>
      </c>
      <c r="C135" s="127"/>
    </row>
    <row r="136" spans="1:3" s="10" customFormat="1" ht="15.75">
      <c r="A136" s="113" t="s">
        <v>128</v>
      </c>
      <c r="B136" s="17">
        <v>3</v>
      </c>
      <c r="C136" s="82">
        <v>590000</v>
      </c>
    </row>
    <row r="137" spans="1:3" s="10" customFormat="1" ht="15.75">
      <c r="A137" s="110" t="s">
        <v>329</v>
      </c>
      <c r="B137" s="17"/>
      <c r="C137" s="82">
        <f>SUM(C135:C136)</f>
        <v>590000</v>
      </c>
    </row>
    <row r="138" spans="1:3" s="10" customFormat="1" ht="31.5" customHeight="1">
      <c r="A138" s="87" t="s">
        <v>330</v>
      </c>
      <c r="B138" s="17">
        <v>3</v>
      </c>
      <c r="C138" s="82">
        <v>56000</v>
      </c>
    </row>
    <row r="139" spans="1:3" s="10" customFormat="1" ht="31.5" customHeight="1" hidden="1">
      <c r="A139" s="87" t="s">
        <v>331</v>
      </c>
      <c r="B139" s="17">
        <v>3</v>
      </c>
      <c r="C139" s="127"/>
    </row>
    <row r="140" spans="1:3" s="10" customFormat="1" ht="15.75" customHeight="1">
      <c r="A140" s="110" t="s">
        <v>332</v>
      </c>
      <c r="B140" s="17"/>
      <c r="C140" s="82">
        <f>SUM(C138:C139)</f>
        <v>56000</v>
      </c>
    </row>
    <row r="141" spans="1:3" s="10" customFormat="1" ht="31.5">
      <c r="A141" s="87" t="s">
        <v>333</v>
      </c>
      <c r="B141" s="17">
        <v>2</v>
      </c>
      <c r="C141" s="82">
        <v>74000</v>
      </c>
    </row>
    <row r="142" spans="1:3" s="10" customFormat="1" ht="15.75" hidden="1">
      <c r="A142" s="87" t="s">
        <v>334</v>
      </c>
      <c r="B142" s="17">
        <v>2</v>
      </c>
      <c r="C142" s="127"/>
    </row>
    <row r="143" spans="1:3" s="10" customFormat="1" ht="15.75">
      <c r="A143" s="62" t="s">
        <v>335</v>
      </c>
      <c r="B143" s="17"/>
      <c r="C143" s="82">
        <f>SUM(C141:C142)</f>
        <v>74000</v>
      </c>
    </row>
    <row r="144" spans="1:3" s="10" customFormat="1" ht="15.75" hidden="1">
      <c r="A144" s="87" t="s">
        <v>336</v>
      </c>
      <c r="B144" s="17">
        <v>3</v>
      </c>
      <c r="C144" s="127"/>
    </row>
    <row r="145" spans="1:3" s="10" customFormat="1" ht="15.75" hidden="1">
      <c r="A145" s="87" t="s">
        <v>337</v>
      </c>
      <c r="B145" s="17">
        <v>2</v>
      </c>
      <c r="C145" s="127"/>
    </row>
    <row r="146" spans="1:3" s="10" customFormat="1" ht="15.75" hidden="1">
      <c r="A146" s="110" t="s">
        <v>338</v>
      </c>
      <c r="B146" s="17"/>
      <c r="C146" s="127">
        <f>SUM(C144:C145)</f>
        <v>0</v>
      </c>
    </row>
    <row r="147" spans="1:3" s="10" customFormat="1" ht="15.75" hidden="1">
      <c r="A147" s="87" t="s">
        <v>339</v>
      </c>
      <c r="B147" s="17">
        <v>2</v>
      </c>
      <c r="C147" s="127"/>
    </row>
    <row r="148" spans="1:3" s="10" customFormat="1" ht="15.75" hidden="1">
      <c r="A148" s="87" t="s">
        <v>340</v>
      </c>
      <c r="B148" s="17">
        <v>2</v>
      </c>
      <c r="C148" s="127"/>
    </row>
    <row r="149" spans="1:3" s="10" customFormat="1" ht="15.75" hidden="1">
      <c r="A149" s="87" t="s">
        <v>159</v>
      </c>
      <c r="B149" s="17">
        <v>2</v>
      </c>
      <c r="C149" s="127"/>
    </row>
    <row r="150" spans="1:3" s="10" customFormat="1" ht="15.75" hidden="1">
      <c r="A150" s="87" t="s">
        <v>160</v>
      </c>
      <c r="B150" s="17">
        <v>2</v>
      </c>
      <c r="C150" s="127"/>
    </row>
    <row r="151" spans="1:3" s="10" customFormat="1" ht="15.75" hidden="1">
      <c r="A151" s="87" t="s">
        <v>161</v>
      </c>
      <c r="B151" s="17">
        <v>2</v>
      </c>
      <c r="C151" s="127"/>
    </row>
    <row r="152" spans="1:3" s="10" customFormat="1" ht="47.25" hidden="1">
      <c r="A152" s="87" t="s">
        <v>341</v>
      </c>
      <c r="B152" s="17">
        <v>2</v>
      </c>
      <c r="C152" s="127"/>
    </row>
    <row r="153" spans="1:3" s="10" customFormat="1" ht="15.75" hidden="1">
      <c r="A153" s="87" t="s">
        <v>342</v>
      </c>
      <c r="B153" s="17">
        <v>2</v>
      </c>
      <c r="C153" s="127"/>
    </row>
    <row r="154" spans="1:3" s="10" customFormat="1" ht="15.75">
      <c r="A154" s="87" t="s">
        <v>343</v>
      </c>
      <c r="B154" s="17">
        <v>2</v>
      </c>
      <c r="C154" s="82">
        <v>1000</v>
      </c>
    </row>
    <row r="155" spans="1:3" s="10" customFormat="1" ht="31.5">
      <c r="A155" s="109" t="s">
        <v>344</v>
      </c>
      <c r="B155" s="17"/>
      <c r="C155" s="82">
        <f>SUM(C154)</f>
        <v>1000</v>
      </c>
    </row>
    <row r="156" spans="1:3" s="10" customFormat="1" ht="15.75">
      <c r="A156" s="110" t="s">
        <v>345</v>
      </c>
      <c r="B156" s="17"/>
      <c r="C156" s="82">
        <f>SUM(C147:C153)+C155</f>
        <v>1000</v>
      </c>
    </row>
    <row r="157" spans="1:3" s="10" customFormat="1" ht="15.75">
      <c r="A157" s="41" t="s">
        <v>326</v>
      </c>
      <c r="B157" s="102"/>
      <c r="C157" s="84">
        <f>SUM(C158:C158:C160)</f>
        <v>721000</v>
      </c>
    </row>
    <row r="158" spans="1:3" s="10" customFormat="1" ht="15.75">
      <c r="A158" s="87" t="s">
        <v>406</v>
      </c>
      <c r="B158" s="100">
        <v>1</v>
      </c>
      <c r="C158" s="82">
        <f>SUMIF($B$132:$B$157,"1",C$132:C$157)</f>
        <v>0</v>
      </c>
    </row>
    <row r="159" spans="1:3" s="10" customFormat="1" ht="15.75">
      <c r="A159" s="87" t="s">
        <v>245</v>
      </c>
      <c r="B159" s="100">
        <v>2</v>
      </c>
      <c r="C159" s="82">
        <f>SUMIF($B$132:$B$157,"2",C$132:C$157)</f>
        <v>75000</v>
      </c>
    </row>
    <row r="160" spans="1:3" s="10" customFormat="1" ht="15.75">
      <c r="A160" s="87" t="s">
        <v>137</v>
      </c>
      <c r="B160" s="100">
        <v>3</v>
      </c>
      <c r="C160" s="82">
        <f>SUMIF($B$132:$B$157,"3",C$132:C$157)</f>
        <v>646000</v>
      </c>
    </row>
    <row r="161" spans="1:3" s="10" customFormat="1" ht="15.75">
      <c r="A161" s="66" t="s">
        <v>350</v>
      </c>
      <c r="B161" s="17"/>
      <c r="C161" s="136"/>
    </row>
    <row r="162" spans="1:3" s="10" customFormat="1" ht="15.75" hidden="1">
      <c r="A162" s="87"/>
      <c r="B162" s="17"/>
      <c r="C162" s="127"/>
    </row>
    <row r="163" spans="1:3" s="10" customFormat="1" ht="15.75" hidden="1">
      <c r="A163" s="87" t="s">
        <v>131</v>
      </c>
      <c r="B163" s="17"/>
      <c r="C163" s="127"/>
    </row>
    <row r="164" spans="1:3" s="10" customFormat="1" ht="15.75" hidden="1">
      <c r="A164" s="109" t="s">
        <v>346</v>
      </c>
      <c r="B164" s="17"/>
      <c r="C164" s="127">
        <f>SUM(C162:C163)</f>
        <v>0</v>
      </c>
    </row>
    <row r="165" spans="1:3" s="10" customFormat="1" ht="31.5">
      <c r="A165" s="87" t="s">
        <v>347</v>
      </c>
      <c r="B165" s="17"/>
      <c r="C165" s="82">
        <f>SUM(C166:C170)</f>
        <v>4000</v>
      </c>
    </row>
    <row r="166" spans="1:3" s="10" customFormat="1" ht="15.75">
      <c r="A166" s="123" t="s">
        <v>459</v>
      </c>
      <c r="B166" s="17">
        <v>2</v>
      </c>
      <c r="C166" s="82">
        <v>4000</v>
      </c>
    </row>
    <row r="167" spans="1:3" s="10" customFormat="1" ht="15.75" hidden="1">
      <c r="A167" s="123" t="s">
        <v>518</v>
      </c>
      <c r="B167" s="17">
        <v>2</v>
      </c>
      <c r="C167" s="127"/>
    </row>
    <row r="168" spans="1:3" s="10" customFormat="1" ht="15.75" hidden="1">
      <c r="A168" s="123" t="s">
        <v>513</v>
      </c>
      <c r="B168" s="17">
        <v>2</v>
      </c>
      <c r="C168" s="127"/>
    </row>
    <row r="169" spans="1:3" s="10" customFormat="1" ht="15.75" hidden="1">
      <c r="A169" s="123" t="s">
        <v>514</v>
      </c>
      <c r="B169" s="17">
        <v>2</v>
      </c>
      <c r="C169" s="127"/>
    </row>
    <row r="170" spans="1:3" s="10" customFormat="1" ht="15.75" hidden="1">
      <c r="A170" s="123" t="s">
        <v>515</v>
      </c>
      <c r="B170" s="17">
        <v>2</v>
      </c>
      <c r="C170" s="127"/>
    </row>
    <row r="171" spans="1:3" s="10" customFormat="1" ht="31.5" hidden="1">
      <c r="A171" s="87" t="s">
        <v>348</v>
      </c>
      <c r="B171" s="17">
        <v>2</v>
      </c>
      <c r="C171" s="127"/>
    </row>
    <row r="172" spans="1:3" s="10" customFormat="1" ht="15.75" hidden="1">
      <c r="A172" s="87" t="s">
        <v>512</v>
      </c>
      <c r="B172" s="17"/>
      <c r="C172" s="127"/>
    </row>
    <row r="173" spans="1:3" s="10" customFormat="1" ht="15.75">
      <c r="A173" s="110" t="s">
        <v>349</v>
      </c>
      <c r="B173" s="17"/>
      <c r="C173" s="82">
        <f>SUM(C166:C172)</f>
        <v>4000</v>
      </c>
    </row>
    <row r="174" spans="1:3" s="10" customFormat="1" ht="15.75" hidden="1">
      <c r="A174" s="87" t="s">
        <v>131</v>
      </c>
      <c r="B174" s="17"/>
      <c r="C174" s="127"/>
    </row>
    <row r="175" spans="1:3" s="10" customFormat="1" ht="15.75" hidden="1">
      <c r="A175" s="87" t="s">
        <v>131</v>
      </c>
      <c r="B175" s="17"/>
      <c r="C175" s="127"/>
    </row>
    <row r="176" spans="1:3" s="10" customFormat="1" ht="15.75" hidden="1">
      <c r="A176" s="109" t="s">
        <v>351</v>
      </c>
      <c r="B176" s="17"/>
      <c r="C176" s="127">
        <f>SUM(C174:C175)</f>
        <v>0</v>
      </c>
    </row>
    <row r="177" spans="1:3" s="10" customFormat="1" ht="15.75" hidden="1">
      <c r="A177" s="87" t="s">
        <v>131</v>
      </c>
      <c r="B177" s="17"/>
      <c r="C177" s="127"/>
    </row>
    <row r="178" spans="1:3" s="10" customFormat="1" ht="15.75" hidden="1">
      <c r="A178" s="87"/>
      <c r="B178" s="17"/>
      <c r="C178" s="127"/>
    </row>
    <row r="179" spans="1:3" s="10" customFormat="1" ht="15.75" hidden="1">
      <c r="A179" s="109" t="s">
        <v>352</v>
      </c>
      <c r="B179" s="17"/>
      <c r="C179" s="127">
        <f>SUM(C177:C178)</f>
        <v>0</v>
      </c>
    </row>
    <row r="180" spans="1:3" s="10" customFormat="1" ht="15.75" hidden="1">
      <c r="A180" s="62" t="s">
        <v>353</v>
      </c>
      <c r="B180" s="17"/>
      <c r="C180" s="127">
        <f>C176+C179</f>
        <v>0</v>
      </c>
    </row>
    <row r="181" spans="1:3" s="10" customFormat="1" ht="15.75" hidden="1">
      <c r="A181" s="87" t="s">
        <v>354</v>
      </c>
      <c r="B181" s="17">
        <v>2</v>
      </c>
      <c r="C181" s="127"/>
    </row>
    <row r="182" spans="1:3" s="10" customFormat="1" ht="31.5">
      <c r="A182" s="87" t="s">
        <v>355</v>
      </c>
      <c r="B182" s="17">
        <v>2</v>
      </c>
      <c r="C182" s="82">
        <v>50428</v>
      </c>
    </row>
    <row r="183" spans="1:3" s="10" customFormat="1" ht="31.5" hidden="1">
      <c r="A183" s="87" t="s">
        <v>356</v>
      </c>
      <c r="B183" s="17">
        <v>2</v>
      </c>
      <c r="C183" s="127"/>
    </row>
    <row r="184" spans="1:3" s="10" customFormat="1" ht="15.75" hidden="1">
      <c r="A184" s="87" t="s">
        <v>358</v>
      </c>
      <c r="B184" s="17">
        <v>2</v>
      </c>
      <c r="C184" s="127"/>
    </row>
    <row r="185" spans="1:3" s="10" customFormat="1" ht="31.5" hidden="1">
      <c r="A185" s="87" t="s">
        <v>357</v>
      </c>
      <c r="B185" s="17">
        <v>2</v>
      </c>
      <c r="C185" s="127"/>
    </row>
    <row r="186" spans="1:3" s="10" customFormat="1" ht="15.75" hidden="1">
      <c r="A186" s="87" t="s">
        <v>359</v>
      </c>
      <c r="B186" s="17">
        <v>2</v>
      </c>
      <c r="C186" s="127"/>
    </row>
    <row r="187" spans="1:3" s="10" customFormat="1" ht="15.75" hidden="1">
      <c r="A187" s="87" t="s">
        <v>131</v>
      </c>
      <c r="B187" s="17">
        <v>2</v>
      </c>
      <c r="C187" s="127"/>
    </row>
    <row r="188" spans="1:3" s="10" customFormat="1" ht="15.75" hidden="1">
      <c r="A188" s="87" t="s">
        <v>131</v>
      </c>
      <c r="B188" s="17">
        <v>2</v>
      </c>
      <c r="C188" s="127"/>
    </row>
    <row r="189" spans="1:3" s="10" customFormat="1" ht="15.75" hidden="1">
      <c r="A189" s="87" t="s">
        <v>131</v>
      </c>
      <c r="B189" s="17">
        <v>2</v>
      </c>
      <c r="C189" s="127"/>
    </row>
    <row r="190" spans="1:3" s="10" customFormat="1" ht="15.75" hidden="1">
      <c r="A190" s="87" t="s">
        <v>131</v>
      </c>
      <c r="B190" s="17">
        <v>2</v>
      </c>
      <c r="C190" s="127"/>
    </row>
    <row r="191" spans="1:3" s="10" customFormat="1" ht="15.75" hidden="1">
      <c r="A191" s="109" t="s">
        <v>360</v>
      </c>
      <c r="B191" s="17"/>
      <c r="C191" s="127">
        <f>SUM(C187:C190)</f>
        <v>0</v>
      </c>
    </row>
    <row r="192" spans="1:3" s="10" customFormat="1" ht="15.75">
      <c r="A192" s="62" t="s">
        <v>361</v>
      </c>
      <c r="B192" s="17"/>
      <c r="C192" s="82">
        <f>SUM(C181:C186)+C191</f>
        <v>50428</v>
      </c>
    </row>
    <row r="193" spans="1:3" s="10" customFormat="1" ht="15.75">
      <c r="A193" s="87" t="s">
        <v>390</v>
      </c>
      <c r="B193" s="17">
        <v>2</v>
      </c>
      <c r="C193" s="82">
        <v>102770</v>
      </c>
    </row>
    <row r="194" spans="1:3" s="10" customFormat="1" ht="15.75" hidden="1">
      <c r="A194" s="87" t="s">
        <v>362</v>
      </c>
      <c r="B194" s="17">
        <v>2</v>
      </c>
      <c r="C194" s="127"/>
    </row>
    <row r="195" spans="1:3" s="10" customFormat="1" ht="15.75" hidden="1">
      <c r="A195" s="87" t="s">
        <v>363</v>
      </c>
      <c r="B195" s="17">
        <v>2</v>
      </c>
      <c r="C195" s="127"/>
    </row>
    <row r="196" spans="1:3" s="10" customFormat="1" ht="15.75">
      <c r="A196" s="110" t="s">
        <v>364</v>
      </c>
      <c r="B196" s="17"/>
      <c r="C196" s="82">
        <f>SUM(C193:C195)</f>
        <v>102770</v>
      </c>
    </row>
    <row r="197" spans="1:3" s="10" customFormat="1" ht="15.75" hidden="1">
      <c r="A197" s="62" t="s">
        <v>365</v>
      </c>
      <c r="B197" s="17"/>
      <c r="C197" s="127"/>
    </row>
    <row r="198" spans="1:3" s="10" customFormat="1" ht="15.75" hidden="1">
      <c r="A198" s="62" t="s">
        <v>366</v>
      </c>
      <c r="B198" s="17"/>
      <c r="C198" s="127"/>
    </row>
    <row r="199" spans="1:3" s="10" customFormat="1" ht="15.75" hidden="1">
      <c r="A199" s="87" t="s">
        <v>486</v>
      </c>
      <c r="B199" s="17">
        <v>2</v>
      </c>
      <c r="C199" s="127"/>
    </row>
    <row r="200" spans="1:3" s="10" customFormat="1" ht="31.5">
      <c r="A200" s="87" t="s">
        <v>487</v>
      </c>
      <c r="B200" s="17">
        <v>2</v>
      </c>
      <c r="C200" s="82">
        <v>1000</v>
      </c>
    </row>
    <row r="201" spans="1:3" s="10" customFormat="1" ht="31.5">
      <c r="A201" s="62" t="s">
        <v>485</v>
      </c>
      <c r="B201" s="17"/>
      <c r="C201" s="82">
        <f>SUM(C199:C200)</f>
        <v>1000</v>
      </c>
    </row>
    <row r="202" spans="1:3" s="10" customFormat="1" ht="15.75" hidden="1">
      <c r="A202" s="87" t="s">
        <v>488</v>
      </c>
      <c r="B202" s="17">
        <v>2</v>
      </c>
      <c r="C202" s="127"/>
    </row>
    <row r="203" spans="1:3" s="10" customFormat="1" ht="15.75" hidden="1">
      <c r="A203" s="87" t="s">
        <v>489</v>
      </c>
      <c r="B203" s="17">
        <v>2</v>
      </c>
      <c r="C203" s="127"/>
    </row>
    <row r="204" spans="1:3" s="10" customFormat="1" ht="15.75" hidden="1">
      <c r="A204" s="62" t="s">
        <v>367</v>
      </c>
      <c r="B204" s="106"/>
      <c r="C204" s="82">
        <f>SUM(C202:C203)</f>
        <v>0</v>
      </c>
    </row>
    <row r="205" spans="1:3" s="10" customFormat="1" ht="15.75" hidden="1">
      <c r="A205" s="87" t="s">
        <v>449</v>
      </c>
      <c r="B205" s="106">
        <v>2</v>
      </c>
      <c r="C205" s="127"/>
    </row>
    <row r="206" spans="1:3" s="10" customFormat="1" ht="63" hidden="1">
      <c r="A206" s="87" t="s">
        <v>368</v>
      </c>
      <c r="B206" s="106"/>
      <c r="C206" s="127"/>
    </row>
    <row r="207" spans="1:3" s="10" customFormat="1" ht="31.5" hidden="1">
      <c r="A207" s="87" t="s">
        <v>370</v>
      </c>
      <c r="B207" s="106">
        <v>2</v>
      </c>
      <c r="C207" s="127"/>
    </row>
    <row r="208" spans="1:3" s="10" customFormat="1" ht="15.75" hidden="1">
      <c r="A208" s="87" t="s">
        <v>371</v>
      </c>
      <c r="B208" s="106">
        <v>2</v>
      </c>
      <c r="C208" s="127"/>
    </row>
    <row r="209" spans="1:3" s="10" customFormat="1" ht="15.75" hidden="1">
      <c r="A209" s="109" t="s">
        <v>369</v>
      </c>
      <c r="B209" s="106"/>
      <c r="C209" s="127">
        <f>SUM(C207:C208)</f>
        <v>0</v>
      </c>
    </row>
    <row r="210" spans="1:3" s="10" customFormat="1" ht="15.75" hidden="1">
      <c r="A210" s="87" t="s">
        <v>131</v>
      </c>
      <c r="B210" s="106"/>
      <c r="C210" s="127"/>
    </row>
    <row r="211" spans="1:3" s="10" customFormat="1" ht="15.75" hidden="1">
      <c r="A211" s="87" t="s">
        <v>131</v>
      </c>
      <c r="B211" s="106"/>
      <c r="C211" s="127"/>
    </row>
    <row r="212" spans="1:3" s="10" customFormat="1" ht="31.5" hidden="1">
      <c r="A212" s="109" t="s">
        <v>372</v>
      </c>
      <c r="B212" s="106"/>
      <c r="C212" s="127">
        <f>SUM(C210:C211)</f>
        <v>0</v>
      </c>
    </row>
    <row r="213" spans="1:3" s="10" customFormat="1" ht="15.75" hidden="1">
      <c r="A213" s="62" t="s">
        <v>450</v>
      </c>
      <c r="B213" s="106"/>
      <c r="C213" s="127">
        <f>SUM(C206)+C209+C212</f>
        <v>0</v>
      </c>
    </row>
    <row r="214" spans="1:3" s="10" customFormat="1" ht="15.75">
      <c r="A214" s="41" t="s">
        <v>350</v>
      </c>
      <c r="B214" s="102"/>
      <c r="C214" s="84">
        <f>SUM(C215:C215:C217)</f>
        <v>158198</v>
      </c>
    </row>
    <row r="215" spans="1:3" s="10" customFormat="1" ht="15.75">
      <c r="A215" s="87" t="s">
        <v>406</v>
      </c>
      <c r="B215" s="100">
        <v>1</v>
      </c>
      <c r="C215" s="82">
        <f>SUMIF($B$161:$B$214,"1",C$161:C$214)</f>
        <v>0</v>
      </c>
    </row>
    <row r="216" spans="1:3" s="10" customFormat="1" ht="15.75">
      <c r="A216" s="87" t="s">
        <v>245</v>
      </c>
      <c r="B216" s="100">
        <v>2</v>
      </c>
      <c r="C216" s="82">
        <f>SUMIF($B$161:$B$214,"2",C$161:C$214)</f>
        <v>158198</v>
      </c>
    </row>
    <row r="217" spans="1:3" s="10" customFormat="1" ht="15.75">
      <c r="A217" s="87" t="s">
        <v>137</v>
      </c>
      <c r="B217" s="100">
        <v>3</v>
      </c>
      <c r="C217" s="82">
        <f>SUMIF($B$161:$B$214,"3",C$161:C$214)</f>
        <v>0</v>
      </c>
    </row>
    <row r="218" spans="1:3" s="10" customFormat="1" ht="15.75" hidden="1">
      <c r="A218" s="66" t="s">
        <v>373</v>
      </c>
      <c r="B218" s="17"/>
      <c r="C218" s="136"/>
    </row>
    <row r="219" spans="1:3" s="10" customFormat="1" ht="15.75" hidden="1">
      <c r="A219" s="87" t="s">
        <v>130</v>
      </c>
      <c r="B219" s="106"/>
      <c r="C219" s="127"/>
    </row>
    <row r="220" spans="1:3" s="10" customFormat="1" ht="15.75" hidden="1">
      <c r="A220" s="110" t="s">
        <v>374</v>
      </c>
      <c r="B220" s="106"/>
      <c r="C220" s="127">
        <f>SUM(C219)</f>
        <v>0</v>
      </c>
    </row>
    <row r="221" spans="1:3" s="10" customFormat="1" ht="15.75" hidden="1">
      <c r="A221" s="87" t="s">
        <v>375</v>
      </c>
      <c r="B221" s="106">
        <v>2</v>
      </c>
      <c r="C221" s="127"/>
    </row>
    <row r="222" spans="1:3" s="10" customFormat="1" ht="15.75" hidden="1">
      <c r="A222" s="87" t="s">
        <v>528</v>
      </c>
      <c r="B222" s="106">
        <v>2</v>
      </c>
      <c r="C222" s="127"/>
    </row>
    <row r="223" spans="1:3" s="10" customFormat="1" ht="15.75" hidden="1">
      <c r="A223" s="87" t="s">
        <v>131</v>
      </c>
      <c r="B223" s="106">
        <v>2</v>
      </c>
      <c r="C223" s="127"/>
    </row>
    <row r="224" spans="1:3" s="10" customFormat="1" ht="31.5" hidden="1">
      <c r="A224" s="109" t="s">
        <v>377</v>
      </c>
      <c r="B224" s="106"/>
      <c r="C224" s="82">
        <f>SUM(C222:C223)</f>
        <v>0</v>
      </c>
    </row>
    <row r="225" spans="1:3" s="10" customFormat="1" ht="15.75" hidden="1">
      <c r="A225" s="62" t="s">
        <v>376</v>
      </c>
      <c r="B225" s="106"/>
      <c r="C225" s="82">
        <f>C221+C224</f>
        <v>0</v>
      </c>
    </row>
    <row r="226" spans="1:3" s="10" customFormat="1" ht="15.75" hidden="1">
      <c r="A226" s="87"/>
      <c r="B226" s="106"/>
      <c r="C226" s="127"/>
    </row>
    <row r="227" spans="1:3" s="10" customFormat="1" ht="15.75" hidden="1">
      <c r="A227" s="87" t="s">
        <v>130</v>
      </c>
      <c r="B227" s="106">
        <v>2</v>
      </c>
      <c r="C227" s="127"/>
    </row>
    <row r="228" spans="1:3" s="10" customFormat="1" ht="15.75" hidden="1">
      <c r="A228" s="87" t="s">
        <v>130</v>
      </c>
      <c r="B228" s="106">
        <v>2</v>
      </c>
      <c r="C228" s="127"/>
    </row>
    <row r="229" spans="1:3" s="10" customFormat="1" ht="15.75" hidden="1">
      <c r="A229" s="110" t="s">
        <v>378</v>
      </c>
      <c r="B229" s="106"/>
      <c r="C229" s="127">
        <f>SUM(C226:C228)</f>
        <v>0</v>
      </c>
    </row>
    <row r="230" spans="1:3" s="10" customFormat="1" ht="15.75" hidden="1">
      <c r="A230" s="87" t="s">
        <v>379</v>
      </c>
      <c r="B230" s="106">
        <v>2</v>
      </c>
      <c r="C230" s="127"/>
    </row>
    <row r="231" spans="1:3" s="10" customFormat="1" ht="15.75" hidden="1">
      <c r="A231" s="87" t="s">
        <v>380</v>
      </c>
      <c r="B231" s="106">
        <v>2</v>
      </c>
      <c r="C231" s="127"/>
    </row>
    <row r="232" spans="1:3" s="10" customFormat="1" ht="15.75" hidden="1">
      <c r="A232" s="62" t="s">
        <v>381</v>
      </c>
      <c r="B232" s="106"/>
      <c r="C232" s="127">
        <f>SUM(C230:C231)</f>
        <v>0</v>
      </c>
    </row>
    <row r="233" spans="1:3" s="10" customFormat="1" ht="15.75" hidden="1">
      <c r="A233" s="62" t="s">
        <v>382</v>
      </c>
      <c r="B233" s="106">
        <v>2</v>
      </c>
      <c r="C233" s="127"/>
    </row>
    <row r="234" spans="1:3" s="10" customFormat="1" ht="15.75" hidden="1">
      <c r="A234" s="41" t="s">
        <v>373</v>
      </c>
      <c r="B234" s="102"/>
      <c r="C234" s="84">
        <f>SUM(C235:C235:C237)</f>
        <v>0</v>
      </c>
    </row>
    <row r="235" spans="1:3" s="10" customFormat="1" ht="15.75" hidden="1">
      <c r="A235" s="87" t="s">
        <v>406</v>
      </c>
      <c r="B235" s="100">
        <v>1</v>
      </c>
      <c r="C235" s="82">
        <f>SUMIF($B$218:$B$234,"1",C$218:C$234)</f>
        <v>0</v>
      </c>
    </row>
    <row r="236" spans="1:3" s="10" customFormat="1" ht="15.75" hidden="1">
      <c r="A236" s="87" t="s">
        <v>245</v>
      </c>
      <c r="B236" s="100">
        <v>2</v>
      </c>
      <c r="C236" s="82">
        <f>SUMIF($B$218:$B$234,"2",C$218:C$234)</f>
        <v>0</v>
      </c>
    </row>
    <row r="237" spans="1:3" s="10" customFormat="1" ht="15.75" hidden="1">
      <c r="A237" s="87" t="s">
        <v>137</v>
      </c>
      <c r="B237" s="100">
        <v>3</v>
      </c>
      <c r="C237" s="82">
        <f>SUMIF($B$218:$B$234,"3",C$218:C$234)</f>
        <v>0</v>
      </c>
    </row>
    <row r="238" spans="1:3" s="10" customFormat="1" ht="15.75" hidden="1">
      <c r="A238" s="66" t="s">
        <v>386</v>
      </c>
      <c r="B238" s="17"/>
      <c r="C238" s="136"/>
    </row>
    <row r="239" spans="1:3" s="10" customFormat="1" ht="15.75" hidden="1">
      <c r="A239" s="87"/>
      <c r="B239" s="17"/>
      <c r="C239" s="136"/>
    </row>
    <row r="240" spans="1:3" s="10" customFormat="1" ht="31.5" hidden="1">
      <c r="A240" s="62" t="s">
        <v>385</v>
      </c>
      <c r="B240" s="17"/>
      <c r="C240" s="82"/>
    </row>
    <row r="241" spans="1:3" s="10" customFormat="1" ht="15.75" hidden="1">
      <c r="A241" s="87"/>
      <c r="B241" s="17"/>
      <c r="C241" s="82"/>
    </row>
    <row r="242" spans="1:3" s="10" customFormat="1" ht="15.75" hidden="1">
      <c r="A242" s="87" t="s">
        <v>501</v>
      </c>
      <c r="B242" s="17">
        <v>2</v>
      </c>
      <c r="C242" s="82"/>
    </row>
    <row r="243" spans="1:3" s="10" customFormat="1" ht="31.5" hidden="1">
      <c r="A243" s="62" t="s">
        <v>451</v>
      </c>
      <c r="B243" s="17"/>
      <c r="C243" s="82">
        <f>SUM(C241:C242)</f>
        <v>0</v>
      </c>
    </row>
    <row r="244" spans="1:3" s="10" customFormat="1" ht="15.75" hidden="1">
      <c r="A244" s="62"/>
      <c r="B244" s="17"/>
      <c r="C244" s="82"/>
    </row>
    <row r="245" spans="1:3" s="10" customFormat="1" ht="15.75" hidden="1">
      <c r="A245" s="62"/>
      <c r="B245" s="17"/>
      <c r="C245" s="82"/>
    </row>
    <row r="246" spans="1:3" s="10" customFormat="1" ht="31.5" hidden="1">
      <c r="A246" s="62" t="s">
        <v>580</v>
      </c>
      <c r="B246" s="17">
        <v>2</v>
      </c>
      <c r="C246" s="82"/>
    </row>
    <row r="247" spans="1:3" s="10" customFormat="1" ht="15.75" hidden="1">
      <c r="A247" s="62" t="s">
        <v>452</v>
      </c>
      <c r="B247" s="17"/>
      <c r="C247" s="82"/>
    </row>
    <row r="248" spans="1:3" s="10" customFormat="1" ht="15.75" hidden="1">
      <c r="A248" s="41" t="s">
        <v>386</v>
      </c>
      <c r="B248" s="102"/>
      <c r="C248" s="84">
        <f>SUM(C249:C249:C251)</f>
        <v>0</v>
      </c>
    </row>
    <row r="249" spans="1:3" s="10" customFormat="1" ht="15.75" hidden="1">
      <c r="A249" s="87" t="s">
        <v>406</v>
      </c>
      <c r="B249" s="100">
        <v>1</v>
      </c>
      <c r="C249" s="82">
        <f>SUMIF($B$238:$B$248,"1",C$238:C$248)</f>
        <v>0</v>
      </c>
    </row>
    <row r="250" spans="1:3" s="10" customFormat="1" ht="15.75" hidden="1">
      <c r="A250" s="87" t="s">
        <v>245</v>
      </c>
      <c r="B250" s="100">
        <v>2</v>
      </c>
      <c r="C250" s="82">
        <f>SUMIF($B$238:$B$248,"2",C$238:C$248)</f>
        <v>0</v>
      </c>
    </row>
    <row r="251" spans="1:3" s="10" customFormat="1" ht="15.75" hidden="1">
      <c r="A251" s="87" t="s">
        <v>137</v>
      </c>
      <c r="B251" s="100">
        <v>3</v>
      </c>
      <c r="C251" s="82">
        <f>SUMIF($B$238:$B$248,"3",C$238:C$248)</f>
        <v>0</v>
      </c>
    </row>
    <row r="252" spans="1:3" s="10" customFormat="1" ht="15.75" hidden="1">
      <c r="A252" s="66" t="s">
        <v>387</v>
      </c>
      <c r="B252" s="17"/>
      <c r="C252" s="84"/>
    </row>
    <row r="253" spans="1:3" s="10" customFormat="1" ht="15.75" hidden="1">
      <c r="A253" s="62"/>
      <c r="B253" s="17"/>
      <c r="C253" s="82"/>
    </row>
    <row r="254" spans="1:3" s="10" customFormat="1" ht="31.5" hidden="1">
      <c r="A254" s="62" t="s">
        <v>388</v>
      </c>
      <c r="B254" s="17"/>
      <c r="C254" s="82"/>
    </row>
    <row r="255" spans="1:3" s="10" customFormat="1" ht="15.75" hidden="1">
      <c r="A255" s="87" t="s">
        <v>516</v>
      </c>
      <c r="B255" s="17">
        <v>2</v>
      </c>
      <c r="C255" s="127"/>
    </row>
    <row r="256" spans="1:3" s="10" customFormat="1" ht="31.5" hidden="1">
      <c r="A256" s="62" t="s">
        <v>453</v>
      </c>
      <c r="B256" s="17"/>
      <c r="C256" s="127">
        <f>SUM(C255)</f>
        <v>0</v>
      </c>
    </row>
    <row r="257" spans="1:3" s="10" customFormat="1" ht="15.75" hidden="1">
      <c r="A257" s="62"/>
      <c r="B257" s="17"/>
      <c r="C257" s="127"/>
    </row>
    <row r="258" spans="1:3" s="10" customFormat="1" ht="15.75" hidden="1">
      <c r="A258" s="62"/>
      <c r="B258" s="17"/>
      <c r="C258" s="127"/>
    </row>
    <row r="259" spans="1:3" s="10" customFormat="1" ht="15.75" hidden="1">
      <c r="A259" s="62"/>
      <c r="B259" s="17"/>
      <c r="C259" s="127"/>
    </row>
    <row r="260" spans="1:3" s="10" customFormat="1" ht="15.75" hidden="1">
      <c r="A260" s="62" t="s">
        <v>454</v>
      </c>
      <c r="B260" s="17"/>
      <c r="C260" s="127"/>
    </row>
    <row r="261" spans="1:3" s="10" customFormat="1" ht="15.75" hidden="1">
      <c r="A261" s="41" t="s">
        <v>387</v>
      </c>
      <c r="B261" s="102"/>
      <c r="C261" s="136">
        <f>SUM(C262:C262:C264)</f>
        <v>0</v>
      </c>
    </row>
    <row r="262" spans="1:3" s="10" customFormat="1" ht="15.75" hidden="1">
      <c r="A262" s="87" t="s">
        <v>406</v>
      </c>
      <c r="B262" s="100">
        <v>1</v>
      </c>
      <c r="C262" s="127">
        <f>SUMIF($B$252:$B$261,"1",C$252:C$261)</f>
        <v>0</v>
      </c>
    </row>
    <row r="263" spans="1:3" s="10" customFormat="1" ht="15.75" hidden="1">
      <c r="A263" s="87" t="s">
        <v>245</v>
      </c>
      <c r="B263" s="100">
        <v>2</v>
      </c>
      <c r="C263" s="127">
        <f>SUMIF($B$252:$B$261,"2",C$252:C$261)</f>
        <v>0</v>
      </c>
    </row>
    <row r="264" spans="1:3" s="10" customFormat="1" ht="15.75" hidden="1">
      <c r="A264" s="87" t="s">
        <v>137</v>
      </c>
      <c r="B264" s="100">
        <v>3</v>
      </c>
      <c r="C264" s="127">
        <f>SUMIF($B$252:$B$261,"3",C$252:C$261)</f>
        <v>0</v>
      </c>
    </row>
    <row r="265" spans="1:3" s="10" customFormat="1" ht="49.5">
      <c r="A265" s="67" t="s">
        <v>465</v>
      </c>
      <c r="B265" s="103"/>
      <c r="C265" s="83"/>
    </row>
    <row r="266" spans="1:3" s="10" customFormat="1" ht="16.5">
      <c r="A266" s="66" t="s">
        <v>175</v>
      </c>
      <c r="B266" s="103"/>
      <c r="C266" s="137"/>
    </row>
    <row r="267" spans="1:3" s="10" customFormat="1" ht="19.5" customHeight="1">
      <c r="A267" s="62" t="s">
        <v>231</v>
      </c>
      <c r="B267" s="103">
        <v>2</v>
      </c>
      <c r="C267" s="85">
        <v>2907939</v>
      </c>
    </row>
    <row r="268" spans="1:3" s="10" customFormat="1" ht="19.5" customHeight="1">
      <c r="A268" s="62" t="s">
        <v>231</v>
      </c>
      <c r="B268" s="103">
        <v>3</v>
      </c>
      <c r="C268" s="85">
        <v>149000</v>
      </c>
    </row>
    <row r="269" spans="1:3" s="10" customFormat="1" ht="15.75">
      <c r="A269" s="62" t="s">
        <v>457</v>
      </c>
      <c r="B269" s="102">
        <v>2</v>
      </c>
      <c r="C269" s="138"/>
    </row>
    <row r="270" spans="1:3" s="10" customFormat="1" ht="31.5">
      <c r="A270" s="41" t="s">
        <v>175</v>
      </c>
      <c r="B270" s="102"/>
      <c r="C270" s="84">
        <f>SUM(C271:C273)</f>
        <v>3056939</v>
      </c>
    </row>
    <row r="271" spans="1:3" s="10" customFormat="1" ht="15.75">
      <c r="A271" s="87" t="s">
        <v>406</v>
      </c>
      <c r="B271" s="100">
        <v>1</v>
      </c>
      <c r="C271" s="82">
        <f>SUMIF($B$266:$B$270,"1",C$266:C$270)</f>
        <v>0</v>
      </c>
    </row>
    <row r="272" spans="1:3" s="10" customFormat="1" ht="15.75">
      <c r="A272" s="87" t="s">
        <v>245</v>
      </c>
      <c r="B272" s="100">
        <v>2</v>
      </c>
      <c r="C272" s="82">
        <f>SUMIF($B$266:$B$270,"2",C$266:C$270)</f>
        <v>2907939</v>
      </c>
    </row>
    <row r="273" spans="1:3" s="10" customFormat="1" ht="15.75">
      <c r="A273" s="87" t="s">
        <v>137</v>
      </c>
      <c r="B273" s="100">
        <v>3</v>
      </c>
      <c r="C273" s="82">
        <f>SUMIF($B$266:$B$270,"3",C$266:C$270)</f>
        <v>149000</v>
      </c>
    </row>
    <row r="274" spans="1:3" s="10" customFormat="1" ht="15.75" hidden="1">
      <c r="A274" s="66" t="s">
        <v>176</v>
      </c>
      <c r="B274" s="100"/>
      <c r="C274" s="127"/>
    </row>
    <row r="275" spans="1:3" s="10" customFormat="1" ht="31.5" hidden="1">
      <c r="A275" s="62" t="s">
        <v>231</v>
      </c>
      <c r="B275" s="103">
        <v>2</v>
      </c>
      <c r="C275" s="127"/>
    </row>
    <row r="276" spans="1:3" s="10" customFormat="1" ht="15.75" hidden="1">
      <c r="A276" s="62" t="s">
        <v>457</v>
      </c>
      <c r="B276" s="102">
        <v>2</v>
      </c>
      <c r="C276" s="138"/>
    </row>
    <row r="277" spans="1:3" s="10" customFormat="1" ht="15.75" hidden="1">
      <c r="A277" s="41" t="s">
        <v>176</v>
      </c>
      <c r="B277" s="102"/>
      <c r="C277" s="136">
        <f>SUM(C278:C280)</f>
        <v>0</v>
      </c>
    </row>
    <row r="278" spans="1:3" s="10" customFormat="1" ht="15.75" hidden="1">
      <c r="A278" s="87" t="s">
        <v>406</v>
      </c>
      <c r="B278" s="100">
        <v>1</v>
      </c>
      <c r="C278" s="127">
        <f>SUMIF($B$274:$B$277,"1",C$274:C$277)</f>
        <v>0</v>
      </c>
    </row>
    <row r="279" spans="1:3" s="10" customFormat="1" ht="15.75" hidden="1">
      <c r="A279" s="87" t="s">
        <v>245</v>
      </c>
      <c r="B279" s="100">
        <v>2</v>
      </c>
      <c r="C279" s="127">
        <f>SUMIF($B$274:$B$277,"2",C$274:C$277)</f>
        <v>0</v>
      </c>
    </row>
    <row r="280" spans="1:3" s="10" customFormat="1" ht="15.75" hidden="1">
      <c r="A280" s="87" t="s">
        <v>137</v>
      </c>
      <c r="B280" s="100">
        <v>3</v>
      </c>
      <c r="C280" s="127">
        <f>SUMIF($B$274:$B$277,"3",C$274:C$277)</f>
        <v>0</v>
      </c>
    </row>
    <row r="281" spans="1:3" s="10" customFormat="1" ht="33" hidden="1">
      <c r="A281" s="67" t="s">
        <v>96</v>
      </c>
      <c r="B281" s="103"/>
      <c r="C281" s="137">
        <f>C282+C295</f>
        <v>0</v>
      </c>
    </row>
    <row r="282" spans="1:3" s="10" customFormat="1" ht="15.75" hidden="1">
      <c r="A282" s="66" t="s">
        <v>173</v>
      </c>
      <c r="B282" s="102"/>
      <c r="C282" s="138"/>
    </row>
    <row r="283" spans="1:3" s="10" customFormat="1" ht="15.75" hidden="1">
      <c r="A283" s="62" t="s">
        <v>230</v>
      </c>
      <c r="B283" s="102"/>
      <c r="C283" s="138"/>
    </row>
    <row r="284" spans="1:3" s="10" customFormat="1" ht="31.5" hidden="1">
      <c r="A284" s="87" t="s">
        <v>455</v>
      </c>
      <c r="B284" s="102"/>
      <c r="C284" s="138"/>
    </row>
    <row r="285" spans="1:3" s="10" customFormat="1" ht="31.5" hidden="1">
      <c r="A285" s="87" t="s">
        <v>242</v>
      </c>
      <c r="B285" s="102"/>
      <c r="C285" s="138"/>
    </row>
    <row r="286" spans="1:3" s="10" customFormat="1" ht="31.5" hidden="1">
      <c r="A286" s="87" t="s">
        <v>456</v>
      </c>
      <c r="B286" s="102"/>
      <c r="C286" s="138"/>
    </row>
    <row r="287" spans="1:3" s="10" customFormat="1" ht="15.75" hidden="1">
      <c r="A287" s="87" t="s">
        <v>241</v>
      </c>
      <c r="B287" s="102"/>
      <c r="C287" s="138"/>
    </row>
    <row r="288" spans="1:3" s="10" customFormat="1" ht="15.75" hidden="1">
      <c r="A288" s="87" t="s">
        <v>240</v>
      </c>
      <c r="B288" s="102"/>
      <c r="C288" s="138"/>
    </row>
    <row r="289" spans="1:3" s="10" customFormat="1" ht="15.75" hidden="1">
      <c r="A289" s="62" t="s">
        <v>232</v>
      </c>
      <c r="B289" s="102"/>
      <c r="C289" s="138"/>
    </row>
    <row r="290" spans="1:3" s="10" customFormat="1" ht="31.5" hidden="1">
      <c r="A290" s="62" t="s">
        <v>233</v>
      </c>
      <c r="B290" s="102"/>
      <c r="C290" s="138"/>
    </row>
    <row r="291" spans="1:3" s="10" customFormat="1" ht="15.75" hidden="1">
      <c r="A291" s="41" t="s">
        <v>173</v>
      </c>
      <c r="B291" s="102"/>
      <c r="C291" s="136">
        <f>SUM(C292:C294)</f>
        <v>0</v>
      </c>
    </row>
    <row r="292" spans="1:3" s="10" customFormat="1" ht="15.75" hidden="1">
      <c r="A292" s="87" t="s">
        <v>406</v>
      </c>
      <c r="B292" s="100">
        <v>1</v>
      </c>
      <c r="C292" s="127">
        <f>SUMIF($B$282:$B$291,"1",C$282:C$291)</f>
        <v>0</v>
      </c>
    </row>
    <row r="293" spans="1:3" s="10" customFormat="1" ht="15.75" hidden="1">
      <c r="A293" s="87" t="s">
        <v>245</v>
      </c>
      <c r="B293" s="100">
        <v>2</v>
      </c>
      <c r="C293" s="127">
        <f>SUMIF($B$282:$B$291,"2",C$282:C$291)</f>
        <v>0</v>
      </c>
    </row>
    <row r="294" spans="1:3" s="10" customFormat="1" ht="15.75" hidden="1">
      <c r="A294" s="87" t="s">
        <v>137</v>
      </c>
      <c r="B294" s="100">
        <v>3</v>
      </c>
      <c r="C294" s="127">
        <f>SUMIF($B$282:$B$291,"3",C$282:C$291)</f>
        <v>0</v>
      </c>
    </row>
    <row r="295" spans="1:3" s="10" customFormat="1" ht="15.75" hidden="1">
      <c r="A295" s="66" t="s">
        <v>174</v>
      </c>
      <c r="B295" s="102"/>
      <c r="C295" s="138"/>
    </row>
    <row r="296" spans="1:3" s="10" customFormat="1" ht="15.75" hidden="1">
      <c r="A296" s="62" t="s">
        <v>230</v>
      </c>
      <c r="B296" s="102"/>
      <c r="C296" s="138"/>
    </row>
    <row r="297" spans="1:3" s="10" customFormat="1" ht="31.5" hidden="1">
      <c r="A297" s="87" t="s">
        <v>455</v>
      </c>
      <c r="B297" s="102"/>
      <c r="C297" s="138"/>
    </row>
    <row r="298" spans="1:3" s="10" customFormat="1" ht="31.5" hidden="1">
      <c r="A298" s="87" t="s">
        <v>242</v>
      </c>
      <c r="B298" s="102"/>
      <c r="C298" s="138"/>
    </row>
    <row r="299" spans="1:3" s="10" customFormat="1" ht="31.5" hidden="1">
      <c r="A299" s="87" t="s">
        <v>456</v>
      </c>
      <c r="B299" s="102"/>
      <c r="C299" s="138"/>
    </row>
    <row r="300" spans="1:3" s="10" customFormat="1" ht="15.75" hidden="1">
      <c r="A300" s="87" t="s">
        <v>241</v>
      </c>
      <c r="B300" s="102"/>
      <c r="C300" s="138"/>
    </row>
    <row r="301" spans="1:3" s="10" customFormat="1" ht="15.75" hidden="1">
      <c r="A301" s="87" t="s">
        <v>240</v>
      </c>
      <c r="B301" s="102"/>
      <c r="C301" s="138"/>
    </row>
    <row r="302" spans="1:3" s="10" customFormat="1" ht="15.75" hidden="1">
      <c r="A302" s="62" t="s">
        <v>232</v>
      </c>
      <c r="B302" s="102"/>
      <c r="C302" s="138"/>
    </row>
    <row r="303" spans="1:3" s="10" customFormat="1" ht="31.5" hidden="1">
      <c r="A303" s="62" t="s">
        <v>233</v>
      </c>
      <c r="B303" s="102"/>
      <c r="C303" s="138"/>
    </row>
    <row r="304" spans="1:3" s="10" customFormat="1" ht="15.75" hidden="1">
      <c r="A304" s="41" t="s">
        <v>174</v>
      </c>
      <c r="B304" s="102"/>
      <c r="C304" s="136">
        <f>SUM(C305:C307)</f>
        <v>0</v>
      </c>
    </row>
    <row r="305" spans="1:3" s="10" customFormat="1" ht="15.75" hidden="1">
      <c r="A305" s="87" t="s">
        <v>406</v>
      </c>
      <c r="B305" s="100">
        <v>1</v>
      </c>
      <c r="C305" s="127">
        <f>SUMIF($B$295:$B$304,"1",C$295:C$304)</f>
        <v>0</v>
      </c>
    </row>
    <row r="306" spans="1:3" s="10" customFormat="1" ht="15.75" hidden="1">
      <c r="A306" s="87" t="s">
        <v>245</v>
      </c>
      <c r="B306" s="100">
        <v>2</v>
      </c>
      <c r="C306" s="127">
        <f>SUMIF($B$295:$B$304,"2",C$295:C$304)</f>
        <v>0</v>
      </c>
    </row>
    <row r="307" spans="1:3" s="10" customFormat="1" ht="15.75" hidden="1">
      <c r="A307" s="87" t="s">
        <v>137</v>
      </c>
      <c r="B307" s="100">
        <v>3</v>
      </c>
      <c r="C307" s="127">
        <f>SUMIF($B$295:$B$304,"3",C$295:C$304)</f>
        <v>0</v>
      </c>
    </row>
    <row r="308" spans="1:5" s="10" customFormat="1" ht="16.5">
      <c r="A308" s="67" t="s">
        <v>97</v>
      </c>
      <c r="B308" s="103"/>
      <c r="C308" s="107">
        <f>C94+C128+C157+C214++C234+C248+C261+C270+C277+C291+C304</f>
        <v>16505521</v>
      </c>
      <c r="E308" s="12"/>
    </row>
    <row r="309" ht="15.75"/>
    <row r="310" ht="15.75">
      <c r="C310" s="191"/>
    </row>
    <row r="311" ht="15.75">
      <c r="D311" s="191"/>
    </row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5"/>
  <sheetViews>
    <sheetView zoomScalePageLayoutView="0" workbookViewId="0" topLeftCell="A1">
      <selection activeCell="C100" sqref="C100"/>
    </sheetView>
  </sheetViews>
  <sheetFormatPr defaultColWidth="9.140625" defaultRowHeight="15"/>
  <cols>
    <col min="1" max="1" width="58.7109375" style="16" customWidth="1"/>
    <col min="2" max="2" width="5.7109375" style="101" customWidth="1"/>
    <col min="3" max="3" width="15.8515625" style="101" customWidth="1"/>
    <col min="4" max="16384" width="9.140625" style="16" customWidth="1"/>
  </cols>
  <sheetData>
    <row r="1" spans="1:3" ht="15.75">
      <c r="A1" s="284" t="s">
        <v>633</v>
      </c>
      <c r="B1" s="284"/>
      <c r="C1" s="284"/>
    </row>
    <row r="2" spans="1:3" ht="15.75">
      <c r="A2" s="272" t="s">
        <v>466</v>
      </c>
      <c r="B2" s="272"/>
      <c r="C2" s="272"/>
    </row>
    <row r="3" ht="15.75">
      <c r="A3" s="43"/>
    </row>
    <row r="4" spans="1:3" s="10" customFormat="1" ht="15.75">
      <c r="A4" s="17" t="s">
        <v>9</v>
      </c>
      <c r="B4" s="17" t="s">
        <v>153</v>
      </c>
      <c r="C4" s="39" t="s">
        <v>4</v>
      </c>
    </row>
    <row r="5" spans="1:3" s="10" customFormat="1" ht="16.5">
      <c r="A5" s="67" t="s">
        <v>95</v>
      </c>
      <c r="B5" s="103"/>
      <c r="C5" s="82"/>
    </row>
    <row r="6" spans="1:3" s="10" customFormat="1" ht="15.75">
      <c r="A6" s="66" t="s">
        <v>88</v>
      </c>
      <c r="B6" s="102"/>
      <c r="C6" s="82"/>
    </row>
    <row r="7" spans="1:3" s="10" customFormat="1" ht="15.75">
      <c r="A7" s="41" t="s">
        <v>181</v>
      </c>
      <c r="B7" s="102"/>
      <c r="C7" s="84">
        <f>SUM(C8:C10)</f>
        <v>7687000</v>
      </c>
    </row>
    <row r="8" spans="1:3" s="10" customFormat="1" ht="15.75">
      <c r="A8" s="87" t="s">
        <v>406</v>
      </c>
      <c r="B8" s="100">
        <v>1</v>
      </c>
      <c r="C8" s="82">
        <f>COFOG!C46</f>
        <v>0</v>
      </c>
    </row>
    <row r="9" spans="1:3" s="10" customFormat="1" ht="15.75">
      <c r="A9" s="87" t="s">
        <v>245</v>
      </c>
      <c r="B9" s="100">
        <v>2</v>
      </c>
      <c r="C9" s="82">
        <f>COFOG!C47</f>
        <v>7037000</v>
      </c>
    </row>
    <row r="10" spans="1:3" s="10" customFormat="1" ht="15.75">
      <c r="A10" s="87" t="s">
        <v>137</v>
      </c>
      <c r="B10" s="100">
        <v>3</v>
      </c>
      <c r="C10" s="82">
        <f>COFOG!C48</f>
        <v>650000</v>
      </c>
    </row>
    <row r="11" spans="1:3" s="10" customFormat="1" ht="31.5">
      <c r="A11" s="41" t="s">
        <v>183</v>
      </c>
      <c r="B11" s="102"/>
      <c r="C11" s="84">
        <f>SUM(C12:C14)</f>
        <v>1499345</v>
      </c>
    </row>
    <row r="12" spans="1:3" s="10" customFormat="1" ht="15.75">
      <c r="A12" s="87" t="s">
        <v>406</v>
      </c>
      <c r="B12" s="100">
        <v>1</v>
      </c>
      <c r="C12" s="82">
        <f>COFOG!D46</f>
        <v>0</v>
      </c>
    </row>
    <row r="13" spans="1:3" s="10" customFormat="1" ht="15.75">
      <c r="A13" s="87" t="s">
        <v>245</v>
      </c>
      <c r="B13" s="100">
        <v>2</v>
      </c>
      <c r="C13" s="82">
        <f>COFOG!D47</f>
        <v>1354345</v>
      </c>
    </row>
    <row r="14" spans="1:3" s="10" customFormat="1" ht="15.75">
      <c r="A14" s="87" t="s">
        <v>137</v>
      </c>
      <c r="B14" s="100">
        <v>3</v>
      </c>
      <c r="C14" s="82">
        <f>COFOG!D48</f>
        <v>145000</v>
      </c>
    </row>
    <row r="15" spans="1:3" s="10" customFormat="1" ht="15.75">
      <c r="A15" s="41" t="s">
        <v>184</v>
      </c>
      <c r="B15" s="102"/>
      <c r="C15" s="84">
        <f>SUM(C16:C18)</f>
        <v>3559030</v>
      </c>
    </row>
    <row r="16" spans="1:3" s="10" customFormat="1" ht="15.75">
      <c r="A16" s="87" t="s">
        <v>406</v>
      </c>
      <c r="B16" s="100">
        <v>1</v>
      </c>
      <c r="C16" s="82">
        <f>COFOG!E46</f>
        <v>0</v>
      </c>
    </row>
    <row r="17" spans="1:3" s="10" customFormat="1" ht="15.75">
      <c r="A17" s="87" t="s">
        <v>245</v>
      </c>
      <c r="B17" s="100">
        <v>2</v>
      </c>
      <c r="C17" s="82">
        <f>COFOG!E47</f>
        <v>3559030</v>
      </c>
    </row>
    <row r="18" spans="1:3" s="10" customFormat="1" ht="15.75">
      <c r="A18" s="87" t="s">
        <v>137</v>
      </c>
      <c r="B18" s="100">
        <v>3</v>
      </c>
      <c r="C18" s="82">
        <f>COFOG!E48</f>
        <v>0</v>
      </c>
    </row>
    <row r="19" spans="1:3" s="10" customFormat="1" ht="15.75">
      <c r="A19" s="66" t="s">
        <v>185</v>
      </c>
      <c r="B19" s="102"/>
      <c r="C19" s="82"/>
    </row>
    <row r="20" spans="1:3" s="10" customFormat="1" ht="31.5" hidden="1">
      <c r="A20" s="109" t="s">
        <v>188</v>
      </c>
      <c r="B20" s="102"/>
      <c r="C20" s="82">
        <f>SUM(C21:C22)</f>
        <v>0</v>
      </c>
    </row>
    <row r="21" spans="1:3" s="10" customFormat="1" ht="31.5" hidden="1">
      <c r="A21" s="87" t="s">
        <v>194</v>
      </c>
      <c r="B21" s="102">
        <v>2</v>
      </c>
      <c r="C21" s="82"/>
    </row>
    <row r="22" spans="1:3" s="10" customFormat="1" ht="15.75" hidden="1">
      <c r="A22" s="87" t="s">
        <v>195</v>
      </c>
      <c r="B22" s="102">
        <v>2</v>
      </c>
      <c r="C22" s="82"/>
    </row>
    <row r="23" spans="1:3" s="10" customFormat="1" ht="15.75" hidden="1">
      <c r="A23" s="110" t="s">
        <v>186</v>
      </c>
      <c r="B23" s="102"/>
      <c r="C23" s="82">
        <f>SUM(C20:C20)</f>
        <v>0</v>
      </c>
    </row>
    <row r="24" spans="1:3" s="10" customFormat="1" ht="15.75" hidden="1">
      <c r="A24" s="62" t="s">
        <v>196</v>
      </c>
      <c r="B24" s="102"/>
      <c r="C24" s="82"/>
    </row>
    <row r="25" spans="1:3" s="10" customFormat="1" ht="47.25" hidden="1">
      <c r="A25" s="108" t="s">
        <v>193</v>
      </c>
      <c r="B25" s="102">
        <v>2</v>
      </c>
      <c r="C25" s="82"/>
    </row>
    <row r="26" spans="1:3" s="10" customFormat="1" ht="47.25" hidden="1">
      <c r="A26" s="108" t="s">
        <v>193</v>
      </c>
      <c r="B26" s="102">
        <v>3</v>
      </c>
      <c r="C26" s="82"/>
    </row>
    <row r="27" spans="1:3" s="10" customFormat="1" ht="15.75" hidden="1">
      <c r="A27" s="110" t="s">
        <v>192</v>
      </c>
      <c r="B27" s="102"/>
      <c r="C27" s="82">
        <f>SUM(C25:C26)</f>
        <v>0</v>
      </c>
    </row>
    <row r="28" spans="1:3" s="10" customFormat="1" ht="15.75" hidden="1">
      <c r="A28" s="109" t="s">
        <v>189</v>
      </c>
      <c r="B28" s="102"/>
      <c r="C28" s="82">
        <f>SUM(C29:C29)</f>
        <v>0</v>
      </c>
    </row>
    <row r="29" spans="1:3" s="10" customFormat="1" ht="15.75" hidden="1">
      <c r="A29" s="87" t="s">
        <v>438</v>
      </c>
      <c r="B29" s="102">
        <v>2</v>
      </c>
      <c r="C29" s="82"/>
    </row>
    <row r="30" spans="1:3" s="10" customFormat="1" ht="15.75" hidden="1">
      <c r="A30" s="87" t="s">
        <v>190</v>
      </c>
      <c r="B30" s="102">
        <v>2</v>
      </c>
      <c r="C30" s="82"/>
    </row>
    <row r="31" spans="1:3" s="10" customFormat="1" ht="31.5" hidden="1">
      <c r="A31" s="87" t="s">
        <v>191</v>
      </c>
      <c r="B31" s="102">
        <v>2</v>
      </c>
      <c r="C31" s="82"/>
    </row>
    <row r="32" spans="1:3" s="10" customFormat="1" ht="15.75">
      <c r="A32" s="87" t="s">
        <v>414</v>
      </c>
      <c r="B32" s="102"/>
      <c r="C32" s="82">
        <f>C33+C48</f>
        <v>280000</v>
      </c>
    </row>
    <row r="33" spans="1:3" s="10" customFormat="1" ht="15.75">
      <c r="A33" s="87" t="s">
        <v>415</v>
      </c>
      <c r="B33" s="102"/>
      <c r="C33" s="82">
        <f>SUM(C34:C47)</f>
        <v>280000</v>
      </c>
    </row>
    <row r="34" spans="1:3" s="10" customFormat="1" ht="15.75">
      <c r="A34" s="87" t="s">
        <v>417</v>
      </c>
      <c r="B34" s="102">
        <v>2</v>
      </c>
      <c r="C34" s="82">
        <v>50000</v>
      </c>
    </row>
    <row r="35" spans="1:3" s="10" customFormat="1" ht="31.5" hidden="1">
      <c r="A35" s="87" t="s">
        <v>425</v>
      </c>
      <c r="B35" s="102">
        <v>2</v>
      </c>
      <c r="C35" s="82"/>
    </row>
    <row r="36" spans="1:3" s="10" customFormat="1" ht="15.75" hidden="1">
      <c r="A36" s="87" t="s">
        <v>508</v>
      </c>
      <c r="B36" s="102">
        <v>2</v>
      </c>
      <c r="C36" s="82"/>
    </row>
    <row r="37" spans="1:3" s="10" customFormat="1" ht="31.5" hidden="1">
      <c r="A37" s="87" t="s">
        <v>418</v>
      </c>
      <c r="B37" s="102">
        <v>2</v>
      </c>
      <c r="C37" s="82"/>
    </row>
    <row r="38" spans="1:3" s="10" customFormat="1" ht="31.5" hidden="1">
      <c r="A38" s="87" t="s">
        <v>426</v>
      </c>
      <c r="B38" s="102">
        <v>2</v>
      </c>
      <c r="C38" s="82"/>
    </row>
    <row r="39" spans="1:3" s="10" customFormat="1" ht="31.5">
      <c r="A39" s="87" t="s">
        <v>424</v>
      </c>
      <c r="B39" s="102">
        <v>2</v>
      </c>
      <c r="C39" s="82">
        <v>30000</v>
      </c>
    </row>
    <row r="40" spans="1:3" s="10" customFormat="1" ht="15.75">
      <c r="A40" s="87" t="s">
        <v>423</v>
      </c>
      <c r="B40" s="102">
        <v>2</v>
      </c>
      <c r="C40" s="82">
        <v>100000</v>
      </c>
    </row>
    <row r="41" spans="1:3" s="10" customFormat="1" ht="15.75">
      <c r="A41" s="87" t="s">
        <v>422</v>
      </c>
      <c r="B41" s="102">
        <v>2</v>
      </c>
      <c r="C41" s="82">
        <v>100000</v>
      </c>
    </row>
    <row r="42" spans="1:3" s="10" customFormat="1" ht="15.75" hidden="1">
      <c r="A42" s="87" t="s">
        <v>421</v>
      </c>
      <c r="B42" s="102">
        <v>2</v>
      </c>
      <c r="C42" s="82"/>
    </row>
    <row r="43" spans="1:3" s="10" customFormat="1" ht="31.5">
      <c r="A43" s="87" t="s">
        <v>420</v>
      </c>
      <c r="B43" s="102">
        <v>2</v>
      </c>
      <c r="C43" s="82"/>
    </row>
    <row r="44" spans="1:3" s="10" customFormat="1" ht="15.75" hidden="1">
      <c r="A44" s="87" t="s">
        <v>470</v>
      </c>
      <c r="B44" s="102">
        <v>2</v>
      </c>
      <c r="C44" s="82"/>
    </row>
    <row r="45" spans="1:3" s="10" customFormat="1" ht="15.75" hidden="1">
      <c r="A45" s="87" t="s">
        <v>419</v>
      </c>
      <c r="B45" s="102">
        <v>2</v>
      </c>
      <c r="C45" s="82"/>
    </row>
    <row r="46" spans="1:3" s="10" customFormat="1" ht="15.75" hidden="1">
      <c r="A46" s="87" t="s">
        <v>427</v>
      </c>
      <c r="B46" s="102">
        <v>2</v>
      </c>
      <c r="C46" s="82"/>
    </row>
    <row r="47" spans="1:3" s="10" customFormat="1" ht="15.75" hidden="1">
      <c r="A47" s="87" t="s">
        <v>428</v>
      </c>
      <c r="B47" s="102">
        <v>2</v>
      </c>
      <c r="C47" s="82"/>
    </row>
    <row r="48" spans="1:3" s="10" customFormat="1" ht="15.75" hidden="1">
      <c r="A48" s="87" t="s">
        <v>416</v>
      </c>
      <c r="B48" s="102"/>
      <c r="C48" s="82">
        <f>SUM(C49:C58)</f>
        <v>0</v>
      </c>
    </row>
    <row r="49" spans="1:3" s="10" customFormat="1" ht="15.75" hidden="1">
      <c r="A49" s="87" t="s">
        <v>429</v>
      </c>
      <c r="B49" s="102">
        <v>2</v>
      </c>
      <c r="C49" s="82"/>
    </row>
    <row r="50" spans="1:3" s="10" customFormat="1" ht="31.5" hidden="1">
      <c r="A50" s="87" t="s">
        <v>430</v>
      </c>
      <c r="B50" s="102">
        <v>2</v>
      </c>
      <c r="C50" s="82"/>
    </row>
    <row r="51" spans="1:3" s="10" customFormat="1" ht="31.5" hidden="1">
      <c r="A51" s="87" t="s">
        <v>431</v>
      </c>
      <c r="B51" s="102">
        <v>2</v>
      </c>
      <c r="C51" s="82"/>
    </row>
    <row r="52" spans="1:3" s="10" customFormat="1" ht="15.75" hidden="1">
      <c r="A52" s="87" t="s">
        <v>432</v>
      </c>
      <c r="B52" s="102">
        <v>2</v>
      </c>
      <c r="C52" s="82"/>
    </row>
    <row r="53" spans="1:3" s="10" customFormat="1" ht="15.75" hidden="1">
      <c r="A53" s="87" t="s">
        <v>433</v>
      </c>
      <c r="B53" s="102">
        <v>2</v>
      </c>
      <c r="C53" s="82"/>
    </row>
    <row r="54" spans="1:3" s="10" customFormat="1" ht="15.75" hidden="1">
      <c r="A54" s="87" t="s">
        <v>434</v>
      </c>
      <c r="B54" s="102">
        <v>2</v>
      </c>
      <c r="C54" s="82"/>
    </row>
    <row r="55" spans="1:3" s="10" customFormat="1" ht="15.75" hidden="1">
      <c r="A55" s="87" t="s">
        <v>435</v>
      </c>
      <c r="B55" s="102">
        <v>2</v>
      </c>
      <c r="C55" s="82"/>
    </row>
    <row r="56" spans="1:3" s="10" customFormat="1" ht="15.75" hidden="1">
      <c r="A56" s="87" t="s">
        <v>469</v>
      </c>
      <c r="B56" s="102">
        <v>2</v>
      </c>
      <c r="C56" s="82"/>
    </row>
    <row r="57" spans="1:3" s="10" customFormat="1" ht="15.75" hidden="1">
      <c r="A57" s="87" t="s">
        <v>436</v>
      </c>
      <c r="B57" s="102">
        <v>2</v>
      </c>
      <c r="C57" s="82"/>
    </row>
    <row r="58" spans="1:3" s="10" customFormat="1" ht="15.75" hidden="1">
      <c r="A58" s="87" t="s">
        <v>437</v>
      </c>
      <c r="B58" s="102">
        <v>2</v>
      </c>
      <c r="C58" s="82"/>
    </row>
    <row r="59" spans="1:3" s="10" customFormat="1" ht="15.75">
      <c r="A59" s="110" t="s">
        <v>187</v>
      </c>
      <c r="B59" s="102"/>
      <c r="C59" s="82">
        <f>SUM(C30:C32)+SUM(C28:C28)</f>
        <v>280000</v>
      </c>
    </row>
    <row r="60" spans="1:3" s="10" customFormat="1" ht="15.75">
      <c r="A60" s="41" t="s">
        <v>185</v>
      </c>
      <c r="B60" s="102"/>
      <c r="C60" s="84">
        <f>SUM(C61:C63)</f>
        <v>280000</v>
      </c>
    </row>
    <row r="61" spans="1:3" s="10" customFormat="1" ht="15.75">
      <c r="A61" s="87" t="s">
        <v>406</v>
      </c>
      <c r="B61" s="100">
        <v>1</v>
      </c>
      <c r="C61" s="82">
        <f>SUMIF($B$19:$B$60,"1",C$19:C$60)</f>
        <v>0</v>
      </c>
    </row>
    <row r="62" spans="1:3" s="10" customFormat="1" ht="15.75">
      <c r="A62" s="87" t="s">
        <v>245</v>
      </c>
      <c r="B62" s="100">
        <v>2</v>
      </c>
      <c r="C62" s="82">
        <f>SUMIF($B$19:$B$60,"2",C$19:C$60)</f>
        <v>280000</v>
      </c>
    </row>
    <row r="63" spans="1:3" s="10" customFormat="1" ht="15.75">
      <c r="A63" s="87" t="s">
        <v>137</v>
      </c>
      <c r="B63" s="100">
        <v>3</v>
      </c>
      <c r="C63" s="82">
        <f>SUMIF($B$19:$B$60,"3",C$19:C$60)</f>
        <v>0</v>
      </c>
    </row>
    <row r="64" spans="1:3" s="10" customFormat="1" ht="15.75">
      <c r="A64" s="65" t="s">
        <v>246</v>
      </c>
      <c r="B64" s="17"/>
      <c r="C64" s="82"/>
    </row>
    <row r="65" spans="1:3" s="10" customFormat="1" ht="15.75" hidden="1">
      <c r="A65" s="62" t="s">
        <v>199</v>
      </c>
      <c r="B65" s="17"/>
      <c r="C65" s="82"/>
    </row>
    <row r="66" spans="1:3" s="10" customFormat="1" ht="31.5" hidden="1">
      <c r="A66" s="62" t="s">
        <v>441</v>
      </c>
      <c r="B66" s="17">
        <v>2</v>
      </c>
      <c r="C66" s="82"/>
    </row>
    <row r="67" spans="1:3" s="10" customFormat="1" ht="31.5" hidden="1">
      <c r="A67" s="62" t="s">
        <v>579</v>
      </c>
      <c r="B67" s="17">
        <v>2</v>
      </c>
      <c r="C67" s="82"/>
    </row>
    <row r="68" spans="1:3" s="10" customFormat="1" ht="31.5" hidden="1">
      <c r="A68" s="62" t="s">
        <v>440</v>
      </c>
      <c r="B68" s="17"/>
      <c r="C68" s="82"/>
    </row>
    <row r="69" spans="1:3" s="10" customFormat="1" ht="15.75" hidden="1">
      <c r="A69" s="62" t="s">
        <v>439</v>
      </c>
      <c r="B69" s="17"/>
      <c r="C69" s="82"/>
    </row>
    <row r="70" spans="1:3" s="10" customFormat="1" ht="15.75" hidden="1">
      <c r="A70" s="62"/>
      <c r="B70" s="17"/>
      <c r="C70" s="82"/>
    </row>
    <row r="71" spans="1:3" s="10" customFormat="1" ht="31.5" hidden="1">
      <c r="A71" s="62" t="s">
        <v>197</v>
      </c>
      <c r="B71" s="17"/>
      <c r="C71" s="82"/>
    </row>
    <row r="72" spans="1:3" s="10" customFormat="1" ht="15.75" hidden="1">
      <c r="A72" s="62"/>
      <c r="B72" s="17"/>
      <c r="C72" s="82"/>
    </row>
    <row r="73" spans="1:3" s="10" customFormat="1" ht="31.5" hidden="1">
      <c r="A73" s="62" t="s">
        <v>198</v>
      </c>
      <c r="B73" s="17"/>
      <c r="C73" s="82"/>
    </row>
    <row r="74" spans="1:3" s="10" customFormat="1" ht="15.75" hidden="1">
      <c r="A74" s="62"/>
      <c r="B74" s="17"/>
      <c r="C74" s="82"/>
    </row>
    <row r="75" spans="1:3" s="10" customFormat="1" ht="31.5" hidden="1">
      <c r="A75" s="62" t="s">
        <v>201</v>
      </c>
      <c r="B75" s="17"/>
      <c r="C75" s="82"/>
    </row>
    <row r="76" spans="1:3" s="10" customFormat="1" ht="15.75" hidden="1">
      <c r="A76" s="87" t="s">
        <v>157</v>
      </c>
      <c r="B76" s="102">
        <v>2</v>
      </c>
      <c r="C76" s="82"/>
    </row>
    <row r="77" spans="1:3" s="10" customFormat="1" ht="15.75" hidden="1">
      <c r="A77" s="86" t="s">
        <v>131</v>
      </c>
      <c r="B77" s="17"/>
      <c r="C77" s="82"/>
    </row>
    <row r="78" spans="1:3" s="10" customFormat="1" ht="15.75" hidden="1">
      <c r="A78" s="109" t="s">
        <v>156</v>
      </c>
      <c r="B78" s="17"/>
      <c r="C78" s="82">
        <f>SUM(C76:C77)</f>
        <v>0</v>
      </c>
    </row>
    <row r="79" spans="1:3" s="10" customFormat="1" ht="15.75">
      <c r="A79" s="87" t="s">
        <v>142</v>
      </c>
      <c r="B79" s="17">
        <v>2</v>
      </c>
      <c r="C79" s="82">
        <v>450346</v>
      </c>
    </row>
    <row r="80" spans="1:3" s="10" customFormat="1" ht="15.75" hidden="1">
      <c r="A80" s="86" t="s">
        <v>462</v>
      </c>
      <c r="B80" s="102">
        <v>2</v>
      </c>
      <c r="C80" s="82"/>
    </row>
    <row r="81" spans="1:3" s="10" customFormat="1" ht="15.75">
      <c r="A81" s="86" t="s">
        <v>625</v>
      </c>
      <c r="B81" s="102">
        <v>2</v>
      </c>
      <c r="C81" s="82">
        <v>6119</v>
      </c>
    </row>
    <row r="82" spans="1:3" s="10" customFormat="1" ht="15.75" hidden="1">
      <c r="A82" s="86" t="s">
        <v>463</v>
      </c>
      <c r="B82" s="102">
        <v>2</v>
      </c>
      <c r="C82" s="82"/>
    </row>
    <row r="83" spans="1:3" s="10" customFormat="1" ht="15.75" hidden="1">
      <c r="A83" s="86" t="s">
        <v>471</v>
      </c>
      <c r="B83" s="102">
        <v>2</v>
      </c>
      <c r="C83" s="82"/>
    </row>
    <row r="84" spans="1:3" s="10" customFormat="1" ht="15.75" hidden="1">
      <c r="A84" s="86" t="s">
        <v>464</v>
      </c>
      <c r="B84" s="102">
        <v>2</v>
      </c>
      <c r="C84" s="82"/>
    </row>
    <row r="85" spans="1:3" s="10" customFormat="1" ht="15.75">
      <c r="A85" s="86" t="s">
        <v>626</v>
      </c>
      <c r="B85" s="102">
        <v>2</v>
      </c>
      <c r="C85" s="82"/>
    </row>
    <row r="86" spans="1:3" s="10" customFormat="1" ht="15.75" hidden="1">
      <c r="A86" s="86" t="s">
        <v>627</v>
      </c>
      <c r="B86" s="17">
        <v>2</v>
      </c>
      <c r="C86" s="82"/>
    </row>
    <row r="87" spans="1:3" s="10" customFormat="1" ht="15.75">
      <c r="A87" s="133" t="s">
        <v>531</v>
      </c>
      <c r="B87" s="17">
        <v>2</v>
      </c>
      <c r="C87" s="82">
        <v>7731</v>
      </c>
    </row>
    <row r="88" spans="1:3" s="10" customFormat="1" ht="31.5">
      <c r="A88" s="109" t="s">
        <v>202</v>
      </c>
      <c r="B88" s="17"/>
      <c r="C88" s="82">
        <f>SUM(C79:C87)</f>
        <v>464196</v>
      </c>
    </row>
    <row r="89" spans="1:3" s="10" customFormat="1" ht="15.75">
      <c r="A89" s="86" t="s">
        <v>628</v>
      </c>
      <c r="B89" s="102">
        <v>2</v>
      </c>
      <c r="C89" s="82">
        <v>151825</v>
      </c>
    </row>
    <row r="90" spans="1:3" s="10" customFormat="1" ht="15.75" hidden="1">
      <c r="A90" s="86" t="s">
        <v>474</v>
      </c>
      <c r="B90" s="102">
        <v>2</v>
      </c>
      <c r="C90" s="82"/>
    </row>
    <row r="91" spans="1:3" s="10" customFormat="1" ht="15.75">
      <c r="A91" s="86" t="s">
        <v>629</v>
      </c>
      <c r="B91" s="102">
        <v>2</v>
      </c>
      <c r="C91" s="82">
        <v>18795</v>
      </c>
    </row>
    <row r="92" spans="1:3" s="10" customFormat="1" ht="15.75" hidden="1">
      <c r="A92" s="86" t="s">
        <v>476</v>
      </c>
      <c r="B92" s="102">
        <v>2</v>
      </c>
      <c r="C92" s="82"/>
    </row>
    <row r="93" spans="1:3" s="10" customFormat="1" ht="15.75" hidden="1">
      <c r="A93" s="86" t="s">
        <v>477</v>
      </c>
      <c r="B93" s="102">
        <v>2</v>
      </c>
      <c r="C93" s="82"/>
    </row>
    <row r="94" spans="1:3" s="10" customFormat="1" ht="15.75">
      <c r="A94" s="86" t="s">
        <v>630</v>
      </c>
      <c r="B94" s="102">
        <v>2</v>
      </c>
      <c r="C94" s="82">
        <v>157152</v>
      </c>
    </row>
    <row r="95" spans="1:3" s="10" customFormat="1" ht="15.75" hidden="1">
      <c r="A95" s="86" t="s">
        <v>479</v>
      </c>
      <c r="B95" s="17">
        <v>2</v>
      </c>
      <c r="C95" s="82"/>
    </row>
    <row r="96" spans="1:3" s="10" customFormat="1" ht="15.75">
      <c r="A96" s="86" t="s">
        <v>631</v>
      </c>
      <c r="B96" s="17">
        <v>2</v>
      </c>
      <c r="C96" s="82">
        <v>36055</v>
      </c>
    </row>
    <row r="97" spans="1:3" s="10" customFormat="1" ht="15.75" hidden="1">
      <c r="A97" s="86" t="s">
        <v>509</v>
      </c>
      <c r="B97" s="17">
        <v>2</v>
      </c>
      <c r="C97" s="82"/>
    </row>
    <row r="98" spans="1:3" s="10" customFormat="1" ht="15.75" hidden="1">
      <c r="A98" s="86" t="s">
        <v>131</v>
      </c>
      <c r="B98" s="17"/>
      <c r="C98" s="82"/>
    </row>
    <row r="99" spans="1:3" s="10" customFormat="1" ht="15.75">
      <c r="A99" s="109" t="s">
        <v>203</v>
      </c>
      <c r="B99" s="17"/>
      <c r="C99" s="82">
        <f>SUM(C89:C98)</f>
        <v>363827</v>
      </c>
    </row>
    <row r="100" spans="1:3" s="10" customFormat="1" ht="18" customHeight="1">
      <c r="A100" s="110" t="s">
        <v>200</v>
      </c>
      <c r="B100" s="17"/>
      <c r="C100" s="82">
        <f>C78+C88+C99</f>
        <v>828023</v>
      </c>
    </row>
    <row r="101" spans="1:3" s="10" customFormat="1" ht="15.75" hidden="1">
      <c r="A101" s="62"/>
      <c r="B101" s="102"/>
      <c r="C101" s="82"/>
    </row>
    <row r="102" spans="1:3" s="10" customFormat="1" ht="31.5" hidden="1">
      <c r="A102" s="62" t="s">
        <v>204</v>
      </c>
      <c r="B102" s="102"/>
      <c r="C102" s="82"/>
    </row>
    <row r="103" spans="1:3" s="10" customFormat="1" ht="15.75" hidden="1">
      <c r="A103" s="87" t="s">
        <v>460</v>
      </c>
      <c r="B103" s="102">
        <v>2</v>
      </c>
      <c r="C103" s="82"/>
    </row>
    <row r="104" spans="1:3" s="10" customFormat="1" ht="31.5" hidden="1">
      <c r="A104" s="62" t="s">
        <v>205</v>
      </c>
      <c r="B104" s="102"/>
      <c r="C104" s="82">
        <f>SUM(C103)</f>
        <v>0</v>
      </c>
    </row>
    <row r="105" spans="1:3" s="10" customFormat="1" ht="15.75" hidden="1">
      <c r="A105" s="62" t="s">
        <v>206</v>
      </c>
      <c r="B105" s="102"/>
      <c r="C105" s="82"/>
    </row>
    <row r="106" spans="1:3" s="10" customFormat="1" ht="15.75" hidden="1">
      <c r="A106" s="62" t="s">
        <v>207</v>
      </c>
      <c r="B106" s="102"/>
      <c r="C106" s="82"/>
    </row>
    <row r="107" spans="1:3" s="10" customFormat="1" ht="15.75" hidden="1">
      <c r="A107" s="122" t="s">
        <v>461</v>
      </c>
      <c r="B107" s="102">
        <v>2</v>
      </c>
      <c r="C107" s="82"/>
    </row>
    <row r="108" spans="1:3" s="10" customFormat="1" ht="15.75" hidden="1">
      <c r="A108" s="122" t="s">
        <v>481</v>
      </c>
      <c r="B108" s="102">
        <v>2</v>
      </c>
      <c r="C108" s="82"/>
    </row>
    <row r="109" spans="1:3" s="10" customFormat="1" ht="15.75" hidden="1">
      <c r="A109" s="122"/>
      <c r="B109" s="102">
        <v>2</v>
      </c>
      <c r="C109" s="82"/>
    </row>
    <row r="110" spans="1:3" s="10" customFormat="1" ht="15.75" hidden="1">
      <c r="A110" s="122" t="s">
        <v>482</v>
      </c>
      <c r="B110" s="102">
        <v>2</v>
      </c>
      <c r="C110" s="82"/>
    </row>
    <row r="111" spans="1:3" s="10" customFormat="1" ht="15.75" hidden="1">
      <c r="A111" s="111" t="s">
        <v>208</v>
      </c>
      <c r="B111" s="102"/>
      <c r="C111" s="82">
        <f>SUM(C107:C110)</f>
        <v>0</v>
      </c>
    </row>
    <row r="112" spans="1:3" s="10" customFormat="1" ht="15.75" hidden="1">
      <c r="A112" s="87" t="s">
        <v>155</v>
      </c>
      <c r="B112" s="102">
        <v>2</v>
      </c>
      <c r="C112" s="82"/>
    </row>
    <row r="113" spans="1:3" s="10" customFormat="1" ht="15.75" hidden="1">
      <c r="A113" s="87"/>
      <c r="B113" s="102"/>
      <c r="C113" s="82"/>
    </row>
    <row r="114" spans="1:3" s="10" customFormat="1" ht="15.75" hidden="1">
      <c r="A114" s="111" t="s">
        <v>154</v>
      </c>
      <c r="B114" s="102"/>
      <c r="C114" s="82">
        <f>SUM(C112:C113)</f>
        <v>0</v>
      </c>
    </row>
    <row r="115" spans="1:3" s="10" customFormat="1" ht="15.75" hidden="1">
      <c r="A115" s="87"/>
      <c r="B115" s="102"/>
      <c r="C115" s="82"/>
    </row>
    <row r="116" spans="1:3" s="10" customFormat="1" ht="15.75" hidden="1">
      <c r="A116" s="62" t="s">
        <v>536</v>
      </c>
      <c r="B116" s="102">
        <v>2</v>
      </c>
      <c r="C116" s="82"/>
    </row>
    <row r="117" spans="1:3" s="10" customFormat="1" ht="15.75" hidden="1">
      <c r="A117" s="111" t="s">
        <v>209</v>
      </c>
      <c r="B117" s="102"/>
      <c r="C117" s="82">
        <f>SUM(C115:C116)</f>
        <v>0</v>
      </c>
    </row>
    <row r="118" spans="1:3" s="10" customFormat="1" ht="15.75" hidden="1">
      <c r="A118" s="66"/>
      <c r="B118" s="102"/>
      <c r="C118" s="82"/>
    </row>
    <row r="119" spans="1:3" s="10" customFormat="1" ht="17.25" customHeight="1" hidden="1">
      <c r="A119" s="110" t="s">
        <v>442</v>
      </c>
      <c r="B119" s="102"/>
      <c r="C119" s="82">
        <f>C111+C114+C117</f>
        <v>0</v>
      </c>
    </row>
    <row r="120" spans="1:3" s="10" customFormat="1" ht="15.75">
      <c r="A120" s="87" t="s">
        <v>228</v>
      </c>
      <c r="B120" s="102">
        <v>2</v>
      </c>
      <c r="C120" s="82">
        <v>50000</v>
      </c>
    </row>
    <row r="121" spans="1:3" s="10" customFormat="1" ht="15.75" hidden="1">
      <c r="A121" s="87" t="s">
        <v>229</v>
      </c>
      <c r="B121" s="102">
        <v>2</v>
      </c>
      <c r="C121" s="82"/>
    </row>
    <row r="122" spans="1:3" s="10" customFormat="1" ht="15.75">
      <c r="A122" s="62" t="s">
        <v>443</v>
      </c>
      <c r="B122" s="102"/>
      <c r="C122" s="82">
        <f>SUM(C120:C121)</f>
        <v>50000</v>
      </c>
    </row>
    <row r="123" spans="1:3" s="10" customFormat="1" ht="15.75">
      <c r="A123" s="64" t="s">
        <v>246</v>
      </c>
      <c r="B123" s="102"/>
      <c r="C123" s="84">
        <f>SUM(C124:C124:C126)</f>
        <v>878023</v>
      </c>
    </row>
    <row r="124" spans="1:3" s="10" customFormat="1" ht="15.75">
      <c r="A124" s="87" t="s">
        <v>406</v>
      </c>
      <c r="B124" s="100">
        <v>1</v>
      </c>
      <c r="C124" s="82">
        <f>SUMIF($B$64:$B$123,"1",C$64:C$123)</f>
        <v>0</v>
      </c>
    </row>
    <row r="125" spans="1:3" s="10" customFormat="1" ht="15.75">
      <c r="A125" s="87" t="s">
        <v>245</v>
      </c>
      <c r="B125" s="100">
        <v>2</v>
      </c>
      <c r="C125" s="82">
        <f>SUMIF($B$64:$B$123,"2",C$64:C$123)</f>
        <v>878023</v>
      </c>
    </row>
    <row r="126" spans="1:3" s="10" customFormat="1" ht="15.75">
      <c r="A126" s="87" t="s">
        <v>137</v>
      </c>
      <c r="B126" s="100">
        <v>3</v>
      </c>
      <c r="C126" s="82">
        <f>SUMIF($B$64:$B$123,"3",C$64:C$123)</f>
        <v>0</v>
      </c>
    </row>
    <row r="127" spans="1:3" ht="15.75">
      <c r="A127" s="66" t="s">
        <v>93</v>
      </c>
      <c r="B127" s="102"/>
      <c r="C127" s="82"/>
    </row>
    <row r="128" spans="1:3" ht="15.75">
      <c r="A128" s="41" t="s">
        <v>247</v>
      </c>
      <c r="B128" s="102"/>
      <c r="C128" s="84">
        <f>SUM(C129:C131)</f>
        <v>21717</v>
      </c>
    </row>
    <row r="129" spans="1:3" ht="15.75">
      <c r="A129" s="87" t="s">
        <v>406</v>
      </c>
      <c r="B129" s="100">
        <v>1</v>
      </c>
      <c r="C129" s="82">
        <f>Felh!F28</f>
        <v>0</v>
      </c>
    </row>
    <row r="130" spans="1:3" ht="15.75">
      <c r="A130" s="87" t="s">
        <v>245</v>
      </c>
      <c r="B130" s="100">
        <v>2</v>
      </c>
      <c r="C130" s="82">
        <f>Felh!F29</f>
        <v>21717</v>
      </c>
    </row>
    <row r="131" spans="1:3" ht="15.75">
      <c r="A131" s="87" t="s">
        <v>137</v>
      </c>
      <c r="B131" s="100">
        <v>3</v>
      </c>
      <c r="C131" s="82">
        <f>Felh!F30</f>
        <v>0</v>
      </c>
    </row>
    <row r="132" spans="1:3" ht="15.75">
      <c r="A132" s="41" t="s">
        <v>248</v>
      </c>
      <c r="B132" s="102"/>
      <c r="C132" s="84">
        <f>SUM(C133:C135)</f>
        <v>2070858</v>
      </c>
    </row>
    <row r="133" spans="1:3" ht="15.75">
      <c r="A133" s="87" t="s">
        <v>406</v>
      </c>
      <c r="B133" s="100">
        <v>1</v>
      </c>
      <c r="C133" s="82">
        <f>Felh!F45</f>
        <v>0</v>
      </c>
    </row>
    <row r="134" spans="1:3" ht="15.75">
      <c r="A134" s="87" t="s">
        <v>245</v>
      </c>
      <c r="B134" s="100">
        <v>2</v>
      </c>
      <c r="C134" s="82">
        <f>Felh!F46</f>
        <v>2070858</v>
      </c>
    </row>
    <row r="135" spans="1:3" ht="15" customHeight="1">
      <c r="A135" s="87" t="s">
        <v>137</v>
      </c>
      <c r="B135" s="100">
        <v>3</v>
      </c>
      <c r="C135" s="82">
        <f>Felh!F47</f>
        <v>0</v>
      </c>
    </row>
    <row r="136" spans="1:3" ht="15.75">
      <c r="A136" s="41" t="s">
        <v>249</v>
      </c>
      <c r="B136" s="102"/>
      <c r="C136" s="84">
        <f>SUM(C137:C139)</f>
        <v>6817</v>
      </c>
    </row>
    <row r="137" spans="1:3" ht="15.75">
      <c r="A137" s="87" t="s">
        <v>406</v>
      </c>
      <c r="B137" s="100">
        <v>1</v>
      </c>
      <c r="C137" s="82">
        <f>Felh!F66</f>
        <v>0</v>
      </c>
    </row>
    <row r="138" spans="1:3" ht="15.75">
      <c r="A138" s="87" t="s">
        <v>245</v>
      </c>
      <c r="B138" s="100">
        <v>2</v>
      </c>
      <c r="C138" s="82">
        <f>Felh!F67</f>
        <v>6817</v>
      </c>
    </row>
    <row r="139" spans="1:3" ht="15.75">
      <c r="A139" s="87" t="s">
        <v>137</v>
      </c>
      <c r="B139" s="100">
        <v>3</v>
      </c>
      <c r="C139" s="82">
        <f>Felh!F68</f>
        <v>0</v>
      </c>
    </row>
    <row r="140" spans="1:3" ht="16.5">
      <c r="A140" s="68" t="s">
        <v>250</v>
      </c>
      <c r="B140" s="103"/>
      <c r="C140" s="82"/>
    </row>
    <row r="141" spans="1:3" ht="15.75">
      <c r="A141" s="66" t="s">
        <v>139</v>
      </c>
      <c r="B141" s="102"/>
      <c r="C141" s="15"/>
    </row>
    <row r="142" spans="1:3" ht="15.75">
      <c r="A142" s="62" t="s">
        <v>235</v>
      </c>
      <c r="B142" s="102"/>
      <c r="C142" s="15"/>
    </row>
    <row r="143" spans="1:3" ht="31.5" hidden="1">
      <c r="A143" s="87" t="s">
        <v>444</v>
      </c>
      <c r="B143" s="102"/>
      <c r="C143" s="15"/>
    </row>
    <row r="144" spans="1:3" ht="31.5" hidden="1">
      <c r="A144" s="87" t="s">
        <v>237</v>
      </c>
      <c r="B144" s="102"/>
      <c r="C144" s="15"/>
    </row>
    <row r="145" spans="1:3" ht="31.5" hidden="1">
      <c r="A145" s="87" t="s">
        <v>445</v>
      </c>
      <c r="B145" s="102"/>
      <c r="C145" s="15"/>
    </row>
    <row r="146" spans="1:3" ht="31.5">
      <c r="A146" s="87" t="s">
        <v>238</v>
      </c>
      <c r="B146" s="102">
        <v>2</v>
      </c>
      <c r="C146" s="15">
        <v>502731</v>
      </c>
    </row>
    <row r="147" spans="1:3" ht="15.75" hidden="1">
      <c r="A147" s="87" t="s">
        <v>239</v>
      </c>
      <c r="B147" s="102"/>
      <c r="C147" s="15"/>
    </row>
    <row r="148" spans="1:3" ht="31.5" hidden="1">
      <c r="A148" s="87" t="s">
        <v>458</v>
      </c>
      <c r="B148" s="102"/>
      <c r="C148" s="15"/>
    </row>
    <row r="149" spans="1:3" ht="15.75" hidden="1">
      <c r="A149" s="87" t="s">
        <v>243</v>
      </c>
      <c r="B149" s="102"/>
      <c r="C149" s="15"/>
    </row>
    <row r="150" spans="1:3" ht="15.75" hidden="1">
      <c r="A150" s="62" t="s">
        <v>244</v>
      </c>
      <c r="B150" s="102"/>
      <c r="C150" s="15"/>
    </row>
    <row r="151" spans="1:3" ht="15.75" hidden="1">
      <c r="A151" s="62" t="s">
        <v>236</v>
      </c>
      <c r="B151" s="102"/>
      <c r="C151" s="15"/>
    </row>
    <row r="152" spans="1:3" ht="15.75">
      <c r="A152" s="41" t="s">
        <v>139</v>
      </c>
      <c r="B152" s="102"/>
      <c r="C152" s="84">
        <f>SUM(C153:C155)</f>
        <v>502731</v>
      </c>
    </row>
    <row r="153" spans="1:3" ht="15.75">
      <c r="A153" s="87" t="s">
        <v>406</v>
      </c>
      <c r="B153" s="100">
        <v>1</v>
      </c>
      <c r="C153" s="82">
        <f>SUMIF($B$141:$B$152,"1",C$141:C$152)</f>
        <v>0</v>
      </c>
    </row>
    <row r="154" spans="1:3" ht="15.75">
      <c r="A154" s="87" t="s">
        <v>245</v>
      </c>
      <c r="B154" s="100">
        <v>2</v>
      </c>
      <c r="C154" s="82">
        <f>SUMIF($B$141:$B$152,"2",C$141:C$152)</f>
        <v>502731</v>
      </c>
    </row>
    <row r="155" spans="1:3" ht="15.75">
      <c r="A155" s="87" t="s">
        <v>137</v>
      </c>
      <c r="B155" s="100">
        <v>3</v>
      </c>
      <c r="C155" s="82">
        <f>SUMIF($B$141:$B$152,"3",C$141:C$152)</f>
        <v>0</v>
      </c>
    </row>
    <row r="156" spans="1:3" ht="15.75" hidden="1">
      <c r="A156" s="66" t="s">
        <v>140</v>
      </c>
      <c r="B156" s="102"/>
      <c r="C156" s="15"/>
    </row>
    <row r="157" spans="1:3" ht="15.75" hidden="1">
      <c r="A157" s="62" t="s">
        <v>235</v>
      </c>
      <c r="B157" s="102"/>
      <c r="C157" s="15"/>
    </row>
    <row r="158" spans="1:3" ht="31.5" hidden="1">
      <c r="A158" s="87" t="s">
        <v>444</v>
      </c>
      <c r="B158" s="102"/>
      <c r="C158" s="15"/>
    </row>
    <row r="159" spans="1:3" ht="31.5" hidden="1">
      <c r="A159" s="87" t="s">
        <v>237</v>
      </c>
      <c r="B159" s="102"/>
      <c r="C159" s="15"/>
    </row>
    <row r="160" spans="1:3" ht="31.5" hidden="1">
      <c r="A160" s="87" t="s">
        <v>445</v>
      </c>
      <c r="B160" s="102"/>
      <c r="C160" s="15"/>
    </row>
    <row r="161" spans="1:3" ht="15.75" hidden="1">
      <c r="A161" s="87" t="s">
        <v>238</v>
      </c>
      <c r="B161" s="102"/>
      <c r="C161" s="15"/>
    </row>
    <row r="162" spans="1:3" ht="15.75" hidden="1">
      <c r="A162" s="87" t="s">
        <v>239</v>
      </c>
      <c r="B162" s="102"/>
      <c r="C162" s="15"/>
    </row>
    <row r="163" spans="1:3" ht="31.5" hidden="1">
      <c r="A163" s="87" t="s">
        <v>458</v>
      </c>
      <c r="B163" s="102"/>
      <c r="C163" s="15"/>
    </row>
    <row r="164" spans="1:3" ht="15.75" hidden="1">
      <c r="A164" s="87" t="s">
        <v>243</v>
      </c>
      <c r="B164" s="102"/>
      <c r="C164" s="15"/>
    </row>
    <row r="165" spans="1:3" ht="15.75" hidden="1">
      <c r="A165" s="62" t="s">
        <v>244</v>
      </c>
      <c r="B165" s="102"/>
      <c r="C165" s="15"/>
    </row>
    <row r="166" spans="1:3" ht="15.75" hidden="1">
      <c r="A166" s="62" t="s">
        <v>236</v>
      </c>
      <c r="B166" s="102"/>
      <c r="C166" s="15"/>
    </row>
    <row r="167" spans="1:3" ht="15.75" hidden="1">
      <c r="A167" s="41" t="s">
        <v>251</v>
      </c>
      <c r="B167" s="102"/>
      <c r="C167" s="84">
        <f>SUM(C168:C170)</f>
        <v>0</v>
      </c>
    </row>
    <row r="168" spans="1:3" ht="15.75" hidden="1">
      <c r="A168" s="87" t="s">
        <v>406</v>
      </c>
      <c r="B168" s="100">
        <v>1</v>
      </c>
      <c r="C168" s="82">
        <f>SUMIF($B$156:$B$167,"1",C$156:C$167)</f>
        <v>0</v>
      </c>
    </row>
    <row r="169" spans="1:3" ht="15.75" hidden="1">
      <c r="A169" s="87" t="s">
        <v>245</v>
      </c>
      <c r="B169" s="100">
        <v>2</v>
      </c>
      <c r="C169" s="82">
        <f>SUMIF($B$156:$B$167,"2",C$156:C$167)</f>
        <v>0</v>
      </c>
    </row>
    <row r="170" spans="1:3" ht="15.75" hidden="1">
      <c r="A170" s="87" t="s">
        <v>137</v>
      </c>
      <c r="B170" s="100">
        <v>3</v>
      </c>
      <c r="C170" s="82">
        <f>SUMIF($B$156:$B$167,"3",C$156:C$167)</f>
        <v>0</v>
      </c>
    </row>
    <row r="171" spans="1:3" ht="16.5">
      <c r="A171" s="67" t="s">
        <v>141</v>
      </c>
      <c r="B171" s="103"/>
      <c r="C171" s="18">
        <f>C7+C11+C15+C60+C123+C128+C132+C136+C152+C167</f>
        <v>16505521</v>
      </c>
    </row>
    <row r="172" ht="15.75" hidden="1"/>
    <row r="173" ht="15.75" hidden="1"/>
    <row r="174" ht="15.75"/>
    <row r="175" ht="15.75">
      <c r="E175" s="191"/>
    </row>
    <row r="185" ht="14.25" customHeight="1"/>
    <row r="372" ht="15.75"/>
    <row r="373" ht="15.75"/>
    <row r="374" ht="15.75"/>
    <row r="375" ht="15.75"/>
    <row r="376" ht="15.75"/>
    <row r="377" ht="15.75"/>
    <row r="378" ht="15.75"/>
    <row r="384" ht="15.75"/>
    <row r="385" ht="15.75"/>
    <row r="386" ht="15.75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48"/>
  <sheetViews>
    <sheetView zoomScale="86" zoomScaleNormal="86" zoomScalePageLayoutView="0" workbookViewId="0" topLeftCell="A1">
      <pane xSplit="2" ySplit="5" topLeftCell="C6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E45" sqref="E45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7.421875" style="2" customWidth="1"/>
    <col min="4" max="4" width="20.57421875" style="2" customWidth="1"/>
    <col min="5" max="5" width="21.57421875" style="2" customWidth="1"/>
    <col min="6" max="6" width="17.28125" style="2" customWidth="1"/>
    <col min="7" max="7" width="18.00390625" style="2" customWidth="1"/>
    <col min="8" max="11" width="14.140625" style="2" customWidth="1"/>
    <col min="12" max="16384" width="9.140625" style="2" customWidth="1"/>
  </cols>
  <sheetData>
    <row r="1" spans="1:7" ht="15.75">
      <c r="A1" s="264" t="s">
        <v>633</v>
      </c>
      <c r="B1" s="264"/>
      <c r="C1" s="264"/>
      <c r="D1" s="264"/>
      <c r="E1" s="264"/>
      <c r="F1" s="264"/>
      <c r="G1" s="264"/>
    </row>
    <row r="2" spans="1:7" ht="15.75">
      <c r="A2" s="264" t="s">
        <v>467</v>
      </c>
      <c r="B2" s="264"/>
      <c r="C2" s="264"/>
      <c r="D2" s="264"/>
      <c r="E2" s="264"/>
      <c r="F2" s="264"/>
      <c r="G2" s="264"/>
    </row>
    <row r="4" spans="1:7" s="3" customFormat="1" ht="15.75" customHeight="1">
      <c r="A4" s="269" t="s">
        <v>279</v>
      </c>
      <c r="B4" s="285" t="s">
        <v>153</v>
      </c>
      <c r="C4" s="241" t="s">
        <v>132</v>
      </c>
      <c r="D4" s="242" t="s">
        <v>133</v>
      </c>
      <c r="E4" s="242" t="s">
        <v>28</v>
      </c>
      <c r="F4" s="242" t="s">
        <v>15</v>
      </c>
      <c r="G4" s="4" t="s">
        <v>5</v>
      </c>
    </row>
    <row r="5" spans="1:7" s="3" customFormat="1" ht="15.75">
      <c r="A5" s="270"/>
      <c r="B5" s="286"/>
      <c r="C5" s="39" t="s">
        <v>182</v>
      </c>
      <c r="D5" s="39" t="s">
        <v>182</v>
      </c>
      <c r="E5" s="39" t="s">
        <v>182</v>
      </c>
      <c r="F5" s="39" t="s">
        <v>182</v>
      </c>
      <c r="G5" s="39" t="s">
        <v>182</v>
      </c>
    </row>
    <row r="6" spans="1:11" s="3" customFormat="1" ht="31.5">
      <c r="A6" s="7" t="s">
        <v>252</v>
      </c>
      <c r="B6" s="99">
        <v>2</v>
      </c>
      <c r="C6" s="5">
        <v>5520000</v>
      </c>
      <c r="D6" s="5">
        <v>1110000</v>
      </c>
      <c r="E6" s="5">
        <v>500000</v>
      </c>
      <c r="F6" s="5">
        <v>135000</v>
      </c>
      <c r="G6" s="5">
        <f aca="true" t="shared" si="0" ref="G6:G48">C6+D6+E6+F6</f>
        <v>7265000</v>
      </c>
      <c r="H6" s="132"/>
      <c r="I6" s="132"/>
      <c r="J6" s="132"/>
      <c r="K6" s="132"/>
    </row>
    <row r="7" spans="1:11" s="3" customFormat="1" ht="31.5">
      <c r="A7" s="7" t="s">
        <v>522</v>
      </c>
      <c r="B7" s="99">
        <v>3</v>
      </c>
      <c r="C7" s="5">
        <v>600000</v>
      </c>
      <c r="D7" s="5">
        <v>120000</v>
      </c>
      <c r="E7" s="139"/>
      <c r="F7" s="139"/>
      <c r="G7" s="5">
        <f t="shared" si="0"/>
        <v>720000</v>
      </c>
      <c r="H7" s="132"/>
      <c r="I7" s="132"/>
      <c r="J7" s="132"/>
      <c r="K7" s="132"/>
    </row>
    <row r="8" spans="1:11" s="3" customFormat="1" ht="15.75">
      <c r="A8" s="121" t="s">
        <v>523</v>
      </c>
      <c r="B8" s="99">
        <v>3</v>
      </c>
      <c r="C8" s="5">
        <v>50000</v>
      </c>
      <c r="D8" s="5">
        <v>25000</v>
      </c>
      <c r="E8" s="139"/>
      <c r="F8" s="139"/>
      <c r="G8" s="5">
        <f t="shared" si="0"/>
        <v>75000</v>
      </c>
      <c r="H8" s="132"/>
      <c r="I8" s="132"/>
      <c r="J8" s="132"/>
      <c r="K8" s="132"/>
    </row>
    <row r="9" spans="1:11" s="3" customFormat="1" ht="15.75">
      <c r="A9" s="7" t="s">
        <v>253</v>
      </c>
      <c r="B9" s="99">
        <v>2</v>
      </c>
      <c r="C9" s="5"/>
      <c r="D9" s="5"/>
      <c r="E9" s="5">
        <v>200000</v>
      </c>
      <c r="F9" s="5">
        <v>54000</v>
      </c>
      <c r="G9" s="5">
        <f t="shared" si="0"/>
        <v>254000</v>
      </c>
      <c r="H9" s="132"/>
      <c r="I9" s="132"/>
      <c r="J9" s="132"/>
      <c r="K9" s="132"/>
    </row>
    <row r="10" spans="1:11" s="3" customFormat="1" ht="31.5" hidden="1">
      <c r="A10" s="7" t="s">
        <v>254</v>
      </c>
      <c r="B10" s="99">
        <v>2</v>
      </c>
      <c r="C10" s="139"/>
      <c r="D10" s="139"/>
      <c r="E10" s="139"/>
      <c r="F10" s="139"/>
      <c r="G10" s="5">
        <f t="shared" si="0"/>
        <v>0</v>
      </c>
      <c r="H10" s="132"/>
      <c r="I10" s="132"/>
      <c r="J10" s="132"/>
      <c r="K10" s="132"/>
    </row>
    <row r="11" spans="1:11" s="3" customFormat="1" ht="15.75" hidden="1">
      <c r="A11" s="7" t="s">
        <v>255</v>
      </c>
      <c r="B11" s="99">
        <v>2</v>
      </c>
      <c r="C11" s="139"/>
      <c r="D11" s="139"/>
      <c r="E11" s="139"/>
      <c r="F11" s="139"/>
      <c r="G11" s="5">
        <f t="shared" si="0"/>
        <v>0</v>
      </c>
      <c r="H11" s="132"/>
      <c r="I11" s="132"/>
      <c r="J11" s="132"/>
      <c r="K11" s="132"/>
    </row>
    <row r="12" spans="1:11" s="3" customFormat="1" ht="15.75" hidden="1">
      <c r="A12" s="7" t="s">
        <v>256</v>
      </c>
      <c r="B12" s="99">
        <v>2</v>
      </c>
      <c r="C12" s="139"/>
      <c r="D12" s="139"/>
      <c r="E12" s="139"/>
      <c r="F12" s="139"/>
      <c r="G12" s="5">
        <f t="shared" si="0"/>
        <v>0</v>
      </c>
      <c r="H12" s="132"/>
      <c r="I12" s="132"/>
      <c r="J12" s="132"/>
      <c r="K12" s="132"/>
    </row>
    <row r="13" spans="1:11" s="3" customFormat="1" ht="15.75" hidden="1">
      <c r="A13" s="7" t="s">
        <v>257</v>
      </c>
      <c r="B13" s="99">
        <v>2</v>
      </c>
      <c r="C13" s="139"/>
      <c r="D13" s="139"/>
      <c r="E13" s="139"/>
      <c r="F13" s="139"/>
      <c r="G13" s="5">
        <f t="shared" si="0"/>
        <v>0</v>
      </c>
      <c r="H13" s="132"/>
      <c r="I13" s="132"/>
      <c r="J13" s="132"/>
      <c r="K13" s="132"/>
    </row>
    <row r="14" spans="1:11" s="3" customFormat="1" ht="15.75" hidden="1">
      <c r="A14" s="7" t="s">
        <v>503</v>
      </c>
      <c r="B14" s="99">
        <v>2</v>
      </c>
      <c r="C14" s="139"/>
      <c r="D14" s="139"/>
      <c r="E14" s="139"/>
      <c r="F14" s="139"/>
      <c r="G14" s="5">
        <f t="shared" si="0"/>
        <v>0</v>
      </c>
      <c r="H14" s="132"/>
      <c r="I14" s="132"/>
      <c r="J14" s="132"/>
      <c r="K14" s="132"/>
    </row>
    <row r="15" spans="1:11" s="3" customFormat="1" ht="15.75" hidden="1">
      <c r="A15" s="7" t="s">
        <v>504</v>
      </c>
      <c r="B15" s="99">
        <v>2</v>
      </c>
      <c r="C15" s="139"/>
      <c r="D15" s="139"/>
      <c r="E15" s="139"/>
      <c r="F15" s="139"/>
      <c r="G15" s="5">
        <f t="shared" si="0"/>
        <v>0</v>
      </c>
      <c r="H15" s="132"/>
      <c r="I15" s="132"/>
      <c r="J15" s="132"/>
      <c r="K15" s="132"/>
    </row>
    <row r="16" spans="1:11" s="3" customFormat="1" ht="15.75" hidden="1">
      <c r="A16" s="7" t="s">
        <v>258</v>
      </c>
      <c r="B16" s="99">
        <v>2</v>
      </c>
      <c r="C16" s="139"/>
      <c r="D16" s="139"/>
      <c r="E16" s="139"/>
      <c r="F16" s="139"/>
      <c r="G16" s="5">
        <f t="shared" si="0"/>
        <v>0</v>
      </c>
      <c r="H16" s="132"/>
      <c r="I16" s="132"/>
      <c r="J16" s="132"/>
      <c r="K16" s="132"/>
    </row>
    <row r="17" spans="1:11" s="3" customFormat="1" ht="15.75" hidden="1">
      <c r="A17" s="7" t="s">
        <v>259</v>
      </c>
      <c r="B17" s="99">
        <v>2</v>
      </c>
      <c r="C17" s="139"/>
      <c r="D17" s="139"/>
      <c r="E17" s="139"/>
      <c r="F17" s="139"/>
      <c r="G17" s="5">
        <f t="shared" si="0"/>
        <v>0</v>
      </c>
      <c r="H17" s="132"/>
      <c r="I17" s="132"/>
      <c r="J17" s="132"/>
      <c r="K17" s="132"/>
    </row>
    <row r="18" spans="1:11" s="3" customFormat="1" ht="15.75">
      <c r="A18" s="7" t="s">
        <v>260</v>
      </c>
      <c r="B18" s="99">
        <v>2</v>
      </c>
      <c r="C18" s="139"/>
      <c r="D18" s="139"/>
      <c r="E18" s="5">
        <v>200000</v>
      </c>
      <c r="F18" s="5">
        <v>54000</v>
      </c>
      <c r="G18" s="5">
        <f t="shared" si="0"/>
        <v>254000</v>
      </c>
      <c r="H18" s="132"/>
      <c r="I18" s="132"/>
      <c r="J18" s="132"/>
      <c r="K18" s="132"/>
    </row>
    <row r="19" spans="1:11" ht="15.75" hidden="1">
      <c r="A19" s="7" t="s">
        <v>468</v>
      </c>
      <c r="B19" s="99">
        <v>2</v>
      </c>
      <c r="C19" s="139"/>
      <c r="D19" s="139"/>
      <c r="E19" s="139"/>
      <c r="F19" s="139"/>
      <c r="G19" s="5">
        <f t="shared" si="0"/>
        <v>0</v>
      </c>
      <c r="H19" s="132"/>
      <c r="I19" s="132"/>
      <c r="J19" s="132"/>
      <c r="K19" s="132"/>
    </row>
    <row r="20" spans="1:11" ht="15.75">
      <c r="A20" s="7" t="s">
        <v>261</v>
      </c>
      <c r="B20" s="99">
        <v>2</v>
      </c>
      <c r="C20" s="139"/>
      <c r="D20" s="139"/>
      <c r="E20" s="139">
        <v>100000</v>
      </c>
      <c r="F20" s="139">
        <v>27000</v>
      </c>
      <c r="G20" s="5">
        <f t="shared" si="0"/>
        <v>127000</v>
      </c>
      <c r="H20" s="132"/>
      <c r="I20" s="132"/>
      <c r="J20" s="132"/>
      <c r="K20" s="132"/>
    </row>
    <row r="21" spans="1:11" ht="31.5">
      <c r="A21" s="7" t="s">
        <v>262</v>
      </c>
      <c r="B21" s="99">
        <v>2</v>
      </c>
      <c r="C21" s="139"/>
      <c r="D21" s="139"/>
      <c r="E21" s="5">
        <v>100000</v>
      </c>
      <c r="F21" s="5">
        <v>27000</v>
      </c>
      <c r="G21" s="5">
        <f t="shared" si="0"/>
        <v>127000</v>
      </c>
      <c r="H21" s="132"/>
      <c r="I21" s="132"/>
      <c r="J21" s="132"/>
      <c r="K21" s="132"/>
    </row>
    <row r="22" spans="1:11" s="3" customFormat="1" ht="15.75" hidden="1">
      <c r="A22" s="7" t="s">
        <v>263</v>
      </c>
      <c r="B22" s="99">
        <v>2</v>
      </c>
      <c r="C22" s="139"/>
      <c r="D22" s="139"/>
      <c r="E22" s="139"/>
      <c r="F22" s="139"/>
      <c r="G22" s="5">
        <f t="shared" si="0"/>
        <v>0</v>
      </c>
      <c r="H22" s="132"/>
      <c r="I22" s="132"/>
      <c r="J22" s="132"/>
      <c r="K22" s="132"/>
    </row>
    <row r="23" spans="1:11" s="3" customFormat="1" ht="15.75">
      <c r="A23" s="7" t="s">
        <v>264</v>
      </c>
      <c r="B23" s="99">
        <v>2</v>
      </c>
      <c r="C23" s="139"/>
      <c r="D23" s="139"/>
      <c r="E23" s="139">
        <v>20000</v>
      </c>
      <c r="F23" s="139">
        <v>5400</v>
      </c>
      <c r="G23" s="5">
        <f t="shared" si="0"/>
        <v>25400</v>
      </c>
      <c r="H23" s="132"/>
      <c r="I23" s="132"/>
      <c r="J23" s="132"/>
      <c r="K23" s="132"/>
    </row>
    <row r="24" spans="1:11" ht="15.75">
      <c r="A24" s="7" t="s">
        <v>265</v>
      </c>
      <c r="B24" s="99">
        <v>2</v>
      </c>
      <c r="C24" s="139"/>
      <c r="D24" s="139"/>
      <c r="E24" s="5">
        <v>250000</v>
      </c>
      <c r="F24" s="5">
        <v>67500</v>
      </c>
      <c r="G24" s="5">
        <f t="shared" si="0"/>
        <v>317500</v>
      </c>
      <c r="H24" s="132"/>
      <c r="I24" s="132"/>
      <c r="J24" s="132"/>
      <c r="K24" s="132"/>
    </row>
    <row r="25" spans="1:11" ht="15.75">
      <c r="A25" s="7" t="s">
        <v>266</v>
      </c>
      <c r="B25" s="99">
        <v>2</v>
      </c>
      <c r="C25" s="5">
        <v>546000</v>
      </c>
      <c r="D25" s="5">
        <v>106500</v>
      </c>
      <c r="E25" s="5">
        <v>500000</v>
      </c>
      <c r="F25" s="5">
        <v>135000</v>
      </c>
      <c r="G25" s="5">
        <f t="shared" si="0"/>
        <v>1287500</v>
      </c>
      <c r="H25" s="132"/>
      <c r="I25" s="132"/>
      <c r="J25" s="132"/>
      <c r="K25" s="132"/>
    </row>
    <row r="26" spans="1:11" s="3" customFormat="1" ht="15.75">
      <c r="A26" s="7" t="s">
        <v>267</v>
      </c>
      <c r="B26" s="99">
        <v>2</v>
      </c>
      <c r="C26" s="139"/>
      <c r="D26" s="139"/>
      <c r="E26" s="5">
        <v>150000</v>
      </c>
      <c r="F26" s="5">
        <v>40500</v>
      </c>
      <c r="G26" s="5">
        <f t="shared" si="0"/>
        <v>190500</v>
      </c>
      <c r="H26" s="132"/>
      <c r="I26" s="132"/>
      <c r="J26" s="132"/>
      <c r="K26" s="132"/>
    </row>
    <row r="27" spans="1:11" s="3" customFormat="1" ht="15.75" hidden="1">
      <c r="A27" s="7" t="s">
        <v>268</v>
      </c>
      <c r="B27" s="99">
        <v>2</v>
      </c>
      <c r="C27" s="139"/>
      <c r="D27" s="139"/>
      <c r="E27" s="139"/>
      <c r="F27" s="139"/>
      <c r="G27" s="5">
        <f t="shared" si="0"/>
        <v>0</v>
      </c>
      <c r="H27" s="132"/>
      <c r="I27" s="132"/>
      <c r="J27" s="132"/>
      <c r="K27" s="132"/>
    </row>
    <row r="28" spans="1:11" s="3" customFormat="1" ht="31.5" hidden="1">
      <c r="A28" s="7" t="s">
        <v>269</v>
      </c>
      <c r="B28" s="99">
        <v>2</v>
      </c>
      <c r="C28" s="139"/>
      <c r="D28" s="139"/>
      <c r="E28" s="139"/>
      <c r="F28" s="139"/>
      <c r="G28" s="5">
        <f t="shared" si="0"/>
        <v>0</v>
      </c>
      <c r="H28" s="132"/>
      <c r="I28" s="132"/>
      <c r="J28" s="132"/>
      <c r="K28" s="132"/>
    </row>
    <row r="29" spans="1:11" ht="15.75" hidden="1">
      <c r="A29" s="7" t="s">
        <v>270</v>
      </c>
      <c r="B29" s="99">
        <v>2</v>
      </c>
      <c r="C29" s="139"/>
      <c r="D29" s="139"/>
      <c r="E29" s="139"/>
      <c r="F29" s="139"/>
      <c r="G29" s="5">
        <f t="shared" si="0"/>
        <v>0</v>
      </c>
      <c r="H29" s="132"/>
      <c r="I29" s="132"/>
      <c r="J29" s="132"/>
      <c r="K29" s="132"/>
    </row>
    <row r="30" spans="1:11" s="3" customFormat="1" ht="15.75">
      <c r="A30" s="7" t="s">
        <v>271</v>
      </c>
      <c r="B30" s="99">
        <v>2</v>
      </c>
      <c r="C30" s="139"/>
      <c r="D30" s="139"/>
      <c r="E30" s="5">
        <v>10000</v>
      </c>
      <c r="F30" s="139"/>
      <c r="G30" s="5">
        <f t="shared" si="0"/>
        <v>10000</v>
      </c>
      <c r="H30" s="132"/>
      <c r="I30" s="132"/>
      <c r="J30" s="132"/>
      <c r="K30" s="132"/>
    </row>
    <row r="31" spans="1:11" s="3" customFormat="1" ht="15.75" hidden="1">
      <c r="A31" s="7" t="s">
        <v>272</v>
      </c>
      <c r="B31" s="99">
        <v>2</v>
      </c>
      <c r="C31" s="139"/>
      <c r="D31" s="139"/>
      <c r="E31" s="139"/>
      <c r="F31" s="139"/>
      <c r="G31" s="5">
        <f t="shared" si="0"/>
        <v>0</v>
      </c>
      <c r="H31" s="132"/>
      <c r="I31" s="132"/>
      <c r="J31" s="132"/>
      <c r="K31" s="132"/>
    </row>
    <row r="32" spans="1:11" s="3" customFormat="1" ht="31.5" hidden="1">
      <c r="A32" s="7" t="s">
        <v>273</v>
      </c>
      <c r="B32" s="99">
        <v>2</v>
      </c>
      <c r="C32" s="139"/>
      <c r="D32" s="139"/>
      <c r="E32" s="139"/>
      <c r="F32" s="139"/>
      <c r="G32" s="5">
        <f t="shared" si="0"/>
        <v>0</v>
      </c>
      <c r="H32" s="132"/>
      <c r="I32" s="132"/>
      <c r="J32" s="132"/>
      <c r="K32" s="132"/>
    </row>
    <row r="33" spans="1:11" s="3" customFormat="1" ht="31.5" hidden="1">
      <c r="A33" s="7" t="s">
        <v>274</v>
      </c>
      <c r="B33" s="99">
        <v>2</v>
      </c>
      <c r="C33" s="139"/>
      <c r="D33" s="139"/>
      <c r="E33" s="139"/>
      <c r="F33" s="139"/>
      <c r="G33" s="5">
        <f t="shared" si="0"/>
        <v>0</v>
      </c>
      <c r="H33" s="132"/>
      <c r="I33" s="132"/>
      <c r="J33" s="132"/>
      <c r="K33" s="132"/>
    </row>
    <row r="34" spans="1:11" s="3" customFormat="1" ht="15.75">
      <c r="A34" s="7" t="s">
        <v>500</v>
      </c>
      <c r="B34" s="99">
        <v>2</v>
      </c>
      <c r="C34" s="139"/>
      <c r="D34" s="139"/>
      <c r="E34" s="5">
        <v>100000</v>
      </c>
      <c r="F34" s="5">
        <v>27000</v>
      </c>
      <c r="G34" s="5">
        <f t="shared" si="0"/>
        <v>127000</v>
      </c>
      <c r="H34" s="132"/>
      <c r="I34" s="132"/>
      <c r="J34" s="132"/>
      <c r="K34" s="132"/>
    </row>
    <row r="35" spans="1:11" s="3" customFormat="1" ht="15.75" hidden="1">
      <c r="A35" s="7" t="s">
        <v>275</v>
      </c>
      <c r="B35" s="99">
        <v>2</v>
      </c>
      <c r="C35" s="139"/>
      <c r="D35" s="139"/>
      <c r="E35" s="139"/>
      <c r="F35" s="139"/>
      <c r="G35" s="5">
        <f t="shared" si="0"/>
        <v>0</v>
      </c>
      <c r="H35" s="132"/>
      <c r="I35" s="132"/>
      <c r="J35" s="132"/>
      <c r="K35" s="132"/>
    </row>
    <row r="36" spans="1:11" s="3" customFormat="1" ht="15.75">
      <c r="A36" s="7" t="s">
        <v>276</v>
      </c>
      <c r="B36" s="99">
        <v>2</v>
      </c>
      <c r="C36" s="139">
        <v>271000</v>
      </c>
      <c r="D36" s="139">
        <v>52845</v>
      </c>
      <c r="E36" s="5">
        <v>200000</v>
      </c>
      <c r="F36" s="5">
        <v>54000</v>
      </c>
      <c r="G36" s="5">
        <f t="shared" si="0"/>
        <v>577845</v>
      </c>
      <c r="H36" s="132"/>
      <c r="I36" s="132"/>
      <c r="J36" s="132"/>
      <c r="K36" s="132"/>
    </row>
    <row r="37" spans="1:11" s="3" customFormat="1" ht="31.5">
      <c r="A37" s="7" t="s">
        <v>277</v>
      </c>
      <c r="B37" s="99">
        <v>2</v>
      </c>
      <c r="C37" s="5">
        <v>400000</v>
      </c>
      <c r="D37" s="5">
        <v>85000</v>
      </c>
      <c r="E37" s="5">
        <v>350000</v>
      </c>
      <c r="F37" s="5">
        <v>94500</v>
      </c>
      <c r="G37" s="5">
        <f t="shared" si="0"/>
        <v>929500</v>
      </c>
      <c r="H37" s="132"/>
      <c r="I37" s="132"/>
      <c r="J37" s="132"/>
      <c r="K37" s="132"/>
    </row>
    <row r="38" spans="1:11" s="3" customFormat="1" ht="15.75">
      <c r="A38" s="121" t="s">
        <v>524</v>
      </c>
      <c r="B38" s="99">
        <v>2</v>
      </c>
      <c r="C38" s="5">
        <v>300000</v>
      </c>
      <c r="D38" s="139"/>
      <c r="E38" s="139"/>
      <c r="F38" s="139"/>
      <c r="G38" s="5">
        <f t="shared" si="0"/>
        <v>300000</v>
      </c>
      <c r="H38" s="132"/>
      <c r="I38" s="132"/>
      <c r="J38" s="132"/>
      <c r="K38" s="132"/>
    </row>
    <row r="39" spans="1:11" ht="15.75" hidden="1">
      <c r="A39" s="7" t="s">
        <v>493</v>
      </c>
      <c r="B39" s="99">
        <v>2</v>
      </c>
      <c r="C39" s="139"/>
      <c r="D39" s="139"/>
      <c r="E39" s="139"/>
      <c r="F39" s="139"/>
      <c r="G39" s="5">
        <f t="shared" si="0"/>
        <v>0</v>
      </c>
      <c r="H39" s="132"/>
      <c r="I39" s="132"/>
      <c r="J39" s="132"/>
      <c r="K39" s="132"/>
    </row>
    <row r="40" spans="1:11" s="3" customFormat="1" ht="15.75">
      <c r="A40" s="7" t="s">
        <v>278</v>
      </c>
      <c r="B40" s="99">
        <v>2</v>
      </c>
      <c r="C40" s="139"/>
      <c r="D40" s="139"/>
      <c r="E40" s="5">
        <v>124512</v>
      </c>
      <c r="F40" s="5">
        <v>33618</v>
      </c>
      <c r="G40" s="5">
        <f t="shared" si="0"/>
        <v>158130</v>
      </c>
      <c r="H40" s="132"/>
      <c r="I40" s="132"/>
      <c r="J40" s="132"/>
      <c r="K40" s="132"/>
    </row>
    <row r="41" spans="1:11" s="3" customFormat="1" ht="15.75">
      <c r="A41" s="7" t="s">
        <v>158</v>
      </c>
      <c r="B41" s="99"/>
      <c r="C41" s="5"/>
      <c r="D41" s="5"/>
      <c r="E41" s="5">
        <f>SUM(E42:E44)</f>
        <v>754518</v>
      </c>
      <c r="F41" s="5"/>
      <c r="G41" s="5">
        <f t="shared" si="0"/>
        <v>754518</v>
      </c>
      <c r="H41" s="132"/>
      <c r="I41" s="132"/>
      <c r="J41" s="132"/>
      <c r="K41" s="132"/>
    </row>
    <row r="42" spans="1:11" s="3" customFormat="1" ht="15.75">
      <c r="A42" s="87" t="s">
        <v>406</v>
      </c>
      <c r="B42" s="99">
        <v>1</v>
      </c>
      <c r="C42" s="5"/>
      <c r="D42" s="5"/>
      <c r="E42" s="5">
        <f>SUMIF($B$6:$B$41,"1",F$6:F$41)</f>
        <v>0</v>
      </c>
      <c r="F42" s="5"/>
      <c r="G42" s="5">
        <f t="shared" si="0"/>
        <v>0</v>
      </c>
      <c r="H42" s="132"/>
      <c r="I42" s="132"/>
      <c r="J42" s="132"/>
      <c r="K42" s="132"/>
    </row>
    <row r="43" spans="1:11" s="3" customFormat="1" ht="15.75">
      <c r="A43" s="87" t="s">
        <v>245</v>
      </c>
      <c r="B43" s="99">
        <v>2</v>
      </c>
      <c r="C43" s="5"/>
      <c r="D43" s="5"/>
      <c r="E43" s="5">
        <f>SUMIF($B$6:$B$41,"2",F$6:F$41)</f>
        <v>754518</v>
      </c>
      <c r="F43" s="5"/>
      <c r="G43" s="5">
        <f t="shared" si="0"/>
        <v>754518</v>
      </c>
      <c r="H43" s="132"/>
      <c r="I43" s="132"/>
      <c r="J43" s="132"/>
      <c r="K43" s="132"/>
    </row>
    <row r="44" spans="1:11" s="3" customFormat="1" ht="15.75">
      <c r="A44" s="87" t="s">
        <v>137</v>
      </c>
      <c r="B44" s="99">
        <v>3</v>
      </c>
      <c r="C44" s="5"/>
      <c r="D44" s="5"/>
      <c r="E44" s="5">
        <f>SUMIF($B$6:$B$41,"3",F$6:F$41)</f>
        <v>0</v>
      </c>
      <c r="F44" s="5"/>
      <c r="G44" s="5">
        <f t="shared" si="0"/>
        <v>0</v>
      </c>
      <c r="H44" s="132"/>
      <c r="I44" s="132"/>
      <c r="J44" s="132"/>
      <c r="K44" s="132"/>
    </row>
    <row r="45" spans="1:11" s="3" customFormat="1" ht="15.75">
      <c r="A45" s="8" t="s">
        <v>413</v>
      </c>
      <c r="B45" s="99"/>
      <c r="C45" s="14">
        <f>SUM(C46:C48)</f>
        <v>7687000</v>
      </c>
      <c r="D45" s="14">
        <f>SUM(D46:D48)</f>
        <v>1499345</v>
      </c>
      <c r="E45" s="14">
        <f>SUM(E46:E48)</f>
        <v>3559030</v>
      </c>
      <c r="F45" s="14">
        <f>SUM(F46:F48)</f>
        <v>0</v>
      </c>
      <c r="G45" s="14">
        <f t="shared" si="0"/>
        <v>12745375</v>
      </c>
      <c r="H45" s="132"/>
      <c r="I45" s="132"/>
      <c r="J45" s="132"/>
      <c r="K45" s="132"/>
    </row>
    <row r="46" spans="1:11" s="3" customFormat="1" ht="15.75">
      <c r="A46" s="87" t="s">
        <v>406</v>
      </c>
      <c r="B46" s="99">
        <v>1</v>
      </c>
      <c r="C46" s="82">
        <f>SUMIF($B$6:$B$45,"1",C$6:C$45)</f>
        <v>0</v>
      </c>
      <c r="D46" s="82">
        <f>SUMIF($B$6:$B$45,"1",D$6:D$45)</f>
        <v>0</v>
      </c>
      <c r="E46" s="82">
        <f>SUMIF($B$6:$B$45,"1",E$6:E$45)</f>
        <v>0</v>
      </c>
      <c r="F46" s="5"/>
      <c r="G46" s="5">
        <f t="shared" si="0"/>
        <v>0</v>
      </c>
      <c r="H46" s="132"/>
      <c r="I46" s="132"/>
      <c r="J46" s="132"/>
      <c r="K46" s="132"/>
    </row>
    <row r="47" spans="1:11" s="3" customFormat="1" ht="15.75">
      <c r="A47" s="87" t="s">
        <v>245</v>
      </c>
      <c r="B47" s="99">
        <v>2</v>
      </c>
      <c r="C47" s="82">
        <f>SUMIF($B$6:$B$45,"2",C$6:C$45)</f>
        <v>7037000</v>
      </c>
      <c r="D47" s="82">
        <f>SUMIF($B$6:$B$45,"2",D$6:D$45)</f>
        <v>1354345</v>
      </c>
      <c r="E47" s="82">
        <f>SUMIF($B$6:$B$45,"2",E$6:E$45)</f>
        <v>3559030</v>
      </c>
      <c r="F47" s="5"/>
      <c r="G47" s="5">
        <f t="shared" si="0"/>
        <v>11950375</v>
      </c>
      <c r="H47" s="132"/>
      <c r="I47" s="132"/>
      <c r="J47" s="132"/>
      <c r="K47" s="132"/>
    </row>
    <row r="48" spans="1:11" s="3" customFormat="1" ht="15.75">
      <c r="A48" s="87" t="s">
        <v>137</v>
      </c>
      <c r="B48" s="99">
        <v>3</v>
      </c>
      <c r="C48" s="82">
        <f>SUMIF($B$6:$B$45,"3",C$6:C$45)</f>
        <v>650000</v>
      </c>
      <c r="D48" s="82">
        <f>SUMIF($B$6:$B$45,"3",D$6:D$45)</f>
        <v>145000</v>
      </c>
      <c r="E48" s="82">
        <f>SUMIF($B$6:$B$45,"3",E$6:E$45)</f>
        <v>0</v>
      </c>
      <c r="F48" s="5"/>
      <c r="G48" s="5">
        <f t="shared" si="0"/>
        <v>795000</v>
      </c>
      <c r="H48" s="132"/>
      <c r="I48" s="132"/>
      <c r="J48" s="132"/>
      <c r="K48" s="132"/>
    </row>
  </sheetData>
  <sheetProtection/>
  <mergeCells count="4">
    <mergeCell ref="A1:G1"/>
    <mergeCell ref="A2:G2"/>
    <mergeCell ref="A4:A5"/>
    <mergeCell ref="B4:B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81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7" customWidth="1"/>
    <col min="2" max="2" width="11.57421875" style="31" customWidth="1"/>
    <col min="3" max="4" width="11.140625" style="31" customWidth="1"/>
    <col min="5" max="5" width="11.57421875" style="31" customWidth="1"/>
    <col min="6" max="16384" width="9.140625" style="31" customWidth="1"/>
  </cols>
  <sheetData>
    <row r="1" spans="1:6" s="24" customFormat="1" ht="48.75" customHeight="1">
      <c r="A1" s="287" t="s">
        <v>644</v>
      </c>
      <c r="B1" s="287"/>
      <c r="C1" s="287"/>
      <c r="D1" s="287"/>
      <c r="E1" s="287"/>
      <c r="F1" s="120"/>
    </row>
    <row r="2" spans="1:5" s="24" customFormat="1" ht="13.5" customHeight="1">
      <c r="A2" s="125"/>
      <c r="B2" s="125"/>
      <c r="C2" s="125"/>
      <c r="D2" s="125"/>
      <c r="E2" s="125"/>
    </row>
    <row r="3" spans="1:5" s="24" customFormat="1" ht="40.5" customHeight="1">
      <c r="A3" s="288" t="s">
        <v>640</v>
      </c>
      <c r="B3" s="288"/>
      <c r="C3" s="288"/>
      <c r="D3" s="288"/>
      <c r="E3" s="288"/>
    </row>
    <row r="4" spans="1:5" s="24" customFormat="1" ht="14.25" customHeight="1">
      <c r="A4" s="25"/>
      <c r="B4" s="25"/>
      <c r="C4" s="25"/>
      <c r="D4" s="25"/>
      <c r="E4" s="126" t="s">
        <v>502</v>
      </c>
    </row>
    <row r="5" spans="1:6" s="28" customFormat="1" ht="21.75" customHeight="1">
      <c r="A5" s="116" t="s">
        <v>9</v>
      </c>
      <c r="B5" s="26" t="s">
        <v>498</v>
      </c>
      <c r="C5" s="26" t="s">
        <v>544</v>
      </c>
      <c r="D5" s="26" t="s">
        <v>637</v>
      </c>
      <c r="E5" s="26" t="s">
        <v>5</v>
      </c>
      <c r="F5" s="27"/>
    </row>
    <row r="6" spans="1:5" ht="15">
      <c r="A6" s="29" t="s">
        <v>410</v>
      </c>
      <c r="B6" s="30">
        <v>980000</v>
      </c>
      <c r="C6" s="30">
        <v>980000</v>
      </c>
      <c r="D6" s="30">
        <v>980000</v>
      </c>
      <c r="E6" s="30">
        <f aca="true" t="shared" si="0" ref="E6:E21">SUM(B6:D6)</f>
        <v>2940000</v>
      </c>
    </row>
    <row r="7" spans="1:5" ht="15">
      <c r="A7" s="29" t="s">
        <v>408</v>
      </c>
      <c r="B7" s="30"/>
      <c r="C7" s="30"/>
      <c r="D7" s="30"/>
      <c r="E7" s="30">
        <f t="shared" si="0"/>
        <v>0</v>
      </c>
    </row>
    <row r="8" spans="1:5" ht="15">
      <c r="A8" s="29" t="s">
        <v>31</v>
      </c>
      <c r="B8" s="30">
        <v>5000</v>
      </c>
      <c r="C8" s="30">
        <v>5000</v>
      </c>
      <c r="D8" s="30">
        <v>5000</v>
      </c>
      <c r="E8" s="30">
        <f t="shared" si="0"/>
        <v>15000</v>
      </c>
    </row>
    <row r="9" spans="1:5" ht="32.25" customHeight="1">
      <c r="A9" s="32" t="s">
        <v>32</v>
      </c>
      <c r="B9" s="30">
        <v>30000</v>
      </c>
      <c r="C9" s="30">
        <v>30000</v>
      </c>
      <c r="D9" s="30">
        <v>30000</v>
      </c>
      <c r="E9" s="30">
        <f t="shared" si="0"/>
        <v>90000</v>
      </c>
    </row>
    <row r="10" spans="1:5" ht="20.25" customHeight="1">
      <c r="A10" s="29" t="s">
        <v>33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34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409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47</v>
      </c>
      <c r="B13" s="34">
        <f>SUM(B6:B12)</f>
        <v>1015000</v>
      </c>
      <c r="C13" s="34">
        <f>SUM(C6:C12)</f>
        <v>1015000</v>
      </c>
      <c r="D13" s="34">
        <f>SUM(D6:D12)</f>
        <v>1015000</v>
      </c>
      <c r="E13" s="34">
        <f>SUM(E6:E12)</f>
        <v>3045000</v>
      </c>
    </row>
    <row r="14" spans="1:5" ht="15">
      <c r="A14" s="33" t="s">
        <v>48</v>
      </c>
      <c r="B14" s="34">
        <f>ROUNDDOWN(B13*0.5,0)</f>
        <v>507500</v>
      </c>
      <c r="C14" s="34">
        <f>ROUNDDOWN(C13*0.5,0)</f>
        <v>507500</v>
      </c>
      <c r="D14" s="34">
        <f>ROUNDDOWN(D13*0.5,0)</f>
        <v>507500</v>
      </c>
      <c r="E14" s="34">
        <f t="shared" si="0"/>
        <v>1522500</v>
      </c>
    </row>
    <row r="15" spans="1:5" ht="19.5" customHeight="1">
      <c r="A15" s="32" t="s">
        <v>36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43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38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39</v>
      </c>
      <c r="B18" s="30"/>
      <c r="C18" s="30"/>
      <c r="D18" s="30"/>
      <c r="E18" s="30">
        <f t="shared" si="0"/>
        <v>0</v>
      </c>
    </row>
    <row r="19" spans="1:5" ht="15">
      <c r="A19" s="29" t="s">
        <v>40</v>
      </c>
      <c r="B19" s="30"/>
      <c r="C19" s="30"/>
      <c r="D19" s="30"/>
      <c r="E19" s="30">
        <f t="shared" si="0"/>
        <v>0</v>
      </c>
    </row>
    <row r="20" spans="1:5" ht="15">
      <c r="A20" s="29" t="s">
        <v>44</v>
      </c>
      <c r="B20" s="30"/>
      <c r="C20" s="30"/>
      <c r="D20" s="30"/>
      <c r="E20" s="30">
        <f t="shared" si="0"/>
        <v>0</v>
      </c>
    </row>
    <row r="21" spans="1:5" ht="24">
      <c r="A21" s="32" t="s">
        <v>99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51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52</v>
      </c>
      <c r="B23" s="34">
        <f>B14-B22</f>
        <v>507500</v>
      </c>
      <c r="C23" s="34">
        <f>C14-C22</f>
        <v>507500</v>
      </c>
      <c r="D23" s="34">
        <f>D14-D22</f>
        <v>507500</v>
      </c>
      <c r="E23" s="34">
        <f>E14-E22</f>
        <v>1522500</v>
      </c>
    </row>
    <row r="24" spans="1:5" s="35" customFormat="1" ht="25.5" customHeight="1">
      <c r="A24" s="37" t="s">
        <v>64</v>
      </c>
      <c r="B24" s="34"/>
      <c r="C24" s="34"/>
      <c r="D24" s="34"/>
      <c r="E24" s="34">
        <f>SUM(B24:D24)</f>
        <v>0</v>
      </c>
    </row>
    <row r="25" spans="1:5" s="35" customFormat="1" ht="18.75" customHeight="1">
      <c r="A25" s="96"/>
      <c r="B25" s="97"/>
      <c r="C25" s="97"/>
      <c r="D25" s="97"/>
      <c r="E25" s="97"/>
    </row>
    <row r="26" spans="1:5" s="35" customFormat="1" ht="27.75" customHeight="1">
      <c r="A26" s="289" t="s">
        <v>400</v>
      </c>
      <c r="B26" s="289"/>
      <c r="C26" s="289"/>
      <c r="D26" s="289"/>
      <c r="E26" s="289"/>
    </row>
    <row r="27" ht="18.75" customHeight="1"/>
    <row r="28" ht="15">
      <c r="A28" s="98" t="s">
        <v>641</v>
      </c>
    </row>
    <row r="29" spans="1:3" ht="15">
      <c r="A29" s="38" t="s">
        <v>642</v>
      </c>
      <c r="C29" s="63"/>
    </row>
    <row r="30" ht="15">
      <c r="C30" s="63"/>
    </row>
    <row r="31" spans="1:4" ht="15">
      <c r="A31" s="63" t="s">
        <v>545</v>
      </c>
      <c r="B31" s="27"/>
      <c r="D31" s="63" t="s">
        <v>643</v>
      </c>
    </row>
    <row r="32" spans="1:4" ht="15">
      <c r="A32" s="63" t="s">
        <v>546</v>
      </c>
      <c r="B32" s="27"/>
      <c r="D32" s="63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290" t="s">
        <v>399</v>
      </c>
      <c r="B1" s="290"/>
      <c r="C1" s="290"/>
      <c r="D1" s="290"/>
      <c r="E1" s="290"/>
    </row>
    <row r="2" spans="1:5" s="24" customFormat="1" ht="14.25" customHeight="1">
      <c r="A2" s="119"/>
      <c r="B2" s="119"/>
      <c r="C2" s="119"/>
      <c r="D2" s="119"/>
      <c r="E2" s="119"/>
    </row>
    <row r="3" spans="1:5" s="24" customFormat="1" ht="27" customHeight="1">
      <c r="A3" s="290" t="s">
        <v>122</v>
      </c>
      <c r="B3" s="290"/>
      <c r="C3" s="290"/>
      <c r="D3" s="290"/>
      <c r="E3" s="290"/>
    </row>
    <row r="4" spans="1:5" s="24" customFormat="1" ht="13.5" customHeight="1">
      <c r="A4" s="119"/>
      <c r="B4" s="119"/>
      <c r="C4" s="119"/>
      <c r="D4" s="119"/>
      <c r="E4" s="119"/>
    </row>
    <row r="5" spans="1:5" s="24" customFormat="1" ht="40.5" customHeight="1">
      <c r="A5" s="290" t="s">
        <v>402</v>
      </c>
      <c r="B5" s="290"/>
      <c r="C5" s="290"/>
      <c r="D5" s="290"/>
      <c r="E5" s="290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6" t="s">
        <v>9</v>
      </c>
      <c r="B7" s="26" t="s">
        <v>46</v>
      </c>
      <c r="C7" s="26" t="s">
        <v>100</v>
      </c>
      <c r="D7" s="26" t="s">
        <v>389</v>
      </c>
      <c r="E7" s="26" t="s">
        <v>5</v>
      </c>
      <c r="F7" s="27"/>
    </row>
    <row r="8" spans="1:5" ht="15">
      <c r="A8" s="29" t="s">
        <v>29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30</v>
      </c>
      <c r="B9" s="30"/>
      <c r="C9" s="30"/>
      <c r="D9" s="30"/>
      <c r="E9" s="30">
        <f t="shared" si="0"/>
        <v>0</v>
      </c>
    </row>
    <row r="10" spans="1:5" ht="15">
      <c r="A10" s="29" t="s">
        <v>31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32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33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34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35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47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48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49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36</v>
      </c>
      <c r="B18" s="30"/>
      <c r="C18" s="30"/>
      <c r="D18" s="30"/>
      <c r="E18" s="30">
        <f t="shared" si="0"/>
        <v>0</v>
      </c>
    </row>
    <row r="19" spans="1:5" ht="15">
      <c r="A19" s="29" t="s">
        <v>37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38</v>
      </c>
      <c r="B20" s="30"/>
      <c r="C20" s="30"/>
      <c r="D20" s="30"/>
      <c r="E20" s="30">
        <f t="shared" si="0"/>
        <v>0</v>
      </c>
    </row>
    <row r="21" spans="1:5" ht="15">
      <c r="A21" s="29" t="s">
        <v>39</v>
      </c>
      <c r="B21" s="30"/>
      <c r="C21" s="30"/>
      <c r="D21" s="30"/>
      <c r="E21" s="30">
        <f t="shared" si="0"/>
        <v>0</v>
      </c>
    </row>
    <row r="22" spans="1:5" ht="15">
      <c r="A22" s="29" t="s">
        <v>40</v>
      </c>
      <c r="B22" s="30"/>
      <c r="C22" s="30"/>
      <c r="D22" s="30"/>
      <c r="E22" s="30">
        <f t="shared" si="0"/>
        <v>0</v>
      </c>
    </row>
    <row r="23" spans="1:5" ht="15">
      <c r="A23" s="29" t="s">
        <v>41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42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50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36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43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38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39</v>
      </c>
      <c r="B29" s="30"/>
      <c r="C29" s="30"/>
      <c r="D29" s="30"/>
      <c r="E29" s="30">
        <f t="shared" si="0"/>
        <v>0</v>
      </c>
    </row>
    <row r="30" spans="1:5" ht="15">
      <c r="A30" s="29" t="s">
        <v>40</v>
      </c>
      <c r="B30" s="30"/>
      <c r="C30" s="30"/>
      <c r="D30" s="30"/>
      <c r="E30" s="30">
        <f t="shared" si="0"/>
        <v>0</v>
      </c>
    </row>
    <row r="31" spans="1:5" ht="15">
      <c r="A31" s="29" t="s">
        <v>44</v>
      </c>
      <c r="B31" s="30"/>
      <c r="C31" s="30"/>
      <c r="D31" s="30"/>
      <c r="E31" s="30">
        <f t="shared" si="0"/>
        <v>0</v>
      </c>
    </row>
    <row r="32" spans="1:5" ht="15">
      <c r="A32" s="32" t="s">
        <v>42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51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52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6"/>
      <c r="B35" s="97"/>
      <c r="C35" s="97"/>
      <c r="D35" s="97"/>
      <c r="E35" s="97"/>
    </row>
    <row r="36" spans="1:5" s="35" customFormat="1" ht="27.75" customHeight="1">
      <c r="A36" s="289" t="s">
        <v>400</v>
      </c>
      <c r="B36" s="289"/>
      <c r="C36" s="289"/>
      <c r="D36" s="289"/>
      <c r="E36" s="289"/>
    </row>
    <row r="37" ht="18.75" customHeight="1"/>
    <row r="38" ht="15">
      <c r="A38" s="98" t="s">
        <v>401</v>
      </c>
    </row>
    <row r="39" spans="1:3" ht="15">
      <c r="A39" s="38" t="s">
        <v>123</v>
      </c>
      <c r="C39" s="63"/>
    </row>
    <row r="40" ht="15">
      <c r="C40" s="63" t="s">
        <v>124</v>
      </c>
    </row>
    <row r="41" ht="15">
      <c r="C41" s="63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25">
      <selection activeCell="L10" sqref="L10"/>
    </sheetView>
  </sheetViews>
  <sheetFormatPr defaultColWidth="13.7109375" defaultRowHeight="15"/>
  <cols>
    <col min="1" max="1" width="2.421875" style="141" customWidth="1"/>
    <col min="2" max="2" width="3.140625" style="141" customWidth="1"/>
    <col min="3" max="3" width="21.7109375" style="141" customWidth="1"/>
    <col min="4" max="4" width="4.421875" style="142" customWidth="1"/>
    <col min="5" max="5" width="11.28125" style="141" customWidth="1"/>
    <col min="6" max="6" width="7.8515625" style="141" customWidth="1"/>
    <col min="7" max="7" width="5.28125" style="143" customWidth="1"/>
    <col min="8" max="8" width="23.421875" style="141" customWidth="1"/>
    <col min="9" max="9" width="11.8515625" style="141" customWidth="1"/>
    <col min="10" max="10" width="10.8515625" style="141" customWidth="1"/>
    <col min="11" max="16384" width="13.7109375" style="141" customWidth="1"/>
  </cols>
  <sheetData>
    <row r="1" spans="1:10" ht="55.5" customHeight="1">
      <c r="A1" s="249" t="s">
        <v>588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8:9" ht="18.75">
      <c r="H2" s="250" t="s">
        <v>551</v>
      </c>
      <c r="I2" s="250"/>
    </row>
    <row r="3" spans="2:7" s="144" customFormat="1" ht="18.75">
      <c r="B3" s="141"/>
      <c r="C3" s="141"/>
      <c r="D3" s="142"/>
      <c r="E3" s="141"/>
      <c r="F3" s="141"/>
      <c r="G3" s="145"/>
    </row>
    <row r="4" spans="1:10" s="144" customFormat="1" ht="18.75">
      <c r="A4" s="182" t="s">
        <v>552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s="144" customFormat="1" ht="18.75">
      <c r="A5" s="167" t="s">
        <v>589</v>
      </c>
      <c r="B5" s="167"/>
      <c r="C5" s="167"/>
      <c r="D5" s="167"/>
      <c r="E5" s="175"/>
      <c r="F5" s="175"/>
      <c r="G5" s="167"/>
      <c r="H5" s="175"/>
      <c r="I5" s="175">
        <v>882500</v>
      </c>
      <c r="J5" s="183"/>
    </row>
    <row r="6" spans="2:10" ht="18.75" customHeight="1">
      <c r="B6" s="182"/>
      <c r="C6" s="182" t="s">
        <v>553</v>
      </c>
      <c r="D6" s="182"/>
      <c r="E6" s="182"/>
      <c r="F6" s="182"/>
      <c r="G6" s="182"/>
      <c r="H6" s="182"/>
      <c r="I6" s="185">
        <f>SUM(I5)</f>
        <v>882500</v>
      </c>
      <c r="J6" s="176"/>
    </row>
    <row r="7" spans="1:10" ht="18.75" customHeight="1">
      <c r="A7" s="186"/>
      <c r="B7" s="186"/>
      <c r="C7" s="186"/>
      <c r="D7" s="186"/>
      <c r="E7" s="186"/>
      <c r="F7" s="186"/>
      <c r="G7" s="186"/>
      <c r="H7" s="186"/>
      <c r="I7" s="186"/>
      <c r="J7" s="176"/>
    </row>
    <row r="8" spans="1:10" ht="18.75" customHeight="1">
      <c r="A8" s="182" t="s">
        <v>554</v>
      </c>
      <c r="B8" s="182"/>
      <c r="C8" s="182"/>
      <c r="D8" s="182"/>
      <c r="E8" s="182"/>
      <c r="F8" s="182"/>
      <c r="G8" s="182"/>
      <c r="H8" s="182"/>
      <c r="I8" s="182"/>
      <c r="J8" s="176"/>
    </row>
    <row r="9" spans="1:10" s="150" customFormat="1" ht="16.5">
      <c r="A9" s="172" t="s">
        <v>591</v>
      </c>
      <c r="B9" s="187"/>
      <c r="C9" s="187"/>
      <c r="D9" s="167"/>
      <c r="E9" s="167"/>
      <c r="F9" s="175"/>
      <c r="G9" s="167"/>
      <c r="H9" s="167"/>
      <c r="I9" s="175">
        <v>116293</v>
      </c>
      <c r="J9" s="176"/>
    </row>
    <row r="10" spans="2:10" ht="18.75">
      <c r="B10" s="186" t="s">
        <v>571</v>
      </c>
      <c r="C10" s="186"/>
      <c r="D10" s="186"/>
      <c r="E10" s="186"/>
      <c r="F10" s="186"/>
      <c r="G10" s="186"/>
      <c r="H10" s="186"/>
      <c r="I10" s="166"/>
      <c r="J10" s="176"/>
    </row>
    <row r="11" spans="1:10" ht="18.75">
      <c r="A11" s="186"/>
      <c r="B11" s="186"/>
      <c r="C11" s="168" t="s">
        <v>572</v>
      </c>
      <c r="D11" s="168"/>
      <c r="E11" s="168"/>
      <c r="F11" s="168"/>
      <c r="G11" s="168"/>
      <c r="H11" s="168"/>
      <c r="I11" s="175">
        <v>250000</v>
      </c>
      <c r="J11" s="176"/>
    </row>
    <row r="12" spans="1:10" ht="18.75">
      <c r="A12" s="186"/>
      <c r="B12" s="186"/>
      <c r="C12" s="171" t="s">
        <v>573</v>
      </c>
      <c r="D12" s="171"/>
      <c r="E12" s="171"/>
      <c r="F12" s="171"/>
      <c r="G12" s="171"/>
      <c r="H12" s="171"/>
      <c r="I12" s="188">
        <v>67500</v>
      </c>
      <c r="J12" s="176"/>
    </row>
    <row r="13" spans="2:10" ht="18.75">
      <c r="B13" s="186" t="s">
        <v>574</v>
      </c>
      <c r="C13" s="186"/>
      <c r="D13" s="186"/>
      <c r="E13" s="186"/>
      <c r="F13" s="186"/>
      <c r="G13" s="186"/>
      <c r="H13" s="186"/>
      <c r="I13" s="166"/>
      <c r="J13" s="176"/>
    </row>
    <row r="14" spans="1:10" ht="18.75">
      <c r="A14" s="186"/>
      <c r="B14" s="186"/>
      <c r="C14" s="168" t="s">
        <v>572</v>
      </c>
      <c r="D14" s="168"/>
      <c r="E14" s="168"/>
      <c r="F14" s="168"/>
      <c r="G14" s="168"/>
      <c r="H14" s="168"/>
      <c r="I14" s="175">
        <v>200000</v>
      </c>
      <c r="J14" s="176"/>
    </row>
    <row r="15" spans="1:10" s="146" customFormat="1" ht="18.75">
      <c r="A15" s="186"/>
      <c r="B15" s="186"/>
      <c r="C15" s="171" t="s">
        <v>573</v>
      </c>
      <c r="D15" s="171"/>
      <c r="E15" s="171"/>
      <c r="F15" s="171"/>
      <c r="G15" s="171"/>
      <c r="H15" s="171"/>
      <c r="I15" s="188">
        <v>54000</v>
      </c>
      <c r="J15" s="177"/>
    </row>
    <row r="16" spans="2:10" s="146" customFormat="1" ht="18.75">
      <c r="B16" s="186" t="s">
        <v>575</v>
      </c>
      <c r="C16" s="186"/>
      <c r="D16" s="186"/>
      <c r="E16" s="186"/>
      <c r="F16" s="186"/>
      <c r="G16" s="186"/>
      <c r="H16" s="186"/>
      <c r="I16" s="166"/>
      <c r="J16" s="177"/>
    </row>
    <row r="17" spans="1:10" s="146" customFormat="1" ht="18.75">
      <c r="A17" s="186"/>
      <c r="B17" s="186"/>
      <c r="C17" s="168" t="s">
        <v>572</v>
      </c>
      <c r="D17" s="168"/>
      <c r="E17" s="168"/>
      <c r="F17" s="168"/>
      <c r="G17" s="168"/>
      <c r="H17" s="168"/>
      <c r="I17" s="175">
        <v>100000</v>
      </c>
      <c r="J17" s="177"/>
    </row>
    <row r="18" spans="1:10" s="146" customFormat="1" ht="18.75">
      <c r="A18" s="186"/>
      <c r="B18" s="186"/>
      <c r="C18" s="171" t="s">
        <v>573</v>
      </c>
      <c r="D18" s="171"/>
      <c r="E18" s="171"/>
      <c r="F18" s="171"/>
      <c r="G18" s="171"/>
      <c r="H18" s="171"/>
      <c r="I18" s="188">
        <v>27000</v>
      </c>
      <c r="J18" s="177"/>
    </row>
    <row r="19" spans="2:10" s="146" customFormat="1" ht="18.75">
      <c r="B19" s="186" t="s">
        <v>592</v>
      </c>
      <c r="C19" s="186"/>
      <c r="D19" s="186"/>
      <c r="E19" s="186"/>
      <c r="F19" s="186"/>
      <c r="G19" s="186"/>
      <c r="H19" s="186"/>
      <c r="I19" s="166"/>
      <c r="J19" s="177"/>
    </row>
    <row r="20" spans="1:10" s="146" customFormat="1" ht="18.75">
      <c r="A20" s="186"/>
      <c r="B20" s="186"/>
      <c r="C20" s="168" t="s">
        <v>572</v>
      </c>
      <c r="D20" s="168"/>
      <c r="E20" s="168"/>
      <c r="F20" s="168"/>
      <c r="G20" s="168"/>
      <c r="H20" s="168"/>
      <c r="I20" s="175">
        <v>3960</v>
      </c>
      <c r="J20" s="177"/>
    </row>
    <row r="21" spans="1:10" s="146" customFormat="1" ht="18.75">
      <c r="A21" s="186"/>
      <c r="B21" s="186"/>
      <c r="C21" s="171" t="s">
        <v>573</v>
      </c>
      <c r="D21" s="171"/>
      <c r="E21" s="171"/>
      <c r="F21" s="171"/>
      <c r="G21" s="171"/>
      <c r="H21" s="171"/>
      <c r="I21" s="188">
        <v>1069</v>
      </c>
      <c r="J21" s="177"/>
    </row>
    <row r="22" spans="1:10" ht="17.25" customHeight="1">
      <c r="A22" s="186"/>
      <c r="B22" s="168" t="s">
        <v>563</v>
      </c>
      <c r="C22" s="168"/>
      <c r="D22" s="168"/>
      <c r="E22" s="168"/>
      <c r="F22" s="168"/>
      <c r="G22" s="168"/>
      <c r="H22" s="168"/>
      <c r="I22" s="175">
        <v>62678</v>
      </c>
      <c r="J22" s="176"/>
    </row>
    <row r="23" spans="2:10" ht="18.75">
      <c r="B23" s="182"/>
      <c r="C23" s="182" t="s">
        <v>553</v>
      </c>
      <c r="D23" s="182"/>
      <c r="E23" s="182"/>
      <c r="F23" s="182"/>
      <c r="G23" s="182"/>
      <c r="H23" s="182"/>
      <c r="I23" s="185">
        <f>SUM(I9:I22)</f>
        <v>882500</v>
      </c>
      <c r="J23" s="176"/>
    </row>
    <row r="24" spans="1:10" ht="18.75">
      <c r="A24" s="176"/>
      <c r="B24" s="176"/>
      <c r="C24" s="176"/>
      <c r="D24" s="163"/>
      <c r="E24" s="176"/>
      <c r="F24" s="176"/>
      <c r="G24" s="181"/>
      <c r="H24" s="176"/>
      <c r="I24" s="176"/>
      <c r="J24" s="176"/>
    </row>
    <row r="25" spans="1:10" ht="18.75">
      <c r="A25" s="2"/>
      <c r="B25" s="2"/>
      <c r="C25" s="2"/>
      <c r="D25" s="2"/>
      <c r="E25" s="2"/>
      <c r="F25" s="173"/>
      <c r="G25" s="170"/>
      <c r="H25" s="170"/>
      <c r="I25" s="170"/>
      <c r="J25" s="166"/>
    </row>
    <row r="26" spans="1:10" ht="18.75">
      <c r="A26" s="176" t="s">
        <v>593</v>
      </c>
      <c r="B26" s="177"/>
      <c r="C26" s="177"/>
      <c r="D26" s="177"/>
      <c r="E26" s="177"/>
      <c r="F26" s="178"/>
      <c r="G26" s="177"/>
      <c r="H26" s="179"/>
      <c r="I26" s="180"/>
      <c r="J26" s="173"/>
    </row>
    <row r="27" spans="1:10" ht="18.75">
      <c r="A27" s="2"/>
      <c r="B27" s="2"/>
      <c r="C27" s="2"/>
      <c r="D27" s="2"/>
      <c r="E27" s="2"/>
      <c r="F27" s="173"/>
      <c r="G27" s="2"/>
      <c r="H27" s="2"/>
      <c r="I27" s="2"/>
      <c r="J27" s="173"/>
    </row>
    <row r="28" spans="1:10" ht="18.75">
      <c r="A28" s="176"/>
      <c r="B28" s="177"/>
      <c r="C28" s="177"/>
      <c r="D28" s="177"/>
      <c r="E28" s="177"/>
      <c r="F28" s="178"/>
      <c r="G28" s="141"/>
      <c r="H28" s="248" t="s">
        <v>564</v>
      </c>
      <c r="I28" s="248"/>
      <c r="J28" s="194"/>
    </row>
    <row r="29" spans="1:10" ht="18.75">
      <c r="A29" s="176"/>
      <c r="B29" s="177"/>
      <c r="C29" s="177"/>
      <c r="D29" s="177"/>
      <c r="E29" s="177"/>
      <c r="F29" s="178"/>
      <c r="G29" s="177"/>
      <c r="H29" s="248" t="s">
        <v>534</v>
      </c>
      <c r="I29" s="248"/>
      <c r="J29" s="173"/>
    </row>
    <row r="30" spans="1:10" ht="18.75">
      <c r="A30" s="2"/>
      <c r="B30" s="2"/>
      <c r="C30" s="2"/>
      <c r="D30" s="2"/>
      <c r="E30" s="2"/>
      <c r="F30" s="173"/>
      <c r="G30" s="2"/>
      <c r="H30" s="2"/>
      <c r="I30" s="2"/>
      <c r="J30" s="173"/>
    </row>
  </sheetData>
  <sheetProtection/>
  <mergeCells count="4">
    <mergeCell ref="H28:I28"/>
    <mergeCell ref="H29:I29"/>
    <mergeCell ref="A1:J1"/>
    <mergeCell ref="H2:I2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40">
      <selection activeCell="L30" sqref="L30"/>
    </sheetView>
  </sheetViews>
  <sheetFormatPr defaultColWidth="13.7109375" defaultRowHeight="15"/>
  <cols>
    <col min="1" max="1" width="2.421875" style="141" customWidth="1"/>
    <col min="2" max="2" width="3.140625" style="141" customWidth="1"/>
    <col min="3" max="3" width="21.7109375" style="141" customWidth="1"/>
    <col min="4" max="4" width="4.421875" style="142" customWidth="1"/>
    <col min="5" max="5" width="11.28125" style="141" customWidth="1"/>
    <col min="6" max="6" width="7.8515625" style="141" customWidth="1"/>
    <col min="7" max="7" width="5.28125" style="143" customWidth="1"/>
    <col min="8" max="8" width="23.421875" style="141" customWidth="1"/>
    <col min="9" max="9" width="11.8515625" style="141" customWidth="1"/>
    <col min="10" max="10" width="10.8515625" style="141" customWidth="1"/>
    <col min="11" max="16384" width="13.7109375" style="141" customWidth="1"/>
  </cols>
  <sheetData>
    <row r="1" spans="1:10" ht="55.5" customHeight="1">
      <c r="A1" s="249" t="s">
        <v>587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8:9" ht="18.75">
      <c r="H2" s="250" t="s">
        <v>551</v>
      </c>
      <c r="I2" s="250"/>
    </row>
    <row r="3" spans="2:7" s="144" customFormat="1" ht="18.75">
      <c r="B3" s="141"/>
      <c r="C3" s="141"/>
      <c r="D3" s="142"/>
      <c r="E3" s="141"/>
      <c r="F3" s="141"/>
      <c r="G3" s="145"/>
    </row>
    <row r="4" spans="1:10" s="144" customFormat="1" ht="18.75">
      <c r="A4" s="182" t="s">
        <v>552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s="144" customFormat="1" ht="18.75">
      <c r="A5" s="164" t="s">
        <v>561</v>
      </c>
      <c r="B5" s="164"/>
      <c r="C5" s="164"/>
      <c r="D5" s="164"/>
      <c r="E5" s="164"/>
      <c r="F5" s="166"/>
      <c r="G5" s="164"/>
      <c r="H5" s="164"/>
      <c r="I5" s="164"/>
      <c r="J5" s="183"/>
    </row>
    <row r="6" spans="1:10" s="148" customFormat="1" ht="18.75">
      <c r="A6" s="164"/>
      <c r="B6" s="167" t="s">
        <v>568</v>
      </c>
      <c r="C6" s="167"/>
      <c r="D6" s="167"/>
      <c r="E6" s="167"/>
      <c r="F6" s="175"/>
      <c r="G6" s="167"/>
      <c r="H6" s="167"/>
      <c r="I6" s="175">
        <v>16100</v>
      </c>
      <c r="J6" s="184"/>
    </row>
    <row r="7" spans="1:10" s="148" customFormat="1" ht="18.75">
      <c r="A7" s="167" t="s">
        <v>569</v>
      </c>
      <c r="B7" s="167"/>
      <c r="C7" s="167"/>
      <c r="D7" s="167"/>
      <c r="E7" s="167"/>
      <c r="F7" s="175"/>
      <c r="G7" s="167"/>
      <c r="H7" s="167"/>
      <c r="I7" s="175">
        <v>-817531</v>
      </c>
      <c r="J7" s="184"/>
    </row>
    <row r="8" spans="2:10" ht="18.75" customHeight="1">
      <c r="B8" s="182"/>
      <c r="C8" s="182" t="s">
        <v>553</v>
      </c>
      <c r="D8" s="182"/>
      <c r="E8" s="182"/>
      <c r="F8" s="182"/>
      <c r="G8" s="182"/>
      <c r="H8" s="182"/>
      <c r="I8" s="185">
        <f>SUM(I6:I7)</f>
        <v>-801431</v>
      </c>
      <c r="J8" s="176"/>
    </row>
    <row r="9" spans="1:10" ht="18.75" customHeight="1">
      <c r="A9" s="186"/>
      <c r="B9" s="186"/>
      <c r="C9" s="186"/>
      <c r="D9" s="186"/>
      <c r="E9" s="186"/>
      <c r="F9" s="186"/>
      <c r="G9" s="186"/>
      <c r="H9" s="186"/>
      <c r="I9" s="186"/>
      <c r="J9" s="176"/>
    </row>
    <row r="10" spans="1:10" ht="18.75" customHeight="1">
      <c r="A10" s="182" t="s">
        <v>554</v>
      </c>
      <c r="B10" s="182"/>
      <c r="C10" s="182"/>
      <c r="D10" s="182"/>
      <c r="E10" s="182"/>
      <c r="F10" s="182"/>
      <c r="G10" s="182"/>
      <c r="H10" s="182"/>
      <c r="I10" s="182"/>
      <c r="J10" s="176"/>
    </row>
    <row r="11" spans="1:10" s="150" customFormat="1" ht="16.5">
      <c r="A11" s="172" t="s">
        <v>562</v>
      </c>
      <c r="B11" s="187"/>
      <c r="C11" s="187"/>
      <c r="D11" s="167"/>
      <c r="E11" s="167"/>
      <c r="F11" s="175"/>
      <c r="G11" s="167"/>
      <c r="H11" s="167"/>
      <c r="I11" s="175">
        <v>16100</v>
      </c>
      <c r="J11" s="176"/>
    </row>
    <row r="12" spans="2:10" ht="18.75">
      <c r="B12" s="186" t="s">
        <v>571</v>
      </c>
      <c r="C12" s="186"/>
      <c r="D12" s="186"/>
      <c r="E12" s="186"/>
      <c r="F12" s="186"/>
      <c r="G12" s="186"/>
      <c r="H12" s="186"/>
      <c r="I12" s="166"/>
      <c r="J12" s="176"/>
    </row>
    <row r="13" spans="1:10" ht="18.75">
      <c r="A13" s="186"/>
      <c r="B13" s="186"/>
      <c r="C13" s="168" t="s">
        <v>572</v>
      </c>
      <c r="D13" s="168"/>
      <c r="E13" s="168"/>
      <c r="F13" s="168"/>
      <c r="G13" s="168"/>
      <c r="H13" s="168"/>
      <c r="I13" s="175">
        <v>-200000</v>
      </c>
      <c r="J13" s="176"/>
    </row>
    <row r="14" spans="1:10" ht="18.75">
      <c r="A14" s="186"/>
      <c r="B14" s="186"/>
      <c r="C14" s="171" t="s">
        <v>573</v>
      </c>
      <c r="D14" s="171"/>
      <c r="E14" s="171"/>
      <c r="F14" s="171"/>
      <c r="G14" s="171"/>
      <c r="H14" s="171"/>
      <c r="I14" s="188">
        <v>-54000</v>
      </c>
      <c r="J14" s="176"/>
    </row>
    <row r="15" spans="2:10" ht="18.75">
      <c r="B15" s="186" t="s">
        <v>574</v>
      </c>
      <c r="C15" s="186"/>
      <c r="D15" s="186"/>
      <c r="E15" s="186"/>
      <c r="F15" s="186"/>
      <c r="G15" s="186"/>
      <c r="H15" s="186"/>
      <c r="I15" s="166"/>
      <c r="J15" s="176"/>
    </row>
    <row r="16" spans="1:10" ht="18.75">
      <c r="A16" s="186"/>
      <c r="B16" s="186"/>
      <c r="C16" s="168" t="s">
        <v>572</v>
      </c>
      <c r="D16" s="168"/>
      <c r="E16" s="168"/>
      <c r="F16" s="168"/>
      <c r="G16" s="168"/>
      <c r="H16" s="168"/>
      <c r="I16" s="175">
        <v>-200000</v>
      </c>
      <c r="J16" s="176"/>
    </row>
    <row r="17" spans="1:10" s="146" customFormat="1" ht="18.75">
      <c r="A17" s="186"/>
      <c r="B17" s="186"/>
      <c r="C17" s="171" t="s">
        <v>573</v>
      </c>
      <c r="D17" s="171"/>
      <c r="E17" s="171"/>
      <c r="F17" s="171"/>
      <c r="G17" s="171"/>
      <c r="H17" s="171"/>
      <c r="I17" s="188">
        <v>-54000</v>
      </c>
      <c r="J17" s="177"/>
    </row>
    <row r="18" spans="2:10" s="146" customFormat="1" ht="18.75">
      <c r="B18" s="186" t="s">
        <v>575</v>
      </c>
      <c r="C18" s="186"/>
      <c r="D18" s="186"/>
      <c r="E18" s="186"/>
      <c r="F18" s="186"/>
      <c r="G18" s="186"/>
      <c r="H18" s="186"/>
      <c r="I18" s="166"/>
      <c r="J18" s="177"/>
    </row>
    <row r="19" spans="1:10" s="146" customFormat="1" ht="18.75">
      <c r="A19" s="186"/>
      <c r="B19" s="186"/>
      <c r="C19" s="168" t="s">
        <v>572</v>
      </c>
      <c r="D19" s="168"/>
      <c r="E19" s="168"/>
      <c r="F19" s="168"/>
      <c r="G19" s="168"/>
      <c r="H19" s="168"/>
      <c r="I19" s="175">
        <v>-100000</v>
      </c>
      <c r="J19" s="177"/>
    </row>
    <row r="20" spans="1:10" s="146" customFormat="1" ht="18.75">
      <c r="A20" s="186"/>
      <c r="B20" s="186"/>
      <c r="C20" s="171" t="s">
        <v>573</v>
      </c>
      <c r="D20" s="171"/>
      <c r="E20" s="171"/>
      <c r="F20" s="171"/>
      <c r="G20" s="171"/>
      <c r="H20" s="171"/>
      <c r="I20" s="188">
        <v>-27000</v>
      </c>
      <c r="J20" s="177"/>
    </row>
    <row r="21" spans="2:10" s="146" customFormat="1" ht="18.75">
      <c r="B21" s="186" t="s">
        <v>576</v>
      </c>
      <c r="C21" s="186"/>
      <c r="D21" s="186"/>
      <c r="E21" s="186"/>
      <c r="F21" s="186"/>
      <c r="G21" s="186"/>
      <c r="H21" s="186"/>
      <c r="I21" s="166"/>
      <c r="J21" s="177"/>
    </row>
    <row r="22" spans="1:10" s="146" customFormat="1" ht="18.75">
      <c r="A22" s="186"/>
      <c r="B22" s="186"/>
      <c r="C22" s="168" t="s">
        <v>572</v>
      </c>
      <c r="D22" s="168"/>
      <c r="E22" s="168"/>
      <c r="F22" s="168"/>
      <c r="G22" s="168"/>
      <c r="H22" s="168"/>
      <c r="I22" s="175">
        <v>-64985</v>
      </c>
      <c r="J22" s="177"/>
    </row>
    <row r="23" spans="1:10" s="146" customFormat="1" ht="18.75">
      <c r="A23" s="186"/>
      <c r="B23" s="186"/>
      <c r="C23" s="171" t="s">
        <v>573</v>
      </c>
      <c r="D23" s="171"/>
      <c r="E23" s="171"/>
      <c r="F23" s="171"/>
      <c r="G23" s="171"/>
      <c r="H23" s="171"/>
      <c r="I23" s="188">
        <v>-17546</v>
      </c>
      <c r="J23" s="177"/>
    </row>
    <row r="24" spans="1:10" ht="17.25" customHeight="1">
      <c r="A24" s="186"/>
      <c r="B24" s="168" t="s">
        <v>563</v>
      </c>
      <c r="C24" s="168"/>
      <c r="D24" s="168"/>
      <c r="E24" s="168"/>
      <c r="F24" s="168"/>
      <c r="G24" s="168"/>
      <c r="H24" s="168"/>
      <c r="I24" s="175">
        <v>-100000</v>
      </c>
      <c r="J24" s="176"/>
    </row>
    <row r="25" spans="2:10" ht="18.75">
      <c r="B25" s="182"/>
      <c r="C25" s="182" t="s">
        <v>553</v>
      </c>
      <c r="D25" s="182"/>
      <c r="E25" s="182"/>
      <c r="F25" s="182"/>
      <c r="G25" s="182"/>
      <c r="H25" s="182"/>
      <c r="I25" s="185">
        <f>SUM(I11:I24)</f>
        <v>-801431</v>
      </c>
      <c r="J25" s="176"/>
    </row>
    <row r="26" spans="1:10" ht="18.75">
      <c r="A26" s="176"/>
      <c r="B26" s="176"/>
      <c r="C26" s="176"/>
      <c r="D26" s="163"/>
      <c r="E26" s="176"/>
      <c r="F26" s="176"/>
      <c r="G26" s="181"/>
      <c r="H26" s="176"/>
      <c r="I26" s="176"/>
      <c r="J26" s="176"/>
    </row>
    <row r="27" spans="1:10" ht="15.75">
      <c r="A27" s="158" t="s">
        <v>560</v>
      </c>
      <c r="B27" s="2"/>
      <c r="C27" s="189"/>
      <c r="D27" s="189"/>
      <c r="E27" s="189"/>
      <c r="F27" s="2"/>
      <c r="G27" s="2"/>
      <c r="H27" s="2"/>
      <c r="I27" s="173"/>
      <c r="J27" s="190"/>
    </row>
    <row r="28" spans="1:10" ht="18.75">
      <c r="A28" s="158" t="s">
        <v>555</v>
      </c>
      <c r="B28" s="158"/>
      <c r="C28" s="158"/>
      <c r="D28" s="158"/>
      <c r="E28" s="158"/>
      <c r="G28" s="158" t="s">
        <v>556</v>
      </c>
      <c r="H28" s="2"/>
      <c r="I28" s="173"/>
      <c r="J28" s="190"/>
    </row>
    <row r="29" spans="1:10" ht="15.75">
      <c r="A29" s="158"/>
      <c r="B29" s="158" t="s">
        <v>554</v>
      </c>
      <c r="C29" s="158"/>
      <c r="D29" s="158"/>
      <c r="E29" s="158"/>
      <c r="F29" s="158"/>
      <c r="G29" s="158"/>
      <c r="H29" s="2"/>
      <c r="I29" s="191"/>
      <c r="J29" s="190"/>
    </row>
    <row r="30" spans="1:10" ht="33" customHeight="1">
      <c r="A30" s="176"/>
      <c r="C30" s="192" t="s">
        <v>563</v>
      </c>
      <c r="D30" s="147"/>
      <c r="E30" s="193">
        <v>18974</v>
      </c>
      <c r="G30" s="257" t="s">
        <v>570</v>
      </c>
      <c r="H30" s="257"/>
      <c r="I30" s="195"/>
      <c r="J30" s="193">
        <v>18974</v>
      </c>
    </row>
    <row r="31" spans="1:10" ht="33.75" customHeight="1">
      <c r="A31" s="149"/>
      <c r="B31" s="253" t="s">
        <v>583</v>
      </c>
      <c r="C31" s="253"/>
      <c r="D31" s="253"/>
      <c r="E31" s="198"/>
      <c r="F31" s="196"/>
      <c r="G31" s="255" t="s">
        <v>584</v>
      </c>
      <c r="H31" s="255"/>
      <c r="I31" s="255"/>
      <c r="J31" s="196"/>
    </row>
    <row r="32" spans="1:10" ht="33.75" customHeight="1">
      <c r="A32" s="149"/>
      <c r="B32" s="254" t="s">
        <v>585</v>
      </c>
      <c r="C32" s="254"/>
      <c r="D32" s="254"/>
      <c r="E32" s="197">
        <v>10000</v>
      </c>
      <c r="F32" s="199"/>
      <c r="G32" s="256" t="s">
        <v>586</v>
      </c>
      <c r="H32" s="256"/>
      <c r="I32" s="256"/>
      <c r="J32" s="175">
        <v>10000</v>
      </c>
    </row>
    <row r="34" spans="1:10" ht="20.25">
      <c r="A34" s="258" t="s">
        <v>557</v>
      </c>
      <c r="B34" s="258"/>
      <c r="C34" s="258"/>
      <c r="D34" s="258"/>
      <c r="E34" s="258"/>
      <c r="F34" s="258"/>
      <c r="G34" s="258"/>
      <c r="H34" s="258"/>
      <c r="I34" s="258"/>
      <c r="J34" s="258"/>
    </row>
    <row r="35" spans="1:10" ht="18.75">
      <c r="A35" s="251" t="s">
        <v>558</v>
      </c>
      <c r="B35" s="251"/>
      <c r="C35" s="251"/>
      <c r="D35" s="251"/>
      <c r="E35" s="251"/>
      <c r="F35" s="251"/>
      <c r="G35" s="251"/>
      <c r="H35" s="251"/>
      <c r="I35" s="251"/>
      <c r="J35" s="251"/>
    </row>
    <row r="36" spans="1:10" ht="18.75">
      <c r="A36" s="251" t="s">
        <v>567</v>
      </c>
      <c r="B36" s="251"/>
      <c r="C36" s="251"/>
      <c r="D36" s="251"/>
      <c r="E36" s="251"/>
      <c r="F36" s="251"/>
      <c r="G36" s="251"/>
      <c r="H36" s="251"/>
      <c r="I36" s="251"/>
      <c r="J36" s="251"/>
    </row>
    <row r="37" spans="1:10" ht="18.75">
      <c r="A37" s="153"/>
      <c r="B37" s="153"/>
      <c r="C37" s="153"/>
      <c r="D37" s="153"/>
      <c r="E37" s="153"/>
      <c r="F37" s="154"/>
      <c r="G37" s="153"/>
      <c r="H37" s="153"/>
      <c r="I37" s="155" t="s">
        <v>559</v>
      </c>
      <c r="J37" s="154"/>
    </row>
    <row r="38" spans="1:10" ht="18.75">
      <c r="A38" s="149"/>
      <c r="B38" s="149"/>
      <c r="C38" s="149"/>
      <c r="D38" s="149"/>
      <c r="E38" s="149"/>
      <c r="F38" s="151"/>
      <c r="G38" s="149"/>
      <c r="H38" s="149"/>
      <c r="I38" s="149"/>
      <c r="J38" s="151"/>
    </row>
    <row r="39" spans="1:10" ht="18.75">
      <c r="A39" s="158" t="s">
        <v>560</v>
      </c>
      <c r="B39" s="158"/>
      <c r="C39" s="158"/>
      <c r="D39" s="158"/>
      <c r="E39" s="158"/>
      <c r="F39" s="159"/>
      <c r="G39" s="158"/>
      <c r="H39" s="158"/>
      <c r="I39" s="158"/>
      <c r="J39" s="159"/>
    </row>
    <row r="40" spans="1:10" ht="18.75">
      <c r="A40" s="160" t="s">
        <v>555</v>
      </c>
      <c r="B40" s="160"/>
      <c r="C40" s="160"/>
      <c r="D40" s="160"/>
      <c r="E40" s="160"/>
      <c r="F40" s="161"/>
      <c r="G40" s="160" t="s">
        <v>556</v>
      </c>
      <c r="H40" s="160"/>
      <c r="I40" s="160"/>
      <c r="J40" s="161"/>
    </row>
    <row r="41" spans="1:10" ht="18.75">
      <c r="A41" s="162" t="s">
        <v>554</v>
      </c>
      <c r="B41" s="160"/>
      <c r="C41" s="160"/>
      <c r="D41" s="160"/>
      <c r="E41" s="160"/>
      <c r="F41" s="163"/>
      <c r="G41" s="164" t="s">
        <v>578</v>
      </c>
      <c r="H41" s="164"/>
      <c r="I41" s="164"/>
      <c r="J41" s="165"/>
    </row>
    <row r="42" spans="1:10" ht="18.75">
      <c r="A42" s="168" t="s">
        <v>563</v>
      </c>
      <c r="B42" s="167"/>
      <c r="C42" s="167"/>
      <c r="D42" s="167"/>
      <c r="E42" s="169">
        <v>6000</v>
      </c>
      <c r="F42" s="173"/>
      <c r="G42" s="174"/>
      <c r="H42" s="252" t="s">
        <v>565</v>
      </c>
      <c r="I42" s="252"/>
      <c r="J42" s="175">
        <v>6000</v>
      </c>
    </row>
    <row r="43" spans="1:10" ht="18.75">
      <c r="A43" s="2"/>
      <c r="B43" s="2"/>
      <c r="C43" s="2"/>
      <c r="D43" s="2"/>
      <c r="E43" s="2"/>
      <c r="F43" s="173"/>
      <c r="G43" s="170"/>
      <c r="H43" s="170"/>
      <c r="I43" s="170"/>
      <c r="J43" s="166"/>
    </row>
    <row r="44" spans="1:10" ht="18.75">
      <c r="A44" s="2"/>
      <c r="B44" s="2"/>
      <c r="C44" s="2"/>
      <c r="D44" s="2"/>
      <c r="E44" s="2"/>
      <c r="F44" s="173"/>
      <c r="G44" s="170"/>
      <c r="H44" s="170"/>
      <c r="I44" s="170"/>
      <c r="J44" s="166"/>
    </row>
    <row r="45" spans="1:10" ht="18.75">
      <c r="A45" s="176" t="s">
        <v>577</v>
      </c>
      <c r="B45" s="177"/>
      <c r="C45" s="177"/>
      <c r="D45" s="177"/>
      <c r="E45" s="177"/>
      <c r="F45" s="178"/>
      <c r="G45" s="177"/>
      <c r="H45" s="179"/>
      <c r="I45" s="180"/>
      <c r="J45" s="173"/>
    </row>
    <row r="46" spans="1:10" ht="18.75">
      <c r="A46" s="2"/>
      <c r="B46" s="2"/>
      <c r="C46" s="2"/>
      <c r="D46" s="2"/>
      <c r="E46" s="2"/>
      <c r="F46" s="173"/>
      <c r="G46" s="2"/>
      <c r="H46" s="2"/>
      <c r="I46" s="2"/>
      <c r="J46" s="173"/>
    </row>
    <row r="47" spans="1:10" ht="18.75">
      <c r="A47" s="176"/>
      <c r="B47" s="177"/>
      <c r="C47" s="177"/>
      <c r="D47" s="177"/>
      <c r="E47" s="177"/>
      <c r="F47" s="178"/>
      <c r="G47" s="141"/>
      <c r="H47" s="248" t="s">
        <v>564</v>
      </c>
      <c r="I47" s="248"/>
      <c r="J47" s="194"/>
    </row>
    <row r="48" spans="1:10" ht="18.75">
      <c r="A48" s="176"/>
      <c r="B48" s="177"/>
      <c r="C48" s="177"/>
      <c r="D48" s="177"/>
      <c r="E48" s="177"/>
      <c r="F48" s="178"/>
      <c r="G48" s="177"/>
      <c r="H48" s="248" t="s">
        <v>534</v>
      </c>
      <c r="I48" s="248"/>
      <c r="J48" s="173"/>
    </row>
    <row r="49" spans="1:10" ht="18.75">
      <c r="A49" s="2"/>
      <c r="B49" s="2"/>
      <c r="C49" s="2"/>
      <c r="D49" s="2"/>
      <c r="E49" s="2"/>
      <c r="F49" s="173"/>
      <c r="G49" s="2"/>
      <c r="H49" s="2"/>
      <c r="I49" s="2"/>
      <c r="J49" s="173"/>
    </row>
  </sheetData>
  <sheetProtection/>
  <mergeCells count="13">
    <mergeCell ref="H48:I48"/>
    <mergeCell ref="A1:J1"/>
    <mergeCell ref="H2:I2"/>
    <mergeCell ref="G30:H30"/>
    <mergeCell ref="H47:I47"/>
    <mergeCell ref="A34:J34"/>
    <mergeCell ref="A35:J35"/>
    <mergeCell ref="A36:J36"/>
    <mergeCell ref="H42:I42"/>
    <mergeCell ref="B31:D31"/>
    <mergeCell ref="B32:D32"/>
    <mergeCell ref="G31:I31"/>
    <mergeCell ref="G32:I32"/>
  </mergeCells>
  <printOptions horizontalCentered="1"/>
  <pageMargins left="0.7086614173228347" right="0.7086614173228347" top="0.4724409448818898" bottom="0.5118110236220472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.28125" style="0" customWidth="1"/>
    <col min="4" max="4" width="5.57421875" style="0" customWidth="1"/>
    <col min="5" max="5" width="9.8515625" style="0" customWidth="1"/>
    <col min="6" max="6" width="5.7109375" style="40" customWidth="1"/>
    <col min="7" max="7" width="6.28125" style="0" customWidth="1"/>
    <col min="8" max="8" width="15.421875" style="0" customWidth="1"/>
    <col min="9" max="9" width="15.7109375" style="0" customWidth="1"/>
    <col min="10" max="10" width="8.7109375" style="40" customWidth="1"/>
  </cols>
  <sheetData>
    <row r="1" spans="1:10" ht="20.25">
      <c r="A1" s="258" t="s">
        <v>557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8.75">
      <c r="A2" s="251" t="s">
        <v>558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8.75">
      <c r="A3" s="251" t="s">
        <v>567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8.75">
      <c r="A4" s="153"/>
      <c r="B4" s="153"/>
      <c r="C4" s="153"/>
      <c r="D4" s="153"/>
      <c r="E4" s="153"/>
      <c r="F4" s="154"/>
      <c r="G4" s="153"/>
      <c r="H4" s="153"/>
      <c r="I4" s="155" t="s">
        <v>559</v>
      </c>
      <c r="J4" s="154"/>
    </row>
    <row r="5" spans="1:10" ht="18.75">
      <c r="A5" s="153"/>
      <c r="B5" s="153"/>
      <c r="C5" s="153"/>
      <c r="D5" s="153"/>
      <c r="E5" s="153"/>
      <c r="F5" s="154"/>
      <c r="G5" s="153"/>
      <c r="H5" s="153"/>
      <c r="I5" s="155"/>
      <c r="J5" s="154"/>
    </row>
    <row r="6" spans="1:10" ht="18.75">
      <c r="A6" s="153"/>
      <c r="B6" s="153"/>
      <c r="C6" s="153"/>
      <c r="D6" s="153"/>
      <c r="E6" s="153"/>
      <c r="F6" s="154"/>
      <c r="G6" s="153"/>
      <c r="H6" s="153"/>
      <c r="I6" s="155"/>
      <c r="J6" s="154"/>
    </row>
    <row r="7" spans="1:10" ht="18.75">
      <c r="A7" s="149"/>
      <c r="B7" s="149"/>
      <c r="C7" s="149"/>
      <c r="D7" s="149"/>
      <c r="E7" s="149"/>
      <c r="F7" s="151"/>
      <c r="G7" s="149"/>
      <c r="H7" s="149"/>
      <c r="I7" s="149"/>
      <c r="J7" s="151"/>
    </row>
    <row r="8" spans="1:10" ht="15.75">
      <c r="A8" s="158" t="s">
        <v>560</v>
      </c>
      <c r="B8" s="158"/>
      <c r="C8" s="158"/>
      <c r="D8" s="158"/>
      <c r="E8" s="158"/>
      <c r="F8" s="159"/>
      <c r="G8" s="158"/>
      <c r="H8" s="158"/>
      <c r="I8" s="158"/>
      <c r="J8" s="159"/>
    </row>
    <row r="9" spans="1:10" ht="15.75">
      <c r="A9" s="160" t="s">
        <v>555</v>
      </c>
      <c r="B9" s="160"/>
      <c r="C9" s="160"/>
      <c r="D9" s="160"/>
      <c r="E9" s="160"/>
      <c r="F9" s="161"/>
      <c r="G9" s="160" t="s">
        <v>556</v>
      </c>
      <c r="H9" s="160"/>
      <c r="I9" s="160"/>
      <c r="J9" s="161"/>
    </row>
    <row r="10" spans="1:10" s="156" customFormat="1" ht="15.75">
      <c r="A10" s="162" t="s">
        <v>554</v>
      </c>
      <c r="B10" s="160"/>
      <c r="C10" s="160"/>
      <c r="D10" s="160"/>
      <c r="E10" s="160"/>
      <c r="F10" s="163"/>
      <c r="G10" s="164"/>
      <c r="H10" s="164"/>
      <c r="I10" s="164"/>
      <c r="J10" s="165"/>
    </row>
    <row r="11" spans="1:10" s="156" customFormat="1" ht="15.75">
      <c r="A11" s="162"/>
      <c r="B11" s="160"/>
      <c r="C11" s="160"/>
      <c r="D11" s="160"/>
      <c r="E11" s="160"/>
      <c r="F11" s="163"/>
      <c r="G11" s="164" t="s">
        <v>578</v>
      </c>
      <c r="H11" s="164"/>
      <c r="I11" s="164"/>
      <c r="J11" s="165"/>
    </row>
    <row r="12" spans="1:12" s="156" customFormat="1" ht="15.75">
      <c r="A12" s="168" t="s">
        <v>563</v>
      </c>
      <c r="B12" s="167"/>
      <c r="C12" s="167"/>
      <c r="D12" s="167"/>
      <c r="E12" s="169">
        <v>6000</v>
      </c>
      <c r="F12" s="173"/>
      <c r="G12" s="174"/>
      <c r="H12" s="252" t="s">
        <v>565</v>
      </c>
      <c r="I12" s="252"/>
      <c r="J12" s="175">
        <v>6000</v>
      </c>
      <c r="L12" s="157"/>
    </row>
    <row r="13" spans="1:10" ht="15.75">
      <c r="A13" s="2"/>
      <c r="B13" s="2"/>
      <c r="C13" s="2"/>
      <c r="D13" s="2"/>
      <c r="E13" s="2"/>
      <c r="F13" s="173"/>
      <c r="G13" s="170"/>
      <c r="H13" s="170"/>
      <c r="I13" s="170"/>
      <c r="J13" s="166"/>
    </row>
    <row r="14" spans="1:10" ht="18.75">
      <c r="A14" s="149"/>
      <c r="B14" s="149"/>
      <c r="C14" s="149"/>
      <c r="D14" s="149"/>
      <c r="E14" s="149"/>
      <c r="F14" s="151"/>
      <c r="G14" s="149"/>
      <c r="H14" s="149"/>
      <c r="I14" s="149"/>
      <c r="J14" s="151"/>
    </row>
    <row r="15" spans="1:12" s="149" customFormat="1" ht="18.75">
      <c r="A15" s="2"/>
      <c r="B15" s="2"/>
      <c r="C15" s="2"/>
      <c r="D15" s="2"/>
      <c r="E15" s="2"/>
      <c r="F15" s="173"/>
      <c r="G15" s="170"/>
      <c r="H15" s="170"/>
      <c r="I15" s="170"/>
      <c r="J15" s="166"/>
      <c r="K15" s="2"/>
      <c r="L15" s="2"/>
    </row>
    <row r="16" spans="1:12" ht="15.75">
      <c r="A16" s="176" t="s">
        <v>566</v>
      </c>
      <c r="B16" s="177"/>
      <c r="C16" s="177"/>
      <c r="D16" s="177"/>
      <c r="E16" s="177"/>
      <c r="F16" s="178"/>
      <c r="G16" s="177"/>
      <c r="H16" s="179"/>
      <c r="I16" s="180"/>
      <c r="J16" s="173"/>
      <c r="K16" s="2"/>
      <c r="L16" s="2"/>
    </row>
    <row r="17" spans="1:12" ht="15.75">
      <c r="A17" s="176"/>
      <c r="B17" s="177"/>
      <c r="C17" s="177"/>
      <c r="D17" s="177"/>
      <c r="E17" s="177"/>
      <c r="F17" s="178"/>
      <c r="G17" s="177"/>
      <c r="H17" s="179"/>
      <c r="I17" s="180"/>
      <c r="J17" s="173"/>
      <c r="K17" s="2"/>
      <c r="L17" s="2"/>
    </row>
    <row r="18" spans="1:12" ht="15.75">
      <c r="A18" s="2"/>
      <c r="B18" s="2"/>
      <c r="C18" s="2"/>
      <c r="D18" s="2"/>
      <c r="E18" s="2"/>
      <c r="F18" s="173"/>
      <c r="G18" s="2"/>
      <c r="H18" s="2"/>
      <c r="I18" s="2"/>
      <c r="J18" s="173"/>
      <c r="K18" s="2"/>
      <c r="L18" s="2"/>
    </row>
    <row r="19" spans="1:12" ht="15.75">
      <c r="A19" s="2"/>
      <c r="B19" s="2"/>
      <c r="C19" s="2"/>
      <c r="D19" s="2"/>
      <c r="E19" s="2"/>
      <c r="F19" s="173"/>
      <c r="G19" s="2"/>
      <c r="H19" s="2"/>
      <c r="I19" s="2"/>
      <c r="J19" s="173"/>
      <c r="K19" s="2"/>
      <c r="L19" s="2"/>
    </row>
    <row r="20" spans="1:12" ht="15.75">
      <c r="A20" s="176"/>
      <c r="B20" s="177"/>
      <c r="C20" s="177"/>
      <c r="D20" s="177"/>
      <c r="E20" s="177"/>
      <c r="F20" s="178"/>
      <c r="G20" s="248" t="s">
        <v>564</v>
      </c>
      <c r="H20" s="248"/>
      <c r="I20" s="248"/>
      <c r="J20" s="248"/>
      <c r="K20" s="2"/>
      <c r="L20" s="2"/>
    </row>
    <row r="21" spans="1:12" ht="15.75">
      <c r="A21" s="176"/>
      <c r="B21" s="177"/>
      <c r="C21" s="177"/>
      <c r="D21" s="177"/>
      <c r="E21" s="177"/>
      <c r="F21" s="178"/>
      <c r="G21" s="177"/>
      <c r="H21" s="248" t="s">
        <v>534</v>
      </c>
      <c r="I21" s="248"/>
      <c r="J21" s="173"/>
      <c r="K21" s="2"/>
      <c r="L21" s="2"/>
    </row>
    <row r="22" spans="1:12" ht="15.75">
      <c r="A22" s="2"/>
      <c r="B22" s="2"/>
      <c r="C22" s="2"/>
      <c r="D22" s="2"/>
      <c r="E22" s="2"/>
      <c r="F22" s="173"/>
      <c r="G22" s="2"/>
      <c r="H22" s="2"/>
      <c r="I22" s="2"/>
      <c r="J22" s="173"/>
      <c r="K22" s="2"/>
      <c r="L22" s="2"/>
    </row>
    <row r="24" spans="1:9" ht="18.75">
      <c r="A24" s="149"/>
      <c r="B24" s="149"/>
      <c r="F24" s="149"/>
      <c r="G24" s="149"/>
      <c r="H24" s="149"/>
      <c r="I24" s="151"/>
    </row>
    <row r="25" spans="1:9" ht="18.75">
      <c r="A25" s="149"/>
      <c r="B25" s="149"/>
      <c r="F25" s="149"/>
      <c r="G25" s="149"/>
      <c r="H25" s="149"/>
      <c r="I25" s="151"/>
    </row>
    <row r="26" spans="1:9" ht="18.75">
      <c r="A26" s="149"/>
      <c r="F26" s="149"/>
      <c r="G26" s="149"/>
      <c r="H26" s="149"/>
      <c r="I26" s="152"/>
    </row>
  </sheetData>
  <sheetProtection/>
  <mergeCells count="6">
    <mergeCell ref="G20:J20"/>
    <mergeCell ref="H21:I21"/>
    <mergeCell ref="A1:J1"/>
    <mergeCell ref="A2:J2"/>
    <mergeCell ref="A3:J3"/>
    <mergeCell ref="H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C1">
      <selection activeCell="G12" sqref="G1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264" t="s">
        <v>636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2:11" s="2" customFormat="1" ht="15" customHeight="1">
      <c r="B2" s="117"/>
      <c r="C2" s="117"/>
      <c r="D2" s="134"/>
      <c r="E2" s="134"/>
      <c r="F2" s="134"/>
      <c r="I2" s="134"/>
      <c r="J2" s="134"/>
      <c r="K2" s="134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200" t="s">
        <v>104</v>
      </c>
    </row>
    <row r="4" spans="1:11" s="11" customFormat="1" ht="15.75">
      <c r="A4" s="1">
        <v>1</v>
      </c>
      <c r="B4" s="266" t="s">
        <v>9</v>
      </c>
      <c r="C4" s="88" t="s">
        <v>405</v>
      </c>
      <c r="D4" s="88" t="s">
        <v>135</v>
      </c>
      <c r="E4" s="88" t="s">
        <v>136</v>
      </c>
      <c r="F4" s="88" t="s">
        <v>5</v>
      </c>
      <c r="G4" s="266" t="s">
        <v>9</v>
      </c>
      <c r="H4" s="88" t="s">
        <v>405</v>
      </c>
      <c r="I4" s="88" t="s">
        <v>135</v>
      </c>
      <c r="J4" s="88" t="s">
        <v>136</v>
      </c>
      <c r="K4" s="88" t="s">
        <v>5</v>
      </c>
    </row>
    <row r="5" spans="1:11" s="11" customFormat="1" ht="15.75">
      <c r="A5" s="1">
        <v>2</v>
      </c>
      <c r="B5" s="266"/>
      <c r="C5" s="88" t="s">
        <v>4</v>
      </c>
      <c r="D5" s="88" t="s">
        <v>4</v>
      </c>
      <c r="E5" s="88" t="s">
        <v>4</v>
      </c>
      <c r="F5" s="88" t="s">
        <v>4</v>
      </c>
      <c r="G5" s="266"/>
      <c r="H5" s="239" t="s">
        <v>4</v>
      </c>
      <c r="I5" s="239" t="s">
        <v>4</v>
      </c>
      <c r="J5" s="88" t="s">
        <v>4</v>
      </c>
      <c r="K5" s="88" t="s">
        <v>4</v>
      </c>
    </row>
    <row r="6" spans="1:11" s="95" customFormat="1" ht="16.5">
      <c r="A6" s="1">
        <v>3</v>
      </c>
      <c r="B6" s="260" t="s">
        <v>53</v>
      </c>
      <c r="C6" s="260"/>
      <c r="D6" s="260"/>
      <c r="E6" s="260"/>
      <c r="F6" s="260"/>
      <c r="G6" s="261" t="s">
        <v>147</v>
      </c>
      <c r="H6" s="261"/>
      <c r="I6" s="261"/>
      <c r="J6" s="261"/>
      <c r="K6" s="261"/>
    </row>
    <row r="7" spans="1:11" s="11" customFormat="1" ht="47.25">
      <c r="A7" s="1">
        <v>4</v>
      </c>
      <c r="B7" s="90" t="s">
        <v>303</v>
      </c>
      <c r="C7" s="5">
        <f>Bevételek!C95</f>
        <v>0</v>
      </c>
      <c r="D7" s="5">
        <f>Bevételek!C96</f>
        <v>12569384</v>
      </c>
      <c r="E7" s="5">
        <f>Bevételek!C97</f>
        <v>0</v>
      </c>
      <c r="F7" s="5">
        <f>C7+D7+E7</f>
        <v>12569384</v>
      </c>
      <c r="G7" s="92" t="s">
        <v>45</v>
      </c>
      <c r="H7" s="5">
        <f>Kiadás!C8</f>
        <v>0</v>
      </c>
      <c r="I7" s="5">
        <f>Kiadás!C9</f>
        <v>7037000</v>
      </c>
      <c r="J7" s="5">
        <f>Kiadás!C10</f>
        <v>650000</v>
      </c>
      <c r="K7" s="5">
        <f>H7+I7+J7</f>
        <v>7687000</v>
      </c>
    </row>
    <row r="8" spans="1:11" s="11" customFormat="1" ht="45">
      <c r="A8" s="1">
        <v>5</v>
      </c>
      <c r="B8" s="90" t="s">
        <v>325</v>
      </c>
      <c r="C8" s="5">
        <f>Bevételek!C158</f>
        <v>0</v>
      </c>
      <c r="D8" s="5">
        <f>Bevételek!C159</f>
        <v>75000</v>
      </c>
      <c r="E8" s="5">
        <f>Bevételek!C160</f>
        <v>646000</v>
      </c>
      <c r="F8" s="5">
        <f>C8+D8+E8</f>
        <v>721000</v>
      </c>
      <c r="G8" s="92" t="s">
        <v>89</v>
      </c>
      <c r="H8" s="5">
        <f>Kiadás!C12</f>
        <v>0</v>
      </c>
      <c r="I8" s="5">
        <f>Kiadás!C13</f>
        <v>1354345</v>
      </c>
      <c r="J8" s="5">
        <f>Kiadás!C14</f>
        <v>145000</v>
      </c>
      <c r="K8" s="5">
        <f>H8+I8+J8</f>
        <v>1499345</v>
      </c>
    </row>
    <row r="9" spans="1:11" s="11" customFormat="1" ht="15.75">
      <c r="A9" s="1">
        <v>6</v>
      </c>
      <c r="B9" s="90" t="s">
        <v>53</v>
      </c>
      <c r="C9" s="5">
        <f>Bevételek!C215</f>
        <v>0</v>
      </c>
      <c r="D9" s="5">
        <f>Bevételek!C216</f>
        <v>158198</v>
      </c>
      <c r="E9" s="5">
        <f>Bevételek!C217</f>
        <v>0</v>
      </c>
      <c r="F9" s="5">
        <f>C9+D9+E9</f>
        <v>158198</v>
      </c>
      <c r="G9" s="92" t="s">
        <v>90</v>
      </c>
      <c r="H9" s="5">
        <f>Kiadás!C16</f>
        <v>0</v>
      </c>
      <c r="I9" s="5">
        <f>Kiadás!C17</f>
        <v>3559030</v>
      </c>
      <c r="J9" s="5">
        <f>Kiadás!C18</f>
        <v>0</v>
      </c>
      <c r="K9" s="5">
        <f>H9+I9+J9</f>
        <v>3559030</v>
      </c>
    </row>
    <row r="10" spans="1:11" s="11" customFormat="1" ht="15.75">
      <c r="A10" s="1">
        <v>7</v>
      </c>
      <c r="B10" s="265" t="s">
        <v>383</v>
      </c>
      <c r="C10" s="263">
        <f>Bevételek!C249</f>
        <v>0</v>
      </c>
      <c r="D10" s="263">
        <f>Bevételek!C250</f>
        <v>0</v>
      </c>
      <c r="E10" s="263">
        <f>Bevételek!C251</f>
        <v>0</v>
      </c>
      <c r="F10" s="263">
        <f>C10+D10+E10</f>
        <v>0</v>
      </c>
      <c r="G10" s="92" t="s">
        <v>91</v>
      </c>
      <c r="H10" s="5">
        <f>Kiadás!C61</f>
        <v>0</v>
      </c>
      <c r="I10" s="5">
        <f>Kiadás!C62</f>
        <v>280000</v>
      </c>
      <c r="J10" s="5">
        <f>Kiadás!C63</f>
        <v>0</v>
      </c>
      <c r="K10" s="5">
        <f>H10+I10+J10</f>
        <v>280000</v>
      </c>
    </row>
    <row r="11" spans="1:11" s="11" customFormat="1" ht="30">
      <c r="A11" s="1">
        <v>8</v>
      </c>
      <c r="B11" s="265"/>
      <c r="C11" s="263"/>
      <c r="D11" s="263"/>
      <c r="E11" s="263"/>
      <c r="F11" s="263"/>
      <c r="G11" s="92" t="s">
        <v>92</v>
      </c>
      <c r="H11" s="5">
        <f>Kiadás!C124</f>
        <v>0</v>
      </c>
      <c r="I11" s="5">
        <f>Kiadás!C125</f>
        <v>878023</v>
      </c>
      <c r="J11" s="5">
        <f>Kiadás!C126</f>
        <v>0</v>
      </c>
      <c r="K11" s="5">
        <f>H11+I11+J11</f>
        <v>878023</v>
      </c>
    </row>
    <row r="12" spans="1:11" s="11" customFormat="1" ht="15.75">
      <c r="A12" s="1">
        <v>9</v>
      </c>
      <c r="B12" s="91" t="s">
        <v>94</v>
      </c>
      <c r="C12" s="13">
        <f>SUM(C7:C11)</f>
        <v>0</v>
      </c>
      <c r="D12" s="13">
        <f>SUM(D7:D11)</f>
        <v>12802582</v>
      </c>
      <c r="E12" s="13">
        <f>SUM(E7:E11)</f>
        <v>646000</v>
      </c>
      <c r="F12" s="13">
        <f>SUM(F7:F11)</f>
        <v>13448582</v>
      </c>
      <c r="G12" s="91" t="s">
        <v>95</v>
      </c>
      <c r="H12" s="13">
        <f>SUM(H7:H11)</f>
        <v>0</v>
      </c>
      <c r="I12" s="13">
        <f>SUM(I7:I11)</f>
        <v>13108398</v>
      </c>
      <c r="J12" s="13">
        <f>SUM(J7:J11)</f>
        <v>795000</v>
      </c>
      <c r="K12" s="13">
        <f>SUM(K7:K11)</f>
        <v>13903398</v>
      </c>
    </row>
    <row r="13" spans="1:11" s="11" customFormat="1" ht="15.75">
      <c r="A13" s="1">
        <v>10</v>
      </c>
      <c r="B13" s="93" t="s">
        <v>152</v>
      </c>
      <c r="C13" s="94">
        <f>C12-H12</f>
        <v>0</v>
      </c>
      <c r="D13" s="94">
        <f>D12-I12</f>
        <v>-305816</v>
      </c>
      <c r="E13" s="94">
        <f>E12-J12</f>
        <v>-149000</v>
      </c>
      <c r="F13" s="94">
        <f>F12-K12</f>
        <v>-454816</v>
      </c>
      <c r="G13" s="262" t="s">
        <v>138</v>
      </c>
      <c r="H13" s="259">
        <f>Kiadás!C153</f>
        <v>0</v>
      </c>
      <c r="I13" s="259">
        <f>Kiadás!C154</f>
        <v>502731</v>
      </c>
      <c r="J13" s="259">
        <f>Kiadás!C155</f>
        <v>0</v>
      </c>
      <c r="K13" s="259">
        <f>H13+I13+J13</f>
        <v>502731</v>
      </c>
    </row>
    <row r="14" spans="1:11" s="11" customFormat="1" ht="15.75">
      <c r="A14" s="1">
        <v>11</v>
      </c>
      <c r="B14" s="93" t="s">
        <v>143</v>
      </c>
      <c r="C14" s="5">
        <f>Bevételek!C271</f>
        <v>0</v>
      </c>
      <c r="D14" s="5">
        <f>Bevételek!C272</f>
        <v>2907939</v>
      </c>
      <c r="E14" s="5">
        <f>Bevételek!C273</f>
        <v>149000</v>
      </c>
      <c r="F14" s="5">
        <f>C14+D14+E14</f>
        <v>3056939</v>
      </c>
      <c r="G14" s="262"/>
      <c r="H14" s="259"/>
      <c r="I14" s="259"/>
      <c r="J14" s="259"/>
      <c r="K14" s="259"/>
    </row>
    <row r="15" spans="1:11" s="11" customFormat="1" ht="15.75">
      <c r="A15" s="1">
        <v>12</v>
      </c>
      <c r="B15" s="93" t="s">
        <v>144</v>
      </c>
      <c r="C15" s="5">
        <f>Bevételek!C292</f>
        <v>0</v>
      </c>
      <c r="D15" s="5">
        <f>Bevételek!C293</f>
        <v>0</v>
      </c>
      <c r="E15" s="5">
        <f>Bevételek!C294</f>
        <v>0</v>
      </c>
      <c r="F15" s="5">
        <f>C15+D15+E15</f>
        <v>0</v>
      </c>
      <c r="G15" s="262"/>
      <c r="H15" s="259"/>
      <c r="I15" s="259"/>
      <c r="J15" s="259"/>
      <c r="K15" s="259"/>
    </row>
    <row r="16" spans="1:11" s="11" customFormat="1" ht="31.5">
      <c r="A16" s="1">
        <v>13</v>
      </c>
      <c r="B16" s="91" t="s">
        <v>10</v>
      </c>
      <c r="C16" s="14">
        <f>C12+C14+C15</f>
        <v>0</v>
      </c>
      <c r="D16" s="14">
        <f>D12+D14+D15</f>
        <v>15710521</v>
      </c>
      <c r="E16" s="14">
        <f>E12+E14+E15</f>
        <v>795000</v>
      </c>
      <c r="F16" s="14">
        <f>F12+F14+F15</f>
        <v>16505521</v>
      </c>
      <c r="G16" s="91" t="s">
        <v>11</v>
      </c>
      <c r="H16" s="14">
        <f>H12+H13</f>
        <v>0</v>
      </c>
      <c r="I16" s="14">
        <f>I12+I13</f>
        <v>13611129</v>
      </c>
      <c r="J16" s="14">
        <f>J12+J13</f>
        <v>795000</v>
      </c>
      <c r="K16" s="14">
        <f>K12+K13</f>
        <v>14406129</v>
      </c>
    </row>
    <row r="17" spans="1:11" s="95" customFormat="1" ht="16.5">
      <c r="A17" s="1">
        <v>14</v>
      </c>
      <c r="B17" s="267" t="s">
        <v>146</v>
      </c>
      <c r="C17" s="267"/>
      <c r="D17" s="267"/>
      <c r="E17" s="267"/>
      <c r="F17" s="267"/>
      <c r="G17" s="261" t="s">
        <v>125</v>
      </c>
      <c r="H17" s="261"/>
      <c r="I17" s="261"/>
      <c r="J17" s="261"/>
      <c r="K17" s="261"/>
    </row>
    <row r="18" spans="1:11" s="11" customFormat="1" ht="47.25">
      <c r="A18" s="1">
        <v>15</v>
      </c>
      <c r="B18" s="90" t="s">
        <v>312</v>
      </c>
      <c r="C18" s="5">
        <f>Bevételek!C129</f>
        <v>0</v>
      </c>
      <c r="D18" s="5">
        <f>Bevételek!C130</f>
        <v>0</v>
      </c>
      <c r="E18" s="5">
        <f>Bevételek!C131</f>
        <v>0</v>
      </c>
      <c r="F18" s="5">
        <f>C18+D18+E18</f>
        <v>0</v>
      </c>
      <c r="G18" s="90" t="s">
        <v>120</v>
      </c>
      <c r="H18" s="5">
        <f>Kiadás!C129</f>
        <v>0</v>
      </c>
      <c r="I18" s="5">
        <f>Kiadás!C130</f>
        <v>21717</v>
      </c>
      <c r="J18" s="5">
        <f>Kiadás!C131</f>
        <v>0</v>
      </c>
      <c r="K18" s="5">
        <f>H18+I18+J18</f>
        <v>21717</v>
      </c>
    </row>
    <row r="19" spans="1:11" s="11" customFormat="1" ht="15.75">
      <c r="A19" s="1">
        <v>16</v>
      </c>
      <c r="B19" s="90" t="s">
        <v>146</v>
      </c>
      <c r="C19" s="5">
        <f>Bevételek!C235</f>
        <v>0</v>
      </c>
      <c r="D19" s="5">
        <f>Bevételek!C236</f>
        <v>0</v>
      </c>
      <c r="E19" s="5">
        <f>Bevételek!C237</f>
        <v>0</v>
      </c>
      <c r="F19" s="5">
        <f>C19+D19+E19</f>
        <v>0</v>
      </c>
      <c r="G19" s="90" t="s">
        <v>54</v>
      </c>
      <c r="H19" s="5">
        <f>Kiadás!C133</f>
        <v>0</v>
      </c>
      <c r="I19" s="5">
        <f>Kiadás!C134</f>
        <v>2070858</v>
      </c>
      <c r="J19" s="5">
        <f>Kiadás!C135</f>
        <v>0</v>
      </c>
      <c r="K19" s="5">
        <f>H19+I19+J19</f>
        <v>2070858</v>
      </c>
    </row>
    <row r="20" spans="1:11" s="11" customFormat="1" ht="31.5">
      <c r="A20" s="1">
        <v>17</v>
      </c>
      <c r="B20" s="90" t="s">
        <v>384</v>
      </c>
      <c r="C20" s="5">
        <f>Bevételek!C262</f>
        <v>0</v>
      </c>
      <c r="D20" s="5">
        <f>Bevételek!C263</f>
        <v>0</v>
      </c>
      <c r="E20" s="5">
        <f>Bevételek!C264</f>
        <v>0</v>
      </c>
      <c r="F20" s="5">
        <f>C20+D20+E20</f>
        <v>0</v>
      </c>
      <c r="G20" s="90" t="s">
        <v>220</v>
      </c>
      <c r="H20" s="5">
        <f>Kiadás!C137</f>
        <v>0</v>
      </c>
      <c r="I20" s="5">
        <f>Kiadás!C138</f>
        <v>6817</v>
      </c>
      <c r="J20" s="5">
        <f>Kiadás!C139</f>
        <v>0</v>
      </c>
      <c r="K20" s="5">
        <f>H20+I20+J20</f>
        <v>6817</v>
      </c>
    </row>
    <row r="21" spans="1:11" s="11" customFormat="1" ht="15.75">
      <c r="A21" s="1">
        <v>18</v>
      </c>
      <c r="B21" s="91" t="s">
        <v>94</v>
      </c>
      <c r="C21" s="13">
        <f>SUM(C18:C20)</f>
        <v>0</v>
      </c>
      <c r="D21" s="13">
        <f>SUM(D18:D20)</f>
        <v>0</v>
      </c>
      <c r="E21" s="13">
        <f>SUM(E18:E20)</f>
        <v>0</v>
      </c>
      <c r="F21" s="13">
        <f>SUM(F18:F20)</f>
        <v>0</v>
      </c>
      <c r="G21" s="91" t="s">
        <v>95</v>
      </c>
      <c r="H21" s="13">
        <f>SUM(H18:H20)</f>
        <v>0</v>
      </c>
      <c r="I21" s="13">
        <f>SUM(I18:I20)</f>
        <v>2099392</v>
      </c>
      <c r="J21" s="13">
        <f>SUM(J18:J20)</f>
        <v>0</v>
      </c>
      <c r="K21" s="13">
        <f>SUM(K18:K20)</f>
        <v>2099392</v>
      </c>
    </row>
    <row r="22" spans="1:11" s="11" customFormat="1" ht="15.75">
      <c r="A22" s="1">
        <v>19</v>
      </c>
      <c r="B22" s="93" t="s">
        <v>152</v>
      </c>
      <c r="C22" s="94">
        <f>C21-H21</f>
        <v>0</v>
      </c>
      <c r="D22" s="94">
        <f>D21-I21</f>
        <v>-2099392</v>
      </c>
      <c r="E22" s="94">
        <f>E21-J21</f>
        <v>0</v>
      </c>
      <c r="F22" s="94">
        <f>F21-K21</f>
        <v>-2099392</v>
      </c>
      <c r="G22" s="262" t="s">
        <v>138</v>
      </c>
      <c r="H22" s="259">
        <f>Kiadás!C168</f>
        <v>0</v>
      </c>
      <c r="I22" s="259">
        <f>Kiadás!C169</f>
        <v>0</v>
      </c>
      <c r="J22" s="259">
        <f>Kiadás!C170</f>
        <v>0</v>
      </c>
      <c r="K22" s="259">
        <f>H22+I22+J22</f>
        <v>0</v>
      </c>
    </row>
    <row r="23" spans="1:11" s="11" customFormat="1" ht="15.75">
      <c r="A23" s="1">
        <v>20</v>
      </c>
      <c r="B23" s="93" t="s">
        <v>143</v>
      </c>
      <c r="C23" s="5">
        <f>Bevételek!C278</f>
        <v>0</v>
      </c>
      <c r="D23" s="5">
        <f>Bevételek!C279</f>
        <v>0</v>
      </c>
      <c r="E23" s="5">
        <f>Bevételek!C280</f>
        <v>0</v>
      </c>
      <c r="F23" s="5">
        <f>C23+D23+E23</f>
        <v>0</v>
      </c>
      <c r="G23" s="262"/>
      <c r="H23" s="259"/>
      <c r="I23" s="259"/>
      <c r="J23" s="259"/>
      <c r="K23" s="259"/>
    </row>
    <row r="24" spans="1:11" s="11" customFormat="1" ht="15.75">
      <c r="A24" s="1">
        <v>21</v>
      </c>
      <c r="B24" s="93" t="s">
        <v>144</v>
      </c>
      <c r="C24" s="5">
        <f>Bevételek!C305</f>
        <v>0</v>
      </c>
      <c r="D24" s="5">
        <f>Bevételek!C306</f>
        <v>0</v>
      </c>
      <c r="E24" s="5">
        <f>Bevételek!C307</f>
        <v>0</v>
      </c>
      <c r="F24" s="5">
        <f>C24+D24+E24</f>
        <v>0</v>
      </c>
      <c r="G24" s="262"/>
      <c r="H24" s="259"/>
      <c r="I24" s="259"/>
      <c r="J24" s="259"/>
      <c r="K24" s="259"/>
    </row>
    <row r="25" spans="1:11" s="11" customFormat="1" ht="31.5">
      <c r="A25" s="1">
        <v>22</v>
      </c>
      <c r="B25" s="91" t="s">
        <v>12</v>
      </c>
      <c r="C25" s="14">
        <f>C21+C23+C24</f>
        <v>0</v>
      </c>
      <c r="D25" s="14">
        <f>D21+D23+D24</f>
        <v>0</v>
      </c>
      <c r="E25" s="14">
        <f>E21+E23+E24</f>
        <v>0</v>
      </c>
      <c r="F25" s="14">
        <f>F21+F23+F24</f>
        <v>0</v>
      </c>
      <c r="G25" s="91" t="s">
        <v>13</v>
      </c>
      <c r="H25" s="14">
        <f>H21+H22</f>
        <v>0</v>
      </c>
      <c r="I25" s="14">
        <f>I21+I22</f>
        <v>2099392</v>
      </c>
      <c r="J25" s="14">
        <f>J21+J22</f>
        <v>0</v>
      </c>
      <c r="K25" s="14">
        <f>K21+K22</f>
        <v>2099392</v>
      </c>
    </row>
    <row r="26" spans="1:11" s="95" customFormat="1" ht="16.5">
      <c r="A26" s="1">
        <v>23</v>
      </c>
      <c r="B26" s="260" t="s">
        <v>148</v>
      </c>
      <c r="C26" s="260"/>
      <c r="D26" s="260"/>
      <c r="E26" s="260"/>
      <c r="F26" s="260"/>
      <c r="G26" s="261" t="s">
        <v>149</v>
      </c>
      <c r="H26" s="261"/>
      <c r="I26" s="261"/>
      <c r="J26" s="261"/>
      <c r="K26" s="261"/>
    </row>
    <row r="27" spans="1:11" s="11" customFormat="1" ht="15.75">
      <c r="A27" s="1">
        <v>24</v>
      </c>
      <c r="B27" s="90" t="s">
        <v>150</v>
      </c>
      <c r="C27" s="5">
        <f>C12+C21</f>
        <v>0</v>
      </c>
      <c r="D27" s="5">
        <f>D12+D21</f>
        <v>12802582</v>
      </c>
      <c r="E27" s="5">
        <f>E12+E21</f>
        <v>646000</v>
      </c>
      <c r="F27" s="5">
        <f>F12+F21</f>
        <v>13448582</v>
      </c>
      <c r="G27" s="90" t="s">
        <v>151</v>
      </c>
      <c r="H27" s="5">
        <f>H12+H21</f>
        <v>0</v>
      </c>
      <c r="I27" s="5">
        <f aca="true" t="shared" si="0" ref="I27:K28">I12+I21</f>
        <v>15207790</v>
      </c>
      <c r="J27" s="5">
        <f t="shared" si="0"/>
        <v>795000</v>
      </c>
      <c r="K27" s="5">
        <f t="shared" si="0"/>
        <v>16002790</v>
      </c>
    </row>
    <row r="28" spans="1:11" s="11" customFormat="1" ht="15.75">
      <c r="A28" s="1">
        <v>25</v>
      </c>
      <c r="B28" s="93" t="s">
        <v>152</v>
      </c>
      <c r="C28" s="94">
        <f>C27-H27</f>
        <v>0</v>
      </c>
      <c r="D28" s="94">
        <f>D27-I27</f>
        <v>-2405208</v>
      </c>
      <c r="E28" s="94">
        <f>E27-J27</f>
        <v>-149000</v>
      </c>
      <c r="F28" s="94">
        <f>F27-K27</f>
        <v>-2554208</v>
      </c>
      <c r="G28" s="262" t="s">
        <v>145</v>
      </c>
      <c r="H28" s="259">
        <f>H13+H22</f>
        <v>0</v>
      </c>
      <c r="I28" s="259">
        <f t="shared" si="0"/>
        <v>502731</v>
      </c>
      <c r="J28" s="259">
        <f t="shared" si="0"/>
        <v>0</v>
      </c>
      <c r="K28" s="259">
        <f t="shared" si="0"/>
        <v>502731</v>
      </c>
    </row>
    <row r="29" spans="1:11" s="11" customFormat="1" ht="15.75">
      <c r="A29" s="1">
        <v>26</v>
      </c>
      <c r="B29" s="93" t="s">
        <v>143</v>
      </c>
      <c r="C29" s="5">
        <f>C14+C23</f>
        <v>0</v>
      </c>
      <c r="D29" s="5">
        <f aca="true" t="shared" si="1" ref="D29:F30">D14+D23</f>
        <v>2907939</v>
      </c>
      <c r="E29" s="5">
        <f t="shared" si="1"/>
        <v>149000</v>
      </c>
      <c r="F29" s="5">
        <f t="shared" si="1"/>
        <v>3056939</v>
      </c>
      <c r="G29" s="262"/>
      <c r="H29" s="259"/>
      <c r="I29" s="259"/>
      <c r="J29" s="259"/>
      <c r="K29" s="259"/>
    </row>
    <row r="30" spans="1:11" s="11" customFormat="1" ht="15.75">
      <c r="A30" s="1">
        <v>27</v>
      </c>
      <c r="B30" s="93" t="s">
        <v>144</v>
      </c>
      <c r="C30" s="5">
        <f>C15+C24</f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262"/>
      <c r="H30" s="259"/>
      <c r="I30" s="259"/>
      <c r="J30" s="259"/>
      <c r="K30" s="259"/>
    </row>
    <row r="31" spans="1:11" s="11" customFormat="1" ht="15.75">
      <c r="A31" s="1">
        <v>28</v>
      </c>
      <c r="B31" s="89" t="s">
        <v>7</v>
      </c>
      <c r="C31" s="14">
        <f>C27+C29+C30</f>
        <v>0</v>
      </c>
      <c r="D31" s="14">
        <f>D27+D29+D30</f>
        <v>15710521</v>
      </c>
      <c r="E31" s="14">
        <f>E27+E29+E30</f>
        <v>795000</v>
      </c>
      <c r="F31" s="14">
        <f>F27+F29+F30</f>
        <v>16505521</v>
      </c>
      <c r="G31" s="89" t="s">
        <v>8</v>
      </c>
      <c r="H31" s="14">
        <f>SUM(H27:H30)</f>
        <v>0</v>
      </c>
      <c r="I31" s="14">
        <f>SUM(I27:I30)</f>
        <v>15710521</v>
      </c>
      <c r="J31" s="14">
        <f>SUM(J27:J30)</f>
        <v>795000</v>
      </c>
      <c r="K31" s="14">
        <f>SUM(K27:K30)</f>
        <v>16505521</v>
      </c>
    </row>
  </sheetData>
  <sheetProtection/>
  <mergeCells count="29">
    <mergeCell ref="I22:I24"/>
    <mergeCell ref="B26:F26"/>
    <mergeCell ref="B4:B5"/>
    <mergeCell ref="D10:D11"/>
    <mergeCell ref="E10:E11"/>
    <mergeCell ref="F10:F11"/>
    <mergeCell ref="B17:F17"/>
    <mergeCell ref="G26:K26"/>
    <mergeCell ref="H22:H24"/>
    <mergeCell ref="A1:K1"/>
    <mergeCell ref="B10:B11"/>
    <mergeCell ref="G4:G5"/>
    <mergeCell ref="I28:I30"/>
    <mergeCell ref="G6:K6"/>
    <mergeCell ref="K13:K15"/>
    <mergeCell ref="K22:K24"/>
    <mergeCell ref="K28:K30"/>
    <mergeCell ref="G22:G24"/>
    <mergeCell ref="J13:J15"/>
    <mergeCell ref="H28:H30"/>
    <mergeCell ref="B6:F6"/>
    <mergeCell ref="G17:K17"/>
    <mergeCell ref="G13:G15"/>
    <mergeCell ref="J22:J24"/>
    <mergeCell ref="J28:J30"/>
    <mergeCell ref="G28:G30"/>
    <mergeCell ref="H13:H15"/>
    <mergeCell ref="C10:C11"/>
    <mergeCell ref="I13:I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  <headerFooter>
    <oddHeader>&amp;R&amp;"Arial,Normál"&amp;10
1. melléklet a 3/2018.(III.12.)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6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7109375" style="2" customWidth="1"/>
    <col min="2" max="2" width="37.421875" style="2" customWidth="1"/>
    <col min="3" max="3" width="5.7109375" style="2" customWidth="1"/>
    <col min="4" max="4" width="14.00390625" style="2" customWidth="1"/>
    <col min="5" max="5" width="13.8515625" style="2" customWidth="1"/>
    <col min="6" max="6" width="14.28125" style="2" customWidth="1"/>
    <col min="7" max="16384" width="9.140625" style="2" customWidth="1"/>
  </cols>
  <sheetData>
    <row r="1" spans="1:6" ht="15.75">
      <c r="A1" s="268" t="s">
        <v>633</v>
      </c>
      <c r="B1" s="268"/>
      <c r="C1" s="268"/>
      <c r="D1" s="268"/>
      <c r="E1" s="268"/>
      <c r="F1" s="268"/>
    </row>
    <row r="2" spans="1:6" ht="15.75">
      <c r="A2" s="264" t="s">
        <v>483</v>
      </c>
      <c r="B2" s="264"/>
      <c r="C2" s="264"/>
      <c r="D2" s="264"/>
      <c r="E2" s="264"/>
      <c r="F2" s="264"/>
    </row>
    <row r="3" ht="15.75"/>
    <row r="4" spans="1:6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200" t="s">
        <v>56</v>
      </c>
    </row>
    <row r="5" spans="1:6" s="3" customFormat="1" ht="15.75">
      <c r="A5" s="1">
        <v>1</v>
      </c>
      <c r="B5" s="269" t="s">
        <v>9</v>
      </c>
      <c r="C5" s="269" t="s">
        <v>153</v>
      </c>
      <c r="D5" s="241" t="s">
        <v>14</v>
      </c>
      <c r="E5" s="242" t="s">
        <v>15</v>
      </c>
      <c r="F5" s="4" t="s">
        <v>16</v>
      </c>
    </row>
    <row r="6" spans="1:6" s="3" customFormat="1" ht="15.75">
      <c r="A6" s="1">
        <v>2</v>
      </c>
      <c r="B6" s="270"/>
      <c r="C6" s="270"/>
      <c r="D6" s="39" t="s">
        <v>4</v>
      </c>
      <c r="E6" s="39" t="s">
        <v>4</v>
      </c>
      <c r="F6" s="39" t="s">
        <v>4</v>
      </c>
    </row>
    <row r="7" spans="1:6" s="3" customFormat="1" ht="15.75">
      <c r="A7" s="1">
        <v>3</v>
      </c>
      <c r="B7" s="104" t="s">
        <v>120</v>
      </c>
      <c r="C7" s="99"/>
      <c r="D7" s="14"/>
      <c r="E7" s="14"/>
      <c r="F7" s="14"/>
    </row>
    <row r="8" spans="1:6" s="3" customFormat="1" ht="15.75" hidden="1">
      <c r="A8" s="1"/>
      <c r="B8" s="7"/>
      <c r="C8" s="99"/>
      <c r="D8" s="5"/>
      <c r="E8" s="5"/>
      <c r="F8" s="140">
        <f>D8+E8</f>
        <v>0</v>
      </c>
    </row>
    <row r="9" spans="1:6" s="3" customFormat="1" ht="31.5" hidden="1">
      <c r="A9" s="1"/>
      <c r="B9" s="7" t="s">
        <v>212</v>
      </c>
      <c r="C9" s="99"/>
      <c r="D9" s="5">
        <f>SUM(D8)</f>
        <v>0</v>
      </c>
      <c r="E9" s="115"/>
      <c r="F9" s="115"/>
    </row>
    <row r="10" spans="1:6" s="3" customFormat="1" ht="15.75" hidden="1">
      <c r="A10" s="1">
        <v>4</v>
      </c>
      <c r="B10" s="121" t="s">
        <v>537</v>
      </c>
      <c r="C10" s="99">
        <v>2</v>
      </c>
      <c r="D10" s="5"/>
      <c r="E10" s="5"/>
      <c r="F10" s="5">
        <f>D10+E10</f>
        <v>0</v>
      </c>
    </row>
    <row r="11" spans="1:6" s="3" customFormat="1" ht="15.75" hidden="1">
      <c r="A11" s="1">
        <v>5</v>
      </c>
      <c r="B11" s="121" t="s">
        <v>520</v>
      </c>
      <c r="C11" s="99">
        <v>2</v>
      </c>
      <c r="D11" s="5"/>
      <c r="E11" s="5"/>
      <c r="F11" s="5">
        <f>D11+E11</f>
        <v>0</v>
      </c>
    </row>
    <row r="12" spans="1:6" s="3" customFormat="1" ht="15.75" hidden="1">
      <c r="A12" s="1"/>
      <c r="B12" s="7"/>
      <c r="C12" s="99"/>
      <c r="D12" s="5"/>
      <c r="E12" s="5"/>
      <c r="F12" s="5">
        <f>D12+E12</f>
        <v>0</v>
      </c>
    </row>
    <row r="13" spans="1:6" s="3" customFormat="1" ht="15.75" hidden="1">
      <c r="A13" s="1"/>
      <c r="B13" s="121"/>
      <c r="C13" s="99"/>
      <c r="D13" s="5"/>
      <c r="E13" s="5"/>
      <c r="F13" s="5">
        <f>D13+E13</f>
        <v>0</v>
      </c>
    </row>
    <row r="14" spans="1:6" s="3" customFormat="1" ht="15.75" hidden="1">
      <c r="A14" s="1"/>
      <c r="B14" s="121" t="s">
        <v>533</v>
      </c>
      <c r="C14" s="99">
        <v>2</v>
      </c>
      <c r="D14" s="5"/>
      <c r="E14" s="5"/>
      <c r="F14" s="5">
        <f>D14+E14</f>
        <v>0</v>
      </c>
    </row>
    <row r="15" spans="1:6" s="3" customFormat="1" ht="31.5" hidden="1">
      <c r="A15" s="1">
        <v>6</v>
      </c>
      <c r="B15" s="7" t="s">
        <v>211</v>
      </c>
      <c r="C15" s="99"/>
      <c r="D15" s="5">
        <f>SUM(D10:D14)</f>
        <v>0</v>
      </c>
      <c r="E15" s="115"/>
      <c r="F15" s="115"/>
    </row>
    <row r="16" spans="1:6" s="3" customFormat="1" ht="15.75">
      <c r="A16" s="1">
        <v>4</v>
      </c>
      <c r="B16" s="121" t="s">
        <v>647</v>
      </c>
      <c r="C16" s="99">
        <v>2</v>
      </c>
      <c r="D16" s="5">
        <v>17100</v>
      </c>
      <c r="E16" s="5">
        <v>4617</v>
      </c>
      <c r="F16" s="5">
        <f>D16+E16</f>
        <v>21717</v>
      </c>
    </row>
    <row r="17" spans="1:6" s="3" customFormat="1" ht="31.5">
      <c r="A17" s="1">
        <v>5</v>
      </c>
      <c r="B17" s="7" t="s">
        <v>210</v>
      </c>
      <c r="C17" s="99"/>
      <c r="D17" s="5">
        <f>SUM(D16)</f>
        <v>17100</v>
      </c>
      <c r="E17" s="115"/>
      <c r="F17" s="115"/>
    </row>
    <row r="18" spans="1:6" s="3" customFormat="1" ht="15.75" hidden="1">
      <c r="A18" s="1">
        <v>7</v>
      </c>
      <c r="B18" s="7" t="s">
        <v>539</v>
      </c>
      <c r="C18" s="99">
        <v>2</v>
      </c>
      <c r="D18" s="5"/>
      <c r="E18" s="5"/>
      <c r="F18" s="5">
        <f>D18+E18</f>
        <v>0</v>
      </c>
    </row>
    <row r="19" spans="1:6" s="3" customFormat="1" ht="15.75" hidden="1">
      <c r="A19" s="1">
        <v>8</v>
      </c>
      <c r="B19" s="7" t="s">
        <v>540</v>
      </c>
      <c r="C19" s="99">
        <v>2</v>
      </c>
      <c r="D19" s="5"/>
      <c r="E19" s="5"/>
      <c r="F19" s="5">
        <f>D19+E19</f>
        <v>0</v>
      </c>
    </row>
    <row r="20" spans="1:6" s="3" customFormat="1" ht="15.75" hidden="1">
      <c r="A20" s="1">
        <v>9</v>
      </c>
      <c r="B20" s="7" t="s">
        <v>541</v>
      </c>
      <c r="C20" s="99">
        <v>2</v>
      </c>
      <c r="D20" s="5"/>
      <c r="E20" s="5"/>
      <c r="F20" s="5">
        <f>D20+E20</f>
        <v>0</v>
      </c>
    </row>
    <row r="21" spans="1:6" s="3" customFormat="1" ht="15.75" hidden="1">
      <c r="A21" s="1">
        <v>10</v>
      </c>
      <c r="B21" s="7" t="s">
        <v>542</v>
      </c>
      <c r="C21" s="99">
        <v>2</v>
      </c>
      <c r="D21" s="5"/>
      <c r="E21" s="5"/>
      <c r="F21" s="5">
        <f>D21+E21</f>
        <v>0</v>
      </c>
    </row>
    <row r="22" spans="1:6" s="3" customFormat="1" ht="15.75" hidden="1">
      <c r="A22" s="1">
        <v>11</v>
      </c>
      <c r="B22" s="7" t="s">
        <v>543</v>
      </c>
      <c r="C22" s="99">
        <v>2</v>
      </c>
      <c r="D22" s="5"/>
      <c r="E22" s="5"/>
      <c r="F22" s="5">
        <f>D22+E22</f>
        <v>0</v>
      </c>
    </row>
    <row r="23" spans="1:6" s="3" customFormat="1" ht="31.5" hidden="1">
      <c r="A23" s="1">
        <v>12</v>
      </c>
      <c r="B23" s="7" t="s">
        <v>213</v>
      </c>
      <c r="C23" s="99"/>
      <c r="D23" s="5">
        <f>SUM(D18:D22)</f>
        <v>0</v>
      </c>
      <c r="E23" s="115"/>
      <c r="F23" s="115"/>
    </row>
    <row r="24" spans="1:6" s="3" customFormat="1" ht="15.75" hidden="1">
      <c r="A24" s="1"/>
      <c r="B24" s="7" t="s">
        <v>214</v>
      </c>
      <c r="C24" s="99"/>
      <c r="D24" s="5"/>
      <c r="E24" s="115"/>
      <c r="F24" s="115"/>
    </row>
    <row r="25" spans="1:6" s="3" customFormat="1" ht="31.5" hidden="1">
      <c r="A25" s="1"/>
      <c r="B25" s="7" t="s">
        <v>215</v>
      </c>
      <c r="C25" s="99"/>
      <c r="D25" s="5"/>
      <c r="E25" s="115"/>
      <c r="F25" s="115"/>
    </row>
    <row r="26" spans="1:6" s="3" customFormat="1" ht="47.25">
      <c r="A26" s="1">
        <v>6</v>
      </c>
      <c r="B26" s="7" t="s">
        <v>234</v>
      </c>
      <c r="C26" s="99"/>
      <c r="D26" s="115"/>
      <c r="E26" s="5">
        <f>SUM(E7:E25)</f>
        <v>4617</v>
      </c>
      <c r="F26" s="115"/>
    </row>
    <row r="27" spans="1:6" s="3" customFormat="1" ht="15.75">
      <c r="A27" s="1">
        <v>7</v>
      </c>
      <c r="B27" s="9" t="s">
        <v>120</v>
      </c>
      <c r="C27" s="99"/>
      <c r="D27" s="14">
        <f>SUM(D28:D30)</f>
        <v>17100</v>
      </c>
      <c r="E27" s="14">
        <f>SUM(E28:E30)</f>
        <v>4617</v>
      </c>
      <c r="F27" s="14">
        <f>D27+E27</f>
        <v>21717</v>
      </c>
    </row>
    <row r="28" spans="1:6" s="3" customFormat="1" ht="15.75">
      <c r="A28" s="1">
        <v>8</v>
      </c>
      <c r="B28" s="87" t="s">
        <v>406</v>
      </c>
      <c r="C28" s="99">
        <v>1</v>
      </c>
      <c r="D28" s="5">
        <f>SUMIF($C$7:$C$27,"1",D$7:D$27)</f>
        <v>0</v>
      </c>
      <c r="E28" s="5">
        <f>SUMIF($C$7:$C$27,"1",E$7:E$27)</f>
        <v>0</v>
      </c>
      <c r="F28" s="5">
        <f>D28+E28</f>
        <v>0</v>
      </c>
    </row>
    <row r="29" spans="1:6" s="3" customFormat="1" ht="15.75">
      <c r="A29" s="1">
        <v>9</v>
      </c>
      <c r="B29" s="87" t="s">
        <v>245</v>
      </c>
      <c r="C29" s="99">
        <v>2</v>
      </c>
      <c r="D29" s="5">
        <f>SUMIF($C$7:$C$27,"2",D$7:D$27)</f>
        <v>17100</v>
      </c>
      <c r="E29" s="5">
        <f>SUMIF($C$7:$C$27,"2",E$7:E$27)</f>
        <v>4617</v>
      </c>
      <c r="F29" s="5">
        <f>D29+E29</f>
        <v>21717</v>
      </c>
    </row>
    <row r="30" spans="1:6" s="3" customFormat="1" ht="15.75">
      <c r="A30" s="1">
        <v>10</v>
      </c>
      <c r="B30" s="87" t="s">
        <v>137</v>
      </c>
      <c r="C30" s="99">
        <v>3</v>
      </c>
      <c r="D30" s="5">
        <f>SUMIF($C$7:$C$27,"3",D$7:D$27)</f>
        <v>0</v>
      </c>
      <c r="E30" s="5">
        <f>SUMIF($C$7:$C$27,"3",E$7:E$27)</f>
        <v>0</v>
      </c>
      <c r="F30" s="5">
        <f>D30+E30</f>
        <v>0</v>
      </c>
    </row>
    <row r="31" spans="1:6" s="3" customFormat="1" ht="15.75">
      <c r="A31" s="1">
        <v>11</v>
      </c>
      <c r="B31" s="104" t="s">
        <v>54</v>
      </c>
      <c r="C31" s="99"/>
      <c r="D31" s="14"/>
      <c r="E31" s="14"/>
      <c r="F31" s="14"/>
    </row>
    <row r="32" spans="1:6" s="3" customFormat="1" ht="15.75">
      <c r="A32" s="1">
        <v>12</v>
      </c>
      <c r="B32" s="121" t="s">
        <v>499</v>
      </c>
      <c r="C32" s="99">
        <v>2</v>
      </c>
      <c r="D32" s="5">
        <v>72078</v>
      </c>
      <c r="E32" s="5">
        <v>19461</v>
      </c>
      <c r="F32" s="5">
        <f aca="true" t="shared" si="0" ref="F32:F37">D32+E32</f>
        <v>91539</v>
      </c>
    </row>
    <row r="33" spans="1:6" s="3" customFormat="1" ht="15.75" hidden="1">
      <c r="A33" s="1">
        <v>21</v>
      </c>
      <c r="B33" s="121" t="s">
        <v>521</v>
      </c>
      <c r="C33" s="99">
        <v>2</v>
      </c>
      <c r="D33" s="5"/>
      <c r="E33" s="5"/>
      <c r="F33" s="5">
        <f t="shared" si="0"/>
        <v>0</v>
      </c>
    </row>
    <row r="34" spans="1:6" s="3" customFormat="1" ht="31.5">
      <c r="A34" s="1">
        <v>13</v>
      </c>
      <c r="B34" s="7" t="s">
        <v>632</v>
      </c>
      <c r="C34" s="99">
        <v>2</v>
      </c>
      <c r="D34" s="5">
        <v>461772</v>
      </c>
      <c r="E34" s="5">
        <v>88228</v>
      </c>
      <c r="F34" s="5">
        <f t="shared" si="0"/>
        <v>550000</v>
      </c>
    </row>
    <row r="35" spans="1:6" s="3" customFormat="1" ht="15.75">
      <c r="A35" s="1">
        <v>14</v>
      </c>
      <c r="B35" s="121" t="s">
        <v>634</v>
      </c>
      <c r="C35" s="99">
        <v>2</v>
      </c>
      <c r="D35" s="5">
        <v>392475</v>
      </c>
      <c r="E35" s="5">
        <v>105968</v>
      </c>
      <c r="F35" s="5">
        <f t="shared" si="0"/>
        <v>498443</v>
      </c>
    </row>
    <row r="36" spans="1:6" s="3" customFormat="1" ht="15.75">
      <c r="A36" s="1">
        <v>15</v>
      </c>
      <c r="B36" s="7" t="s">
        <v>635</v>
      </c>
      <c r="C36" s="99">
        <v>2</v>
      </c>
      <c r="D36" s="5">
        <v>732973</v>
      </c>
      <c r="E36" s="5">
        <v>197903</v>
      </c>
      <c r="F36" s="5">
        <f t="shared" si="0"/>
        <v>930876</v>
      </c>
    </row>
    <row r="37" spans="1:6" s="3" customFormat="1" ht="15.75" hidden="1">
      <c r="A37" s="1"/>
      <c r="B37" s="121"/>
      <c r="C37" s="99"/>
      <c r="D37" s="5"/>
      <c r="E37" s="5"/>
      <c r="F37" s="5">
        <f t="shared" si="0"/>
        <v>0</v>
      </c>
    </row>
    <row r="38" spans="1:6" s="3" customFormat="1" ht="15.75">
      <c r="A38" s="1">
        <v>16</v>
      </c>
      <c r="B38" s="7" t="s">
        <v>216</v>
      </c>
      <c r="C38" s="99"/>
      <c r="D38" s="5">
        <f>SUM(D32:D37)</f>
        <v>1659298</v>
      </c>
      <c r="E38" s="115"/>
      <c r="F38" s="115"/>
    </row>
    <row r="39" spans="1:6" s="3" customFormat="1" ht="15.75" hidden="1">
      <c r="A39" s="1"/>
      <c r="B39" s="7" t="s">
        <v>217</v>
      </c>
      <c r="C39" s="99"/>
      <c r="D39" s="5"/>
      <c r="E39" s="115"/>
      <c r="F39" s="115"/>
    </row>
    <row r="40" spans="1:6" s="3" customFormat="1" ht="15.75" hidden="1">
      <c r="A40" s="1"/>
      <c r="B40" s="7"/>
      <c r="C40" s="99"/>
      <c r="D40" s="5"/>
      <c r="E40" s="5"/>
      <c r="F40" s="5">
        <f>D40+E40</f>
        <v>0</v>
      </c>
    </row>
    <row r="41" spans="1:6" s="3" customFormat="1" ht="15.75" hidden="1">
      <c r="A41" s="1"/>
      <c r="B41" s="7"/>
      <c r="C41" s="99"/>
      <c r="D41" s="5"/>
      <c r="E41" s="5"/>
      <c r="F41" s="5">
        <f>D41+E41</f>
        <v>0</v>
      </c>
    </row>
    <row r="42" spans="1:6" s="3" customFormat="1" ht="15.75" hidden="1">
      <c r="A42" s="1"/>
      <c r="B42" s="7" t="s">
        <v>218</v>
      </c>
      <c r="C42" s="99"/>
      <c r="D42" s="5">
        <f>SUM(D40:D41)</f>
        <v>0</v>
      </c>
      <c r="E42" s="115"/>
      <c r="F42" s="115"/>
    </row>
    <row r="43" spans="1:6" s="3" customFormat="1" ht="47.25">
      <c r="A43" s="1">
        <v>17</v>
      </c>
      <c r="B43" s="7" t="s">
        <v>219</v>
      </c>
      <c r="C43" s="99"/>
      <c r="D43" s="115"/>
      <c r="E43" s="5">
        <f>SUM(E31:E42)</f>
        <v>411560</v>
      </c>
      <c r="F43" s="115"/>
    </row>
    <row r="44" spans="1:6" s="3" customFormat="1" ht="15.75">
      <c r="A44" s="1">
        <v>18</v>
      </c>
      <c r="B44" s="9" t="s">
        <v>54</v>
      </c>
      <c r="C44" s="99"/>
      <c r="D44" s="14">
        <f>SUM(D45:D47)</f>
        <v>1659298</v>
      </c>
      <c r="E44" s="14">
        <f>SUM(E45:E47)</f>
        <v>411560</v>
      </c>
      <c r="F44" s="14">
        <f>D44+E44</f>
        <v>2070858</v>
      </c>
    </row>
    <row r="45" spans="1:6" s="3" customFormat="1" ht="15.75">
      <c r="A45" s="1">
        <v>19</v>
      </c>
      <c r="B45" s="87" t="s">
        <v>406</v>
      </c>
      <c r="C45" s="99">
        <v>1</v>
      </c>
      <c r="D45" s="5">
        <f>SUMIF($C$31:$C$44,"1",D$31:D$44)</f>
        <v>0</v>
      </c>
      <c r="E45" s="5">
        <f>SUMIF($C$31:$C$44,"1",E$31:E$44)</f>
        <v>0</v>
      </c>
      <c r="F45" s="5">
        <f>D45+E45</f>
        <v>0</v>
      </c>
    </row>
    <row r="46" spans="1:6" s="3" customFormat="1" ht="15.75">
      <c r="A46" s="1">
        <v>20</v>
      </c>
      <c r="B46" s="87" t="s">
        <v>245</v>
      </c>
      <c r="C46" s="99">
        <v>2</v>
      </c>
      <c r="D46" s="5">
        <f>SUMIF($C$31:$C$44,"2",D$31:D$44)</f>
        <v>1659298</v>
      </c>
      <c r="E46" s="5">
        <f>SUMIF($C$31:$C$44,"2",E$31:E$44)</f>
        <v>411560</v>
      </c>
      <c r="F46" s="5">
        <f>D46+E46</f>
        <v>2070858</v>
      </c>
    </row>
    <row r="47" spans="1:6" s="3" customFormat="1" ht="15.75">
      <c r="A47" s="1">
        <v>21</v>
      </c>
      <c r="B47" s="87" t="s">
        <v>137</v>
      </c>
      <c r="C47" s="99">
        <v>3</v>
      </c>
      <c r="D47" s="5">
        <f>SUMIF($C$31:$C$44,"3",D$31:D$44)</f>
        <v>0</v>
      </c>
      <c r="E47" s="5">
        <f>SUMIF($C$31:$C$44,"3",E$31:E$44)</f>
        <v>0</v>
      </c>
      <c r="F47" s="5">
        <f>D47+E47</f>
        <v>0</v>
      </c>
    </row>
    <row r="48" spans="1:6" s="3" customFormat="1" ht="31.5">
      <c r="A48" s="1">
        <v>22</v>
      </c>
      <c r="B48" s="104" t="s">
        <v>220</v>
      </c>
      <c r="C48" s="99"/>
      <c r="D48" s="14"/>
      <c r="E48" s="14"/>
      <c r="F48" s="14"/>
    </row>
    <row r="49" spans="1:6" s="3" customFormat="1" ht="47.25" hidden="1">
      <c r="A49" s="1"/>
      <c r="B49" s="62" t="s">
        <v>223</v>
      </c>
      <c r="C49" s="99"/>
      <c r="D49" s="5"/>
      <c r="E49" s="115"/>
      <c r="F49" s="5">
        <f>D49+E49</f>
        <v>0</v>
      </c>
    </row>
    <row r="50" spans="1:6" s="3" customFormat="1" ht="15.75" hidden="1">
      <c r="A50" s="1"/>
      <c r="B50" s="62"/>
      <c r="C50" s="99"/>
      <c r="D50" s="5"/>
      <c r="E50" s="115"/>
      <c r="F50" s="5">
        <f>D50+E50</f>
        <v>0</v>
      </c>
    </row>
    <row r="51" spans="1:6" s="3" customFormat="1" ht="47.25" hidden="1">
      <c r="A51" s="1"/>
      <c r="B51" s="62" t="s">
        <v>222</v>
      </c>
      <c r="C51" s="99"/>
      <c r="D51" s="5"/>
      <c r="E51" s="115"/>
      <c r="F51" s="5">
        <f>D51+E51</f>
        <v>0</v>
      </c>
    </row>
    <row r="52" spans="1:6" s="3" customFormat="1" ht="15.75" hidden="1">
      <c r="A52" s="1"/>
      <c r="B52" s="62"/>
      <c r="C52" s="99"/>
      <c r="D52" s="5"/>
      <c r="E52" s="115"/>
      <c r="F52" s="5">
        <f>D52+E52</f>
        <v>0</v>
      </c>
    </row>
    <row r="53" spans="1:6" s="3" customFormat="1" ht="47.25" hidden="1">
      <c r="A53" s="1"/>
      <c r="B53" s="62" t="s">
        <v>221</v>
      </c>
      <c r="C53" s="99"/>
      <c r="D53" s="5"/>
      <c r="E53" s="115"/>
      <c r="F53" s="5">
        <f>D53+E53</f>
        <v>0</v>
      </c>
    </row>
    <row r="54" spans="1:6" s="3" customFormat="1" ht="15.75" hidden="1">
      <c r="A54" s="1"/>
      <c r="B54" s="62" t="s">
        <v>590</v>
      </c>
      <c r="C54" s="99">
        <v>2</v>
      </c>
      <c r="D54" s="5"/>
      <c r="E54" s="115"/>
      <c r="F54" s="5"/>
    </row>
    <row r="55" spans="1:6" s="3" customFormat="1" ht="31.5">
      <c r="A55" s="1">
        <v>23</v>
      </c>
      <c r="B55" s="87" t="s">
        <v>638</v>
      </c>
      <c r="C55" s="99">
        <v>2</v>
      </c>
      <c r="D55" s="5">
        <v>6817</v>
      </c>
      <c r="E55" s="115"/>
      <c r="F55" s="5">
        <f>D55+E55</f>
        <v>6817</v>
      </c>
    </row>
    <row r="56" spans="1:6" s="3" customFormat="1" ht="47.25">
      <c r="A56" s="1">
        <v>24</v>
      </c>
      <c r="B56" s="62" t="s">
        <v>391</v>
      </c>
      <c r="C56" s="99"/>
      <c r="D56" s="5">
        <f>SUM(D55:D55)</f>
        <v>6817</v>
      </c>
      <c r="E56" s="115"/>
      <c r="F56" s="5">
        <f aca="true" t="shared" si="1" ref="F56:F69">D56+E56</f>
        <v>6817</v>
      </c>
    </row>
    <row r="57" spans="1:6" s="3" customFormat="1" ht="47.25" hidden="1">
      <c r="A57" s="1"/>
      <c r="B57" s="62" t="s">
        <v>224</v>
      </c>
      <c r="C57" s="99"/>
      <c r="D57" s="5"/>
      <c r="E57" s="115"/>
      <c r="F57" s="5">
        <f t="shared" si="1"/>
        <v>0</v>
      </c>
    </row>
    <row r="58" spans="1:6" s="3" customFormat="1" ht="15.75" hidden="1">
      <c r="A58" s="1"/>
      <c r="B58" s="62"/>
      <c r="C58" s="99"/>
      <c r="D58" s="5"/>
      <c r="E58" s="115"/>
      <c r="F58" s="5">
        <f t="shared" si="1"/>
        <v>0</v>
      </c>
    </row>
    <row r="59" spans="1:6" s="3" customFormat="1" ht="47.25" hidden="1">
      <c r="A59" s="1"/>
      <c r="B59" s="62" t="s">
        <v>225</v>
      </c>
      <c r="C59" s="99"/>
      <c r="D59" s="5"/>
      <c r="E59" s="115"/>
      <c r="F59" s="5">
        <f t="shared" si="1"/>
        <v>0</v>
      </c>
    </row>
    <row r="60" spans="1:6" s="3" customFormat="1" ht="15.75" hidden="1">
      <c r="A60" s="1"/>
      <c r="B60" s="62"/>
      <c r="C60" s="99"/>
      <c r="D60" s="5"/>
      <c r="E60" s="115"/>
      <c r="F60" s="5">
        <f t="shared" si="1"/>
        <v>0</v>
      </c>
    </row>
    <row r="61" spans="1:6" s="3" customFormat="1" ht="15.75" hidden="1">
      <c r="A61" s="1"/>
      <c r="B61" s="62" t="s">
        <v>226</v>
      </c>
      <c r="C61" s="99"/>
      <c r="D61" s="5"/>
      <c r="E61" s="115"/>
      <c r="F61" s="5">
        <f t="shared" si="1"/>
        <v>0</v>
      </c>
    </row>
    <row r="62" spans="1:6" s="3" customFormat="1" ht="15.75" hidden="1">
      <c r="A62" s="1" t="s">
        <v>581</v>
      </c>
      <c r="B62" s="62" t="s">
        <v>532</v>
      </c>
      <c r="C62" s="99">
        <v>2</v>
      </c>
      <c r="D62" s="5"/>
      <c r="E62" s="115"/>
      <c r="F62" s="5">
        <f t="shared" si="1"/>
        <v>0</v>
      </c>
    </row>
    <row r="63" spans="1:6" s="3" customFormat="1" ht="15.75" hidden="1">
      <c r="A63" s="1"/>
      <c r="B63" s="62" t="s">
        <v>529</v>
      </c>
      <c r="C63" s="99">
        <v>2</v>
      </c>
      <c r="D63" s="5">
        <v>0</v>
      </c>
      <c r="E63" s="115"/>
      <c r="F63" s="5">
        <f t="shared" si="1"/>
        <v>0</v>
      </c>
    </row>
    <row r="64" spans="1:6" s="3" customFormat="1" ht="31.5" hidden="1">
      <c r="A64" s="1" t="s">
        <v>582</v>
      </c>
      <c r="B64" s="62" t="s">
        <v>227</v>
      </c>
      <c r="C64" s="99"/>
      <c r="D64" s="5">
        <f>SUM(D62:D63)</f>
        <v>0</v>
      </c>
      <c r="E64" s="115"/>
      <c r="F64" s="5">
        <f t="shared" si="1"/>
        <v>0</v>
      </c>
    </row>
    <row r="65" spans="1:6" s="3" customFormat="1" ht="31.5">
      <c r="A65" s="1">
        <v>25</v>
      </c>
      <c r="B65" s="9" t="s">
        <v>55</v>
      </c>
      <c r="C65" s="99"/>
      <c r="D65" s="14">
        <f>SUM(D66:D68)</f>
        <v>6817</v>
      </c>
      <c r="E65" s="14">
        <f>SUM(E66:E68)</f>
        <v>0</v>
      </c>
      <c r="F65" s="14">
        <f t="shared" si="1"/>
        <v>6817</v>
      </c>
    </row>
    <row r="66" spans="1:6" s="3" customFormat="1" ht="15.75">
      <c r="A66" s="1">
        <v>26</v>
      </c>
      <c r="B66" s="87" t="s">
        <v>406</v>
      </c>
      <c r="C66" s="99">
        <v>1</v>
      </c>
      <c r="D66" s="5">
        <f>SUMIF($C$48:$C$65,"1",D$48:D$65)</f>
        <v>0</v>
      </c>
      <c r="E66" s="5">
        <f>SUMIF($C$48:$C$65,"1",E$48:E$65)</f>
        <v>0</v>
      </c>
      <c r="F66" s="5">
        <f t="shared" si="1"/>
        <v>0</v>
      </c>
    </row>
    <row r="67" spans="1:6" s="3" customFormat="1" ht="15.75">
      <c r="A67" s="1">
        <v>27</v>
      </c>
      <c r="B67" s="87" t="s">
        <v>245</v>
      </c>
      <c r="C67" s="99">
        <v>2</v>
      </c>
      <c r="D67" s="5">
        <f>SUMIF($C$48:$C$65,"2",D$48:D$65)</f>
        <v>6817</v>
      </c>
      <c r="E67" s="5">
        <f>SUMIF($C$48:$C$65,"2",E$48:E$65)</f>
        <v>0</v>
      </c>
      <c r="F67" s="5">
        <f t="shared" si="1"/>
        <v>6817</v>
      </c>
    </row>
    <row r="68" spans="1:6" s="3" customFormat="1" ht="15.75">
      <c r="A68" s="1">
        <v>28</v>
      </c>
      <c r="B68" s="87" t="s">
        <v>137</v>
      </c>
      <c r="C68" s="99">
        <v>3</v>
      </c>
      <c r="D68" s="5">
        <f>SUMIF($C$48:$C$65,"3",D$48:D$65)</f>
        <v>0</v>
      </c>
      <c r="E68" s="5">
        <f>SUMIF($C$48:$C$65,"3",E$48:E$65)</f>
        <v>0</v>
      </c>
      <c r="F68" s="5">
        <f t="shared" si="1"/>
        <v>0</v>
      </c>
    </row>
    <row r="69" spans="1:6" s="3" customFormat="1" ht="31.5">
      <c r="A69" s="1">
        <v>29</v>
      </c>
      <c r="B69" s="9" t="s">
        <v>180</v>
      </c>
      <c r="C69" s="99"/>
      <c r="D69" s="14">
        <f>D27+D44+D65</f>
        <v>1683215</v>
      </c>
      <c r="E69" s="14">
        <f>E27+E44+E65</f>
        <v>416177</v>
      </c>
      <c r="F69" s="14">
        <f t="shared" si="1"/>
        <v>2099392</v>
      </c>
    </row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5" ht="15.75"/>
    <row r="116" ht="15.75"/>
    <row r="117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4">
    <mergeCell ref="A1:F1"/>
    <mergeCell ref="B5:B6"/>
    <mergeCell ref="C5:C6"/>
    <mergeCell ref="A2:F2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paperSize="9" r:id="rId3"/>
  <headerFooter>
    <oddHeader>&amp;R&amp;"Arial,Normál"&amp;10
2. melléklet a 3/2018.(III.12.) önkormányzati rendelethez
</oddHeader>
    <oddFooter>&amp;C&amp;P. oldal, összesen: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H3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5.140625" style="21" customWidth="1"/>
    <col min="4" max="7" width="11.140625" style="21" customWidth="1"/>
    <col min="8" max="16384" width="9.140625" style="21" customWidth="1"/>
  </cols>
  <sheetData>
    <row r="1" spans="1:7" s="16" customFormat="1" ht="15.75">
      <c r="A1" s="271" t="s">
        <v>525</v>
      </c>
      <c r="B1" s="271"/>
      <c r="C1" s="271"/>
      <c r="D1" s="271"/>
      <c r="E1" s="271"/>
      <c r="F1" s="271"/>
      <c r="G1" s="271"/>
    </row>
    <row r="2" spans="1:7" s="16" customFormat="1" ht="15.75">
      <c r="A2" s="272" t="s">
        <v>639</v>
      </c>
      <c r="B2" s="272"/>
      <c r="C2" s="272"/>
      <c r="D2" s="272"/>
      <c r="E2" s="272"/>
      <c r="F2" s="272"/>
      <c r="G2" s="272"/>
    </row>
    <row r="3" spans="1:7" s="16" customFormat="1" ht="15.75">
      <c r="A3" s="272" t="s">
        <v>179</v>
      </c>
      <c r="B3" s="272"/>
      <c r="C3" s="272"/>
      <c r="D3" s="272"/>
      <c r="E3" s="272"/>
      <c r="F3" s="272"/>
      <c r="G3" s="272"/>
    </row>
    <row r="4" spans="1:7" ht="15.75">
      <c r="A4" s="272" t="s">
        <v>497</v>
      </c>
      <c r="B4" s="272"/>
      <c r="C4" s="272"/>
      <c r="D4" s="272"/>
      <c r="E4" s="272"/>
      <c r="F4" s="272"/>
      <c r="G4" s="272"/>
    </row>
    <row r="5" spans="1:7" ht="15.75">
      <c r="A5" s="42"/>
      <c r="B5" s="42"/>
      <c r="C5" s="42"/>
      <c r="D5" s="16"/>
      <c r="E5" s="16"/>
      <c r="F5" s="16"/>
      <c r="G5" s="16"/>
    </row>
    <row r="6" spans="1:7" s="3" customFormat="1" ht="15.75">
      <c r="A6" s="1"/>
      <c r="B6" s="1" t="s">
        <v>0</v>
      </c>
      <c r="C6" s="44" t="s">
        <v>1</v>
      </c>
      <c r="D6" s="44" t="s">
        <v>2</v>
      </c>
      <c r="E6" s="44" t="s">
        <v>3</v>
      </c>
      <c r="F6" s="44" t="s">
        <v>6</v>
      </c>
      <c r="G6" s="44" t="s">
        <v>56</v>
      </c>
    </row>
    <row r="7" spans="1:7" s="3" customFormat="1" ht="15.75">
      <c r="A7" s="1">
        <v>1</v>
      </c>
      <c r="B7" s="269" t="s">
        <v>9</v>
      </c>
      <c r="C7" s="4" t="s">
        <v>412</v>
      </c>
      <c r="D7" s="4" t="s">
        <v>498</v>
      </c>
      <c r="E7" s="4" t="s">
        <v>544</v>
      </c>
      <c r="F7" s="4" t="s">
        <v>637</v>
      </c>
      <c r="G7" s="4" t="s">
        <v>5</v>
      </c>
    </row>
    <row r="8" spans="1:7" s="3" customFormat="1" ht="15.75">
      <c r="A8" s="1">
        <v>2</v>
      </c>
      <c r="B8" s="270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8" ht="15.75">
      <c r="A9" s="1">
        <v>3</v>
      </c>
      <c r="B9" s="45" t="s">
        <v>407</v>
      </c>
      <c r="C9" s="15">
        <f>Bevételek!C135+Bevételek!C136+Bevételek!C138+Bevételek!C139+Bevételek!C144</f>
        <v>646000</v>
      </c>
      <c r="D9" s="46"/>
      <c r="E9" s="46"/>
      <c r="F9" s="46"/>
      <c r="G9" s="46"/>
      <c r="H9" s="31"/>
    </row>
    <row r="10" spans="1:8" ht="30">
      <c r="A10" s="1">
        <v>4</v>
      </c>
      <c r="B10" s="45" t="s">
        <v>408</v>
      </c>
      <c r="C10" s="15">
        <f>Bevételek!C184+Bevételek!C185+Bevételek!C186</f>
        <v>0</v>
      </c>
      <c r="D10" s="46"/>
      <c r="E10" s="46"/>
      <c r="F10" s="46"/>
      <c r="G10" s="46"/>
      <c r="H10" s="31"/>
    </row>
    <row r="11" spans="1:8" ht="15.75">
      <c r="A11" s="1">
        <v>5</v>
      </c>
      <c r="B11" s="45" t="s">
        <v>31</v>
      </c>
      <c r="C11" s="15">
        <f>Bevételek!C142+Bevételek!C156+Bevételek!C171</f>
        <v>1000</v>
      </c>
      <c r="D11" s="46"/>
      <c r="E11" s="46"/>
      <c r="F11" s="46"/>
      <c r="G11" s="46"/>
      <c r="H11" s="31"/>
    </row>
    <row r="12" spans="1:8" ht="45">
      <c r="A12" s="1">
        <v>6</v>
      </c>
      <c r="B12" s="45" t="s">
        <v>32</v>
      </c>
      <c r="C12" s="15">
        <f>Bevételek!C165+Bevételek!C181+Bevételek!C182+Bevételek!C183+Bevételek!C220+Bevételek!C225+Bevételek!C229</f>
        <v>54428</v>
      </c>
      <c r="D12" s="46"/>
      <c r="E12" s="46"/>
      <c r="F12" s="46"/>
      <c r="G12" s="46"/>
      <c r="H12" s="31"/>
    </row>
    <row r="13" spans="1:8" ht="15.75">
      <c r="A13" s="1">
        <v>7</v>
      </c>
      <c r="B13" s="45" t="s">
        <v>33</v>
      </c>
      <c r="C13" s="15">
        <f>Bevételek!C231</f>
        <v>0</v>
      </c>
      <c r="D13" s="46"/>
      <c r="E13" s="46"/>
      <c r="F13" s="46"/>
      <c r="G13" s="46"/>
      <c r="H13" s="31"/>
    </row>
    <row r="14" spans="1:8" ht="30">
      <c r="A14" s="1">
        <v>8</v>
      </c>
      <c r="B14" s="45" t="s">
        <v>34</v>
      </c>
      <c r="C14" s="15">
        <f>Bevételek!C230</f>
        <v>0</v>
      </c>
      <c r="D14" s="46"/>
      <c r="E14" s="46"/>
      <c r="F14" s="46"/>
      <c r="G14" s="46"/>
      <c r="H14" s="31"/>
    </row>
    <row r="15" spans="1:8" ht="30">
      <c r="A15" s="1">
        <v>9</v>
      </c>
      <c r="B15" s="45" t="s">
        <v>409</v>
      </c>
      <c r="C15" s="15">
        <f>Bevételek!C51+Bevételek!C111+Bevételek!C240+Bevételek!C254</f>
        <v>0</v>
      </c>
      <c r="D15" s="46"/>
      <c r="E15" s="46"/>
      <c r="F15" s="46"/>
      <c r="G15" s="46"/>
      <c r="H15" s="31"/>
    </row>
    <row r="16" spans="1:8" s="23" customFormat="1" ht="15.75">
      <c r="A16" s="1">
        <v>10</v>
      </c>
      <c r="B16" s="47" t="s">
        <v>60</v>
      </c>
      <c r="C16" s="18">
        <f>SUM(C9:C15)</f>
        <v>701428</v>
      </c>
      <c r="D16" s="46"/>
      <c r="E16" s="46"/>
      <c r="F16" s="46"/>
      <c r="G16" s="46"/>
      <c r="H16" s="31"/>
    </row>
    <row r="17" spans="1:8" ht="15.75">
      <c r="A17" s="1">
        <v>11</v>
      </c>
      <c r="B17" s="47" t="s">
        <v>61</v>
      </c>
      <c r="C17" s="18">
        <f>ROUNDDOWN(C16*0.5,0)</f>
        <v>350714</v>
      </c>
      <c r="D17" s="46"/>
      <c r="E17" s="46"/>
      <c r="F17" s="46"/>
      <c r="G17" s="46"/>
      <c r="H17" s="31"/>
    </row>
    <row r="18" spans="1:8" ht="30">
      <c r="A18" s="1">
        <v>12</v>
      </c>
      <c r="B18" s="45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 aca="true" t="shared" si="0" ref="G18:G25">C18+D18+E18+F18</f>
        <v>0</v>
      </c>
      <c r="H18" s="31"/>
    </row>
    <row r="19" spans="1:8" ht="30">
      <c r="A19" s="1">
        <v>13</v>
      </c>
      <c r="B19" s="45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t="shared" si="0"/>
        <v>0</v>
      </c>
      <c r="H19" s="31"/>
    </row>
    <row r="20" spans="1:8" ht="15.75">
      <c r="A20" s="1">
        <v>14</v>
      </c>
      <c r="B20" s="45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  <c r="H20" s="31"/>
    </row>
    <row r="21" spans="1:8" ht="15.75">
      <c r="A21" s="1">
        <v>15</v>
      </c>
      <c r="B21" s="45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  <c r="H21" s="31"/>
    </row>
    <row r="22" spans="1:8" ht="15.75">
      <c r="A22" s="1">
        <v>16</v>
      </c>
      <c r="B22" s="4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  <c r="H22" s="31"/>
    </row>
    <row r="23" spans="1:8" ht="15.75">
      <c r="A23" s="1">
        <v>17</v>
      </c>
      <c r="B23" s="45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  <c r="H23" s="31"/>
    </row>
    <row r="24" spans="1:8" ht="30">
      <c r="A24" s="1">
        <v>18</v>
      </c>
      <c r="B24" s="45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  <c r="H24" s="31"/>
    </row>
    <row r="25" spans="1:8" s="23" customFormat="1" ht="15.75">
      <c r="A25" s="1">
        <v>19</v>
      </c>
      <c r="B25" s="47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5">
        <f t="shared" si="0"/>
        <v>0</v>
      </c>
      <c r="H25" s="31"/>
    </row>
    <row r="26" spans="1:8" s="23" customFormat="1" ht="29.25">
      <c r="A26" s="1">
        <v>20</v>
      </c>
      <c r="B26" s="47" t="s">
        <v>63</v>
      </c>
      <c r="C26" s="18">
        <f>C17-C25</f>
        <v>350714</v>
      </c>
      <c r="D26" s="46"/>
      <c r="E26" s="46"/>
      <c r="F26" s="46"/>
      <c r="G26" s="46"/>
      <c r="H26" s="31"/>
    </row>
    <row r="27" spans="1:8" s="23" customFormat="1" ht="42.75">
      <c r="A27" s="1">
        <v>21</v>
      </c>
      <c r="B27" s="48" t="s">
        <v>404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5">
        <f aca="true" t="shared" si="1" ref="G27:G32">C27+D27+E27+F27</f>
        <v>0</v>
      </c>
      <c r="H27" s="31"/>
    </row>
    <row r="28" spans="1:8" ht="30">
      <c r="A28" s="1">
        <v>22</v>
      </c>
      <c r="B28" s="45" t="s">
        <v>411</v>
      </c>
      <c r="C28" s="15">
        <v>0</v>
      </c>
      <c r="D28" s="15">
        <v>0</v>
      </c>
      <c r="E28" s="15">
        <v>0</v>
      </c>
      <c r="F28" s="15">
        <v>0</v>
      </c>
      <c r="G28" s="15">
        <f t="shared" si="1"/>
        <v>0</v>
      </c>
      <c r="H28" s="31"/>
    </row>
    <row r="29" spans="1:8" ht="45">
      <c r="A29" s="1">
        <v>23</v>
      </c>
      <c r="B29" s="45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 t="shared" si="1"/>
        <v>0</v>
      </c>
      <c r="H29" s="31"/>
    </row>
    <row r="30" spans="1:8" ht="30">
      <c r="A30" s="1">
        <v>24</v>
      </c>
      <c r="B30" s="45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 t="shared" si="1"/>
        <v>0</v>
      </c>
      <c r="H30" s="31"/>
    </row>
    <row r="31" spans="1:8" ht="15.75">
      <c r="A31" s="1">
        <v>25</v>
      </c>
      <c r="B31" s="45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 t="shared" si="1"/>
        <v>0</v>
      </c>
      <c r="H31" s="31"/>
    </row>
    <row r="32" spans="1:8" ht="45">
      <c r="A32" s="1">
        <v>26</v>
      </c>
      <c r="B32" s="45" t="s">
        <v>403</v>
      </c>
      <c r="C32" s="15">
        <v>0</v>
      </c>
      <c r="D32" s="15">
        <v>0</v>
      </c>
      <c r="E32" s="15">
        <v>0</v>
      </c>
      <c r="F32" s="15">
        <v>0</v>
      </c>
      <c r="G32" s="15">
        <f t="shared" si="1"/>
        <v>0</v>
      </c>
      <c r="H32" s="31"/>
    </row>
    <row r="33" ht="15">
      <c r="G33" s="135"/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2" r:id="rId1"/>
  <headerFooter>
    <oddHeader>&amp;R&amp;"Arial,Normál"&amp;10
3. melléklet a 3/2018.(III.12.)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64" t="s">
        <v>527</v>
      </c>
      <c r="B1" s="264"/>
      <c r="C1" s="264"/>
      <c r="D1" s="264"/>
      <c r="E1" s="264"/>
      <c r="F1" s="264"/>
    </row>
    <row r="2" spans="1:6" s="2" customFormat="1" ht="15.75">
      <c r="A2" s="264" t="s">
        <v>496</v>
      </c>
      <c r="B2" s="264"/>
      <c r="C2" s="264"/>
      <c r="D2" s="264"/>
      <c r="E2" s="264"/>
      <c r="F2" s="264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73" t="s">
        <v>9</v>
      </c>
      <c r="C5" s="6" t="s">
        <v>412</v>
      </c>
      <c r="D5" s="6" t="s">
        <v>498</v>
      </c>
      <c r="E5" s="6" t="s">
        <v>544</v>
      </c>
      <c r="F5" s="6" t="s">
        <v>5</v>
      </c>
    </row>
    <row r="6" spans="1:7" s="10" customFormat="1" ht="15.75">
      <c r="A6" s="1">
        <v>2</v>
      </c>
      <c r="B6" s="27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3/2018.(III.12.)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3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3.421875" style="0" customWidth="1"/>
    <col min="4" max="4" width="15.140625" style="0" customWidth="1"/>
    <col min="5" max="5" width="36.7109375" style="0" customWidth="1"/>
    <col min="6" max="6" width="13.7109375" style="0" customWidth="1"/>
    <col min="7" max="7" width="13.57421875" style="0" customWidth="1"/>
    <col min="8" max="8" width="15.140625" style="0" customWidth="1"/>
  </cols>
  <sheetData>
    <row r="1" spans="1:8" s="2" customFormat="1" ht="15.75" customHeight="1">
      <c r="A1" s="268" t="s">
        <v>648</v>
      </c>
      <c r="B1" s="268"/>
      <c r="C1" s="268"/>
      <c r="D1" s="268"/>
      <c r="E1" s="268"/>
      <c r="F1" s="268"/>
      <c r="G1" s="268"/>
      <c r="H1" s="268"/>
    </row>
    <row r="2" spans="1:8" s="2" customFormat="1" ht="15.75">
      <c r="A2" s="264" t="s">
        <v>654</v>
      </c>
      <c r="B2" s="264"/>
      <c r="C2" s="264"/>
      <c r="D2" s="264"/>
      <c r="E2" s="264"/>
      <c r="F2" s="264"/>
      <c r="G2" s="264"/>
      <c r="H2" s="264"/>
    </row>
    <row r="3" spans="2:4" ht="15">
      <c r="B3" s="40"/>
      <c r="C3" s="40"/>
      <c r="D3" s="40"/>
    </row>
    <row r="4" spans="1:8" s="11" customFormat="1" ht="31.5">
      <c r="A4" s="88" t="s">
        <v>9</v>
      </c>
      <c r="B4" s="4" t="s">
        <v>649</v>
      </c>
      <c r="C4" s="4" t="s">
        <v>650</v>
      </c>
      <c r="D4" s="4" t="s">
        <v>651</v>
      </c>
      <c r="E4" s="88" t="s">
        <v>9</v>
      </c>
      <c r="F4" s="4" t="s">
        <v>649</v>
      </c>
      <c r="G4" s="4" t="s">
        <v>650</v>
      </c>
      <c r="H4" s="4" t="s">
        <v>651</v>
      </c>
    </row>
    <row r="5" spans="1:8" s="95" customFormat="1" ht="16.5">
      <c r="A5" s="260" t="s">
        <v>53</v>
      </c>
      <c r="B5" s="260"/>
      <c r="C5" s="260"/>
      <c r="D5" s="260"/>
      <c r="E5" s="275" t="s">
        <v>147</v>
      </c>
      <c r="F5" s="276"/>
      <c r="G5" s="276"/>
      <c r="H5" s="277"/>
    </row>
    <row r="6" spans="1:8" s="11" customFormat="1" ht="31.5">
      <c r="A6" s="90" t="s">
        <v>303</v>
      </c>
      <c r="B6" s="5">
        <v>7998638</v>
      </c>
      <c r="C6" s="5">
        <v>12418348</v>
      </c>
      <c r="D6" s="5">
        <f>Összesen!F7</f>
        <v>12569384</v>
      </c>
      <c r="E6" s="92" t="s">
        <v>45</v>
      </c>
      <c r="F6" s="5">
        <v>2963346</v>
      </c>
      <c r="G6" s="5">
        <v>4753164</v>
      </c>
      <c r="H6" s="5">
        <f>Összesen!K7</f>
        <v>7687000</v>
      </c>
    </row>
    <row r="7" spans="1:8" s="11" customFormat="1" ht="30">
      <c r="A7" s="90" t="s">
        <v>325</v>
      </c>
      <c r="B7" s="5">
        <v>645696</v>
      </c>
      <c r="C7" s="5">
        <v>337926</v>
      </c>
      <c r="D7" s="5">
        <f>Összesen!F8</f>
        <v>721000</v>
      </c>
      <c r="E7" s="92" t="s">
        <v>89</v>
      </c>
      <c r="F7" s="5">
        <v>767299</v>
      </c>
      <c r="G7" s="5">
        <v>1003634</v>
      </c>
      <c r="H7" s="5">
        <f>Összesen!K8</f>
        <v>1499345</v>
      </c>
    </row>
    <row r="8" spans="1:8" s="11" customFormat="1" ht="15.75">
      <c r="A8" s="90" t="s">
        <v>53</v>
      </c>
      <c r="B8" s="5">
        <v>243896</v>
      </c>
      <c r="C8" s="5">
        <v>131643</v>
      </c>
      <c r="D8" s="5">
        <f>Összesen!F9</f>
        <v>158198</v>
      </c>
      <c r="E8" s="92" t="s">
        <v>90</v>
      </c>
      <c r="F8" s="5">
        <v>1631525</v>
      </c>
      <c r="G8" s="5">
        <v>2251166</v>
      </c>
      <c r="H8" s="5">
        <f>Összesen!K9</f>
        <v>3559030</v>
      </c>
    </row>
    <row r="9" spans="1:8" s="11" customFormat="1" ht="15.75">
      <c r="A9" s="265" t="s">
        <v>383</v>
      </c>
      <c r="B9" s="263">
        <v>0</v>
      </c>
      <c r="C9" s="263">
        <v>16100</v>
      </c>
      <c r="D9" s="263">
        <f>Összesen!F10</f>
        <v>0</v>
      </c>
      <c r="E9" s="92" t="s">
        <v>91</v>
      </c>
      <c r="F9" s="5">
        <v>300000</v>
      </c>
      <c r="G9" s="5">
        <v>400000</v>
      </c>
      <c r="H9" s="5">
        <f>Összesen!K10</f>
        <v>280000</v>
      </c>
    </row>
    <row r="10" spans="1:8" s="11" customFormat="1" ht="15.75">
      <c r="A10" s="265"/>
      <c r="B10" s="263"/>
      <c r="C10" s="263"/>
      <c r="D10" s="263"/>
      <c r="E10" s="92" t="s">
        <v>92</v>
      </c>
      <c r="F10" s="5">
        <v>674074</v>
      </c>
      <c r="G10" s="5">
        <v>930156</v>
      </c>
      <c r="H10" s="5">
        <f>Összesen!K11</f>
        <v>878023</v>
      </c>
    </row>
    <row r="11" spans="1:8" s="11" customFormat="1" ht="15.75">
      <c r="A11" s="91" t="s">
        <v>94</v>
      </c>
      <c r="B11" s="13">
        <f>SUM(B6:B10)</f>
        <v>8888230</v>
      </c>
      <c r="C11" s="13">
        <f>SUM(C6:C10)</f>
        <v>12904017</v>
      </c>
      <c r="D11" s="13">
        <f>SUM(D6:D10)</f>
        <v>13448582</v>
      </c>
      <c r="E11" s="91" t="s">
        <v>95</v>
      </c>
      <c r="F11" s="13">
        <f>SUM(F6:F10)</f>
        <v>6336244</v>
      </c>
      <c r="G11" s="13">
        <f>SUM(G6:G10)</f>
        <v>9338120</v>
      </c>
      <c r="H11" s="13">
        <f>SUM(H6:H10)</f>
        <v>13903398</v>
      </c>
    </row>
    <row r="12" spans="1:8" s="11" customFormat="1" ht="15.75">
      <c r="A12" s="93" t="s">
        <v>152</v>
      </c>
      <c r="B12" s="94">
        <f>B11-F11</f>
        <v>2551986</v>
      </c>
      <c r="C12" s="94">
        <f>C11-G11</f>
        <v>3565897</v>
      </c>
      <c r="D12" s="94">
        <f>D11-H11</f>
        <v>-454816</v>
      </c>
      <c r="E12" s="262" t="s">
        <v>145</v>
      </c>
      <c r="F12" s="259">
        <v>304931</v>
      </c>
      <c r="G12" s="259">
        <v>415848</v>
      </c>
      <c r="H12" s="259">
        <f>Összesen!K13</f>
        <v>502731</v>
      </c>
    </row>
    <row r="13" spans="1:8" s="11" customFormat="1" ht="15.75">
      <c r="A13" s="93" t="s">
        <v>143</v>
      </c>
      <c r="B13" s="5">
        <v>2714823</v>
      </c>
      <c r="C13" s="5">
        <v>4666093</v>
      </c>
      <c r="D13" s="5">
        <f>Összesen!F14</f>
        <v>3056939</v>
      </c>
      <c r="E13" s="262"/>
      <c r="F13" s="259"/>
      <c r="G13" s="259"/>
      <c r="H13" s="259"/>
    </row>
    <row r="14" spans="1:8" s="11" customFormat="1" ht="15.75">
      <c r="A14" s="93" t="s">
        <v>144</v>
      </c>
      <c r="B14" s="5">
        <v>415848</v>
      </c>
      <c r="C14" s="5">
        <v>502731</v>
      </c>
      <c r="D14" s="5">
        <f>Összesen!F15</f>
        <v>0</v>
      </c>
      <c r="E14" s="262"/>
      <c r="F14" s="259"/>
      <c r="G14" s="259"/>
      <c r="H14" s="259"/>
    </row>
    <row r="15" spans="1:8" s="11" customFormat="1" ht="15.75">
      <c r="A15" s="62" t="s">
        <v>177</v>
      </c>
      <c r="B15" s="5">
        <v>0</v>
      </c>
      <c r="C15" s="5">
        <v>0</v>
      </c>
      <c r="D15" s="5">
        <v>0</v>
      </c>
      <c r="E15" s="62" t="s">
        <v>178</v>
      </c>
      <c r="F15" s="81">
        <v>0</v>
      </c>
      <c r="G15" s="81">
        <v>0</v>
      </c>
      <c r="H15" s="81">
        <v>0</v>
      </c>
    </row>
    <row r="16" spans="1:8" s="11" customFormat="1" ht="15.75">
      <c r="A16" s="91" t="s">
        <v>10</v>
      </c>
      <c r="B16" s="14">
        <f>B11+B13+B14+B15</f>
        <v>12018901</v>
      </c>
      <c r="C16" s="14">
        <f>C11+C13+C14+C15</f>
        <v>18072841</v>
      </c>
      <c r="D16" s="14">
        <f>D11+D13+D14+D15</f>
        <v>16505521</v>
      </c>
      <c r="E16" s="91" t="s">
        <v>11</v>
      </c>
      <c r="F16" s="14">
        <f>F11+F12+F15</f>
        <v>6641175</v>
      </c>
      <c r="G16" s="14">
        <f>G11+G12+G15</f>
        <v>9753968</v>
      </c>
      <c r="H16" s="14">
        <f>H11+H12+H15</f>
        <v>14406129</v>
      </c>
    </row>
    <row r="17" spans="1:8" s="95" customFormat="1" ht="16.5">
      <c r="A17" s="267" t="s">
        <v>146</v>
      </c>
      <c r="B17" s="267"/>
      <c r="C17" s="267"/>
      <c r="D17" s="267"/>
      <c r="E17" s="275" t="s">
        <v>125</v>
      </c>
      <c r="F17" s="276"/>
      <c r="G17" s="276"/>
      <c r="H17" s="277"/>
    </row>
    <row r="18" spans="1:8" s="11" customFormat="1" ht="31.5">
      <c r="A18" s="90" t="s">
        <v>312</v>
      </c>
      <c r="B18" s="5">
        <v>1500000</v>
      </c>
      <c r="C18" s="5">
        <v>498443</v>
      </c>
      <c r="D18" s="5">
        <f>Összesen!F18</f>
        <v>0</v>
      </c>
      <c r="E18" s="90" t="s">
        <v>120</v>
      </c>
      <c r="F18" s="5">
        <v>399846</v>
      </c>
      <c r="G18" s="5">
        <v>2660094</v>
      </c>
      <c r="H18" s="5">
        <f>Összesen!K18</f>
        <v>21717</v>
      </c>
    </row>
    <row r="19" spans="1:8" s="11" customFormat="1" ht="15.75">
      <c r="A19" s="90" t="s">
        <v>146</v>
      </c>
      <c r="B19" s="5">
        <v>92700</v>
      </c>
      <c r="C19" s="5">
        <v>18750</v>
      </c>
      <c r="D19" s="5">
        <f>Összesen!F19</f>
        <v>0</v>
      </c>
      <c r="E19" s="90" t="s">
        <v>54</v>
      </c>
      <c r="F19" s="5">
        <v>1884487</v>
      </c>
      <c r="G19" s="5">
        <v>3467042</v>
      </c>
      <c r="H19" s="5">
        <f>Összesen!K19</f>
        <v>2070858</v>
      </c>
    </row>
    <row r="20" spans="1:8" s="11" customFormat="1" ht="15.75">
      <c r="A20" s="90" t="s">
        <v>384</v>
      </c>
      <c r="B20" s="5">
        <v>0</v>
      </c>
      <c r="C20" s="5">
        <v>500000</v>
      </c>
      <c r="D20" s="5">
        <f>Összesen!F20</f>
        <v>0</v>
      </c>
      <c r="E20" s="90" t="s">
        <v>220</v>
      </c>
      <c r="F20" s="5">
        <v>20000</v>
      </c>
      <c r="G20" s="5">
        <v>151991</v>
      </c>
      <c r="H20" s="5">
        <f>Összesen!K20</f>
        <v>6817</v>
      </c>
    </row>
    <row r="21" spans="1:8" s="11" customFormat="1" ht="15.75">
      <c r="A21" s="91" t="s">
        <v>94</v>
      </c>
      <c r="B21" s="13">
        <f>SUM(B18:B20)</f>
        <v>1592700</v>
      </c>
      <c r="C21" s="13">
        <f>SUM(C18:C20)</f>
        <v>1017193</v>
      </c>
      <c r="D21" s="13">
        <v>0</v>
      </c>
      <c r="E21" s="91" t="s">
        <v>95</v>
      </c>
      <c r="F21" s="13">
        <f>SUM(F18:F20)</f>
        <v>2304333</v>
      </c>
      <c r="G21" s="13">
        <f>SUM(G18:G20)</f>
        <v>6279127</v>
      </c>
      <c r="H21" s="13">
        <f>SUM(H18:H20)</f>
        <v>2099392</v>
      </c>
    </row>
    <row r="22" spans="1:8" s="11" customFormat="1" ht="15.75">
      <c r="A22" s="93" t="s">
        <v>152</v>
      </c>
      <c r="B22" s="94">
        <f>B21-F21</f>
        <v>-711633</v>
      </c>
      <c r="C22" s="94">
        <f>C21-G21</f>
        <v>-5261934</v>
      </c>
      <c r="D22" s="94">
        <f>D21-H21</f>
        <v>-2099392</v>
      </c>
      <c r="E22" s="262" t="s">
        <v>145</v>
      </c>
      <c r="F22" s="259">
        <v>0</v>
      </c>
      <c r="G22" s="259">
        <v>0</v>
      </c>
      <c r="H22" s="259">
        <f>Összesen!K22</f>
        <v>0</v>
      </c>
    </row>
    <row r="23" spans="1:8" s="11" customFormat="1" ht="15.75">
      <c r="A23" s="93" t="s">
        <v>143</v>
      </c>
      <c r="B23" s="5">
        <v>0</v>
      </c>
      <c r="C23" s="5">
        <v>0</v>
      </c>
      <c r="D23" s="5">
        <f>Összesen!F23</f>
        <v>0</v>
      </c>
      <c r="E23" s="262"/>
      <c r="F23" s="259"/>
      <c r="G23" s="259"/>
      <c r="H23" s="259"/>
    </row>
    <row r="24" spans="1:8" s="11" customFormat="1" ht="15.75">
      <c r="A24" s="93" t="s">
        <v>144</v>
      </c>
      <c r="B24" s="5">
        <v>0</v>
      </c>
      <c r="C24" s="5">
        <v>0</v>
      </c>
      <c r="D24" s="5">
        <f>Összesen!F24</f>
        <v>0</v>
      </c>
      <c r="E24" s="262"/>
      <c r="F24" s="259"/>
      <c r="G24" s="259"/>
      <c r="H24" s="259"/>
    </row>
    <row r="25" spans="1:8" s="11" customFormat="1" ht="31.5">
      <c r="A25" s="91" t="s">
        <v>12</v>
      </c>
      <c r="B25" s="14">
        <f>B21+B23+B24</f>
        <v>1592700</v>
      </c>
      <c r="C25" s="14">
        <f>C21+C23+C24</f>
        <v>1017193</v>
      </c>
      <c r="D25" s="14">
        <f>D21+D23+D24</f>
        <v>0</v>
      </c>
      <c r="E25" s="91" t="s">
        <v>13</v>
      </c>
      <c r="F25" s="14">
        <f>F21+F22</f>
        <v>2304333</v>
      </c>
      <c r="G25" s="14">
        <f>G21+G22</f>
        <v>6279127</v>
      </c>
      <c r="H25" s="14">
        <f>H21+H22</f>
        <v>2099392</v>
      </c>
    </row>
    <row r="26" spans="1:8" s="95" customFormat="1" ht="16.5">
      <c r="A26" s="260" t="s">
        <v>148</v>
      </c>
      <c r="B26" s="260"/>
      <c r="C26" s="260"/>
      <c r="D26" s="260"/>
      <c r="E26" s="275" t="s">
        <v>149</v>
      </c>
      <c r="F26" s="276"/>
      <c r="G26" s="276"/>
      <c r="H26" s="277"/>
    </row>
    <row r="27" spans="1:8" s="11" customFormat="1" ht="15.75">
      <c r="A27" s="90" t="s">
        <v>150</v>
      </c>
      <c r="B27" s="5">
        <f>B11+B21</f>
        <v>10480930</v>
      </c>
      <c r="C27" s="5">
        <f>C11+C21</f>
        <v>13921210</v>
      </c>
      <c r="D27" s="5">
        <f>D11+D21</f>
        <v>13448582</v>
      </c>
      <c r="E27" s="90" t="s">
        <v>151</v>
      </c>
      <c r="F27" s="5">
        <f aca="true" t="shared" si="0" ref="F27:H28">F11+F21</f>
        <v>8640577</v>
      </c>
      <c r="G27" s="5">
        <f t="shared" si="0"/>
        <v>15617247</v>
      </c>
      <c r="H27" s="5">
        <f t="shared" si="0"/>
        <v>16002790</v>
      </c>
    </row>
    <row r="28" spans="1:8" s="11" customFormat="1" ht="15.75">
      <c r="A28" s="93" t="s">
        <v>152</v>
      </c>
      <c r="B28" s="94">
        <f>B27-F27</f>
        <v>1840353</v>
      </c>
      <c r="C28" s="94">
        <f>C27-G27</f>
        <v>-1696037</v>
      </c>
      <c r="D28" s="94">
        <f>D27-H27</f>
        <v>-2554208</v>
      </c>
      <c r="E28" s="262" t="s">
        <v>145</v>
      </c>
      <c r="F28" s="259">
        <f t="shared" si="0"/>
        <v>304931</v>
      </c>
      <c r="G28" s="259">
        <f t="shared" si="0"/>
        <v>415848</v>
      </c>
      <c r="H28" s="259">
        <f t="shared" si="0"/>
        <v>502731</v>
      </c>
    </row>
    <row r="29" spans="1:8" s="11" customFormat="1" ht="15.75">
      <c r="A29" s="93" t="s">
        <v>143</v>
      </c>
      <c r="B29" s="5">
        <f aca="true" t="shared" si="1" ref="B29:D30">B13+B23</f>
        <v>2714823</v>
      </c>
      <c r="C29" s="5">
        <f t="shared" si="1"/>
        <v>4666093</v>
      </c>
      <c r="D29" s="5">
        <f t="shared" si="1"/>
        <v>3056939</v>
      </c>
      <c r="E29" s="262"/>
      <c r="F29" s="259"/>
      <c r="G29" s="259"/>
      <c r="H29" s="259"/>
    </row>
    <row r="30" spans="1:8" s="11" customFormat="1" ht="15.75">
      <c r="A30" s="93" t="s">
        <v>144</v>
      </c>
      <c r="B30" s="5">
        <f t="shared" si="1"/>
        <v>415848</v>
      </c>
      <c r="C30" s="5">
        <f t="shared" si="1"/>
        <v>502731</v>
      </c>
      <c r="D30" s="5">
        <f t="shared" si="1"/>
        <v>0</v>
      </c>
      <c r="E30" s="262"/>
      <c r="F30" s="259"/>
      <c r="G30" s="259"/>
      <c r="H30" s="259"/>
    </row>
    <row r="31" spans="1:8" s="11" customFormat="1" ht="15.75">
      <c r="A31" s="62" t="s">
        <v>177</v>
      </c>
      <c r="B31" s="5">
        <f>B15</f>
        <v>0</v>
      </c>
      <c r="C31" s="5">
        <f>C15</f>
        <v>0</v>
      </c>
      <c r="D31" s="5">
        <f>D15</f>
        <v>0</v>
      </c>
      <c r="E31" s="62" t="s">
        <v>178</v>
      </c>
      <c r="F31" s="81">
        <f>F15</f>
        <v>0</v>
      </c>
      <c r="G31" s="81">
        <f>G15</f>
        <v>0</v>
      </c>
      <c r="H31" s="81">
        <f>H15</f>
        <v>0</v>
      </c>
    </row>
    <row r="32" spans="1:8" s="11" customFormat="1" ht="15.75">
      <c r="A32" s="89" t="s">
        <v>7</v>
      </c>
      <c r="B32" s="14">
        <f>B27+B29+B30+B31</f>
        <v>13611601</v>
      </c>
      <c r="C32" s="14">
        <f>C27+C29+C30+C31</f>
        <v>19090034</v>
      </c>
      <c r="D32" s="14">
        <f>D27+D29+D30+D31</f>
        <v>16505521</v>
      </c>
      <c r="E32" s="89" t="s">
        <v>8</v>
      </c>
      <c r="F32" s="14">
        <f>SUM(F27:F31)</f>
        <v>8945508</v>
      </c>
      <c r="G32" s="14">
        <f>SUM(G27:G31)</f>
        <v>16033095</v>
      </c>
      <c r="H32" s="14">
        <f>SUM(H27:H31)</f>
        <v>16505521</v>
      </c>
    </row>
    <row r="33" spans="4:8" ht="15" hidden="1">
      <c r="D33" s="40">
        <f>Összesen!F31</f>
        <v>16505521</v>
      </c>
      <c r="H33" s="40">
        <f>Összesen!K31</f>
        <v>16505521</v>
      </c>
    </row>
  </sheetData>
  <sheetProtection/>
  <mergeCells count="24">
    <mergeCell ref="H12:H14"/>
    <mergeCell ref="H22:H24"/>
    <mergeCell ref="H28:H30"/>
    <mergeCell ref="A26:D26"/>
    <mergeCell ref="E28:E30"/>
    <mergeCell ref="F28:F30"/>
    <mergeCell ref="G28:G30"/>
    <mergeCell ref="B9:B10"/>
    <mergeCell ref="C9:C10"/>
    <mergeCell ref="A17:D17"/>
    <mergeCell ref="E22:E24"/>
    <mergeCell ref="F22:F24"/>
    <mergeCell ref="G22:G24"/>
    <mergeCell ref="D9:D10"/>
    <mergeCell ref="E5:H5"/>
    <mergeCell ref="E17:H17"/>
    <mergeCell ref="E26:H26"/>
    <mergeCell ref="A5:D5"/>
    <mergeCell ref="A1:H1"/>
    <mergeCell ref="A2:H2"/>
    <mergeCell ref="E12:E14"/>
    <mergeCell ref="F12:F14"/>
    <mergeCell ref="G12:G14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2018-03-21T12:42:03Z</cp:lastPrinted>
  <dcterms:created xsi:type="dcterms:W3CDTF">2011-02-02T09:24:37Z</dcterms:created>
  <dcterms:modified xsi:type="dcterms:W3CDTF">2018-03-21T12:42:43Z</dcterms:modified>
  <cp:category/>
  <cp:version/>
  <cp:contentType/>
  <cp:contentStatus/>
</cp:coreProperties>
</file>