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firstSheet="10" activeTab="12"/>
  </bookViews>
  <sheets>
    <sheet name="Mód.09" sheetId="1" r:id="rId1"/>
    <sheet name="Mód.05.17.." sheetId="2" r:id="rId2"/>
    <sheet name="PM.mód. 03.31.." sheetId="3" r:id="rId3"/>
    <sheet name="Összesen" sheetId="4" r:id="rId4"/>
    <sheet name="Felh" sheetId="5" r:id="rId5"/>
    <sheet name="Adósságot kel.köt." sheetId="6" r:id="rId6"/>
    <sheet name="EU" sheetId="7" r:id="rId7"/>
    <sheet name="kvalap" sheetId="8" r:id="rId8"/>
    <sheet name="Egyensúly 2012-2014. " sheetId="9" r:id="rId9"/>
    <sheet name="utem" sheetId="10" r:id="rId10"/>
    <sheet name="tobbeves" sheetId="11" r:id="rId11"/>
    <sheet name="közvetett támog" sheetId="12" r:id="rId12"/>
    <sheet name="Adósságot kel.köt. (2)" sheetId="13" r:id="rId13"/>
    <sheet name="Bevételek" sheetId="14" r:id="rId14"/>
    <sheet name="Kiadás" sheetId="15" r:id="rId15"/>
    <sheet name="COFOG" sheetId="16" r:id="rId16"/>
    <sheet name="Határozat" sheetId="17" r:id="rId17"/>
    <sheet name="Határozat (2)" sheetId="18" state="hidden" r:id="rId18"/>
  </sheets>
  <definedNames>
    <definedName name="_xlnm.Print_Titles" localSheetId="12">'Adósságot kel.köt. (2)'!$1:$9</definedName>
    <definedName name="_xlnm.Print_Titles" localSheetId="13">'Bevételek'!$1:$4</definedName>
    <definedName name="_xlnm.Print_Titles" localSheetId="15">'COFOG'!$1:$5</definedName>
    <definedName name="_xlnm.Print_Titles" localSheetId="8">'Egyensúly 2012-2014. '!$1:$2</definedName>
    <definedName name="_xlnm.Print_Titles" localSheetId="4">'Felh'!$1:$6</definedName>
    <definedName name="_xlnm.Print_Titles" localSheetId="14">'Kiadás'!$1:$4</definedName>
    <definedName name="_xlnm.Print_Titles" localSheetId="11">'közvetett támog'!$1:$3</definedName>
    <definedName name="_xlnm.Print_Titles" localSheetId="3">'Összesen'!$1:$4</definedName>
  </definedNames>
  <calcPr fullCalcOnLoad="1"/>
</workbook>
</file>

<file path=xl/comments14.xml><?xml version="1.0" encoding="utf-8"?>
<comments xmlns="http://schemas.openxmlformats.org/spreadsheetml/2006/main">
  <authors>
    <author>Livi</author>
  </authors>
  <commentList>
    <comment ref="A28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30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2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4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5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5.xml><?xml version="1.0" encoding="utf-8"?>
<comments xmlns="http://schemas.openxmlformats.org/spreadsheetml/2006/main">
  <authors>
    <author>Livi</author>
  </authors>
  <commentList>
    <comment ref="B57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7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<sst xmlns="http://schemas.openxmlformats.org/spreadsheetml/2006/main" count="1191" uniqueCount="691">
  <si>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</si>
  <si>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</si>
  <si>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</si>
  <si>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</si>
  <si>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</si>
  <si>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</si>
  <si>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</si>
  <si>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</si>
  <si>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</si>
  <si>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</si>
  <si>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</si>
  <si>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</si>
  <si>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</si>
  <si>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</si>
  <si>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</si>
  <si>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</si>
  <si>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</si>
  <si>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</si>
  <si>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</si>
  <si>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</si>
  <si>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</si>
  <si>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</si>
  <si>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</si>
  <si>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</si>
  <si>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</si>
  <si>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</si>
  <si>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</si>
  <si>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</si>
  <si>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</si>
  <si>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Helyi adó</t>
  </si>
  <si>
    <t xml:space="preserve">Osztalékok, koncessziós díjak 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</si>
  <si>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</si>
  <si>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</si>
  <si>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</si>
  <si>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</si>
  <si>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Kezességvállalással kapcsolatos megtérülés</t>
  </si>
  <si>
    <t>Felvett, átvállalt hitel és annak tőketartozása</t>
  </si>
  <si>
    <t>Felvett, átvállalt kölcsönök és annak tőketartozása</t>
  </si>
  <si>
    <t>Hitelviszonyt megtestesítő értékpapír</t>
  </si>
  <si>
    <t>Adott váltó</t>
  </si>
  <si>
    <t>Pénzügyi lizing</t>
  </si>
  <si>
    <t>Halasztott fizetés</t>
  </si>
  <si>
    <t>Kezességvállalásból eredő fizetési kötelezettség</t>
  </si>
  <si>
    <t>Felvett, átvállalt kölcsön és annak tőketartozása</t>
  </si>
  <si>
    <t>Halaszott fizetés</t>
  </si>
  <si>
    <t>Személyi juttatások</t>
  </si>
  <si>
    <t>2015.</t>
  </si>
  <si>
    <t xml:space="preserve">Saját bevételek  </t>
  </si>
  <si>
    <t>Saját bevétel  50%-a</t>
  </si>
  <si>
    <t xml:space="preserve">Előző év(ek)ben keletkezett tárgyévet terhelő kötelezettségek </t>
  </si>
  <si>
    <t xml:space="preserve">Tárgyévben keletkezett, illetve keletkező, tárgyévet terhelő fizetési kötelezettség 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</si>
  <si>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</si>
  <si>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</si>
  <si>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</si>
  <si>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</si>
  <si>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</si>
  <si>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</si>
  <si>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</si>
  <si>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</si>
  <si>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</si>
  <si>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</si>
  <si>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</si>
  <si>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</si>
  <si>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</si>
  <si>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</si>
  <si>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</si>
  <si>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</si>
  <si>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</si>
  <si>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</si>
  <si>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</si>
  <si>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</si>
  <si>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</si>
  <si>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</si>
  <si>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</si>
  <si>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</si>
  <si>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</si>
  <si>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</si>
  <si>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</si>
  <si>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</si>
  <si>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</si>
  <si>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</si>
  <si>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</si>
  <si>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</si>
  <si>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</si>
  <si>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</si>
  <si>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</si>
  <si>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</si>
  <si>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</si>
  <si>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</si>
  <si>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</si>
  <si>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</si>
  <si>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</si>
  <si>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</si>
  <si>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</si>
  <si>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</si>
  <si>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</si>
  <si>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</si>
  <si>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</si>
  <si>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</si>
  <si>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</si>
  <si>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2016.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</si>
  <si>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</si>
  <si>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</si>
  <si>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</si>
  <si>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</si>
  <si>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</si>
  <si>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</si>
  <si>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</si>
  <si>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</si>
  <si>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</si>
  <si>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</si>
  <si>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</si>
  <si>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</si>
  <si>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</si>
  <si>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</si>
  <si>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</si>
  <si>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</si>
  <si>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</si>
  <si>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</si>
  <si>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</si>
  <si>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</si>
  <si>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</si>
  <si>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r>
      <t xml:space="preserve">Tárgy: </t>
    </r>
    <r>
      <rPr>
        <sz val="10"/>
        <color indexed="8"/>
        <rFont val="Times New Roman"/>
        <family val="1"/>
      </rPr>
      <t>Az önkormányzat saját bevételeinek és adósságot keletkeztető ügyleteiből eredő fizetési kötelezettségeinek a  költségvetési évet követő három évre várható összegének megállapítása</t>
    </r>
  </si>
  <si>
    <r>
      <rPr>
        <b/>
        <sz val="9"/>
        <rFont val="Times New Roman"/>
        <family val="1"/>
      </rPr>
      <t>Felelős:</t>
    </r>
    <r>
      <rPr>
        <sz val="9"/>
        <rFont val="Times New Roman"/>
        <family val="1"/>
      </rPr>
      <t xml:space="preserve"> ……………… polgármester</t>
    </r>
  </si>
  <si>
    <t>(: ……………. :)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</si>
  <si>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</si>
  <si>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</si>
  <si>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</si>
  <si>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</si>
  <si>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</si>
  <si>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</si>
  <si>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</si>
  <si>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</si>
  <si>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</si>
  <si>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</si>
  <si>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</si>
  <si>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</si>
  <si>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</si>
  <si>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</si>
  <si>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</si>
  <si>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</si>
  <si>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</si>
  <si>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</si>
  <si>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</si>
  <si>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</si>
  <si>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</si>
  <si>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</si>
  <si>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</si>
  <si>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</si>
  <si>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</si>
  <si>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</si>
  <si>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</si>
  <si>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</si>
  <si>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</si>
  <si>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</si>
  <si>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</si>
  <si>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</si>
  <si>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</si>
  <si>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</si>
  <si>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</si>
  <si>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</si>
  <si>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</si>
  <si>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</si>
  <si>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</si>
  <si>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</si>
  <si>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</si>
  <si>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</si>
  <si>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</si>
  <si>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</si>
  <si>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</si>
  <si>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</si>
  <si>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</si>
  <si>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</si>
  <si>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</si>
  <si>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</si>
  <si>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</si>
  <si>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</si>
  <si>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</si>
  <si>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</si>
  <si>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</si>
  <si>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</si>
  <si>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</si>
  <si>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</si>
  <si>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</si>
  <si>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</si>
  <si>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</si>
  <si>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</si>
  <si>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</si>
  <si>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</si>
  <si>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</si>
  <si>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</si>
  <si>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</si>
  <si>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</si>
  <si>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</si>
  <si>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</si>
  <si>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</si>
  <si>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</si>
  <si>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</si>
  <si>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</si>
  <si>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</si>
  <si>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</si>
  <si>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</si>
  <si>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</si>
  <si>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</si>
  <si>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</si>
  <si>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</si>
  <si>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</si>
  <si>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</si>
  <si>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</si>
  <si>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</si>
  <si>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</si>
  <si>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</si>
  <si>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</si>
  <si>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</si>
  <si>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</si>
  <si>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</si>
  <si>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</si>
  <si>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</si>
  <si>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</si>
  <si>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</si>
  <si>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</si>
  <si>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</si>
  <si>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</si>
  <si>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</si>
  <si>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</si>
  <si>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</si>
  <si>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</si>
  <si>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</si>
  <si>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</si>
  <si>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</si>
  <si>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</si>
  <si>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</si>
  <si>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</si>
  <si>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</si>
  <si>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</si>
  <si>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</si>
  <si>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</si>
  <si>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</si>
  <si>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</si>
  <si>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</si>
  <si>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</si>
  <si>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</si>
  <si>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</si>
  <si>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</si>
  <si>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</si>
  <si>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</si>
  <si>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</si>
  <si>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</si>
  <si>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</si>
  <si>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</si>
  <si>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</si>
  <si>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</si>
  <si>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</si>
  <si>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</si>
  <si>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</si>
  <si>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</si>
  <si>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</si>
  <si>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</si>
  <si>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</si>
  <si>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</si>
  <si>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</si>
  <si>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</si>
  <si>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</si>
  <si>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</si>
  <si>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</si>
  <si>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</si>
  <si>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</si>
  <si>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</si>
  <si>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</si>
  <si>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</si>
  <si>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</si>
  <si>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</si>
  <si>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</si>
  <si>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</si>
  <si>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</si>
  <si>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</si>
  <si>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</si>
  <si>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</si>
  <si>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</si>
  <si>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</si>
  <si>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</si>
  <si>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</si>
  <si>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</si>
  <si>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</si>
  <si>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</si>
  <si>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</si>
  <si>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</si>
  <si>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</si>
  <si>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</si>
  <si>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- Gyermekétkeztetés támogatása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</si>
  <si>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</si>
  <si>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</si>
  <si>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</si>
  <si>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</si>
  <si>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</si>
  <si>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</si>
  <si>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</si>
  <si>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</si>
  <si>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</si>
  <si>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</si>
  <si>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</si>
  <si>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Üdülőhelyi feladatok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</si>
  <si>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</si>
  <si>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</si>
  <si>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</si>
  <si>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</si>
  <si>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</si>
  <si>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</si>
  <si>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</si>
  <si>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</si>
  <si>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</si>
  <si>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</si>
  <si>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</si>
  <si>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</si>
  <si>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</si>
  <si>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</si>
  <si>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</si>
  <si>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</si>
  <si>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</si>
  <si>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</si>
  <si>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</si>
  <si>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</si>
  <si>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</si>
  <si>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</si>
  <si>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</si>
  <si>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</si>
  <si>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</si>
  <si>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</si>
  <si>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</si>
  <si>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</si>
  <si>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</si>
  <si>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</si>
  <si>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</si>
  <si>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</si>
  <si>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</si>
  <si>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</si>
  <si>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</si>
  <si>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</si>
  <si>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</si>
  <si>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</si>
  <si>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</si>
  <si>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</si>
  <si>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</si>
  <si>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</si>
  <si>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</si>
  <si>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</si>
  <si>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</si>
  <si>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</si>
  <si>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</si>
  <si>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</si>
  <si>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</si>
  <si>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</si>
  <si>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</si>
  <si>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</si>
  <si>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</si>
  <si>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</si>
  <si>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</si>
  <si>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</si>
  <si>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</si>
  <si>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</si>
  <si>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</si>
  <si>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</si>
  <si>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</si>
  <si>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</si>
  <si>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</si>
  <si>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</si>
  <si>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</si>
  <si>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</si>
  <si>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</si>
  <si>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</si>
  <si>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</si>
  <si>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</si>
  <si>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</si>
  <si>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</si>
  <si>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</si>
  <si>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</si>
  <si>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</si>
  <si>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</si>
  <si>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</si>
  <si>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</si>
  <si>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</si>
  <si>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</si>
  <si>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</si>
  <si>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</si>
  <si>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</si>
  <si>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</si>
  <si>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</si>
  <si>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</si>
  <si>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2017.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</si>
  <si>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</si>
  <si>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</si>
  <si>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</si>
  <si>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</si>
  <si>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</si>
  <si>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</si>
  <si>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</si>
  <si>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</si>
  <si>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</si>
  <si>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r>
      <t>Előterjesztés: ……………...</t>
    </r>
    <r>
      <rPr>
        <sz val="10"/>
        <color indexed="8"/>
        <rFont val="Times New Roman"/>
        <family val="1"/>
      </rPr>
      <t xml:space="preserve"> Község Önkormányzata Képviselő-testülete 2014. ……….-i ülésére </t>
    </r>
  </si>
  <si>
    <t>Képviselő-testület felkéri a polgármestert, hogy kísérje figyelemmel a kötelezettségvállalások teljesítését és erről adjon tájékoztatást a képviselő-testület részére.</t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</si>
  <si>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2014. december 31.</t>
    </r>
  </si>
  <si>
    <r>
      <t xml:space="preserve">Határozati javaslat: </t>
    </r>
    <r>
      <rPr>
        <sz val="10"/>
        <color indexed="8"/>
        <rFont val="Times New Roman"/>
        <family val="1"/>
      </rPr>
      <t>.............. Község Önkormányzata Képviselő-testülete az önkormányzat saját bevételeinek és az adósságot keletkeztető ügyleteiből eredő fizetési kötelezettségeinek a 2014. költségvetési évet követő három évre várható összegét az alábbiak szerint állapítja meg:</t>
    </r>
    <r>
      <rPr>
        <b/>
        <sz val="10"/>
        <color indexed="8"/>
        <rFont val="Times New Roman"/>
        <family val="1"/>
      </rPr>
      <t xml:space="preserve"> </t>
    </r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</si>
  <si>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</si>
  <si>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</si>
  <si>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</si>
  <si>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</si>
  <si>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</si>
  <si>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</si>
  <si>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</si>
  <si>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</si>
  <si>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</si>
  <si>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</si>
  <si>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</si>
  <si>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</si>
  <si>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</si>
  <si>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</si>
  <si>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</si>
  <si>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</si>
  <si>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</si>
  <si>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</si>
  <si>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</si>
  <si>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</si>
  <si>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</si>
  <si>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</si>
  <si>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</si>
  <si>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</si>
  <si>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</si>
  <si>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</si>
  <si>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</si>
  <si>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</si>
  <si>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</si>
  <si>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</si>
  <si>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</si>
  <si>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</si>
  <si>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</si>
  <si>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</si>
  <si>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</si>
  <si>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 xml:space="preserve">      - szociális célú tűzifa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</si>
  <si>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</si>
  <si>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</si>
  <si>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</si>
  <si>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</si>
  <si>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</si>
  <si>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</si>
  <si>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</si>
  <si>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- Önkormányzati fejezeti tartalék</t>
  </si>
  <si>
    <t>B115. Működési célú költségvetési támogatások és kiegészítő támogatások</t>
  </si>
  <si>
    <t>B116. Elszámolásból származó bevételek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</si>
  <si>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</si>
  <si>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</si>
  <si>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</si>
  <si>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</si>
  <si>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</si>
  <si>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</si>
  <si>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</si>
  <si>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</si>
  <si>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</si>
  <si>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</si>
  <si>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- Sírhely</t>
  </si>
  <si>
    <t xml:space="preserve"> - lakosságnak visszatérítendő kölcsön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</si>
  <si>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</si>
  <si>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</si>
  <si>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</si>
  <si>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</si>
  <si>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</si>
  <si>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</si>
  <si>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</si>
  <si>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</si>
  <si>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</si>
  <si>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</si>
  <si>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</si>
  <si>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</si>
  <si>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</si>
  <si>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</si>
  <si>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</si>
  <si>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</si>
  <si>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</si>
  <si>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</si>
  <si>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</si>
  <si>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</si>
  <si>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</si>
  <si>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</si>
  <si>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</si>
  <si>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</si>
  <si>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</si>
  <si>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</si>
  <si>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</si>
  <si>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</si>
  <si>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</si>
  <si>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- Szociális célú tüzifa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</si>
  <si>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</si>
  <si>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</si>
  <si>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</si>
  <si>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</si>
  <si>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</si>
  <si>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</si>
  <si>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t xml:space="preserve"> - Ivóvízhálózat felújítása</t>
  </si>
  <si>
    <t>081061 Szabadidős park, fürdő és strandszolgáltatás</t>
  </si>
  <si>
    <t xml:space="preserve"> - lakosságtól visszatérítendő kölcsön</t>
  </si>
  <si>
    <t>adatok Ft-ban</t>
  </si>
  <si>
    <t>ÖNKORMÁNYZATI KÖRNYEZETVÉDELMI ALAP</t>
  </si>
  <si>
    <t>Bevételek</t>
  </si>
  <si>
    <t>Előző évi maradvány</t>
  </si>
  <si>
    <t>Tárgyévi talajterhelési díj</t>
  </si>
  <si>
    <t>Környezetvédelmi bírság</t>
  </si>
  <si>
    <t>Kiadások</t>
  </si>
  <si>
    <t>Tárgyévi maradvány</t>
  </si>
  <si>
    <t xml:space="preserve"> - reprezentáció</t>
  </si>
  <si>
    <t>041233 Hosszabb időtartamú közfoglalkoztatás</t>
  </si>
  <si>
    <t>041236 Országos közfoglalkoztatási program</t>
  </si>
  <si>
    <t xml:space="preserve">    - Erzsébet utalvány</t>
  </si>
  <si>
    <t xml:space="preserve">    - Előző évi költségvetési támogatás visszatérülés</t>
  </si>
  <si>
    <t>- A 2015. évről áthúzódó bérkompenzáció támogatása</t>
  </si>
  <si>
    <t xml:space="preserve"> - </t>
  </si>
  <si>
    <t>066020 Város és községgazdálkodás</t>
  </si>
  <si>
    <t xml:space="preserve">        -  lakáshoz jutást segítő települési támogatás (pénzbeli)</t>
  </si>
  <si>
    <t xml:space="preserve">   - szünidei gyermekétkeztetés</t>
  </si>
  <si>
    <t>- Szünidei gyermekétkeztetés</t>
  </si>
  <si>
    <t>- fejezeti kezelésű előirányzatoktól EU-s programok és azon hazai társfinanszírozása</t>
  </si>
  <si>
    <t xml:space="preserve">- </t>
  </si>
  <si>
    <t>- Egyéb helyiség bérbeadása</t>
  </si>
  <si>
    <t>- Egyéb helyiség bérbeadása hátralék</t>
  </si>
  <si>
    <t>- Földbérlet</t>
  </si>
  <si>
    <t xml:space="preserve"> - lakosságtól visszatérítendő lakásfelújítási kölcsön</t>
  </si>
  <si>
    <t xml:space="preserve"> - Szennyvízhálózat felújítása (maradvány)</t>
  </si>
  <si>
    <t>011130 Önkormányzatok és önkormányzati hivatalok jogalkotó és általános igazgatási tevékenysége (képviselői T. díj)</t>
  </si>
  <si>
    <t>082091 Közművelődés - közösségi és társadalmi részvétel fejlesztése (kamat)</t>
  </si>
  <si>
    <t xml:space="preserve"> személyhez nem köthető repr.</t>
  </si>
  <si>
    <t xml:space="preserve">   - bolt támogatás</t>
  </si>
  <si>
    <t>- Boltbérlet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</si>
  <si>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</si>
  <si>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BELSŐSÁRD KÖZSÉG ÖNKORMÁNYZATA </t>
  </si>
  <si>
    <r>
      <t xml:space="preserve">BELSŐSÁRD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</si>
  <si>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BELSŐSÁRD KÖZSÉG ÖNKORMÁNYZATA ÁLTAL VAGY HOZZÁJÁRULÁSÁVAL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</si>
  <si>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Vida József polgármester</t>
    </r>
  </si>
  <si>
    <t>(: Vida József :)</t>
  </si>
  <si>
    <t xml:space="preserve"> - Ár és belvíz védelem (árkolási munka)</t>
  </si>
  <si>
    <t xml:space="preserve"> - Ingatlan vásárlás</t>
  </si>
  <si>
    <t>- Faluháznál melléképület kialakítása (szociális helyiség és garázs)</t>
  </si>
  <si>
    <t xml:space="preserve"> - 2015. évi fel nem haszn.  szennyvízdíjtámogatás visszaut.</t>
  </si>
  <si>
    <t xml:space="preserve"> - Mentőszolgálat Alapítvány</t>
  </si>
  <si>
    <t>Tény 06.30.</t>
  </si>
  <si>
    <t xml:space="preserve">   - Jövedéki adó</t>
  </si>
  <si>
    <t xml:space="preserve"> - MEDICOPTER Alapítvány</t>
  </si>
  <si>
    <t xml:space="preserve">   - Dr. Hetés Ferenc Rendelőintézet</t>
  </si>
  <si>
    <t xml:space="preserve">- Rendkívűli szoc. Támog. </t>
  </si>
  <si>
    <t>011130 Önkormányzatok és önkormányzati hivatalok jogalkotó és általános igazgatási tevékenysége  cafetéria</t>
  </si>
  <si>
    <t xml:space="preserve">   - fogorvosi hozzájárulás 2017.</t>
  </si>
  <si>
    <t xml:space="preserve">   - háziorvosi hozzájárulás 2017.</t>
  </si>
  <si>
    <t xml:space="preserve">  - Faluház padló felújítás</t>
  </si>
  <si>
    <t>- Szabadidő park kerítés építés</t>
  </si>
  <si>
    <t>- Közös Önkormányzati Hivatal felhalmozási kiadásaihoz átadás önkormányzatnak</t>
  </si>
  <si>
    <t>2020.</t>
  </si>
  <si>
    <t>(: Balláné Kulcsár Mária :)</t>
  </si>
  <si>
    <t>jegyző</t>
  </si>
  <si>
    <t xml:space="preserve">   - Talajterhelési díj</t>
  </si>
  <si>
    <t>2017. terv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</si>
  <si>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</si>
  <si>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2017. évi határozat</t>
  </si>
  <si>
    <t>2017. évi rendelet</t>
  </si>
  <si>
    <t>Likvid hitel</t>
  </si>
  <si>
    <t>Belsősárd Község Önkormányzata</t>
  </si>
  <si>
    <t>Polgármesteri hatáskörben történt módosítás</t>
  </si>
  <si>
    <t xml:space="preserve">adatok Ft-ban </t>
  </si>
  <si>
    <t>Kiadás:</t>
  </si>
  <si>
    <t>Belső átcsoportosítás:</t>
  </si>
  <si>
    <t>Terhelendő</t>
  </si>
  <si>
    <t>Jóváirandó</t>
  </si>
  <si>
    <t>Önkormányzati vagyonnal gazd.</t>
  </si>
  <si>
    <t>(:Vida József:)</t>
  </si>
  <si>
    <t>Összesen:</t>
  </si>
  <si>
    <t>Beruházás</t>
  </si>
  <si>
    <t xml:space="preserve">Bevétel: </t>
  </si>
  <si>
    <t xml:space="preserve">Kiadás: </t>
  </si>
  <si>
    <t xml:space="preserve">2017. március 31. </t>
  </si>
  <si>
    <t>dologi kiadás</t>
  </si>
  <si>
    <t>dologi kiadás Áfa</t>
  </si>
  <si>
    <t>Könyvtári szolg.</t>
  </si>
  <si>
    <t>Államháztartáson belüli megelőlegezések</t>
  </si>
  <si>
    <t xml:space="preserve">Tartalék </t>
  </si>
  <si>
    <t>Rédics, 2017. március 31.</t>
  </si>
  <si>
    <t>Előző évi költségvetési maradványának igénybevétele</t>
  </si>
  <si>
    <t>A helyi önkormányzatok  előző évi elszámolásából származó kiad.</t>
  </si>
  <si>
    <t>Közművelődés - közösségi és társ.részvétel fejl.</t>
  </si>
  <si>
    <t>személyi juttatás</t>
  </si>
  <si>
    <t>járulék</t>
  </si>
  <si>
    <t>Zoldterület, kezelés</t>
  </si>
  <si>
    <t>Zöldterület kezelés</t>
  </si>
  <si>
    <t xml:space="preserve">Felhalmozásra átvétel </t>
  </si>
  <si>
    <t>Közép- és Kelet-európai Történelem és Társadalom Kutatásáért Közalapítvány "Büszkeségpont" kalakítása</t>
  </si>
  <si>
    <t>Büszkeségpont kialakítása</t>
  </si>
  <si>
    <t>Büszkeségpont kialakítása Áfa</t>
  </si>
  <si>
    <t>Rédics, 2017. május 17.</t>
  </si>
  <si>
    <t>"Büszkeségpont"  kialakítása</t>
  </si>
  <si>
    <t>Egyéb működési célú támogatások államháztartáson kívülre</t>
  </si>
  <si>
    <t>Egyéb felhalmozási célú támogatások államháztartáson kívülre</t>
  </si>
  <si>
    <t>- Nem nevesített civil szervezetek</t>
  </si>
  <si>
    <t>- Medicopter Alapítvány támogatása</t>
  </si>
  <si>
    <t xml:space="preserve"> - Rédicsi Iskolakörzet Gyermekeiért Alapítvány támogatása</t>
  </si>
  <si>
    <t>Belsősárd Község Önkormányzata 2017. évi költségvetésének módosítása
 2017. május  27-től</t>
  </si>
  <si>
    <t>5a</t>
  </si>
  <si>
    <t>- Rédicsi Iskolakörzet Gyermekeiért Alapítvány</t>
  </si>
  <si>
    <t>24a</t>
  </si>
  <si>
    <t>24b</t>
  </si>
  <si>
    <t>Előirányzat-felhasználási keretösszeg (döntés előtt)</t>
  </si>
  <si>
    <t>Átcsoportosítás keret terhére</t>
  </si>
  <si>
    <t>Keretösszeg maradványa</t>
  </si>
  <si>
    <t xml:space="preserve">   - megyei önkormányzattól falunapirendezvényre</t>
  </si>
  <si>
    <t xml:space="preserve">   - áramdíj visszatérítés</t>
  </si>
  <si>
    <t xml:space="preserve">   - bontott anyag értékesítés (tégla, fém hulladék)</t>
  </si>
  <si>
    <t>- polgármesteri bér emelés különbözetére</t>
  </si>
  <si>
    <t xml:space="preserve"> Polgármesteri illetmény különb.</t>
  </si>
  <si>
    <t xml:space="preserve">Lakossági víz-és csatorna szolg. </t>
  </si>
  <si>
    <t>Egyéb működési bevétel (áramdíj visszatérítés)</t>
  </si>
  <si>
    <t>Müködési célú költségvetési tám.és kieg.támog.</t>
  </si>
  <si>
    <t>Működési célú pénzeszköz átadás ÁHT kívűlre :</t>
  </si>
  <si>
    <t xml:space="preserve">VÍZMŰ Zrt vízdíj támog. </t>
  </si>
  <si>
    <t>Egyéb működési célú támogatások államháztartáson belülről</t>
  </si>
  <si>
    <t>Készlet értékesítés (bontott anyag)</t>
  </si>
  <si>
    <t>Megyei önkormányzattól rendezvényre</t>
  </si>
  <si>
    <t>Elkül.áll.pénzalap (nyári diákmunka)</t>
  </si>
  <si>
    <t xml:space="preserve">   - Nemzeti Foglalkoztatási Alap (nyári diákmunka) </t>
  </si>
  <si>
    <t>személyi juttatás (személyhez nem köthető)</t>
  </si>
  <si>
    <t xml:space="preserve"> -Samsung Galaxy Mobil telefon tokkal</t>
  </si>
  <si>
    <t xml:space="preserve">     - 2016. évi elszámolás</t>
  </si>
  <si>
    <t xml:space="preserve">   - ZALAVÍZ Zrt. vizdíj támogatás 2017. évi</t>
  </si>
  <si>
    <t xml:space="preserve">   - Gyermeknapi rendezvényre Rédics önk.</t>
  </si>
  <si>
    <t>2017. július 31.</t>
  </si>
  <si>
    <t>Felhal.kiad.kisértékű t.e.</t>
  </si>
  <si>
    <t>mobiltelefon tokkal</t>
  </si>
  <si>
    <t>felh. áfa</t>
  </si>
  <si>
    <t xml:space="preserve">Önk.jogalkotás </t>
  </si>
  <si>
    <t>Önk.vagyon gazdálk.</t>
  </si>
  <si>
    <t>Közutak, hidak, alagutak üzem.fennt.</t>
  </si>
  <si>
    <t>Rendkívűli szociális támogatás</t>
  </si>
  <si>
    <t>Rendkívűli szociális tüzifa</t>
  </si>
  <si>
    <t xml:space="preserve">Ellátottak pénzbeni jutt. </t>
  </si>
  <si>
    <t>Szociális célú tüzifa</t>
  </si>
  <si>
    <t>Gyermek fogadásához nyújt.telep.tám.(pénzbeli)</t>
  </si>
  <si>
    <r>
      <rPr>
        <b/>
        <sz val="14"/>
        <rFont val="Times New Roman"/>
        <family val="1"/>
      </rPr>
      <t>Belsősárd Község Önkormányzata 2017. évi költségvetésének módosítása</t>
    </r>
    <r>
      <rPr>
        <b/>
        <sz val="16"/>
        <rFont val="Times New Roman"/>
        <family val="1"/>
      </rPr>
      <t xml:space="preserve">
 2017. október    -től</t>
    </r>
  </si>
  <si>
    <t>dologi áfa</t>
  </si>
  <si>
    <t>dologi kiad. (anyagköltség)</t>
  </si>
  <si>
    <t>Kisértékű tárgyi eszk.beszrzés</t>
  </si>
  <si>
    <t>Futball kapu vásárlás</t>
  </si>
  <si>
    <t>Futball kapu vásárlás áfa</t>
  </si>
  <si>
    <t>Önk.és önk.hivatalok jogalk.és ált.ig. tevékenysége</t>
  </si>
  <si>
    <t>dologi kiad. (szolg.szállítási költség.)</t>
  </si>
  <si>
    <t>Helyi önk. és költségvetési szerv.átad.</t>
  </si>
  <si>
    <t>Gyermeknapi rendezvényre Rédics önk.</t>
  </si>
  <si>
    <t>Dr. Hetés Ferenc Rendelőintézet</t>
  </si>
  <si>
    <t>A helyi önk. előző évi elsz.származó kiad.</t>
  </si>
  <si>
    <t>A helyi önk. 2016. évi elszámolás szoc étk.</t>
  </si>
  <si>
    <t>Rédics, 2017. július 31.</t>
  </si>
  <si>
    <t>tankönyv és iskolázt.tám</t>
  </si>
  <si>
    <t>óvodába járási támogatás</t>
  </si>
  <si>
    <t>Rédics, 2017. október 18.</t>
  </si>
  <si>
    <t>Könyvtári szolgáltatások</t>
  </si>
  <si>
    <t>Személyi juttatás</t>
  </si>
  <si>
    <t>Munkáltsatót terh. Járulék</t>
  </si>
  <si>
    <t>karácsonyi támogatás (pénzbeli)</t>
  </si>
  <si>
    <t>fűtési támogatás (pénzbeli)</t>
  </si>
  <si>
    <t>- Polgármesteri illetmény támogatása</t>
  </si>
  <si>
    <t xml:space="preserve">   - védőnői hozzájárulás 2017</t>
  </si>
  <si>
    <t xml:space="preserve">   - konyha müköd.étkeztetéshez hozzájárulás 2018.</t>
  </si>
  <si>
    <t xml:space="preserve">   - óvodai hozzájárulás 2018.</t>
  </si>
  <si>
    <t xml:space="preserve">   - falugondnok 2018.</t>
  </si>
  <si>
    <t>BELSŐSÁRD KÖZSÉG ÖNKORMÁNYZATA 2018. ÉVI KÖLTSÉGVETÉSÉNEK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</si>
  <si>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</si>
  <si>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</si>
  <si>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</si>
  <si>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- Tervezői díj</t>
  </si>
  <si>
    <r>
      <t>BELSŐSÁRD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</si>
  <si>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>2021.</t>
  </si>
  <si>
    <r>
      <t>2018. ÉVI KÖLTSÉGVETÉSE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</si>
  <si>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Kistérségi Társulás Központi ügyelet gépkocsi vásárláshoz</t>
  </si>
  <si>
    <t xml:space="preserve">2018. ÉVI SAJÁT BEVÉTELEI, TOVÁBBÁ ADÓSSÁGOT KELETKEZTETŐ </t>
  </si>
  <si>
    <t>2017-ben befolyt, 2018-ban átutalt talajterhelési díj</t>
  </si>
  <si>
    <r>
      <t>Belsősárd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</si>
  <si>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</si>
  <si>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 - Civil szervezettől átvét felhalm.</t>
  </si>
  <si>
    <t xml:space="preserve"> -Tároló épület bővités, átalakítás (Leader)</t>
  </si>
  <si>
    <t>Belsősárd Község Önkormányzata Képviselő-testületének 15/2018.(III.6.)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</si>
  <si>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</si>
  <si>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</si>
  <si>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t>BELSŐSÁRD KÖZSÉG ÖNKORMÁNYZATA 2016-2018. ÉVI MŰKÖDÉSI ÉS FELHALMOZÁSI</t>
  </si>
  <si>
    <t xml:space="preserve">2016. Tény </t>
  </si>
  <si>
    <t>2017. várható tény</t>
  </si>
  <si>
    <t>2018. terv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</si>
  <si>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</si>
  <si>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r>
      <t xml:space="preserve">BELSŐSÁRD KÖZSÉG ÖNKORMÁNYZATA 2018. ÉVI ELŐIRÁNYZAT-FELHASZNÁLÁSI TERVE </t>
    </r>
    <r>
      <rPr>
        <i/>
        <sz val="11"/>
        <rFont val="Times New Roman"/>
        <family val="1"/>
      </rPr>
      <t>(adatok Ft-ban)</t>
    </r>
  </si>
  <si>
    <r>
      <t xml:space="preserve">Belsősárd Község Önkormányzata 2018. évi közvetett támogatásai </t>
    </r>
    <r>
      <rPr>
        <i/>
        <sz val="12"/>
        <rFont val="Times New Roman"/>
        <family val="1"/>
      </rPr>
      <t>(adatok Ft-ban)</t>
    </r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</si>
</sst>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-40E]yyyy\.\ mmmm\ d\.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10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Calibri"/>
      <family val="2"/>
    </font>
    <font>
      <sz val="13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9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0" applyFont="1" applyFill="1" applyBorder="1" applyAlignment="1">
      <alignment horizontal="center" vertical="center" wrapText="1"/>
      <protection/>
    </xf>
    <xf numFmtId="3" fontId="4" fillId="33" borderId="10" xfId="70" applyNumberFormat="1" applyFont="1" applyFill="1" applyBorder="1" applyAlignment="1">
      <alignment horizontal="right" vertical="center" wrapText="1"/>
      <protection/>
    </xf>
    <xf numFmtId="3" fontId="4" fillId="33" borderId="10" xfId="70" applyNumberFormat="1" applyFont="1" applyFill="1" applyBorder="1" applyAlignment="1">
      <alignment horizontal="center" vertical="center" wrapText="1"/>
      <protection/>
    </xf>
    <xf numFmtId="0" fontId="4" fillId="33" borderId="10" xfId="70" applyFont="1" applyFill="1" applyBorder="1" applyAlignment="1">
      <alignment horizontal="left" vertical="center" wrapText="1"/>
      <protection/>
    </xf>
    <xf numFmtId="0" fontId="3" fillId="33" borderId="10" xfId="70" applyFont="1" applyFill="1" applyBorder="1" applyAlignment="1">
      <alignment horizontal="left" vertical="center" wrapText="1"/>
      <protection/>
    </xf>
    <xf numFmtId="0" fontId="5" fillId="33" borderId="10" xfId="7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0" applyNumberFormat="1" applyFont="1" applyFill="1" applyBorder="1" applyAlignment="1">
      <alignment horizontal="right" vertical="center" wrapText="1"/>
      <protection/>
    </xf>
    <xf numFmtId="3" fontId="3" fillId="33" borderId="10" xfId="70" applyNumberFormat="1" applyFont="1" applyFill="1" applyBorder="1" applyAlignment="1">
      <alignment horizontal="right" vertical="center" wrapText="1"/>
      <protection/>
    </xf>
    <xf numFmtId="3" fontId="4" fillId="0" borderId="10" xfId="70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0" applyFont="1" applyFill="1" applyBorder="1" applyAlignment="1">
      <alignment horizontal="center"/>
      <protection/>
    </xf>
    <xf numFmtId="3" fontId="3" fillId="0" borderId="10" xfId="70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7" fillId="0" borderId="0" xfId="64" applyFont="1" applyAlignment="1">
      <alignment wrapText="1"/>
      <protection/>
    </xf>
    <xf numFmtId="0" fontId="88" fillId="0" borderId="0" xfId="64" applyFont="1">
      <alignment/>
      <protection/>
    </xf>
    <xf numFmtId="0" fontId="89" fillId="0" borderId="10" xfId="64" applyFont="1" applyBorder="1">
      <alignment/>
      <protection/>
    </xf>
    <xf numFmtId="0" fontId="89" fillId="0" borderId="0" xfId="64" applyFont="1">
      <alignment/>
      <protection/>
    </xf>
    <xf numFmtId="3" fontId="90" fillId="0" borderId="0" xfId="64" applyNumberFormat="1" applyFont="1" applyAlignment="1">
      <alignment vertical="center"/>
      <protection/>
    </xf>
    <xf numFmtId="3" fontId="91" fillId="0" borderId="11" xfId="64" applyNumberFormat="1" applyFont="1" applyBorder="1" applyAlignment="1">
      <alignment horizontal="left" vertical="center" wrapText="1"/>
      <protection/>
    </xf>
    <xf numFmtId="3" fontId="92" fillId="0" borderId="10" xfId="64" applyNumberFormat="1" applyFont="1" applyBorder="1" applyAlignment="1">
      <alignment horizontal="center" vertical="center" wrapText="1"/>
      <protection/>
    </xf>
    <xf numFmtId="3" fontId="87" fillId="0" borderId="0" xfId="64" applyNumberFormat="1" applyFont="1" applyAlignment="1">
      <alignment wrapText="1"/>
      <protection/>
    </xf>
    <xf numFmtId="3" fontId="87" fillId="0" borderId="0" xfId="64" applyNumberFormat="1" applyFont="1">
      <alignment/>
      <protection/>
    </xf>
    <xf numFmtId="3" fontId="87" fillId="0" borderId="10" xfId="64" applyNumberFormat="1" applyFont="1" applyBorder="1" applyAlignment="1">
      <alignment wrapText="1"/>
      <protection/>
    </xf>
    <xf numFmtId="3" fontId="88" fillId="0" borderId="10" xfId="64" applyNumberFormat="1" applyFont="1" applyBorder="1">
      <alignment/>
      <protection/>
    </xf>
    <xf numFmtId="3" fontId="88" fillId="0" borderId="0" xfId="64" applyNumberFormat="1" applyFont="1">
      <alignment/>
      <protection/>
    </xf>
    <xf numFmtId="3" fontId="87" fillId="0" borderId="10" xfId="64" applyNumberFormat="1" applyFont="1" applyBorder="1" applyAlignment="1">
      <alignment vertical="center" wrapText="1"/>
      <protection/>
    </xf>
    <xf numFmtId="3" fontId="92" fillId="0" borderId="10" xfId="64" applyNumberFormat="1" applyFont="1" applyBorder="1" applyAlignment="1">
      <alignment wrapText="1"/>
      <protection/>
    </xf>
    <xf numFmtId="3" fontId="89" fillId="0" borderId="10" xfId="64" applyNumberFormat="1" applyFont="1" applyBorder="1">
      <alignment/>
      <protection/>
    </xf>
    <xf numFmtId="3" fontId="89" fillId="0" borderId="0" xfId="64" applyNumberFormat="1" applyFont="1">
      <alignment/>
      <protection/>
    </xf>
    <xf numFmtId="3" fontId="92" fillId="0" borderId="10" xfId="64" applyNumberFormat="1" applyFont="1" applyBorder="1" applyAlignment="1">
      <alignment vertical="center" wrapText="1"/>
      <protection/>
    </xf>
    <xf numFmtId="3" fontId="92" fillId="0" borderId="10" xfId="64" applyNumberFormat="1" applyFont="1" applyBorder="1" applyAlignment="1">
      <alignment vertical="top" wrapText="1"/>
      <protection/>
    </xf>
    <xf numFmtId="3" fontId="17" fillId="0" borderId="0" xfId="64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0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0" applyFont="1" applyFill="1" applyBorder="1" applyAlignment="1">
      <alignment horizontal="center" vertical="center"/>
      <protection/>
    </xf>
    <xf numFmtId="0" fontId="88" fillId="0" borderId="10" xfId="64" applyFont="1" applyBorder="1" applyAlignment="1">
      <alignment wrapText="1"/>
      <protection/>
    </xf>
    <xf numFmtId="3" fontId="4" fillId="0" borderId="13" xfId="70" applyNumberFormat="1" applyFont="1" applyFill="1" applyBorder="1" applyAlignment="1">
      <alignment horizontal="right" wrapText="1"/>
      <protection/>
    </xf>
    <xf numFmtId="0" fontId="89" fillId="0" borderId="10" xfId="64" applyFont="1" applyBorder="1" applyAlignment="1">
      <alignment wrapText="1"/>
      <protection/>
    </xf>
    <xf numFmtId="0" fontId="89" fillId="0" borderId="10" xfId="64" applyFont="1" applyBorder="1" applyAlignment="1">
      <alignment vertical="top" wrapText="1"/>
      <protection/>
    </xf>
    <xf numFmtId="0" fontId="13" fillId="0" borderId="0" xfId="67" applyFill="1">
      <alignment/>
      <protection/>
    </xf>
    <xf numFmtId="0" fontId="3" fillId="0" borderId="0" xfId="68" applyFont="1" applyFill="1" applyAlignment="1">
      <alignment horizontal="center"/>
      <protection/>
    </xf>
    <xf numFmtId="0" fontId="4" fillId="0" borderId="0" xfId="68" applyFont="1" applyFill="1">
      <alignment/>
      <protection/>
    </xf>
    <xf numFmtId="0" fontId="4" fillId="0" borderId="11" xfId="68" applyFont="1" applyFill="1" applyBorder="1" applyAlignment="1">
      <alignment horizontal="center"/>
      <protection/>
    </xf>
    <xf numFmtId="0" fontId="13" fillId="0" borderId="0" xfId="67">
      <alignment/>
      <protection/>
    </xf>
    <xf numFmtId="0" fontId="4" fillId="0" borderId="0" xfId="68" applyFont="1">
      <alignment/>
      <protection/>
    </xf>
    <xf numFmtId="0" fontId="3" fillId="0" borderId="10" xfId="68" applyFont="1" applyFill="1" applyBorder="1" applyAlignment="1">
      <alignment horizontal="center" vertical="center" wrapText="1"/>
      <protection/>
    </xf>
    <xf numFmtId="0" fontId="8" fillId="0" borderId="0" xfId="68" applyFont="1">
      <alignment/>
      <protection/>
    </xf>
    <xf numFmtId="0" fontId="4" fillId="0" borderId="10" xfId="68" applyFont="1" applyFill="1" applyBorder="1" applyAlignment="1">
      <alignment/>
      <protection/>
    </xf>
    <xf numFmtId="3" fontId="4" fillId="0" borderId="10" xfId="68" applyNumberFormat="1" applyFont="1" applyBorder="1" applyAlignment="1">
      <alignment/>
      <protection/>
    </xf>
    <xf numFmtId="3" fontId="10" fillId="0" borderId="10" xfId="68" applyNumberFormat="1" applyFont="1" applyBorder="1" applyAlignment="1">
      <alignment/>
      <protection/>
    </xf>
    <xf numFmtId="3" fontId="8" fillId="0" borderId="10" xfId="68" applyNumberFormat="1" applyFont="1" applyBorder="1" applyAlignment="1">
      <alignment/>
      <protection/>
    </xf>
    <xf numFmtId="3" fontId="5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wrapText="1"/>
      <protection/>
    </xf>
    <xf numFmtId="3" fontId="88" fillId="0" borderId="0" xfId="64" applyNumberFormat="1" applyFont="1" applyAlignment="1">
      <alignment horizontal="center"/>
      <protection/>
    </xf>
    <xf numFmtId="0" fontId="5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/>
      <protection/>
    </xf>
    <xf numFmtId="0" fontId="16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wrapText="1"/>
      <protection/>
    </xf>
    <xf numFmtId="0" fontId="23" fillId="0" borderId="10" xfId="70" applyFont="1" applyFill="1" applyBorder="1" applyAlignment="1">
      <alignment wrapText="1"/>
      <protection/>
    </xf>
    <xf numFmtId="3" fontId="11" fillId="33" borderId="10" xfId="70" applyNumberFormat="1" applyFont="1" applyFill="1" applyBorder="1" applyAlignment="1">
      <alignment horizontal="center" vertical="center" wrapText="1"/>
      <protection/>
    </xf>
    <xf numFmtId="0" fontId="8" fillId="33" borderId="10" xfId="70" applyFont="1" applyFill="1" applyBorder="1" applyAlignment="1">
      <alignment horizontal="left" vertical="center" wrapText="1"/>
      <protection/>
    </xf>
    <xf numFmtId="0" fontId="7" fillId="33" borderId="10" xfId="70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2" fillId="0" borderId="0" xfId="0" applyFont="1" applyAlignment="1">
      <alignment horizontal="right"/>
    </xf>
    <xf numFmtId="0" fontId="3" fillId="0" borderId="10" xfId="68" applyFont="1" applyFill="1" applyBorder="1" applyAlignment="1">
      <alignment horizontal="center" vertical="center"/>
      <protection/>
    </xf>
    <xf numFmtId="0" fontId="4" fillId="0" borderId="10" xfId="68" applyFont="1" applyFill="1" applyBorder="1" applyAlignment="1">
      <alignment horizontal="left" wrapText="1"/>
      <protection/>
    </xf>
    <xf numFmtId="0" fontId="4" fillId="0" borderId="10" xfId="68" applyFont="1" applyFill="1" applyBorder="1" applyAlignment="1">
      <alignment horizontal="left"/>
      <protection/>
    </xf>
    <xf numFmtId="0" fontId="4" fillId="0" borderId="10" xfId="68" applyFont="1" applyBorder="1" applyAlignment="1">
      <alignment vertical="top" wrapText="1"/>
      <protection/>
    </xf>
    <xf numFmtId="0" fontId="10" fillId="0" borderId="10" xfId="68" applyFont="1" applyBorder="1" applyAlignment="1" quotePrefix="1">
      <alignment vertical="top" wrapText="1"/>
      <protection/>
    </xf>
    <xf numFmtId="0" fontId="8" fillId="0" borderId="10" xfId="68" applyFont="1" applyBorder="1" applyAlignment="1" quotePrefix="1">
      <alignment vertical="top" wrapText="1"/>
      <protection/>
    </xf>
    <xf numFmtId="0" fontId="3" fillId="0" borderId="10" xfId="68" applyFont="1" applyBorder="1" applyAlignment="1">
      <alignment vertical="top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/>
      <protection/>
    </xf>
    <xf numFmtId="0" fontId="4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0" fontId="5" fillId="0" borderId="10" xfId="70" applyFont="1" applyFill="1" applyBorder="1" applyAlignment="1">
      <alignment vertical="center" wrapText="1"/>
      <protection/>
    </xf>
    <xf numFmtId="0" fontId="10" fillId="0" borderId="10" xfId="70" applyFont="1" applyFill="1" applyBorder="1" applyAlignment="1">
      <alignment horizontal="left" vertical="center" wrapText="1"/>
      <protection/>
    </xf>
    <xf numFmtId="0" fontId="4" fillId="0" borderId="10" xfId="70" applyFont="1" applyFill="1" applyBorder="1" applyAlignment="1">
      <alignment vertical="center"/>
      <protection/>
    </xf>
    <xf numFmtId="3" fontId="16" fillId="33" borderId="10" xfId="70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92" fillId="0" borderId="0" xfId="64" applyNumberFormat="1" applyFont="1" applyBorder="1" applyAlignment="1">
      <alignment vertical="center" wrapText="1"/>
      <protection/>
    </xf>
    <xf numFmtId="3" fontId="89" fillId="0" borderId="0" xfId="64" applyNumberFormat="1" applyFont="1" applyBorder="1">
      <alignment/>
      <protection/>
    </xf>
    <xf numFmtId="3" fontId="20" fillId="0" borderId="0" xfId="64" applyNumberFormat="1" applyFont="1" applyAlignment="1">
      <alignment wrapText="1"/>
      <protection/>
    </xf>
    <xf numFmtId="0" fontId="4" fillId="33" borderId="10" xfId="70" applyFont="1" applyFill="1" applyBorder="1" applyAlignment="1">
      <alignment horizontal="center" vertical="center" wrapText="1"/>
      <protection/>
    </xf>
    <xf numFmtId="0" fontId="4" fillId="0" borderId="10" xfId="70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wrapText="1"/>
      <protection/>
    </xf>
    <xf numFmtId="0" fontId="22" fillId="0" borderId="10" xfId="70" applyFont="1" applyFill="1" applyBorder="1" applyAlignment="1">
      <alignment horizontal="center" wrapText="1"/>
      <protection/>
    </xf>
    <xf numFmtId="0" fontId="16" fillId="33" borderId="10" xfId="70" applyFont="1" applyFill="1" applyBorder="1" applyAlignment="1">
      <alignment horizontal="left" vertical="center" wrapText="1"/>
      <protection/>
    </xf>
    <xf numFmtId="0" fontId="22" fillId="0" borderId="10" xfId="70" applyFont="1" applyFill="1" applyBorder="1" applyAlignment="1">
      <alignment horizontal="center"/>
      <protection/>
    </xf>
    <xf numFmtId="0" fontId="4" fillId="0" borderId="10" xfId="70" applyFont="1" applyFill="1" applyBorder="1" applyAlignment="1" quotePrefix="1">
      <alignment horizontal="center"/>
      <protection/>
    </xf>
    <xf numFmtId="3" fontId="3" fillId="0" borderId="10" xfId="70" applyNumberFormat="1" applyFont="1" applyFill="1" applyBorder="1" applyAlignment="1">
      <alignment wrapText="1"/>
      <protection/>
    </xf>
    <xf numFmtId="0" fontId="4" fillId="0" borderId="10" xfId="70" applyFont="1" applyFill="1" applyBorder="1" applyAlignment="1" quotePrefix="1">
      <alignment horizontal="left" wrapText="1"/>
      <protection/>
    </xf>
    <xf numFmtId="0" fontId="93" fillId="0" borderId="10" xfId="70" applyFont="1" applyFill="1" applyBorder="1" applyAlignment="1" quotePrefix="1">
      <alignment wrapText="1"/>
      <protection/>
    </xf>
    <xf numFmtId="0" fontId="93" fillId="0" borderId="10" xfId="70" applyFont="1" applyFill="1" applyBorder="1" applyAlignment="1">
      <alignment wrapText="1"/>
      <protection/>
    </xf>
    <xf numFmtId="0" fontId="93" fillId="0" borderId="10" xfId="70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94" fillId="0" borderId="10" xfId="70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0" applyNumberFormat="1" applyFont="1" applyFill="1" applyBorder="1" applyAlignment="1">
      <alignment horizontal="right" vertical="center" wrapText="1"/>
      <protection/>
    </xf>
    <xf numFmtId="3" fontId="92" fillId="0" borderId="14" xfId="64" applyNumberFormat="1" applyFont="1" applyBorder="1" applyAlignment="1">
      <alignment horizontal="center" vertical="center" wrapText="1"/>
      <protection/>
    </xf>
    <xf numFmtId="0" fontId="94" fillId="0" borderId="0" xfId="0" applyFont="1" applyAlignment="1">
      <alignment/>
    </xf>
    <xf numFmtId="0" fontId="8" fillId="0" borderId="10" xfId="70" applyFont="1" applyFill="1" applyBorder="1" applyAlignment="1">
      <alignment vertical="center" wrapText="1"/>
      <protection/>
    </xf>
    <xf numFmtId="3" fontId="91" fillId="0" borderId="0" xfId="64" applyNumberFormat="1" applyFont="1" applyBorder="1" applyAlignment="1">
      <alignment horizontal="left" vertical="center" wrapText="1"/>
      <protection/>
    </xf>
    <xf numFmtId="3" fontId="91" fillId="0" borderId="0" xfId="64" applyNumberFormat="1" applyFont="1" applyBorder="1" applyAlignment="1">
      <alignment vertical="center" wrapText="1"/>
      <protection/>
    </xf>
    <xf numFmtId="0" fontId="4" fillId="33" borderId="10" xfId="70" applyFont="1" applyFill="1" applyBorder="1" applyAlignment="1" quotePrefix="1">
      <alignment horizontal="left" vertical="center" wrapText="1"/>
      <protection/>
    </xf>
    <xf numFmtId="0" fontId="16" fillId="0" borderId="10" xfId="70" applyFont="1" applyFill="1" applyBorder="1" applyAlignment="1" quotePrefix="1">
      <alignment wrapText="1"/>
      <protection/>
    </xf>
    <xf numFmtId="0" fontId="4" fillId="0" borderId="10" xfId="70" applyFont="1" applyFill="1" applyBorder="1" applyAlignment="1" quotePrefix="1">
      <alignment horizontal="left" wrapText="1" indent="2"/>
      <protection/>
    </xf>
    <xf numFmtId="0" fontId="4" fillId="0" borderId="10" xfId="70" applyFont="1" applyFill="1" applyBorder="1" applyAlignment="1" quotePrefix="1">
      <alignment horizontal="left" wrapText="1" indent="3"/>
      <protection/>
    </xf>
    <xf numFmtId="3" fontId="91" fillId="0" borderId="0" xfId="64" applyNumberFormat="1" applyFont="1" applyBorder="1" applyAlignment="1">
      <alignment horizontal="left" vertical="center" wrapText="1"/>
      <protection/>
    </xf>
    <xf numFmtId="3" fontId="95" fillId="0" borderId="11" xfId="64" applyNumberFormat="1" applyFont="1" applyBorder="1" applyAlignment="1">
      <alignment horizontal="right" vertical="center"/>
      <protection/>
    </xf>
    <xf numFmtId="0" fontId="4" fillId="33" borderId="10" xfId="70" applyFont="1" applyFill="1" applyBorder="1" applyAlignment="1">
      <alignment horizontal="center"/>
      <protection/>
    </xf>
    <xf numFmtId="3" fontId="4" fillId="33" borderId="10" xfId="70" applyNumberFormat="1" applyFont="1" applyFill="1" applyBorder="1" applyAlignment="1">
      <alignment horizontal="center" wrapText="1"/>
      <protection/>
    </xf>
    <xf numFmtId="3" fontId="4" fillId="33" borderId="10" xfId="70" applyNumberFormat="1" applyFont="1" applyFill="1" applyBorder="1" applyAlignment="1">
      <alignment horizontal="right" wrapText="1"/>
      <protection/>
    </xf>
    <xf numFmtId="3" fontId="3" fillId="33" borderId="10" xfId="70" applyNumberFormat="1" applyFont="1" applyFill="1" applyBorder="1" applyAlignment="1">
      <alignment wrapText="1"/>
      <protection/>
    </xf>
    <xf numFmtId="3" fontId="3" fillId="33" borderId="10" xfId="70" applyNumberFormat="1" applyFont="1" applyFill="1" applyBorder="1" applyAlignment="1">
      <alignment horizontal="right" wrapText="1"/>
      <protection/>
    </xf>
    <xf numFmtId="3" fontId="5" fillId="33" borderId="10" xfId="70" applyNumberFormat="1" applyFont="1" applyFill="1" applyBorder="1" applyAlignment="1">
      <alignment wrapText="1"/>
      <protection/>
    </xf>
    <xf numFmtId="3" fontId="5" fillId="33" borderId="10" xfId="70" applyNumberFormat="1" applyFont="1" applyFill="1" applyBorder="1" applyAlignment="1">
      <alignment horizontal="right"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4" fillId="0" borderId="10" xfId="70" applyFont="1" applyFill="1" applyBorder="1" applyAlignment="1">
      <alignment/>
      <protection/>
    </xf>
    <xf numFmtId="3" fontId="4" fillId="0" borderId="0" xfId="0" applyNumberFormat="1" applyFont="1" applyFill="1" applyAlignment="1">
      <alignment/>
    </xf>
    <xf numFmtId="0" fontId="86" fillId="0" borderId="0" xfId="0" applyFont="1" applyAlignment="1">
      <alignment horizontal="center"/>
    </xf>
    <xf numFmtId="49" fontId="4" fillId="33" borderId="10" xfId="70" applyNumberFormat="1" applyFont="1" applyFill="1" applyBorder="1" applyAlignment="1">
      <alignment horizontal="left" vertical="center" wrapText="1"/>
      <protection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81" fillId="0" borderId="0" xfId="0" applyFont="1" applyFill="1" applyAlignment="1">
      <alignment/>
    </xf>
    <xf numFmtId="3" fontId="81" fillId="0" borderId="0" xfId="0" applyNumberFormat="1" applyFont="1" applyFill="1" applyAlignment="1">
      <alignment/>
    </xf>
    <xf numFmtId="0" fontId="81" fillId="0" borderId="0" xfId="0" applyFont="1" applyAlignment="1">
      <alignment/>
    </xf>
    <xf numFmtId="3" fontId="81" fillId="0" borderId="0" xfId="0" applyNumberFormat="1" applyFont="1" applyAlignment="1">
      <alignment/>
    </xf>
    <xf numFmtId="0" fontId="97" fillId="0" borderId="0" xfId="0" applyFont="1" applyAlignment="1">
      <alignment/>
    </xf>
    <xf numFmtId="3" fontId="97" fillId="0" borderId="0" xfId="0" applyNumberFormat="1" applyFont="1" applyAlignment="1">
      <alignment/>
    </xf>
    <xf numFmtId="0" fontId="81" fillId="0" borderId="0" xfId="0" applyFont="1" applyBorder="1" applyAlignment="1">
      <alignment/>
    </xf>
    <xf numFmtId="3" fontId="81" fillId="0" borderId="0" xfId="0" applyNumberFormat="1" applyFont="1" applyBorder="1" applyAlignment="1">
      <alignment/>
    </xf>
    <xf numFmtId="0" fontId="81" fillId="0" borderId="11" xfId="0" applyFont="1" applyBorder="1" applyAlignment="1">
      <alignment/>
    </xf>
    <xf numFmtId="0" fontId="98" fillId="0" borderId="0" xfId="0" applyFont="1" applyAlignment="1">
      <alignment/>
    </xf>
    <xf numFmtId="3" fontId="98" fillId="0" borderId="0" xfId="0" applyNumberFormat="1" applyFont="1" applyAlignment="1">
      <alignment/>
    </xf>
    <xf numFmtId="0" fontId="99" fillId="0" borderId="0" xfId="0" applyFont="1" applyAlignment="1">
      <alignment/>
    </xf>
    <xf numFmtId="3" fontId="28" fillId="0" borderId="0" xfId="69" applyNumberFormat="1" applyFont="1" applyFill="1" applyBorder="1" applyAlignment="1">
      <alignment/>
      <protection/>
    </xf>
    <xf numFmtId="0" fontId="98" fillId="0" borderId="0" xfId="0" applyFont="1" applyBorder="1" applyAlignment="1">
      <alignment/>
    </xf>
    <xf numFmtId="0" fontId="28" fillId="0" borderId="11" xfId="69" applyFont="1" applyFill="1" applyBorder="1">
      <alignment/>
      <protection/>
    </xf>
    <xf numFmtId="3" fontId="28" fillId="0" borderId="11" xfId="69" applyNumberFormat="1" applyFont="1" applyFill="1" applyBorder="1">
      <alignment/>
      <protection/>
    </xf>
    <xf numFmtId="0" fontId="28" fillId="0" borderId="0" xfId="69" applyFont="1" applyFill="1" applyBorder="1">
      <alignment/>
      <protection/>
    </xf>
    <xf numFmtId="16" fontId="0" fillId="0" borderId="0" xfId="0" applyNumberFormat="1" applyAlignment="1">
      <alignment/>
    </xf>
    <xf numFmtId="0" fontId="81" fillId="0" borderId="15" xfId="0" applyFont="1" applyBorder="1" applyAlignment="1">
      <alignment/>
    </xf>
    <xf numFmtId="0" fontId="28" fillId="0" borderId="15" xfId="69" applyFont="1" applyFill="1" applyBorder="1">
      <alignment/>
      <protection/>
    </xf>
    <xf numFmtId="0" fontId="22" fillId="0" borderId="11" xfId="69" applyFont="1" applyFill="1" applyBorder="1">
      <alignment/>
      <protection/>
    </xf>
    <xf numFmtId="3" fontId="28" fillId="0" borderId="0" xfId="0" applyNumberFormat="1" applyFont="1" applyAlignment="1">
      <alignment/>
    </xf>
    <xf numFmtId="0" fontId="28" fillId="0" borderId="0" xfId="69" applyFont="1">
      <alignment/>
      <protection/>
    </xf>
    <xf numFmtId="0" fontId="22" fillId="0" borderId="0" xfId="69" applyFont="1" applyBorder="1">
      <alignment/>
      <protection/>
    </xf>
    <xf numFmtId="0" fontId="28" fillId="0" borderId="0" xfId="69" applyFont="1" applyBorder="1">
      <alignment/>
      <protection/>
    </xf>
    <xf numFmtId="3" fontId="28" fillId="0" borderId="0" xfId="69" applyNumberFormat="1" applyFont="1" applyBorder="1">
      <alignment/>
      <protection/>
    </xf>
    <xf numFmtId="0" fontId="29" fillId="0" borderId="0" xfId="69" applyFont="1" applyBorder="1">
      <alignment/>
      <protection/>
    </xf>
    <xf numFmtId="3" fontId="28" fillId="0" borderId="0" xfId="69" applyNumberFormat="1" applyFont="1" applyBorder="1" applyAlignment="1">
      <alignment/>
      <protection/>
    </xf>
    <xf numFmtId="0" fontId="29" fillId="0" borderId="0" xfId="69" applyFont="1">
      <alignment/>
      <protection/>
    </xf>
    <xf numFmtId="3" fontId="29" fillId="0" borderId="0" xfId="69" applyNumberFormat="1" applyFont="1" applyAlignment="1">
      <alignment/>
      <protection/>
    </xf>
    <xf numFmtId="0" fontId="29" fillId="0" borderId="0" xfId="69" applyFont="1" applyFill="1">
      <alignment/>
      <protection/>
    </xf>
    <xf numFmtId="0" fontId="28" fillId="0" borderId="11" xfId="69" applyFont="1" applyBorder="1">
      <alignment/>
      <protection/>
    </xf>
    <xf numFmtId="3" fontId="22" fillId="0" borderId="0" xfId="69" applyNumberFormat="1" applyFont="1" applyBorder="1">
      <alignment/>
      <protection/>
    </xf>
    <xf numFmtId="0" fontId="81" fillId="0" borderId="15" xfId="0" applyFont="1" applyBorder="1" applyAlignment="1">
      <alignment wrapText="1"/>
    </xf>
    <xf numFmtId="3" fontId="28" fillId="0" borderId="15" xfId="69" applyNumberFormat="1" applyFont="1" applyFill="1" applyBorder="1" applyAlignment="1">
      <alignment vertical="center"/>
      <protection/>
    </xf>
    <xf numFmtId="0" fontId="81" fillId="0" borderId="0" xfId="0" applyFont="1" applyBorder="1" applyAlignment="1">
      <alignment wrapText="1"/>
    </xf>
    <xf numFmtId="3" fontId="28" fillId="0" borderId="0" xfId="69" applyNumberFormat="1" applyFont="1" applyFill="1" applyBorder="1" applyAlignment="1">
      <alignment vertical="center"/>
      <protection/>
    </xf>
    <xf numFmtId="0" fontId="81" fillId="0" borderId="0" xfId="0" applyFont="1" applyBorder="1" applyAlignment="1">
      <alignment horizontal="left" wrapText="1"/>
    </xf>
    <xf numFmtId="0" fontId="100" fillId="0" borderId="0" xfId="0" applyFont="1" applyAlignment="1">
      <alignment/>
    </xf>
    <xf numFmtId="3" fontId="100" fillId="0" borderId="0" xfId="0" applyNumberFormat="1" applyFont="1" applyAlignment="1">
      <alignment/>
    </xf>
    <xf numFmtId="0" fontId="21" fillId="0" borderId="0" xfId="69" applyFont="1" applyFill="1">
      <alignment/>
      <protection/>
    </xf>
    <xf numFmtId="0" fontId="21" fillId="0" borderId="0" xfId="69" applyFont="1">
      <alignment/>
      <protection/>
    </xf>
    <xf numFmtId="0" fontId="101" fillId="0" borderId="11" xfId="0" applyFont="1" applyBorder="1" applyAlignment="1">
      <alignment/>
    </xf>
    <xf numFmtId="0" fontId="101" fillId="0" borderId="11" xfId="0" applyFont="1" applyFill="1" applyBorder="1" applyAlignment="1">
      <alignment horizontal="left"/>
    </xf>
    <xf numFmtId="3" fontId="101" fillId="0" borderId="11" xfId="0" applyNumberFormat="1" applyFont="1" applyBorder="1" applyAlignment="1">
      <alignment/>
    </xf>
    <xf numFmtId="0" fontId="101" fillId="0" borderId="0" xfId="0" applyFont="1" applyFill="1" applyAlignment="1">
      <alignment horizontal="left"/>
    </xf>
    <xf numFmtId="0" fontId="101" fillId="0" borderId="0" xfId="0" applyFont="1" applyFill="1" applyBorder="1" applyAlignment="1">
      <alignment horizontal="left"/>
    </xf>
    <xf numFmtId="0" fontId="101" fillId="0" borderId="0" xfId="0" applyFont="1" applyBorder="1" applyAlignment="1">
      <alignment/>
    </xf>
    <xf numFmtId="3" fontId="101" fillId="0" borderId="0" xfId="0" applyNumberFormat="1" applyFont="1" applyBorder="1" applyAlignment="1">
      <alignment/>
    </xf>
    <xf numFmtId="0" fontId="22" fillId="0" borderId="11" xfId="69" applyFont="1" applyBorder="1">
      <alignment/>
      <protection/>
    </xf>
    <xf numFmtId="3" fontId="22" fillId="0" borderId="11" xfId="69" applyNumberFormat="1" applyFont="1" applyBorder="1" applyAlignment="1">
      <alignment/>
      <protection/>
    </xf>
    <xf numFmtId="0" fontId="22" fillId="0" borderId="0" xfId="69" applyFont="1">
      <alignment/>
      <protection/>
    </xf>
    <xf numFmtId="3" fontId="21" fillId="0" borderId="0" xfId="69" applyNumberFormat="1" applyFont="1" applyAlignment="1">
      <alignment/>
      <protection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0" fontId="101" fillId="0" borderId="0" xfId="0" applyFont="1" applyAlignment="1">
      <alignment/>
    </xf>
    <xf numFmtId="3" fontId="22" fillId="0" borderId="11" xfId="69" applyNumberFormat="1" applyFont="1" applyFill="1" applyBorder="1">
      <alignment/>
      <protection/>
    </xf>
    <xf numFmtId="0" fontId="22" fillId="0" borderId="0" xfId="69" applyFont="1" applyFill="1" applyBorder="1">
      <alignment/>
      <protection/>
    </xf>
    <xf numFmtId="3" fontId="22" fillId="0" borderId="15" xfId="69" applyNumberFormat="1" applyFont="1" applyFill="1" applyBorder="1" applyAlignment="1">
      <alignment vertical="center"/>
      <protection/>
    </xf>
    <xf numFmtId="0" fontId="101" fillId="0" borderId="0" xfId="0" applyFont="1" applyBorder="1" applyAlignment="1">
      <alignment horizontal="left" vertical="center" wrapText="1"/>
    </xf>
    <xf numFmtId="3" fontId="22" fillId="0" borderId="0" xfId="69" applyNumberFormat="1" applyFont="1" applyFill="1" applyBorder="1" applyAlignment="1">
      <alignment vertical="center"/>
      <protection/>
    </xf>
    <xf numFmtId="3" fontId="22" fillId="0" borderId="0" xfId="69" applyNumberFormat="1" applyFont="1" applyFill="1" applyBorder="1" applyAlignment="1">
      <alignment/>
      <protection/>
    </xf>
    <xf numFmtId="0" fontId="102" fillId="0" borderId="0" xfId="0" applyFont="1" applyBorder="1" applyAlignment="1">
      <alignment/>
    </xf>
    <xf numFmtId="0" fontId="101" fillId="0" borderId="0" xfId="0" applyFont="1" applyBorder="1" applyAlignment="1">
      <alignment horizontal="left" wrapText="1"/>
    </xf>
    <xf numFmtId="0" fontId="100" fillId="0" borderId="0" xfId="0" applyFont="1" applyFill="1" applyAlignment="1">
      <alignment/>
    </xf>
    <xf numFmtId="3" fontId="101" fillId="0" borderId="0" xfId="0" applyNumberFormat="1" applyFont="1" applyAlignment="1">
      <alignment/>
    </xf>
    <xf numFmtId="0" fontId="100" fillId="0" borderId="0" xfId="0" applyFont="1" applyBorder="1" applyAlignment="1">
      <alignment/>
    </xf>
    <xf numFmtId="0" fontId="104" fillId="0" borderId="0" xfId="0" applyFont="1" applyAlignment="1">
      <alignment/>
    </xf>
    <xf numFmtId="3" fontId="22" fillId="0" borderId="0" xfId="0" applyNumberFormat="1" applyFont="1" applyAlignment="1">
      <alignment/>
    </xf>
    <xf numFmtId="0" fontId="21" fillId="0" borderId="0" xfId="69" applyFont="1" applyBorder="1">
      <alignment/>
      <protection/>
    </xf>
    <xf numFmtId="3" fontId="104" fillId="0" borderId="0" xfId="0" applyNumberFormat="1" applyFont="1" applyAlignment="1">
      <alignment/>
    </xf>
    <xf numFmtId="0" fontId="21" fillId="0" borderId="0" xfId="69" applyFont="1" applyBorder="1" applyAlignment="1">
      <alignment horizontal="center"/>
      <protection/>
    </xf>
    <xf numFmtId="3" fontId="21" fillId="0" borderId="0" xfId="69" applyNumberFormat="1" applyFont="1" applyBorder="1" applyAlignment="1">
      <alignment/>
      <protection/>
    </xf>
    <xf numFmtId="0" fontId="21" fillId="0" borderId="0" xfId="69" applyFont="1" applyBorder="1" applyAlignment="1">
      <alignment/>
      <protection/>
    </xf>
    <xf numFmtId="3" fontId="21" fillId="0" borderId="0" xfId="69" applyNumberFormat="1" applyFont="1" applyBorder="1" applyAlignment="1">
      <alignment horizontal="center"/>
      <protection/>
    </xf>
    <xf numFmtId="3" fontId="22" fillId="0" borderId="11" xfId="69" applyNumberFormat="1" applyFont="1" applyFill="1" applyBorder="1" applyAlignment="1">
      <alignment vertical="center"/>
      <protection/>
    </xf>
    <xf numFmtId="3" fontId="22" fillId="0" borderId="11" xfId="69" applyNumberFormat="1" applyFont="1" applyFill="1" applyBorder="1" applyAlignment="1">
      <alignment/>
      <protection/>
    </xf>
    <xf numFmtId="0" fontId="102" fillId="0" borderId="11" xfId="0" applyFont="1" applyBorder="1" applyAlignment="1">
      <alignment/>
    </xf>
    <xf numFmtId="0" fontId="101" fillId="0" borderId="11" xfId="0" applyFont="1" applyBorder="1" applyAlignment="1">
      <alignment horizontal="left" vertical="center" wrapText="1"/>
    </xf>
    <xf numFmtId="3" fontId="22" fillId="0" borderId="15" xfId="69" applyNumberFormat="1" applyFont="1" applyFill="1" applyBorder="1" applyAlignment="1">
      <alignment/>
      <protection/>
    </xf>
    <xf numFmtId="0" fontId="102" fillId="0" borderId="15" xfId="0" applyFont="1" applyBorder="1" applyAlignment="1">
      <alignment/>
    </xf>
    <xf numFmtId="3" fontId="22" fillId="0" borderId="0" xfId="69" applyNumberFormat="1" applyFont="1" applyFill="1" applyBorder="1">
      <alignment/>
      <protection/>
    </xf>
    <xf numFmtId="3" fontId="101" fillId="0" borderId="15" xfId="0" applyNumberFormat="1" applyFont="1" applyBorder="1" applyAlignment="1">
      <alignment/>
    </xf>
    <xf numFmtId="3" fontId="22" fillId="0" borderId="0" xfId="69" applyNumberFormat="1" applyFont="1" applyBorder="1" applyAlignment="1">
      <alignment/>
      <protection/>
    </xf>
    <xf numFmtId="0" fontId="22" fillId="0" borderId="15" xfId="69" applyFont="1" applyBorder="1">
      <alignment/>
      <protection/>
    </xf>
    <xf numFmtId="3" fontId="22" fillId="0" borderId="15" xfId="69" applyNumberFormat="1" applyFont="1" applyBorder="1" applyAlignment="1">
      <alignment/>
      <protection/>
    </xf>
    <xf numFmtId="0" fontId="21" fillId="0" borderId="0" xfId="69" applyFont="1" applyAlignment="1">
      <alignment horizontal="right"/>
      <protection/>
    </xf>
    <xf numFmtId="0" fontId="100" fillId="0" borderId="0" xfId="0" applyFont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6" fillId="0" borderId="0" xfId="0" applyNumberFormat="1" applyFont="1" applyBorder="1" applyAlignment="1">
      <alignment/>
    </xf>
    <xf numFmtId="3" fontId="4" fillId="0" borderId="11" xfId="69" applyNumberFormat="1" applyFont="1" applyFill="1" applyBorder="1" applyAlignment="1">
      <alignment vertical="center"/>
      <protection/>
    </xf>
    <xf numFmtId="3" fontId="86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0" fontId="86" fillId="0" borderId="0" xfId="0" applyFont="1" applyBorder="1" applyAlignment="1">
      <alignment vertical="center" wrapText="1"/>
    </xf>
    <xf numFmtId="3" fontId="4" fillId="0" borderId="0" xfId="0" applyNumberFormat="1" applyFont="1" applyAlignment="1">
      <alignment/>
    </xf>
    <xf numFmtId="0" fontId="86" fillId="0" borderId="0" xfId="0" applyFont="1" applyFill="1" applyAlignment="1">
      <alignment horizontal="center"/>
    </xf>
    <xf numFmtId="0" fontId="86" fillId="0" borderId="0" xfId="0" applyFont="1" applyFill="1" applyAlignment="1">
      <alignment/>
    </xf>
    <xf numFmtId="0" fontId="81" fillId="0" borderId="0" xfId="0" applyFont="1" applyBorder="1" applyAlignment="1">
      <alignment horizontal="center"/>
    </xf>
    <xf numFmtId="0" fontId="81" fillId="0" borderId="0" xfId="0" applyFont="1" applyBorder="1" applyAlignment="1" quotePrefix="1">
      <alignment horizontal="left" vertical="center" wrapText="1"/>
    </xf>
    <xf numFmtId="0" fontId="81" fillId="0" borderId="0" xfId="0" applyFont="1" applyBorder="1" applyAlignment="1" quotePrefix="1">
      <alignment vertical="center" wrapText="1"/>
    </xf>
    <xf numFmtId="0" fontId="4" fillId="0" borderId="0" xfId="0" applyFont="1" applyFill="1" applyAlignment="1">
      <alignment horizontal="center" vertical="center"/>
    </xf>
    <xf numFmtId="3" fontId="105" fillId="0" borderId="11" xfId="69" applyNumberFormat="1" applyFont="1" applyFill="1" applyBorder="1">
      <alignment/>
      <protection/>
    </xf>
    <xf numFmtId="3" fontId="105" fillId="0" borderId="11" xfId="69" applyNumberFormat="1" applyFont="1" applyFill="1" applyBorder="1" applyAlignment="1">
      <alignment vertical="center"/>
      <protection/>
    </xf>
    <xf numFmtId="3" fontId="105" fillId="0" borderId="15" xfId="69" applyNumberFormat="1" applyFont="1" applyFill="1" applyBorder="1">
      <alignment/>
      <protection/>
    </xf>
    <xf numFmtId="3" fontId="105" fillId="0" borderId="11" xfId="0" applyNumberFormat="1" applyFont="1" applyBorder="1" applyAlignment="1">
      <alignment vertical="center" wrapText="1"/>
    </xf>
    <xf numFmtId="0" fontId="3" fillId="0" borderId="0" xfId="69" applyFont="1">
      <alignment/>
      <protection/>
    </xf>
    <xf numFmtId="0" fontId="86" fillId="0" borderId="0" xfId="0" applyFont="1" applyFill="1" applyAlignment="1">
      <alignment horizontal="center"/>
    </xf>
    <xf numFmtId="0" fontId="9" fillId="0" borderId="0" xfId="69" applyFont="1">
      <alignment/>
      <protection/>
    </xf>
    <xf numFmtId="0" fontId="10" fillId="0" borderId="0" xfId="69" applyFont="1">
      <alignment/>
      <protection/>
    </xf>
    <xf numFmtId="0" fontId="89" fillId="0" borderId="0" xfId="0" applyFont="1" applyAlignment="1">
      <alignment/>
    </xf>
    <xf numFmtId="3" fontId="89" fillId="0" borderId="0" xfId="0" applyNumberFormat="1" applyFont="1" applyAlignment="1">
      <alignment/>
    </xf>
    <xf numFmtId="0" fontId="9" fillId="0" borderId="0" xfId="69" applyFont="1" applyFill="1">
      <alignment/>
      <protection/>
    </xf>
    <xf numFmtId="0" fontId="88" fillId="0" borderId="0" xfId="0" applyFont="1" applyAlignment="1">
      <alignment/>
    </xf>
    <xf numFmtId="0" fontId="88" fillId="0" borderId="11" xfId="0" applyFont="1" applyBorder="1" applyAlignment="1">
      <alignment/>
    </xf>
    <xf numFmtId="3" fontId="88" fillId="0" borderId="11" xfId="0" applyNumberFormat="1" applyFont="1" applyBorder="1" applyAlignment="1">
      <alignment/>
    </xf>
    <xf numFmtId="0" fontId="88" fillId="0" borderId="0" xfId="0" applyFont="1" applyBorder="1" applyAlignment="1">
      <alignment/>
    </xf>
    <xf numFmtId="0" fontId="88" fillId="0" borderId="15" xfId="0" applyFont="1" applyFill="1" applyBorder="1" applyAlignment="1">
      <alignment horizontal="left"/>
    </xf>
    <xf numFmtId="0" fontId="88" fillId="0" borderId="15" xfId="0" applyFont="1" applyBorder="1" applyAlignment="1">
      <alignment/>
    </xf>
    <xf numFmtId="3" fontId="88" fillId="0" borderId="15" xfId="0" applyNumberFormat="1" applyFont="1" applyBorder="1" applyAlignment="1">
      <alignment/>
    </xf>
    <xf numFmtId="0" fontId="88" fillId="0" borderId="11" xfId="0" applyFont="1" applyFill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3" fontId="88" fillId="0" borderId="0" xfId="0" applyNumberFormat="1" applyFont="1" applyBorder="1" applyAlignment="1">
      <alignment/>
    </xf>
    <xf numFmtId="0" fontId="88" fillId="0" borderId="11" xfId="0" applyFont="1" applyBorder="1" applyAlignment="1">
      <alignment horizontal="left" vertical="center"/>
    </xf>
    <xf numFmtId="0" fontId="88" fillId="0" borderId="0" xfId="0" applyFont="1" applyFill="1" applyAlignment="1">
      <alignment horizontal="left"/>
    </xf>
    <xf numFmtId="0" fontId="89" fillId="0" borderId="0" xfId="0" applyFont="1" applyBorder="1" applyAlignment="1">
      <alignment horizontal="right"/>
    </xf>
    <xf numFmtId="3" fontId="89" fillId="0" borderId="0" xfId="0" applyNumberFormat="1" applyFont="1" applyBorder="1" applyAlignment="1">
      <alignment/>
    </xf>
    <xf numFmtId="0" fontId="88" fillId="0" borderId="0" xfId="0" applyFont="1" applyFill="1" applyBorder="1" applyAlignment="1">
      <alignment/>
    </xf>
    <xf numFmtId="0" fontId="88" fillId="0" borderId="0" xfId="0" applyFont="1" applyBorder="1" applyAlignment="1">
      <alignment wrapText="1"/>
    </xf>
    <xf numFmtId="3" fontId="10" fillId="0" borderId="0" xfId="69" applyNumberFormat="1" applyFont="1" applyBorder="1" applyAlignment="1">
      <alignment/>
      <protection/>
    </xf>
    <xf numFmtId="0" fontId="88" fillId="0" borderId="0" xfId="0" applyFont="1" applyFill="1" applyAlignment="1">
      <alignment horizontal="center"/>
    </xf>
    <xf numFmtId="0" fontId="10" fillId="0" borderId="11" xfId="69" applyFont="1" applyBorder="1">
      <alignment/>
      <protection/>
    </xf>
    <xf numFmtId="3" fontId="10" fillId="0" borderId="11" xfId="69" applyNumberFormat="1" applyFont="1" applyBorder="1" applyAlignment="1">
      <alignment/>
      <protection/>
    </xf>
    <xf numFmtId="0" fontId="88" fillId="0" borderId="0" xfId="0" applyFont="1" applyBorder="1" applyAlignment="1">
      <alignment horizontal="left" vertical="center" wrapText="1"/>
    </xf>
    <xf numFmtId="0" fontId="10" fillId="0" borderId="0" xfId="69" applyFont="1" applyBorder="1">
      <alignment/>
      <protection/>
    </xf>
    <xf numFmtId="0" fontId="88" fillId="0" borderId="11" xfId="0" applyFont="1" applyBorder="1" applyAlignment="1">
      <alignment horizontal="left" vertical="center" wrapText="1"/>
    </xf>
    <xf numFmtId="0" fontId="10" fillId="0" borderId="0" xfId="69" applyFont="1" applyFill="1" applyBorder="1">
      <alignment/>
      <protection/>
    </xf>
    <xf numFmtId="3" fontId="10" fillId="0" borderId="15" xfId="69" applyNumberFormat="1" applyFont="1" applyFill="1" applyBorder="1" applyAlignment="1">
      <alignment/>
      <protection/>
    </xf>
    <xf numFmtId="0" fontId="10" fillId="0" borderId="15" xfId="69" applyFont="1" applyBorder="1">
      <alignment/>
      <protection/>
    </xf>
    <xf numFmtId="3" fontId="9" fillId="0" borderId="15" xfId="69" applyNumberFormat="1" applyFont="1" applyBorder="1" applyAlignment="1">
      <alignment/>
      <protection/>
    </xf>
    <xf numFmtId="3" fontId="10" fillId="0" borderId="15" xfId="69" applyNumberFormat="1" applyFont="1" applyBorder="1" applyAlignment="1">
      <alignment/>
      <protection/>
    </xf>
    <xf numFmtId="3" fontId="9" fillId="0" borderId="0" xfId="69" applyNumberFormat="1" applyFont="1" applyBorder="1" applyAlignment="1">
      <alignment/>
      <protection/>
    </xf>
    <xf numFmtId="0" fontId="10" fillId="0" borderId="11" xfId="69" applyFont="1" applyFill="1" applyBorder="1">
      <alignment/>
      <protection/>
    </xf>
    <xf numFmtId="3" fontId="9" fillId="0" borderId="11" xfId="69" applyNumberFormat="1" applyFont="1" applyBorder="1" applyAlignment="1">
      <alignment/>
      <protection/>
    </xf>
    <xf numFmtId="3" fontId="10" fillId="0" borderId="0" xfId="69" applyNumberFormat="1" applyFont="1" applyFill="1" applyBorder="1" applyAlignment="1">
      <alignment/>
      <protection/>
    </xf>
    <xf numFmtId="0" fontId="10" fillId="0" borderId="15" xfId="69" applyFont="1" applyFill="1" applyBorder="1">
      <alignment/>
      <protection/>
    </xf>
    <xf numFmtId="0" fontId="10" fillId="0" borderId="11" xfId="70" applyFont="1" applyFill="1" applyBorder="1" applyAlignment="1">
      <alignment horizontal="left"/>
      <protection/>
    </xf>
    <xf numFmtId="0" fontId="10" fillId="0" borderId="16" xfId="70" applyFont="1" applyFill="1" applyBorder="1" applyAlignment="1">
      <alignment horizontal="left"/>
      <protection/>
    </xf>
    <xf numFmtId="0" fontId="10" fillId="0" borderId="16" xfId="69" applyFont="1" applyBorder="1">
      <alignment/>
      <protection/>
    </xf>
    <xf numFmtId="3" fontId="9" fillId="0" borderId="16" xfId="69" applyNumberFormat="1" applyFont="1" applyBorder="1" applyAlignment="1">
      <alignment/>
      <protection/>
    </xf>
    <xf numFmtId="3" fontId="10" fillId="0" borderId="16" xfId="69" applyNumberFormat="1" applyFont="1" applyBorder="1" applyAlignment="1">
      <alignment/>
      <protection/>
    </xf>
    <xf numFmtId="0" fontId="10" fillId="0" borderId="16" xfId="69" applyFont="1" applyFill="1" applyBorder="1">
      <alignment/>
      <protection/>
    </xf>
    <xf numFmtId="3" fontId="10" fillId="0" borderId="16" xfId="69" applyNumberFormat="1" applyFont="1" applyFill="1" applyBorder="1" applyAlignment="1">
      <alignment/>
      <protection/>
    </xf>
    <xf numFmtId="0" fontId="89" fillId="0" borderId="16" xfId="0" applyFont="1" applyBorder="1" applyAlignment="1">
      <alignment horizontal="right"/>
    </xf>
    <xf numFmtId="3" fontId="10" fillId="0" borderId="0" xfId="69" applyNumberFormat="1" applyFont="1" applyBorder="1">
      <alignment/>
      <protection/>
    </xf>
    <xf numFmtId="0" fontId="0" fillId="0" borderId="0" xfId="0" applyFont="1" applyAlignment="1">
      <alignment/>
    </xf>
    <xf numFmtId="3" fontId="9" fillId="0" borderId="0" xfId="69" applyNumberFormat="1" applyFont="1" applyAlignment="1">
      <alignment/>
      <protection/>
    </xf>
    <xf numFmtId="0" fontId="106" fillId="0" borderId="0" xfId="0" applyFont="1" applyAlignment="1">
      <alignment/>
    </xf>
    <xf numFmtId="0" fontId="107" fillId="0" borderId="0" xfId="0" applyFont="1" applyAlignment="1">
      <alignment/>
    </xf>
    <xf numFmtId="3" fontId="10" fillId="0" borderId="0" xfId="69" applyNumberFormat="1" applyFont="1" applyFill="1" applyBorder="1" applyAlignment="1">
      <alignment vertical="center"/>
      <protection/>
    </xf>
    <xf numFmtId="0" fontId="10" fillId="0" borderId="11" xfId="69" applyFont="1" applyFill="1" applyBorder="1" applyAlignment="1">
      <alignment horizontal="left"/>
      <protection/>
    </xf>
    <xf numFmtId="3" fontId="0" fillId="0" borderId="0" xfId="0" applyNumberFormat="1" applyFont="1" applyAlignment="1">
      <alignment/>
    </xf>
    <xf numFmtId="3" fontId="88" fillId="0" borderId="0" xfId="0" applyNumberFormat="1" applyFont="1" applyAlignment="1">
      <alignment/>
    </xf>
    <xf numFmtId="0" fontId="89" fillId="0" borderId="0" xfId="0" applyFont="1" applyFill="1" applyAlignment="1">
      <alignment/>
    </xf>
    <xf numFmtId="3" fontId="10" fillId="0" borderId="11" xfId="69" applyNumberFormat="1" applyFont="1" applyFill="1" applyBorder="1">
      <alignment/>
      <protection/>
    </xf>
    <xf numFmtId="3" fontId="10" fillId="0" borderId="15" xfId="69" applyNumberFormat="1" applyFont="1" applyFill="1" applyBorder="1" applyAlignment="1">
      <alignment vertical="center"/>
      <protection/>
    </xf>
    <xf numFmtId="3" fontId="10" fillId="0" borderId="0" xfId="69" applyNumberFormat="1" applyFont="1" applyFill="1" applyBorder="1">
      <alignment/>
      <protection/>
    </xf>
    <xf numFmtId="0" fontId="88" fillId="0" borderId="0" xfId="0" applyFont="1" applyBorder="1" applyAlignment="1">
      <alignment horizontal="left" wrapText="1"/>
    </xf>
    <xf numFmtId="0" fontId="88" fillId="0" borderId="11" xfId="0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0" fontId="88" fillId="0" borderId="15" xfId="0" applyFont="1" applyFill="1" applyBorder="1" applyAlignment="1">
      <alignment/>
    </xf>
    <xf numFmtId="3" fontId="10" fillId="0" borderId="0" xfId="0" applyNumberFormat="1" applyFont="1" applyAlignment="1">
      <alignment/>
    </xf>
    <xf numFmtId="0" fontId="88" fillId="0" borderId="0" xfId="0" applyFont="1" applyFill="1" applyAlignment="1">
      <alignment/>
    </xf>
    <xf numFmtId="0" fontId="9" fillId="0" borderId="0" xfId="69" applyFont="1" applyBorder="1">
      <alignment/>
      <protection/>
    </xf>
    <xf numFmtId="0" fontId="9" fillId="0" borderId="0" xfId="69" applyFont="1" applyBorder="1" applyAlignment="1">
      <alignment/>
      <protection/>
    </xf>
    <xf numFmtId="0" fontId="10" fillId="0" borderId="0" xfId="69" applyFont="1" applyFill="1" applyBorder="1" applyAlignment="1">
      <alignment horizontal="left"/>
      <protection/>
    </xf>
    <xf numFmtId="3" fontId="10" fillId="0" borderId="11" xfId="69" applyNumberFormat="1" applyFont="1" applyFill="1" applyBorder="1" applyAlignment="1">
      <alignment/>
      <protection/>
    </xf>
    <xf numFmtId="0" fontId="86" fillId="0" borderId="0" xfId="0" applyFont="1" applyFill="1" applyBorder="1" applyAlignment="1">
      <alignment horizontal="left"/>
    </xf>
    <xf numFmtId="0" fontId="86" fillId="0" borderId="11" xfId="0" applyFont="1" applyFill="1" applyBorder="1" applyAlignment="1">
      <alignment horizontal="left"/>
    </xf>
    <xf numFmtId="0" fontId="86" fillId="0" borderId="15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8" fillId="0" borderId="10" xfId="70" applyFont="1" applyFill="1" applyBorder="1" applyAlignment="1">
      <alignment horizontal="center" vertical="center"/>
      <protection/>
    </xf>
    <xf numFmtId="3" fontId="5" fillId="0" borderId="10" xfId="70" applyNumberFormat="1" applyFont="1" applyFill="1" applyBorder="1" applyAlignment="1">
      <alignment wrapText="1"/>
      <protection/>
    </xf>
    <xf numFmtId="0" fontId="88" fillId="0" borderId="15" xfId="0" applyFont="1" applyBorder="1" applyAlignment="1">
      <alignment vertical="center" wrapText="1"/>
    </xf>
    <xf numFmtId="0" fontId="88" fillId="0" borderId="15" xfId="0" applyFont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88" fillId="0" borderId="11" xfId="0" applyFont="1" applyBorder="1" applyAlignment="1">
      <alignment/>
    </xf>
    <xf numFmtId="0" fontId="10" fillId="0" borderId="0" xfId="69" applyFont="1" applyFill="1" applyBorder="1" applyAlignment="1">
      <alignment/>
      <protection/>
    </xf>
    <xf numFmtId="0" fontId="88" fillId="0" borderId="0" xfId="0" applyFont="1" applyAlignment="1">
      <alignment/>
    </xf>
    <xf numFmtId="0" fontId="88" fillId="0" borderId="15" xfId="0" applyFont="1" applyBorder="1" applyAlignment="1">
      <alignment/>
    </xf>
    <xf numFmtId="0" fontId="10" fillId="0" borderId="15" xfId="69" applyFont="1" applyFill="1" applyBorder="1" applyAlignment="1">
      <alignment horizontal="left"/>
      <protection/>
    </xf>
    <xf numFmtId="0" fontId="88" fillId="0" borderId="15" xfId="0" applyFont="1" applyBorder="1" applyAlignment="1">
      <alignment horizontal="left"/>
    </xf>
    <xf numFmtId="0" fontId="4" fillId="0" borderId="17" xfId="70" applyFont="1" applyFill="1" applyBorder="1" applyAlignment="1">
      <alignment horizontal="center" vertical="center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88" fillId="0" borderId="11" xfId="0" applyFont="1" applyBorder="1" applyAlignment="1">
      <alignment horizontal="left" vertical="center" wrapText="1"/>
    </xf>
    <xf numFmtId="0" fontId="30" fillId="0" borderId="0" xfId="69" applyFont="1" applyAlignment="1">
      <alignment horizontal="center" vertical="center" wrapText="1"/>
      <protection/>
    </xf>
    <xf numFmtId="0" fontId="28" fillId="0" borderId="0" xfId="69" applyFont="1" applyAlignment="1">
      <alignment horizontal="center"/>
      <protection/>
    </xf>
    <xf numFmtId="0" fontId="88" fillId="0" borderId="15" xfId="0" applyFont="1" applyBorder="1" applyAlignment="1">
      <alignment horizontal="left" vertical="center" wrapText="1"/>
    </xf>
    <xf numFmtId="0" fontId="88" fillId="0" borderId="11" xfId="0" applyFont="1" applyBorder="1" applyAlignment="1">
      <alignment horizontal="left" wrapText="1"/>
    </xf>
    <xf numFmtId="0" fontId="9" fillId="0" borderId="0" xfId="69" applyFont="1" applyBorder="1" applyAlignment="1">
      <alignment horizontal="center"/>
      <protection/>
    </xf>
    <xf numFmtId="0" fontId="89" fillId="0" borderId="0" xfId="0" applyFont="1" applyFill="1" applyAlignment="1">
      <alignment horizontal="center"/>
    </xf>
    <xf numFmtId="0" fontId="88" fillId="0" borderId="0" xfId="0" applyFont="1" applyFill="1" applyAlignment="1">
      <alignment horizontal="center"/>
    </xf>
    <xf numFmtId="0" fontId="88" fillId="0" borderId="0" xfId="0" applyFont="1" applyBorder="1" applyAlignment="1">
      <alignment horizontal="left" vertical="center" wrapText="1"/>
    </xf>
    <xf numFmtId="0" fontId="101" fillId="0" borderId="15" xfId="0" applyFont="1" applyBorder="1" applyAlignment="1">
      <alignment horizontal="left" vertical="center" wrapText="1"/>
    </xf>
    <xf numFmtId="0" fontId="101" fillId="0" borderId="11" xfId="0" applyFont="1" applyBorder="1" applyAlignment="1">
      <alignment horizontal="left" wrapText="1"/>
    </xf>
    <xf numFmtId="0" fontId="101" fillId="0" borderId="11" xfId="0" applyFont="1" applyBorder="1" applyAlignment="1">
      <alignment horizontal="left" vertical="center" wrapText="1"/>
    </xf>
    <xf numFmtId="0" fontId="21" fillId="0" borderId="0" xfId="69" applyFont="1" applyBorder="1" applyAlignment="1">
      <alignment horizontal="center"/>
      <protection/>
    </xf>
    <xf numFmtId="0" fontId="101" fillId="0" borderId="15" xfId="0" applyFont="1" applyBorder="1" applyAlignment="1">
      <alignment horizontal="left" wrapText="1"/>
    </xf>
    <xf numFmtId="0" fontId="96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/>
    </xf>
    <xf numFmtId="0" fontId="86" fillId="0" borderId="0" xfId="0" applyFont="1" applyFill="1" applyAlignment="1">
      <alignment horizontal="center"/>
    </xf>
    <xf numFmtId="0" fontId="86" fillId="0" borderId="0" xfId="0" applyFont="1" applyBorder="1" applyAlignment="1">
      <alignment vertical="center" wrapText="1"/>
    </xf>
    <xf numFmtId="0" fontId="86" fillId="0" borderId="11" xfId="0" applyFont="1" applyBorder="1" applyAlignment="1" quotePrefix="1">
      <alignment horizontal="center" vertical="center" wrapText="1"/>
    </xf>
    <xf numFmtId="0" fontId="4" fillId="0" borderId="0" xfId="69" applyFont="1" applyFill="1" applyBorder="1" applyAlignment="1">
      <alignment vertical="center" wrapText="1"/>
      <protection/>
    </xf>
    <xf numFmtId="0" fontId="4" fillId="0" borderId="11" xfId="69" applyFont="1" applyFill="1" applyBorder="1" applyAlignment="1" quotePrefix="1">
      <alignment vertical="center" wrapText="1"/>
      <protection/>
    </xf>
    <xf numFmtId="0" fontId="4" fillId="0" borderId="16" xfId="69" applyFont="1" applyFill="1" applyBorder="1" applyAlignment="1">
      <alignment vertical="center" wrapText="1"/>
      <protection/>
    </xf>
    <xf numFmtId="0" fontId="29" fillId="0" borderId="0" xfId="69" applyFont="1" applyBorder="1" applyAlignment="1">
      <alignment horizontal="center"/>
      <protection/>
    </xf>
    <xf numFmtId="0" fontId="81" fillId="0" borderId="15" xfId="0" applyFont="1" applyBorder="1" applyAlignment="1">
      <alignment horizontal="left" wrapText="1"/>
    </xf>
    <xf numFmtId="0" fontId="10" fillId="0" borderId="10" xfId="70" applyFont="1" applyFill="1" applyBorder="1" applyAlignment="1">
      <alignment wrapText="1"/>
      <protection/>
    </xf>
    <xf numFmtId="0" fontId="21" fillId="0" borderId="10" xfId="70" applyFont="1" applyFill="1" applyBorder="1" applyAlignment="1">
      <alignment vertical="center" wrapText="1"/>
      <protection/>
    </xf>
    <xf numFmtId="0" fontId="21" fillId="0" borderId="10" xfId="70" applyFont="1" applyFill="1" applyBorder="1" applyAlignment="1">
      <alignment vertical="center"/>
      <protection/>
    </xf>
    <xf numFmtId="0" fontId="21" fillId="0" borderId="10" xfId="70" applyFont="1" applyFill="1" applyBorder="1" applyAlignment="1">
      <alignment horizontal="left" vertical="center" wrapText="1"/>
      <protection/>
    </xf>
    <xf numFmtId="0" fontId="90" fillId="0" borderId="0" xfId="0" applyFont="1" applyAlignment="1">
      <alignment horizontal="center"/>
    </xf>
    <xf numFmtId="0" fontId="4" fillId="0" borderId="10" xfId="70" applyFont="1" applyFill="1" applyBorder="1" applyAlignment="1">
      <alignment horizontal="center" vertical="center"/>
      <protection/>
    </xf>
    <xf numFmtId="0" fontId="21" fillId="0" borderId="18" xfId="70" applyFont="1" applyFill="1" applyBorder="1" applyAlignment="1">
      <alignment vertical="center" wrapText="1"/>
      <protection/>
    </xf>
    <xf numFmtId="0" fontId="21" fillId="0" borderId="15" xfId="70" applyFont="1" applyFill="1" applyBorder="1" applyAlignment="1">
      <alignment vertical="center" wrapText="1"/>
      <protection/>
    </xf>
    <xf numFmtId="0" fontId="21" fillId="0" borderId="19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vertical="center" wrapText="1"/>
      <protection/>
    </xf>
    <xf numFmtId="0" fontId="4" fillId="0" borderId="10" xfId="70" applyFont="1" applyFill="1" applyBorder="1" applyAlignment="1">
      <alignment vertical="center" wrapText="1"/>
      <protection/>
    </xf>
    <xf numFmtId="3" fontId="4" fillId="33" borderId="10" xfId="70" applyNumberFormat="1" applyFont="1" applyFill="1" applyBorder="1" applyAlignment="1">
      <alignment wrapText="1"/>
      <protection/>
    </xf>
    <xf numFmtId="0" fontId="90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4" xfId="70" applyFont="1" applyFill="1" applyBorder="1" applyAlignment="1">
      <alignment horizontal="center" vertical="center"/>
      <protection/>
    </xf>
    <xf numFmtId="3" fontId="4" fillId="33" borderId="12" xfId="70" applyNumberFormat="1" applyFont="1" applyFill="1" applyBorder="1" applyAlignment="1">
      <alignment horizontal="center" vertical="center" wrapText="1"/>
      <protection/>
    </xf>
    <xf numFmtId="3" fontId="4" fillId="33" borderId="14" xfId="70" applyNumberFormat="1" applyFont="1" applyFill="1" applyBorder="1" applyAlignment="1">
      <alignment horizontal="center" vertical="center" wrapText="1"/>
      <protection/>
    </xf>
    <xf numFmtId="3" fontId="4" fillId="33" borderId="12" xfId="70" applyNumberFormat="1" applyFont="1" applyFill="1" applyBorder="1" applyAlignment="1">
      <alignment vertical="center" wrapText="1"/>
      <protection/>
    </xf>
    <xf numFmtId="3" fontId="4" fillId="33" borderId="14" xfId="70" applyNumberFormat="1" applyFont="1" applyFill="1" applyBorder="1" applyAlignment="1">
      <alignment vertical="center" wrapText="1"/>
      <protection/>
    </xf>
    <xf numFmtId="0" fontId="9" fillId="0" borderId="0" xfId="0" applyFont="1" applyAlignment="1">
      <alignment horizontal="center"/>
    </xf>
    <xf numFmtId="0" fontId="5" fillId="0" borderId="0" xfId="68" applyFont="1" applyFill="1" applyAlignment="1">
      <alignment horizontal="center" vertical="center" wrapText="1"/>
      <protection/>
    </xf>
    <xf numFmtId="0" fontId="4" fillId="0" borderId="20" xfId="70" applyFont="1" applyFill="1" applyBorder="1" applyAlignment="1">
      <alignment horizontal="center" vertical="center"/>
      <protection/>
    </xf>
    <xf numFmtId="0" fontId="4" fillId="0" borderId="15" xfId="70" applyFont="1" applyFill="1" applyBorder="1" applyAlignment="1">
      <alignment horizontal="center" vertical="center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18" xfId="70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14" xfId="70" applyFont="1" applyFill="1" applyBorder="1" applyAlignment="1">
      <alignment horizontal="center" vertical="center" wrapText="1"/>
      <protection/>
    </xf>
    <xf numFmtId="3" fontId="91" fillId="0" borderId="11" xfId="64" applyNumberFormat="1" applyFont="1" applyBorder="1" applyAlignment="1">
      <alignment horizontal="justify" vertical="center" wrapText="1"/>
      <protection/>
    </xf>
    <xf numFmtId="3" fontId="91" fillId="0" borderId="0" xfId="64" applyNumberFormat="1" applyFont="1" applyBorder="1" applyAlignment="1">
      <alignment horizontal="justify" vertical="center" wrapText="1"/>
      <protection/>
    </xf>
    <xf numFmtId="3" fontId="108" fillId="0" borderId="0" xfId="64" applyNumberFormat="1" applyFont="1" applyBorder="1" applyAlignment="1">
      <alignment vertical="center" wrapText="1"/>
      <protection/>
    </xf>
    <xf numFmtId="3" fontId="91" fillId="0" borderId="0" xfId="64" applyNumberFormat="1" applyFont="1" applyBorder="1" applyAlignment="1">
      <alignment horizontal="left"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Figyelmeztetés" xfId="51"/>
    <cellStyle name="Hivatkozott cella" xfId="52"/>
    <cellStyle name="Jegyzet" xfId="53"/>
    <cellStyle name="Jó" xfId="54"/>
    <cellStyle name="Kimenet" xfId="55"/>
    <cellStyle name="Magyarázó szöveg" xfId="56"/>
    <cellStyle name="Normál 2" xfId="57"/>
    <cellStyle name="Normál 2 2" xfId="58"/>
    <cellStyle name="Normál 2 3" xfId="59"/>
    <cellStyle name="Normál 2 5" xfId="60"/>
    <cellStyle name="Normál 3" xfId="61"/>
    <cellStyle name="Normál 3 2" xfId="62"/>
    <cellStyle name="Normál 4" xfId="63"/>
    <cellStyle name="Normál 5" xfId="64"/>
    <cellStyle name="Normál 5 2" xfId="65"/>
    <cellStyle name="Normál 6" xfId="66"/>
    <cellStyle name="Normál_Baglad 2007. költségvetés 2" xfId="67"/>
    <cellStyle name="Normál_ktgv2004" xfId="68"/>
    <cellStyle name="Normál_Ljakabfa 2008(1). év költségvetés mód 04.17." xfId="69"/>
    <cellStyle name="Normál_Munka1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"/>
  <sheetViews>
    <sheetView zoomScalePageLayoutView="0" workbookViewId="0" topLeftCell="A37">
      <selection activeCell="B52" sqref="B52:I52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5.57421875" style="0" customWidth="1"/>
    <col min="4" max="4" width="9.28125" style="0" customWidth="1"/>
    <col min="5" max="5" width="5.421875" style="0" customWidth="1"/>
    <col min="6" max="6" width="1.7109375" style="0" customWidth="1"/>
    <col min="7" max="7" width="12.57421875" style="40" customWidth="1"/>
    <col min="8" max="8" width="15.140625" style="0" customWidth="1"/>
    <col min="9" max="9" width="11.421875" style="0" customWidth="1"/>
  </cols>
  <sheetData>
    <row r="1" spans="1:9" s="166" customFormat="1" ht="60.75" customHeight="1">
      <c r="A1" s="342" t="s">
        <v>639</v>
      </c>
      <c r="B1" s="342"/>
      <c r="C1" s="342"/>
      <c r="D1" s="342"/>
      <c r="E1" s="342"/>
      <c r="F1" s="342"/>
      <c r="G1" s="342"/>
      <c r="H1" s="342"/>
      <c r="I1" s="342"/>
    </row>
    <row r="2" spans="1:9" s="166" customFormat="1" ht="18.75">
      <c r="A2" s="343" t="s">
        <v>499</v>
      </c>
      <c r="B2" s="343"/>
      <c r="C2" s="343"/>
      <c r="D2" s="343"/>
      <c r="E2" s="343"/>
      <c r="F2" s="343"/>
      <c r="G2" s="343"/>
      <c r="H2" s="343"/>
      <c r="I2" s="343"/>
    </row>
    <row r="3" spans="2:9" s="172" customFormat="1" ht="18.75">
      <c r="B3" s="166"/>
      <c r="C3" s="166"/>
      <c r="D3" s="166"/>
      <c r="E3" s="166"/>
      <c r="F3" s="166"/>
      <c r="G3" s="173"/>
      <c r="H3" s="174"/>
      <c r="I3" s="174"/>
    </row>
    <row r="4" spans="1:9" s="172" customFormat="1" ht="18.75">
      <c r="A4" s="253" t="s">
        <v>572</v>
      </c>
      <c r="B4" s="253"/>
      <c r="C4" s="253"/>
      <c r="D4" s="253"/>
      <c r="E4" s="253"/>
      <c r="F4" s="253"/>
      <c r="G4" s="254"/>
      <c r="H4" s="255"/>
      <c r="I4" s="255"/>
    </row>
    <row r="5" spans="1:9" s="172" customFormat="1" ht="18.75">
      <c r="A5" s="251"/>
      <c r="B5" s="256" t="s">
        <v>614</v>
      </c>
      <c r="C5" s="253"/>
      <c r="D5" s="253"/>
      <c r="E5" s="253"/>
      <c r="F5" s="254"/>
      <c r="G5" s="253"/>
      <c r="H5" s="253"/>
      <c r="I5" s="253"/>
    </row>
    <row r="6" spans="1:9" s="172" customFormat="1" ht="18.75">
      <c r="A6" s="251"/>
      <c r="B6" s="256"/>
      <c r="C6" s="257" t="s">
        <v>611</v>
      </c>
      <c r="D6" s="257"/>
      <c r="E6" s="257"/>
      <c r="F6" s="257"/>
      <c r="G6" s="258"/>
      <c r="H6" s="258"/>
      <c r="I6" s="258">
        <v>441200</v>
      </c>
    </row>
    <row r="7" spans="1:9" s="172" customFormat="1" ht="18" customHeight="1">
      <c r="A7" s="251"/>
      <c r="B7" s="259"/>
      <c r="C7" s="260" t="s">
        <v>612</v>
      </c>
      <c r="D7" s="261"/>
      <c r="E7" s="261"/>
      <c r="F7" s="261"/>
      <c r="G7" s="262"/>
      <c r="H7" s="262"/>
      <c r="I7" s="262">
        <v>502400</v>
      </c>
    </row>
    <row r="8" spans="1:9" s="172" customFormat="1" ht="18" customHeight="1">
      <c r="A8" s="251"/>
      <c r="B8" s="259"/>
      <c r="C8" s="260" t="s">
        <v>634</v>
      </c>
      <c r="D8" s="257"/>
      <c r="E8" s="257"/>
      <c r="F8" s="258"/>
      <c r="G8" s="257"/>
      <c r="H8" s="258"/>
      <c r="I8" s="258">
        <v>106000</v>
      </c>
    </row>
    <row r="9" spans="1:9" s="172" customFormat="1" ht="18" customHeight="1">
      <c r="A9" s="251"/>
      <c r="B9" s="259"/>
      <c r="C9" s="260" t="s">
        <v>635</v>
      </c>
      <c r="D9" s="257"/>
      <c r="E9" s="257"/>
      <c r="F9" s="258"/>
      <c r="G9" s="257"/>
      <c r="H9" s="258"/>
      <c r="I9" s="258">
        <v>284480</v>
      </c>
    </row>
    <row r="10" spans="1:9" s="172" customFormat="1" ht="18" customHeight="1">
      <c r="A10" s="251"/>
      <c r="B10" s="257" t="s">
        <v>620</v>
      </c>
      <c r="C10" s="263"/>
      <c r="D10" s="257"/>
      <c r="E10" s="257"/>
      <c r="F10" s="257"/>
      <c r="G10" s="258"/>
      <c r="H10" s="258"/>
      <c r="I10" s="258">
        <v>77775</v>
      </c>
    </row>
    <row r="11" spans="1:9" s="172" customFormat="1" ht="18" customHeight="1">
      <c r="A11" s="251"/>
      <c r="B11" s="264" t="s">
        <v>617</v>
      </c>
      <c r="C11" s="265"/>
      <c r="D11" s="259"/>
      <c r="E11" s="259"/>
      <c r="F11" s="259"/>
      <c r="G11" s="266"/>
      <c r="H11" s="266"/>
      <c r="I11" s="266"/>
    </row>
    <row r="12" spans="1:9" s="172" customFormat="1" ht="18" customHeight="1">
      <c r="A12" s="251"/>
      <c r="B12" s="259"/>
      <c r="C12" s="267" t="s">
        <v>619</v>
      </c>
      <c r="D12" s="257"/>
      <c r="E12" s="257"/>
      <c r="F12" s="257"/>
      <c r="G12" s="258"/>
      <c r="H12" s="258"/>
      <c r="I12" s="258">
        <v>250000</v>
      </c>
    </row>
    <row r="13" spans="1:9" s="172" customFormat="1" ht="18" customHeight="1">
      <c r="A13" s="251"/>
      <c r="B13" s="257" t="s">
        <v>618</v>
      </c>
      <c r="C13" s="263"/>
      <c r="D13" s="257"/>
      <c r="E13" s="257"/>
      <c r="F13" s="257"/>
      <c r="G13" s="258"/>
      <c r="H13" s="258"/>
      <c r="I13" s="258">
        <v>67100</v>
      </c>
    </row>
    <row r="14" spans="1:9" s="172" customFormat="1" ht="18" customHeight="1">
      <c r="A14" s="251"/>
      <c r="B14" s="341" t="s">
        <v>651</v>
      </c>
      <c r="C14" s="341"/>
      <c r="D14" s="341"/>
      <c r="E14" s="257"/>
      <c r="F14" s="257"/>
      <c r="G14" s="258"/>
      <c r="H14" s="258"/>
      <c r="I14" s="258">
        <v>55360</v>
      </c>
    </row>
    <row r="15" spans="1:9" s="172" customFormat="1" ht="18.75">
      <c r="A15" s="251"/>
      <c r="B15" s="257" t="s">
        <v>613</v>
      </c>
      <c r="C15" s="261"/>
      <c r="D15" s="261"/>
      <c r="E15" s="261"/>
      <c r="F15" s="261"/>
      <c r="G15" s="262"/>
      <c r="H15" s="262"/>
      <c r="I15" s="262">
        <v>12087</v>
      </c>
    </row>
    <row r="16" spans="1:20" s="172" customFormat="1" ht="18" customHeight="1">
      <c r="A16" s="268"/>
      <c r="B16" s="259"/>
      <c r="C16" s="251"/>
      <c r="D16" s="259"/>
      <c r="E16" s="269" t="s">
        <v>570</v>
      </c>
      <c r="F16" s="259"/>
      <c r="G16" s="266"/>
      <c r="H16" s="270"/>
      <c r="I16" s="270">
        <f>SUM(I6:I15)</f>
        <v>1796402</v>
      </c>
      <c r="N16" s="241"/>
      <c r="O16" s="150"/>
      <c r="P16" s="150"/>
      <c r="Q16" s="150"/>
      <c r="R16" s="151"/>
      <c r="S16" s="150"/>
      <c r="T16" s="150"/>
    </row>
    <row r="17" spans="1:21" s="172" customFormat="1" ht="18.75" customHeight="1">
      <c r="A17" s="253" t="s">
        <v>573</v>
      </c>
      <c r="B17" s="253"/>
      <c r="C17" s="253"/>
      <c r="D17" s="253"/>
      <c r="E17" s="253"/>
      <c r="F17" s="253"/>
      <c r="G17" s="254"/>
      <c r="H17" s="254"/>
      <c r="I17" s="254"/>
      <c r="N17" s="242"/>
      <c r="O17" s="243"/>
      <c r="P17" s="243"/>
      <c r="Q17" s="243"/>
      <c r="R17" s="243"/>
      <c r="S17" s="243"/>
      <c r="T17" s="243"/>
      <c r="U17" s="170"/>
    </row>
    <row r="18" spans="1:12" s="172" customFormat="1" ht="18.75" customHeight="1">
      <c r="A18" s="251"/>
      <c r="B18" s="271" t="s">
        <v>615</v>
      </c>
      <c r="C18" s="271"/>
      <c r="D18" s="272"/>
      <c r="E18" s="272"/>
      <c r="F18" s="272"/>
      <c r="G18" s="273"/>
      <c r="H18" s="273"/>
      <c r="I18" s="273"/>
      <c r="K18" s="240"/>
      <c r="L18" s="240"/>
    </row>
    <row r="19" spans="1:12" s="172" customFormat="1" ht="18.75">
      <c r="A19" s="251"/>
      <c r="B19" s="274"/>
      <c r="C19" s="263" t="s">
        <v>616</v>
      </c>
      <c r="D19" s="275"/>
      <c r="E19" s="275"/>
      <c r="F19" s="275"/>
      <c r="G19" s="276"/>
      <c r="H19" s="276"/>
      <c r="I19" s="276">
        <v>502400</v>
      </c>
      <c r="K19" s="239"/>
      <c r="L19" s="240"/>
    </row>
    <row r="20" spans="1:12" s="172" customFormat="1" ht="18.75">
      <c r="A20" s="251"/>
      <c r="B20" s="256" t="s">
        <v>587</v>
      </c>
      <c r="C20" s="277"/>
      <c r="D20" s="278"/>
      <c r="E20" s="278"/>
      <c r="F20" s="278"/>
      <c r="G20" s="273"/>
      <c r="H20" s="273"/>
      <c r="I20" s="273"/>
      <c r="L20" s="240"/>
    </row>
    <row r="21" spans="1:9" s="172" customFormat="1" ht="18.75">
      <c r="A21" s="251"/>
      <c r="B21" s="256"/>
      <c r="C21" s="279" t="s">
        <v>584</v>
      </c>
      <c r="D21" s="275"/>
      <c r="E21" s="275"/>
      <c r="F21" s="275"/>
      <c r="G21" s="276"/>
      <c r="H21" s="276"/>
      <c r="I21" s="276">
        <v>63750</v>
      </c>
    </row>
    <row r="22" spans="1:9" s="172" customFormat="1" ht="18.75">
      <c r="A22" s="251"/>
      <c r="B22" s="280"/>
      <c r="C22" s="281" t="s">
        <v>585</v>
      </c>
      <c r="D22" s="282"/>
      <c r="E22" s="282"/>
      <c r="F22" s="282"/>
      <c r="G22" s="283"/>
      <c r="H22" s="284"/>
      <c r="I22" s="284">
        <v>44025</v>
      </c>
    </row>
    <row r="23" spans="1:9" s="172" customFormat="1" ht="18.75">
      <c r="A23" s="251"/>
      <c r="B23" s="280"/>
      <c r="C23" s="279" t="s">
        <v>641</v>
      </c>
      <c r="D23" s="275"/>
      <c r="E23" s="275"/>
      <c r="F23" s="275"/>
      <c r="G23" s="276"/>
      <c r="H23" s="276"/>
      <c r="I23" s="276">
        <v>160000</v>
      </c>
    </row>
    <row r="24" spans="1:9" s="172" customFormat="1" ht="18.75">
      <c r="A24" s="251"/>
      <c r="B24" s="280"/>
      <c r="C24" s="281" t="s">
        <v>640</v>
      </c>
      <c r="D24" s="282"/>
      <c r="E24" s="282"/>
      <c r="F24" s="282"/>
      <c r="G24" s="283"/>
      <c r="H24" s="284"/>
      <c r="I24" s="284">
        <v>43200</v>
      </c>
    </row>
    <row r="25" spans="1:9" s="172" customFormat="1" ht="18.75">
      <c r="A25" s="251"/>
      <c r="B25" s="321" t="s">
        <v>656</v>
      </c>
      <c r="C25" s="240"/>
      <c r="D25" s="278"/>
      <c r="E25" s="278"/>
      <c r="F25" s="278"/>
      <c r="G25" s="285"/>
      <c r="H25" s="273"/>
      <c r="I25" s="273"/>
    </row>
    <row r="26" spans="1:9" s="172" customFormat="1" ht="18.75">
      <c r="A26" s="251"/>
      <c r="B26" s="250"/>
      <c r="C26" s="322" t="s">
        <v>657</v>
      </c>
      <c r="D26" s="275"/>
      <c r="E26" s="275"/>
      <c r="F26" s="275"/>
      <c r="G26" s="287"/>
      <c r="H26" s="276"/>
      <c r="I26" s="276">
        <v>20000</v>
      </c>
    </row>
    <row r="27" spans="1:9" s="172" customFormat="1" ht="18.75">
      <c r="A27" s="251"/>
      <c r="B27" s="250"/>
      <c r="C27" s="323" t="s">
        <v>658</v>
      </c>
      <c r="D27" s="282"/>
      <c r="E27" s="282"/>
      <c r="F27" s="282"/>
      <c r="G27" s="283"/>
      <c r="H27" s="284"/>
      <c r="I27" s="284">
        <v>4400</v>
      </c>
    </row>
    <row r="28" spans="1:9" s="172" customFormat="1" ht="18.75">
      <c r="A28" s="251"/>
      <c r="B28" s="256" t="s">
        <v>583</v>
      </c>
      <c r="C28" s="277"/>
      <c r="D28" s="278"/>
      <c r="E28" s="278"/>
      <c r="F28" s="278"/>
      <c r="G28" s="285"/>
      <c r="H28" s="273"/>
      <c r="I28" s="273"/>
    </row>
    <row r="29" spans="1:9" s="172" customFormat="1" ht="18.75">
      <c r="A29" s="251"/>
      <c r="B29" s="256"/>
      <c r="C29" s="257" t="s">
        <v>575</v>
      </c>
      <c r="D29" s="286"/>
      <c r="E29" s="275"/>
      <c r="F29" s="275"/>
      <c r="G29" s="287"/>
      <c r="H29" s="276"/>
      <c r="I29" s="276">
        <v>340000</v>
      </c>
    </row>
    <row r="30" spans="1:9" s="172" customFormat="1" ht="18.75">
      <c r="A30" s="251"/>
      <c r="B30" s="256"/>
      <c r="C30" s="281" t="s">
        <v>640</v>
      </c>
      <c r="D30" s="282"/>
      <c r="E30" s="282"/>
      <c r="F30" s="282"/>
      <c r="G30" s="283"/>
      <c r="H30" s="284"/>
      <c r="I30" s="284">
        <v>27000</v>
      </c>
    </row>
    <row r="31" spans="1:9" s="172" customFormat="1" ht="19.5" customHeight="1">
      <c r="A31" s="251"/>
      <c r="B31" s="280"/>
      <c r="C31" s="331" t="s">
        <v>622</v>
      </c>
      <c r="D31" s="330"/>
      <c r="E31" s="282"/>
      <c r="F31" s="282"/>
      <c r="G31" s="284"/>
      <c r="H31" s="284"/>
      <c r="I31" s="284">
        <v>10000</v>
      </c>
    </row>
    <row r="32" spans="1:9" s="172" customFormat="1" ht="18.75">
      <c r="A32" s="251"/>
      <c r="B32" s="280" t="s">
        <v>642</v>
      </c>
      <c r="C32" s="277"/>
      <c r="D32" s="277"/>
      <c r="E32" s="278"/>
      <c r="F32" s="278"/>
      <c r="G32" s="273"/>
      <c r="H32" s="273"/>
      <c r="I32" s="273"/>
    </row>
    <row r="33" spans="1:9" s="172" customFormat="1" ht="18.75">
      <c r="A33" s="251"/>
      <c r="B33" s="280"/>
      <c r="C33" s="320" t="s">
        <v>643</v>
      </c>
      <c r="D33" s="275"/>
      <c r="E33" s="275"/>
      <c r="F33" s="275"/>
      <c r="G33" s="276"/>
      <c r="H33" s="276"/>
      <c r="I33" s="276">
        <v>120000</v>
      </c>
    </row>
    <row r="34" spans="1:9" s="172" customFormat="1" ht="18.75">
      <c r="A34" s="251"/>
      <c r="B34" s="280"/>
      <c r="C34" s="281" t="s">
        <v>644</v>
      </c>
      <c r="D34" s="282"/>
      <c r="E34" s="282"/>
      <c r="F34" s="282"/>
      <c r="G34" s="284"/>
      <c r="H34" s="284"/>
      <c r="I34" s="284">
        <v>32400</v>
      </c>
    </row>
    <row r="35" spans="1:9" s="172" customFormat="1" ht="18.75">
      <c r="A35" s="251"/>
      <c r="B35" s="280" t="s">
        <v>645</v>
      </c>
      <c r="C35" s="288"/>
      <c r="D35" s="278"/>
      <c r="E35" s="278"/>
      <c r="F35" s="278"/>
      <c r="G35" s="273"/>
      <c r="H35" s="273"/>
      <c r="I35" s="273"/>
    </row>
    <row r="36" spans="1:9" s="172" customFormat="1" ht="21" customHeight="1">
      <c r="A36" s="251"/>
      <c r="B36" s="280"/>
      <c r="C36" s="341" t="s">
        <v>646</v>
      </c>
      <c r="D36" s="341"/>
      <c r="E36" s="275"/>
      <c r="F36" s="275"/>
      <c r="G36" s="276"/>
      <c r="H36" s="276"/>
      <c r="I36" s="276">
        <v>79000</v>
      </c>
    </row>
    <row r="37" spans="1:9" s="172" customFormat="1" ht="18.75">
      <c r="A37" s="251"/>
      <c r="B37" s="280"/>
      <c r="C37" s="281" t="s">
        <v>640</v>
      </c>
      <c r="D37" s="282"/>
      <c r="E37" s="282"/>
      <c r="F37" s="282"/>
      <c r="G37" s="283"/>
      <c r="H37" s="284"/>
      <c r="I37" s="284">
        <v>20787</v>
      </c>
    </row>
    <row r="38" spans="1:9" s="172" customFormat="1" ht="18.75">
      <c r="A38" s="251"/>
      <c r="B38" s="271" t="s">
        <v>636</v>
      </c>
      <c r="C38" s="271"/>
      <c r="D38" s="271"/>
      <c r="E38" s="271"/>
      <c r="F38" s="271"/>
      <c r="G38" s="285"/>
      <c r="H38" s="273"/>
      <c r="I38" s="273"/>
    </row>
    <row r="39" spans="1:9" s="172" customFormat="1" ht="18.75">
      <c r="A39" s="251"/>
      <c r="B39" s="274"/>
      <c r="C39" s="263" t="s">
        <v>637</v>
      </c>
      <c r="D39" s="263"/>
      <c r="E39" s="263"/>
      <c r="F39" s="263"/>
      <c r="G39" s="287"/>
      <c r="H39" s="276"/>
      <c r="I39" s="276">
        <v>304800</v>
      </c>
    </row>
    <row r="40" spans="1:9" s="172" customFormat="1" ht="18.75">
      <c r="A40" s="251"/>
      <c r="B40" s="280"/>
      <c r="C40" s="289" t="s">
        <v>638</v>
      </c>
      <c r="D40" s="282"/>
      <c r="E40" s="282"/>
      <c r="F40" s="282"/>
      <c r="G40" s="283"/>
      <c r="H40" s="284"/>
      <c r="I40" s="284">
        <v>50000</v>
      </c>
    </row>
    <row r="41" spans="1:12" s="172" customFormat="1" ht="18.75">
      <c r="A41" s="251"/>
      <c r="B41" s="280" t="s">
        <v>647</v>
      </c>
      <c r="C41" s="280"/>
      <c r="D41" s="278"/>
      <c r="E41" s="278"/>
      <c r="F41" s="278"/>
      <c r="G41" s="285"/>
      <c r="H41" s="273"/>
      <c r="I41" s="273"/>
      <c r="L41" s="170"/>
    </row>
    <row r="42" spans="1:10" s="172" customFormat="1" ht="18.75">
      <c r="A42" s="251"/>
      <c r="B42" s="280"/>
      <c r="C42" s="290" t="s">
        <v>648</v>
      </c>
      <c r="D42" s="275"/>
      <c r="E42" s="275"/>
      <c r="F42" s="275"/>
      <c r="G42" s="287"/>
      <c r="H42" s="276"/>
      <c r="I42" s="276">
        <v>20000</v>
      </c>
      <c r="J42" s="170"/>
    </row>
    <row r="43" spans="1:9" s="172" customFormat="1" ht="18.75">
      <c r="A43" s="251"/>
      <c r="B43" s="280"/>
      <c r="C43" s="291" t="s">
        <v>649</v>
      </c>
      <c r="D43" s="292"/>
      <c r="E43" s="292"/>
      <c r="F43" s="292"/>
      <c r="G43" s="293"/>
      <c r="H43" s="294"/>
      <c r="I43" s="294">
        <v>10000</v>
      </c>
    </row>
    <row r="44" spans="1:9" s="172" customFormat="1" ht="18.75">
      <c r="A44" s="251"/>
      <c r="B44" s="341" t="s">
        <v>650</v>
      </c>
      <c r="C44" s="344"/>
      <c r="D44" s="344"/>
      <c r="E44" s="282"/>
      <c r="F44" s="282"/>
      <c r="G44" s="283"/>
      <c r="H44" s="284"/>
      <c r="I44" s="284">
        <v>-55360</v>
      </c>
    </row>
    <row r="45" spans="1:9" s="172" customFormat="1" ht="18.75">
      <c r="A45" s="251"/>
      <c r="B45" s="295"/>
      <c r="C45" s="296"/>
      <c r="D45" s="292"/>
      <c r="E45" s="297" t="s">
        <v>570</v>
      </c>
      <c r="F45" s="292"/>
      <c r="G45" s="293"/>
      <c r="H45" s="293"/>
      <c r="I45" s="293">
        <f>SUM(I19:I44)</f>
        <v>1796402</v>
      </c>
    </row>
    <row r="46" spans="1:9" s="172" customFormat="1" ht="14.25" customHeight="1">
      <c r="A46" s="251"/>
      <c r="B46" s="252"/>
      <c r="C46" s="252"/>
      <c r="D46" s="252"/>
      <c r="E46" s="252"/>
      <c r="F46" s="252"/>
      <c r="G46" s="300"/>
      <c r="H46" s="255"/>
      <c r="I46" s="255"/>
    </row>
    <row r="47" spans="1:9" s="172" customFormat="1" ht="18.75">
      <c r="A47" s="253" t="s">
        <v>565</v>
      </c>
      <c r="B47" s="253"/>
      <c r="C47" s="253"/>
      <c r="D47" s="253"/>
      <c r="E47" s="253"/>
      <c r="F47" s="254"/>
      <c r="G47" s="253"/>
      <c r="H47" s="253"/>
      <c r="I47" s="255"/>
    </row>
    <row r="48" spans="1:9" s="172" customFormat="1" ht="18.75">
      <c r="A48" s="301" t="s">
        <v>566</v>
      </c>
      <c r="B48" s="301"/>
      <c r="C48" s="301"/>
      <c r="D48" s="301"/>
      <c r="E48" s="301"/>
      <c r="F48" s="301" t="s">
        <v>567</v>
      </c>
      <c r="G48" s="301"/>
      <c r="H48" s="301"/>
      <c r="I48" s="255"/>
    </row>
    <row r="49" spans="1:9" s="172" customFormat="1" ht="18.75">
      <c r="A49" s="302" t="s">
        <v>564</v>
      </c>
      <c r="B49" s="301"/>
      <c r="C49" s="301"/>
      <c r="D49" s="301"/>
      <c r="E49" s="301"/>
      <c r="F49" s="259"/>
      <c r="G49" s="259"/>
      <c r="H49" s="259"/>
      <c r="I49" s="255"/>
    </row>
    <row r="50" spans="1:9" s="172" customFormat="1" ht="18.75">
      <c r="A50" s="271" t="s">
        <v>636</v>
      </c>
      <c r="B50" s="277"/>
      <c r="C50" s="277"/>
      <c r="D50" s="303"/>
      <c r="E50" s="280"/>
      <c r="F50" s="271" t="s">
        <v>636</v>
      </c>
      <c r="G50" s="277"/>
      <c r="H50" s="277"/>
      <c r="I50" s="303"/>
    </row>
    <row r="51" spans="1:9" s="249" customFormat="1" ht="25.5" customHeight="1">
      <c r="A51" s="256"/>
      <c r="B51" s="333" t="s">
        <v>653</v>
      </c>
      <c r="C51" s="304"/>
      <c r="D51" s="320">
        <v>10000</v>
      </c>
      <c r="E51" s="334"/>
      <c r="F51" s="335"/>
      <c r="G51" s="345" t="s">
        <v>654</v>
      </c>
      <c r="H51" s="345"/>
      <c r="I51" s="320">
        <v>10000</v>
      </c>
    </row>
    <row r="52" spans="1:9" s="249" customFormat="1" ht="25.5" customHeight="1">
      <c r="A52" s="256"/>
      <c r="B52" s="336" t="s">
        <v>660</v>
      </c>
      <c r="C52" s="337"/>
      <c r="D52" s="281">
        <v>18000</v>
      </c>
      <c r="E52" s="334"/>
      <c r="F52" s="335"/>
      <c r="G52" s="338" t="s">
        <v>659</v>
      </c>
      <c r="H52" s="338"/>
      <c r="I52" s="281">
        <v>18000</v>
      </c>
    </row>
    <row r="53" spans="1:9" s="249" customFormat="1" ht="15" customHeight="1">
      <c r="A53" s="256"/>
      <c r="B53" s="259"/>
      <c r="C53" s="319"/>
      <c r="D53" s="303"/>
      <c r="E53" s="280"/>
      <c r="F53" s="256"/>
      <c r="G53" s="277"/>
      <c r="H53" s="277"/>
      <c r="I53" s="303"/>
    </row>
    <row r="54" spans="1:9" s="249" customFormat="1" ht="25.5" customHeight="1">
      <c r="A54" s="252" t="s">
        <v>655</v>
      </c>
      <c r="B54" s="278"/>
      <c r="C54" s="278"/>
      <c r="D54" s="278"/>
      <c r="E54" s="278"/>
      <c r="F54" s="298"/>
      <c r="G54" s="278"/>
      <c r="H54" s="277"/>
      <c r="I54" s="303"/>
    </row>
    <row r="55" spans="1:9" s="249" customFormat="1" ht="17.25" customHeight="1">
      <c r="A55" s="299"/>
      <c r="B55" s="299"/>
      <c r="C55" s="299"/>
      <c r="D55" s="299"/>
      <c r="E55" s="299"/>
      <c r="F55" s="346" t="s">
        <v>569</v>
      </c>
      <c r="G55" s="346"/>
      <c r="H55" s="277"/>
      <c r="I55" s="303"/>
    </row>
    <row r="56" spans="1:9" s="249" customFormat="1" ht="21.75" customHeight="1">
      <c r="A56" s="299"/>
      <c r="B56" s="299"/>
      <c r="C56" s="299"/>
      <c r="D56" s="299"/>
      <c r="E56" s="278"/>
      <c r="F56" s="346" t="s">
        <v>87</v>
      </c>
      <c r="G56" s="346"/>
      <c r="H56" s="277"/>
      <c r="I56" s="303"/>
    </row>
    <row r="57" spans="1:9" s="146" customFormat="1" ht="13.5" customHeight="1">
      <c r="A57" s="251"/>
      <c r="B57" s="280"/>
      <c r="C57" s="288"/>
      <c r="D57" s="278"/>
      <c r="E57" s="278"/>
      <c r="F57" s="278"/>
      <c r="G57" s="285"/>
      <c r="H57" s="299"/>
      <c r="I57" s="256"/>
    </row>
    <row r="58" spans="1:9" s="146" customFormat="1" ht="18.75">
      <c r="A58" s="347" t="s">
        <v>561</v>
      </c>
      <c r="B58" s="347"/>
      <c r="C58" s="347"/>
      <c r="D58" s="347"/>
      <c r="E58" s="347"/>
      <c r="F58" s="347"/>
      <c r="G58" s="347"/>
      <c r="H58" s="347"/>
      <c r="I58" s="347"/>
    </row>
    <row r="59" spans="1:9" s="146" customFormat="1" ht="18.75">
      <c r="A59" s="347" t="s">
        <v>562</v>
      </c>
      <c r="B59" s="347"/>
      <c r="C59" s="347"/>
      <c r="D59" s="347"/>
      <c r="E59" s="347"/>
      <c r="F59" s="347"/>
      <c r="G59" s="347"/>
      <c r="H59" s="347"/>
      <c r="I59" s="347"/>
    </row>
    <row r="60" spans="1:9" ht="15">
      <c r="A60" s="347" t="s">
        <v>627</v>
      </c>
      <c r="B60" s="347"/>
      <c r="C60" s="347"/>
      <c r="D60" s="347"/>
      <c r="E60" s="347"/>
      <c r="F60" s="347"/>
      <c r="G60" s="347"/>
      <c r="H60" s="347"/>
      <c r="I60" s="347"/>
    </row>
    <row r="61" spans="1:9" ht="18.75" customHeight="1">
      <c r="A61" s="348" t="s">
        <v>563</v>
      </c>
      <c r="B61" s="348"/>
      <c r="C61" s="348"/>
      <c r="D61" s="348"/>
      <c r="E61" s="348"/>
      <c r="F61" s="348"/>
      <c r="G61" s="348"/>
      <c r="H61" s="348"/>
      <c r="I61" s="348"/>
    </row>
    <row r="62" spans="1:9" ht="12" customHeight="1">
      <c r="A62" s="256"/>
      <c r="B62" s="256"/>
      <c r="C62" s="256"/>
      <c r="D62" s="256"/>
      <c r="E62" s="256"/>
      <c r="F62" s="306"/>
      <c r="G62" s="256"/>
      <c r="H62" s="256"/>
      <c r="I62" s="307"/>
    </row>
    <row r="63" spans="1:9" s="148" customFormat="1" ht="18.75">
      <c r="A63" s="253" t="s">
        <v>565</v>
      </c>
      <c r="B63" s="253"/>
      <c r="C63" s="253"/>
      <c r="D63" s="253"/>
      <c r="E63" s="253"/>
      <c r="F63" s="254"/>
      <c r="G63" s="253"/>
      <c r="H63" s="253"/>
      <c r="I63" s="253"/>
    </row>
    <row r="64" spans="1:9" s="146" customFormat="1" ht="18.75">
      <c r="A64" s="301" t="s">
        <v>566</v>
      </c>
      <c r="B64" s="301"/>
      <c r="C64" s="301"/>
      <c r="D64" s="301"/>
      <c r="E64" s="301"/>
      <c r="F64" s="301" t="s">
        <v>567</v>
      </c>
      <c r="G64" s="301"/>
      <c r="H64" s="301"/>
      <c r="I64" s="259"/>
    </row>
    <row r="65" spans="1:9" s="146" customFormat="1" ht="16.5" customHeight="1">
      <c r="A65" s="302" t="s">
        <v>564</v>
      </c>
      <c r="B65" s="301"/>
      <c r="C65" s="301"/>
      <c r="D65" s="301"/>
      <c r="E65" s="301"/>
      <c r="F65" s="259"/>
      <c r="G65" s="259"/>
      <c r="H65" s="259"/>
      <c r="I65" s="259"/>
    </row>
    <row r="66" spans="1:9" s="148" customFormat="1" ht="15.75" customHeight="1">
      <c r="A66" s="259" t="s">
        <v>631</v>
      </c>
      <c r="B66" s="259"/>
      <c r="C66" s="259"/>
      <c r="D66" s="259"/>
      <c r="E66" s="259"/>
      <c r="F66" s="256" t="s">
        <v>587</v>
      </c>
      <c r="G66" s="277"/>
      <c r="H66" s="277"/>
      <c r="I66" s="303"/>
    </row>
    <row r="67" spans="1:9" s="166" customFormat="1" ht="21" customHeight="1">
      <c r="A67" s="256"/>
      <c r="B67" s="257" t="s">
        <v>575</v>
      </c>
      <c r="C67" s="286"/>
      <c r="D67" s="308">
        <v>100000</v>
      </c>
      <c r="E67" s="280"/>
      <c r="F67" s="256"/>
      <c r="G67" s="349" t="s">
        <v>584</v>
      </c>
      <c r="H67" s="349"/>
      <c r="I67" s="303">
        <v>200000</v>
      </c>
    </row>
    <row r="68" spans="1:9" s="146" customFormat="1" ht="24" customHeight="1">
      <c r="A68" s="256"/>
      <c r="B68" s="344" t="s">
        <v>576</v>
      </c>
      <c r="C68" s="344"/>
      <c r="D68" s="309">
        <v>60000</v>
      </c>
      <c r="E68" s="280"/>
      <c r="F68" s="280" t="s">
        <v>628</v>
      </c>
      <c r="G68" s="288"/>
      <c r="H68" s="288"/>
      <c r="I68" s="310"/>
    </row>
    <row r="69" spans="1:9" ht="18.75" customHeight="1">
      <c r="A69" s="256"/>
      <c r="B69" s="256"/>
      <c r="C69" s="256"/>
      <c r="D69" s="256"/>
      <c r="E69" s="280"/>
      <c r="F69" s="311"/>
      <c r="G69" s="345" t="s">
        <v>629</v>
      </c>
      <c r="H69" s="345"/>
      <c r="I69" s="312">
        <v>50378</v>
      </c>
    </row>
    <row r="70" spans="1:9" ht="15">
      <c r="A70" s="256" t="s">
        <v>632</v>
      </c>
      <c r="B70" s="256"/>
      <c r="C70" s="256"/>
      <c r="D70" s="306"/>
      <c r="E70" s="299"/>
      <c r="F70" s="256"/>
      <c r="G70" s="313" t="s">
        <v>630</v>
      </c>
      <c r="H70" s="261"/>
      <c r="I70" s="314">
        <v>13602</v>
      </c>
    </row>
    <row r="71" spans="1:9" ht="15">
      <c r="A71" s="256"/>
      <c r="B71" s="257" t="s">
        <v>575</v>
      </c>
      <c r="C71" s="286"/>
      <c r="D71" s="258">
        <v>63999</v>
      </c>
      <c r="E71" s="299"/>
      <c r="F71" s="256"/>
      <c r="G71" s="315"/>
      <c r="H71" s="256"/>
      <c r="I71" s="316"/>
    </row>
    <row r="72" spans="1:9" ht="15">
      <c r="A72" s="256"/>
      <c r="B72" s="344" t="s">
        <v>576</v>
      </c>
      <c r="C72" s="344"/>
      <c r="D72" s="262">
        <v>24981</v>
      </c>
      <c r="E72" s="299"/>
      <c r="F72" s="256"/>
      <c r="G72" s="315"/>
      <c r="H72" s="299"/>
      <c r="I72" s="316"/>
    </row>
    <row r="73" spans="1:11" ht="15.75">
      <c r="A73" s="256"/>
      <c r="B73" s="256"/>
      <c r="C73" s="256"/>
      <c r="D73" s="306"/>
      <c r="E73" s="256"/>
      <c r="F73" s="256"/>
      <c r="G73" s="315"/>
      <c r="H73" s="256"/>
      <c r="I73" s="316"/>
      <c r="J73" s="2"/>
      <c r="K73" s="2"/>
    </row>
    <row r="74" spans="1:11" ht="15.75">
      <c r="A74" s="256" t="s">
        <v>633</v>
      </c>
      <c r="B74" s="256"/>
      <c r="C74" s="256"/>
      <c r="D74" s="306"/>
      <c r="E74" s="256"/>
      <c r="F74" s="256"/>
      <c r="G74" s="315"/>
      <c r="H74" s="256"/>
      <c r="I74" s="316"/>
      <c r="J74" s="2"/>
      <c r="K74" s="2"/>
    </row>
    <row r="75" spans="1:11" ht="15.75">
      <c r="A75" s="256"/>
      <c r="B75" s="344" t="s">
        <v>576</v>
      </c>
      <c r="C75" s="344"/>
      <c r="D75" s="258">
        <v>15000</v>
      </c>
      <c r="E75" s="256"/>
      <c r="F75" s="256"/>
      <c r="G75" s="315"/>
      <c r="H75" s="256"/>
      <c r="I75" s="316"/>
      <c r="J75" s="2"/>
      <c r="K75" s="2"/>
    </row>
    <row r="76" spans="1:11" ht="15.75">
      <c r="A76" s="256"/>
      <c r="B76" s="256"/>
      <c r="C76" s="256"/>
      <c r="D76" s="306"/>
      <c r="E76" s="256"/>
      <c r="F76" s="256"/>
      <c r="G76" s="315"/>
      <c r="H76" s="256"/>
      <c r="I76" s="316"/>
      <c r="J76" s="2"/>
      <c r="K76" s="2"/>
    </row>
    <row r="77" spans="1:9" s="146" customFormat="1" ht="18.75">
      <c r="A77" s="252" t="s">
        <v>652</v>
      </c>
      <c r="B77" s="278"/>
      <c r="C77" s="278"/>
      <c r="D77" s="278"/>
      <c r="E77" s="278"/>
      <c r="F77" s="298"/>
      <c r="G77" s="278"/>
      <c r="H77" s="317"/>
      <c r="I77" s="256"/>
    </row>
    <row r="78" spans="1:9" ht="18.75" customHeight="1">
      <c r="A78" s="299"/>
      <c r="B78" s="299"/>
      <c r="C78" s="299"/>
      <c r="D78" s="299"/>
      <c r="E78" s="299"/>
      <c r="F78" s="346" t="s">
        <v>569</v>
      </c>
      <c r="G78" s="346"/>
      <c r="H78" s="318"/>
      <c r="I78" s="266"/>
    </row>
    <row r="79" spans="1:9" ht="18.75" customHeight="1">
      <c r="A79" s="299"/>
      <c r="B79" s="299"/>
      <c r="C79" s="299"/>
      <c r="D79" s="299"/>
      <c r="E79" s="278"/>
      <c r="F79" s="346" t="s">
        <v>87</v>
      </c>
      <c r="G79" s="346"/>
      <c r="H79" s="305"/>
      <c r="I79" s="266"/>
    </row>
    <row r="80" spans="1:9" ht="16.5" customHeight="1">
      <c r="A80" s="299"/>
      <c r="B80" s="299"/>
      <c r="C80" s="299"/>
      <c r="D80" s="299"/>
      <c r="E80" s="299"/>
      <c r="F80" s="305"/>
      <c r="G80" s="299"/>
      <c r="H80" s="299"/>
      <c r="I80" s="266"/>
    </row>
    <row r="81" spans="1:9" ht="16.5" customHeight="1">
      <c r="A81" s="211"/>
      <c r="B81" s="211"/>
      <c r="C81" s="211"/>
      <c r="D81" s="211"/>
      <c r="E81" s="211"/>
      <c r="F81" s="214"/>
      <c r="G81" s="211"/>
      <c r="H81" s="211"/>
      <c r="I81" s="192"/>
    </row>
    <row r="82" spans="1:9" ht="17.25" customHeight="1">
      <c r="A82" s="199"/>
      <c r="B82" s="211"/>
      <c r="C82" s="211"/>
      <c r="D82" s="211"/>
      <c r="E82" s="211"/>
      <c r="F82" s="199"/>
      <c r="G82" s="212"/>
      <c r="H82" s="211"/>
      <c r="I82" s="211"/>
    </row>
    <row r="83" spans="1:9" ht="17.25">
      <c r="A83" s="211"/>
      <c r="B83" s="211"/>
      <c r="C83" s="211"/>
      <c r="D83" s="211"/>
      <c r="E83" s="211"/>
      <c r="F83" s="211"/>
      <c r="G83" s="214"/>
      <c r="H83" s="211"/>
      <c r="I83" s="211"/>
    </row>
    <row r="84" spans="1:9" ht="17.25">
      <c r="A84" s="199"/>
      <c r="B84" s="199"/>
      <c r="C84" s="211"/>
      <c r="D84" s="211"/>
      <c r="E84" s="211"/>
      <c r="F84" s="199"/>
      <c r="G84" s="209"/>
      <c r="H84" s="211"/>
      <c r="I84" s="211"/>
    </row>
    <row r="85" spans="1:9" ht="17.25">
      <c r="A85" s="199"/>
      <c r="B85" s="199"/>
      <c r="C85" s="211"/>
      <c r="D85" s="211"/>
      <c r="E85" s="211"/>
      <c r="F85" s="199"/>
      <c r="G85" s="209"/>
      <c r="H85" s="211"/>
      <c r="I85" s="211"/>
    </row>
    <row r="86" spans="1:9" ht="17.25">
      <c r="A86" s="199"/>
      <c r="B86" s="211"/>
      <c r="C86" s="211"/>
      <c r="D86" s="211"/>
      <c r="E86" s="211"/>
      <c r="F86" s="199"/>
      <c r="G86" s="212"/>
      <c r="H86" s="211"/>
      <c r="I86" s="211"/>
    </row>
    <row r="87" spans="1:9" ht="17.25">
      <c r="A87" s="199"/>
      <c r="B87" s="211"/>
      <c r="C87" s="211"/>
      <c r="D87" s="211"/>
      <c r="E87" s="211"/>
      <c r="F87" s="199"/>
      <c r="G87" s="212"/>
      <c r="H87" s="211"/>
      <c r="I87" s="211"/>
    </row>
    <row r="88" spans="1:9" s="172" customFormat="1" ht="18.75">
      <c r="A88" s="195"/>
      <c r="B88" s="167"/>
      <c r="C88" s="167"/>
      <c r="D88" s="167"/>
      <c r="E88" s="167"/>
      <c r="F88" s="167"/>
      <c r="G88" s="176"/>
      <c r="H88" s="185"/>
      <c r="I88" s="185"/>
    </row>
    <row r="89" spans="1:9" s="172" customFormat="1" ht="18.75">
      <c r="A89" s="195"/>
      <c r="B89" s="167"/>
      <c r="C89" s="167"/>
      <c r="D89" s="167"/>
      <c r="E89" s="167"/>
      <c r="F89" s="215"/>
      <c r="G89" s="216"/>
      <c r="H89" s="217"/>
      <c r="I89" s="217"/>
    </row>
    <row r="90" spans="1:9" s="146" customFormat="1" ht="18.75">
      <c r="A90" s="199"/>
      <c r="B90" s="199"/>
      <c r="C90" s="199"/>
      <c r="D90" s="199"/>
      <c r="E90" s="199"/>
      <c r="F90" s="215"/>
      <c r="G90" s="218"/>
      <c r="H90" s="215"/>
      <c r="I90" s="215"/>
    </row>
    <row r="91" spans="1:9" ht="17.25">
      <c r="A91" s="211"/>
      <c r="B91" s="211"/>
      <c r="C91" s="211"/>
      <c r="D91" s="211"/>
      <c r="E91" s="211"/>
      <c r="F91" s="211"/>
      <c r="G91" s="214"/>
      <c r="H91" s="211"/>
      <c r="I91" s="211"/>
    </row>
    <row r="92" spans="1:9" ht="17.25">
      <c r="A92" s="211"/>
      <c r="B92" s="211"/>
      <c r="C92" s="211"/>
      <c r="D92" s="211"/>
      <c r="E92" s="211"/>
      <c r="F92" s="211"/>
      <c r="G92" s="214"/>
      <c r="H92" s="211"/>
      <c r="I92" s="211"/>
    </row>
    <row r="93" spans="1:9" ht="17.25">
      <c r="A93" s="211"/>
      <c r="B93" s="211"/>
      <c r="C93" s="211"/>
      <c r="D93" s="211"/>
      <c r="E93" s="211"/>
      <c r="F93" s="211"/>
      <c r="G93" s="214"/>
      <c r="H93" s="211"/>
      <c r="I93" s="211"/>
    </row>
    <row r="94" spans="1:9" ht="17.25">
      <c r="A94" s="211"/>
      <c r="B94" s="211"/>
      <c r="C94" s="211"/>
      <c r="D94" s="211"/>
      <c r="E94" s="211"/>
      <c r="F94" s="211"/>
      <c r="G94" s="214"/>
      <c r="H94" s="211"/>
      <c r="I94" s="211"/>
    </row>
    <row r="95" spans="1:9" ht="17.25">
      <c r="A95" s="211"/>
      <c r="B95" s="211"/>
      <c r="C95" s="211"/>
      <c r="D95" s="211"/>
      <c r="E95" s="211"/>
      <c r="F95" s="211"/>
      <c r="G95" s="214"/>
      <c r="H95" s="211"/>
      <c r="I95" s="211"/>
    </row>
    <row r="96" spans="1:9" ht="17.25">
      <c r="A96" s="211"/>
      <c r="B96" s="211"/>
      <c r="C96" s="211"/>
      <c r="D96" s="211"/>
      <c r="E96" s="211"/>
      <c r="F96" s="211"/>
      <c r="G96" s="214"/>
      <c r="H96" s="211"/>
      <c r="I96" s="211"/>
    </row>
    <row r="97" spans="1:9" ht="17.25">
      <c r="A97" s="211"/>
      <c r="B97" s="211"/>
      <c r="C97" s="211"/>
      <c r="D97" s="211"/>
      <c r="E97" s="211"/>
      <c r="F97" s="211"/>
      <c r="G97" s="214"/>
      <c r="H97" s="211"/>
      <c r="I97" s="211"/>
    </row>
    <row r="98" spans="1:9" ht="17.25">
      <c r="A98" s="211"/>
      <c r="B98" s="211"/>
      <c r="C98" s="211"/>
      <c r="D98" s="211"/>
      <c r="E98" s="211"/>
      <c r="F98" s="211"/>
      <c r="G98" s="214"/>
      <c r="H98" s="211"/>
      <c r="I98" s="211"/>
    </row>
    <row r="99" spans="1:9" ht="17.25">
      <c r="A99" s="211"/>
      <c r="B99" s="211"/>
      <c r="C99" s="211"/>
      <c r="D99" s="211"/>
      <c r="E99" s="211"/>
      <c r="F99" s="211"/>
      <c r="G99" s="214"/>
      <c r="H99" s="211"/>
      <c r="I99" s="211"/>
    </row>
    <row r="100" spans="1:9" ht="17.25">
      <c r="A100" s="211"/>
      <c r="B100" s="211"/>
      <c r="C100" s="211"/>
      <c r="D100" s="211"/>
      <c r="E100" s="211"/>
      <c r="F100" s="211"/>
      <c r="G100" s="214"/>
      <c r="H100" s="211"/>
      <c r="I100" s="211"/>
    </row>
  </sheetData>
  <sheetProtection/>
  <mergeCells count="19">
    <mergeCell ref="F79:G79"/>
    <mergeCell ref="A58:I58"/>
    <mergeCell ref="A59:I59"/>
    <mergeCell ref="A60:I60"/>
    <mergeCell ref="B68:C68"/>
    <mergeCell ref="F78:G78"/>
    <mergeCell ref="A61:I61"/>
    <mergeCell ref="G67:H67"/>
    <mergeCell ref="G69:H69"/>
    <mergeCell ref="B72:C72"/>
    <mergeCell ref="C36:D36"/>
    <mergeCell ref="B14:D14"/>
    <mergeCell ref="A1:I1"/>
    <mergeCell ref="A2:I2"/>
    <mergeCell ref="B44:D44"/>
    <mergeCell ref="B75:C75"/>
    <mergeCell ref="G51:H51"/>
    <mergeCell ref="F55:G55"/>
    <mergeCell ref="F56:G56"/>
  </mergeCells>
  <printOptions horizontalCentered="1"/>
  <pageMargins left="0.7086614173228347" right="0.7086614173228347" top="0.2755905511811024" bottom="0.2755905511811024" header="0.1968503937007874" footer="0.15748031496062992"/>
  <pageSetup fitToHeight="1" fitToWidth="1" horizontalDpi="600" verticalDpi="6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S29"/>
  <sheetViews>
    <sheetView zoomScalePageLayoutView="0" workbookViewId="0" topLeftCell="A1">
      <pane xSplit="2" ySplit="4" topLeftCell="F5" activePane="bottomRight" state="frozen"/>
      <selection pane="topLeft" activeCell="P1" sqref="P1:P16384"/>
      <selection pane="topRight" activeCell="P1" sqref="P1:P16384"/>
      <selection pane="bottomLeft" activeCell="P1" sqref="P1:P16384"/>
      <selection pane="bottomRight" activeCell="R1" sqref="R1:S16384"/>
    </sheetView>
  </sheetViews>
  <sheetFormatPr defaultColWidth="9.140625" defaultRowHeight="15"/>
  <cols>
    <col min="1" max="1" width="5.7109375" style="72" customWidth="1"/>
    <col min="2" max="2" width="36.57421875" style="72" customWidth="1"/>
    <col min="3" max="12" width="10.28125" style="72" customWidth="1"/>
    <col min="13" max="13" width="12.28125" style="72" customWidth="1"/>
    <col min="14" max="14" width="11.57421875" style="72" customWidth="1"/>
    <col min="15" max="15" width="11.28125" style="72" customWidth="1"/>
    <col min="16" max="16" width="8.8515625" style="137" hidden="1" customWidth="1"/>
    <col min="17" max="17" width="9.140625" style="137" hidden="1" customWidth="1"/>
    <col min="18" max="18" width="11.28125" style="72" hidden="1" customWidth="1"/>
    <col min="19" max="19" width="10.8515625" style="72" hidden="1" customWidth="1"/>
    <col min="20" max="16384" width="9.140625" style="72" customWidth="1"/>
  </cols>
  <sheetData>
    <row r="1" spans="1:17" s="16" customFormat="1" ht="15.75">
      <c r="A1" s="386" t="s">
        <v>689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134"/>
      <c r="Q1" s="134"/>
    </row>
    <row r="2" spans="16:17" s="16" customFormat="1" ht="15.75">
      <c r="P2" s="134"/>
      <c r="Q2" s="134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1" t="s">
        <v>104</v>
      </c>
      <c r="L3" s="1" t="s">
        <v>59</v>
      </c>
      <c r="M3" s="1" t="s">
        <v>105</v>
      </c>
      <c r="N3" s="1" t="s">
        <v>106</v>
      </c>
      <c r="O3" s="1" t="s">
        <v>107</v>
      </c>
      <c r="P3" s="135"/>
      <c r="Q3" s="135"/>
    </row>
    <row r="4" spans="1:17" s="10" customFormat="1" ht="15.75">
      <c r="A4" s="1">
        <v>1</v>
      </c>
      <c r="B4" s="6" t="s">
        <v>9</v>
      </c>
      <c r="C4" s="69" t="s">
        <v>108</v>
      </c>
      <c r="D4" s="69" t="s">
        <v>109</v>
      </c>
      <c r="E4" s="69" t="s">
        <v>110</v>
      </c>
      <c r="F4" s="69" t="s">
        <v>111</v>
      </c>
      <c r="G4" s="69" t="s">
        <v>112</v>
      </c>
      <c r="H4" s="69" t="s">
        <v>113</v>
      </c>
      <c r="I4" s="69" t="s">
        <v>114</v>
      </c>
      <c r="J4" s="69" t="s">
        <v>115</v>
      </c>
      <c r="K4" s="69" t="s">
        <v>116</v>
      </c>
      <c r="L4" s="69" t="s">
        <v>117</v>
      </c>
      <c r="M4" s="69" t="s">
        <v>118</v>
      </c>
      <c r="N4" s="69" t="s">
        <v>119</v>
      </c>
      <c r="O4" s="69" t="s">
        <v>5</v>
      </c>
      <c r="P4" s="135"/>
      <c r="Q4" s="135"/>
    </row>
    <row r="5" spans="1:19" s="10" customFormat="1" ht="25.5">
      <c r="A5" s="1">
        <v>2</v>
      </c>
      <c r="B5" s="117" t="s">
        <v>303</v>
      </c>
      <c r="C5" s="5">
        <v>852569</v>
      </c>
      <c r="D5" s="5">
        <v>852569</v>
      </c>
      <c r="E5" s="5">
        <v>852569</v>
      </c>
      <c r="F5" s="5">
        <v>852569</v>
      </c>
      <c r="G5" s="5">
        <v>930966</v>
      </c>
      <c r="H5" s="5">
        <v>852569</v>
      </c>
      <c r="I5" s="5">
        <v>852569</v>
      </c>
      <c r="J5" s="5">
        <v>852569</v>
      </c>
      <c r="K5" s="5">
        <v>852569</v>
      </c>
      <c r="L5" s="5">
        <v>852569</v>
      </c>
      <c r="M5" s="5">
        <v>852569</v>
      </c>
      <c r="N5" s="5">
        <v>852566</v>
      </c>
      <c r="O5" s="14">
        <f>SUM(C5:N5)</f>
        <v>10309222</v>
      </c>
      <c r="P5" s="136" t="e">
        <f>Összesen!#REF!</f>
        <v>#REF!</v>
      </c>
      <c r="Q5" s="136" t="e">
        <f>O5-P5</f>
        <v>#REF!</v>
      </c>
      <c r="R5" s="12">
        <f>Összesen!F7</f>
        <v>10309222</v>
      </c>
      <c r="S5" s="12">
        <f>R5-O5</f>
        <v>0</v>
      </c>
    </row>
    <row r="6" spans="1:19" s="10" customFormat="1" ht="25.5">
      <c r="A6" s="1">
        <v>3</v>
      </c>
      <c r="B6" s="117" t="s">
        <v>312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36" t="e">
        <f>Összesen!#REF!</f>
        <v>#REF!</v>
      </c>
      <c r="Q6" s="136" t="e">
        <f aca="true" t="shared" si="0" ref="Q6:Q27">O6-P6</f>
        <v>#REF!</v>
      </c>
      <c r="R6" s="12">
        <f>Összesen!F18</f>
        <v>0</v>
      </c>
      <c r="S6" s="12">
        <f aca="true" t="shared" si="1" ref="S6:S28">R6-O6</f>
        <v>0</v>
      </c>
    </row>
    <row r="7" spans="1:19" s="10" customFormat="1" ht="15.75">
      <c r="A7" s="1">
        <v>4</v>
      </c>
      <c r="B7" s="117" t="s">
        <v>325</v>
      </c>
      <c r="C7" s="5">
        <v>0</v>
      </c>
      <c r="D7" s="5">
        <v>0</v>
      </c>
      <c r="E7" s="5">
        <v>250000</v>
      </c>
      <c r="F7" s="5">
        <v>0</v>
      </c>
      <c r="G7" s="5">
        <v>875000</v>
      </c>
      <c r="H7" s="5">
        <v>0</v>
      </c>
      <c r="I7" s="5">
        <v>0</v>
      </c>
      <c r="J7" s="5">
        <v>0</v>
      </c>
      <c r="K7" s="5">
        <v>250000</v>
      </c>
      <c r="L7" s="5">
        <v>0</v>
      </c>
      <c r="M7" s="5">
        <v>0</v>
      </c>
      <c r="N7" s="5">
        <v>875000</v>
      </c>
      <c r="O7" s="14">
        <f aca="true" t="shared" si="2" ref="O7:O15">SUM(C7:N7)</f>
        <v>2250000</v>
      </c>
      <c r="P7" s="136" t="e">
        <f>Összesen!#REF!</f>
        <v>#REF!</v>
      </c>
      <c r="Q7" s="136" t="e">
        <f t="shared" si="0"/>
        <v>#REF!</v>
      </c>
      <c r="R7" s="12">
        <f>Összesen!F8</f>
        <v>2250000</v>
      </c>
      <c r="S7" s="12">
        <f t="shared" si="1"/>
        <v>0</v>
      </c>
    </row>
    <row r="8" spans="1:19" s="10" customFormat="1" ht="15.75">
      <c r="A8" s="1">
        <v>5</v>
      </c>
      <c r="B8" s="117" t="s">
        <v>53</v>
      </c>
      <c r="C8" s="5">
        <v>56385</v>
      </c>
      <c r="D8" s="5">
        <v>51385</v>
      </c>
      <c r="E8" s="5">
        <v>76385</v>
      </c>
      <c r="F8" s="5">
        <v>52385</v>
      </c>
      <c r="G8" s="5">
        <v>51385</v>
      </c>
      <c r="H8" s="5">
        <v>76385</v>
      </c>
      <c r="I8" s="5">
        <v>51385</v>
      </c>
      <c r="J8" s="5">
        <v>51385</v>
      </c>
      <c r="K8" s="5">
        <v>76385</v>
      </c>
      <c r="L8" s="5">
        <v>51385</v>
      </c>
      <c r="M8" s="5">
        <v>51385</v>
      </c>
      <c r="N8" s="5">
        <v>76385</v>
      </c>
      <c r="O8" s="14">
        <f t="shared" si="2"/>
        <v>722620</v>
      </c>
      <c r="P8" s="136" t="e">
        <f>Összesen!#REF!</f>
        <v>#REF!</v>
      </c>
      <c r="Q8" s="136" t="e">
        <f t="shared" si="0"/>
        <v>#REF!</v>
      </c>
      <c r="R8" s="12">
        <f>Összesen!F9</f>
        <v>722620</v>
      </c>
      <c r="S8" s="12">
        <f t="shared" si="1"/>
        <v>0</v>
      </c>
    </row>
    <row r="9" spans="1:19" s="10" customFormat="1" ht="15.75">
      <c r="A9" s="1">
        <v>6</v>
      </c>
      <c r="B9" s="117" t="s">
        <v>146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36" t="e">
        <f>Összesen!#REF!</f>
        <v>#REF!</v>
      </c>
      <c r="Q9" s="136" t="e">
        <f t="shared" si="0"/>
        <v>#REF!</v>
      </c>
      <c r="R9" s="12">
        <f>Összesen!F19</f>
        <v>0</v>
      </c>
      <c r="S9" s="12">
        <f t="shared" si="1"/>
        <v>0</v>
      </c>
    </row>
    <row r="10" spans="1:19" s="10" customFormat="1" ht="15.75">
      <c r="A10" s="1">
        <v>7</v>
      </c>
      <c r="B10" s="117" t="s">
        <v>382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14">
        <f t="shared" si="2"/>
        <v>0</v>
      </c>
      <c r="P10" s="136" t="e">
        <f>Összesen!#REF!</f>
        <v>#REF!</v>
      </c>
      <c r="Q10" s="136" t="e">
        <f t="shared" si="0"/>
        <v>#REF!</v>
      </c>
      <c r="R10" s="12">
        <f>Összesen!F10</f>
        <v>0</v>
      </c>
      <c r="S10" s="12">
        <f t="shared" si="1"/>
        <v>0</v>
      </c>
    </row>
    <row r="11" spans="1:19" s="10" customFormat="1" ht="15.75">
      <c r="A11" s="1">
        <v>8</v>
      </c>
      <c r="B11" s="117" t="s">
        <v>383</v>
      </c>
      <c r="C11" s="5">
        <v>1250</v>
      </c>
      <c r="D11" s="5">
        <v>10000</v>
      </c>
      <c r="E11" s="5">
        <v>1250</v>
      </c>
      <c r="F11" s="5">
        <v>1250</v>
      </c>
      <c r="G11" s="5">
        <v>1250</v>
      </c>
      <c r="H11" s="5">
        <v>1250</v>
      </c>
      <c r="I11" s="5">
        <v>1250</v>
      </c>
      <c r="J11" s="5">
        <v>1250</v>
      </c>
      <c r="K11" s="5">
        <v>1250</v>
      </c>
      <c r="L11" s="5">
        <v>1250</v>
      </c>
      <c r="M11" s="5">
        <v>590000</v>
      </c>
      <c r="N11" s="5"/>
      <c r="O11" s="14">
        <f t="shared" si="2"/>
        <v>611250</v>
      </c>
      <c r="P11" s="136" t="e">
        <f>Összesen!#REF!</f>
        <v>#REF!</v>
      </c>
      <c r="Q11" s="136" t="e">
        <f t="shared" si="0"/>
        <v>#REF!</v>
      </c>
      <c r="R11" s="12">
        <f>Összesen!F20</f>
        <v>611250</v>
      </c>
      <c r="S11" s="12">
        <f t="shared" si="1"/>
        <v>0</v>
      </c>
    </row>
    <row r="12" spans="1:19" s="10" customFormat="1" ht="15.75">
      <c r="A12" s="1">
        <v>9</v>
      </c>
      <c r="B12" s="117" t="s">
        <v>393</v>
      </c>
      <c r="C12" s="5">
        <v>500000</v>
      </c>
      <c r="D12" s="5"/>
      <c r="E12" s="5"/>
      <c r="F12" s="5"/>
      <c r="G12" s="5"/>
      <c r="H12" s="5"/>
      <c r="I12" s="5"/>
      <c r="J12" s="5"/>
      <c r="K12" s="5"/>
      <c r="L12" s="5">
        <v>0</v>
      </c>
      <c r="M12" s="5">
        <v>1289187</v>
      </c>
      <c r="N12" s="5">
        <v>0</v>
      </c>
      <c r="O12" s="14">
        <f t="shared" si="2"/>
        <v>1789187</v>
      </c>
      <c r="P12" s="136" t="e">
        <f>Összesen!#REF!</f>
        <v>#REF!</v>
      </c>
      <c r="Q12" s="136" t="e">
        <f t="shared" si="0"/>
        <v>#REF!</v>
      </c>
      <c r="R12" s="12">
        <f>Összesen!F14</f>
        <v>1789187</v>
      </c>
      <c r="S12" s="12">
        <f t="shared" si="1"/>
        <v>0</v>
      </c>
    </row>
    <row r="13" spans="1:19" s="10" customFormat="1" ht="15.75">
      <c r="A13" s="1">
        <v>10</v>
      </c>
      <c r="B13" s="117" t="s">
        <v>394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36" t="e">
        <f>Összesen!#REF!</f>
        <v>#REF!</v>
      </c>
      <c r="Q13" s="136" t="e">
        <f t="shared" si="0"/>
        <v>#REF!</v>
      </c>
      <c r="R13" s="12">
        <f>Összesen!F23</f>
        <v>0</v>
      </c>
      <c r="S13" s="12">
        <f t="shared" si="1"/>
        <v>0</v>
      </c>
    </row>
    <row r="14" spans="1:19" s="10" customFormat="1" ht="15.75">
      <c r="A14" s="1">
        <v>11</v>
      </c>
      <c r="B14" s="117" t="s">
        <v>391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36" t="e">
        <f>Összesen!#REF!</f>
        <v>#REF!</v>
      </c>
      <c r="Q14" s="136" t="e">
        <f t="shared" si="0"/>
        <v>#REF!</v>
      </c>
      <c r="R14" s="12">
        <f>Összesen!F15</f>
        <v>0</v>
      </c>
      <c r="S14" s="12">
        <f t="shared" si="1"/>
        <v>0</v>
      </c>
    </row>
    <row r="15" spans="1:19" s="10" customFormat="1" ht="15.75">
      <c r="A15" s="1">
        <v>12</v>
      </c>
      <c r="B15" s="117" t="s">
        <v>392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0</v>
      </c>
      <c r="P15" s="136" t="e">
        <f>Összesen!#REF!</f>
        <v>#REF!</v>
      </c>
      <c r="Q15" s="136" t="e">
        <f t="shared" si="0"/>
        <v>#REF!</v>
      </c>
      <c r="R15" s="12">
        <f>Összesen!F24</f>
        <v>0</v>
      </c>
      <c r="S15" s="12">
        <f t="shared" si="1"/>
        <v>0</v>
      </c>
    </row>
    <row r="16" spans="1:19" s="10" customFormat="1" ht="15.75">
      <c r="A16" s="1">
        <v>13</v>
      </c>
      <c r="B16" s="71" t="s">
        <v>7</v>
      </c>
      <c r="C16" s="14">
        <f aca="true" t="shared" si="3" ref="C16:O16">SUM(C5:C15)</f>
        <v>1410204</v>
      </c>
      <c r="D16" s="14">
        <f t="shared" si="3"/>
        <v>913954</v>
      </c>
      <c r="E16" s="14">
        <f t="shared" si="3"/>
        <v>1180204</v>
      </c>
      <c r="F16" s="14">
        <f t="shared" si="3"/>
        <v>906204</v>
      </c>
      <c r="G16" s="14">
        <f t="shared" si="3"/>
        <v>1858601</v>
      </c>
      <c r="H16" s="14">
        <f t="shared" si="3"/>
        <v>930204</v>
      </c>
      <c r="I16" s="14">
        <f t="shared" si="3"/>
        <v>905204</v>
      </c>
      <c r="J16" s="14">
        <f t="shared" si="3"/>
        <v>905204</v>
      </c>
      <c r="K16" s="14">
        <f t="shared" si="3"/>
        <v>1180204</v>
      </c>
      <c r="L16" s="14">
        <f t="shared" si="3"/>
        <v>905204</v>
      </c>
      <c r="M16" s="14">
        <f t="shared" si="3"/>
        <v>2783141</v>
      </c>
      <c r="N16" s="14">
        <f t="shared" si="3"/>
        <v>1803951</v>
      </c>
      <c r="O16" s="14">
        <f t="shared" si="3"/>
        <v>15682279</v>
      </c>
      <c r="P16" s="136" t="e">
        <f>Összesen!#REF!</f>
        <v>#REF!</v>
      </c>
      <c r="Q16" s="136" t="e">
        <f t="shared" si="0"/>
        <v>#REF!</v>
      </c>
      <c r="R16" s="12">
        <f>Összesen!F31</f>
        <v>15682279</v>
      </c>
      <c r="S16" s="12">
        <f t="shared" si="1"/>
        <v>0</v>
      </c>
    </row>
    <row r="17" spans="1:19" s="10" customFormat="1" ht="15.75">
      <c r="A17" s="1">
        <v>14</v>
      </c>
      <c r="B17" s="70" t="s">
        <v>45</v>
      </c>
      <c r="C17" s="5">
        <v>417675</v>
      </c>
      <c r="D17" s="5">
        <v>417675</v>
      </c>
      <c r="E17" s="5">
        <v>517675</v>
      </c>
      <c r="F17" s="5">
        <v>417675</v>
      </c>
      <c r="G17" s="5">
        <v>417675</v>
      </c>
      <c r="H17" s="5">
        <v>417675</v>
      </c>
      <c r="I17" s="5">
        <v>617675</v>
      </c>
      <c r="J17" s="5">
        <v>417675</v>
      </c>
      <c r="K17" s="5">
        <v>417675</v>
      </c>
      <c r="L17" s="5">
        <v>417675</v>
      </c>
      <c r="M17" s="5">
        <v>417675</v>
      </c>
      <c r="N17" s="5">
        <v>417675</v>
      </c>
      <c r="O17" s="14">
        <f aca="true" t="shared" si="4" ref="O17:O26">SUM(C17:N17)</f>
        <v>5312100</v>
      </c>
      <c r="P17" s="136" t="e">
        <f>Összesen!#REF!</f>
        <v>#REF!</v>
      </c>
      <c r="Q17" s="136" t="e">
        <f t="shared" si="0"/>
        <v>#REF!</v>
      </c>
      <c r="R17" s="12">
        <f>Összesen!K7</f>
        <v>5312100</v>
      </c>
      <c r="S17" s="12">
        <f t="shared" si="1"/>
        <v>0</v>
      </c>
    </row>
    <row r="18" spans="1:19" s="10" customFormat="1" ht="25.5">
      <c r="A18" s="1">
        <v>15</v>
      </c>
      <c r="B18" s="70" t="s">
        <v>89</v>
      </c>
      <c r="C18" s="5">
        <v>93463</v>
      </c>
      <c r="D18" s="5">
        <v>81447</v>
      </c>
      <c r="E18" s="5">
        <v>81447</v>
      </c>
      <c r="F18" s="5">
        <v>81447</v>
      </c>
      <c r="G18" s="5">
        <v>81447</v>
      </c>
      <c r="H18" s="5">
        <v>81447</v>
      </c>
      <c r="I18" s="5">
        <v>81447</v>
      </c>
      <c r="J18" s="5">
        <v>81447</v>
      </c>
      <c r="K18" s="5">
        <v>81447</v>
      </c>
      <c r="L18" s="5">
        <v>81447</v>
      </c>
      <c r="M18" s="5">
        <v>81447</v>
      </c>
      <c r="N18" s="5">
        <v>81447</v>
      </c>
      <c r="O18" s="14">
        <f t="shared" si="4"/>
        <v>989380</v>
      </c>
      <c r="P18" s="136" t="e">
        <f>Összesen!#REF!</f>
        <v>#REF!</v>
      </c>
      <c r="Q18" s="136" t="e">
        <f t="shared" si="0"/>
        <v>#REF!</v>
      </c>
      <c r="R18" s="12">
        <f>Összesen!K8</f>
        <v>989380</v>
      </c>
      <c r="S18" s="12">
        <f t="shared" si="1"/>
        <v>0</v>
      </c>
    </row>
    <row r="19" spans="1:19" s="10" customFormat="1" ht="15.75">
      <c r="A19" s="1">
        <v>16</v>
      </c>
      <c r="B19" s="70" t="s">
        <v>90</v>
      </c>
      <c r="C19" s="5">
        <v>245800</v>
      </c>
      <c r="D19" s="5">
        <v>257000</v>
      </c>
      <c r="E19" s="5">
        <v>267000</v>
      </c>
      <c r="F19" s="5">
        <v>237000</v>
      </c>
      <c r="G19" s="5">
        <v>237500</v>
      </c>
      <c r="H19" s="5">
        <v>287000</v>
      </c>
      <c r="I19" s="5">
        <v>267000</v>
      </c>
      <c r="J19" s="5">
        <v>260500</v>
      </c>
      <c r="K19" s="5">
        <v>257500</v>
      </c>
      <c r="L19" s="5">
        <v>257000</v>
      </c>
      <c r="M19" s="5">
        <v>240500</v>
      </c>
      <c r="N19" s="5">
        <v>265924</v>
      </c>
      <c r="O19" s="14">
        <f t="shared" si="4"/>
        <v>3079724</v>
      </c>
      <c r="P19" s="136" t="e">
        <f>Összesen!#REF!</f>
        <v>#REF!</v>
      </c>
      <c r="Q19" s="136" t="e">
        <f t="shared" si="0"/>
        <v>#REF!</v>
      </c>
      <c r="R19" s="12">
        <f>Összesen!K9</f>
        <v>3079724</v>
      </c>
      <c r="S19" s="12">
        <f t="shared" si="1"/>
        <v>0</v>
      </c>
    </row>
    <row r="20" spans="1:19" s="10" customFormat="1" ht="15.75">
      <c r="A20" s="1">
        <v>17</v>
      </c>
      <c r="B20" s="70" t="s">
        <v>91</v>
      </c>
      <c r="C20" s="5">
        <v>31175</v>
      </c>
      <c r="D20" s="5">
        <v>21175</v>
      </c>
      <c r="E20" s="5">
        <v>21175</v>
      </c>
      <c r="F20" s="5">
        <v>11175</v>
      </c>
      <c r="G20" s="5">
        <v>11175</v>
      </c>
      <c r="H20" s="5">
        <v>31175</v>
      </c>
      <c r="I20" s="5">
        <v>11175</v>
      </c>
      <c r="J20" s="5">
        <v>101175</v>
      </c>
      <c r="K20" s="5">
        <v>31175</v>
      </c>
      <c r="L20" s="5">
        <v>41175</v>
      </c>
      <c r="M20" s="5">
        <v>31175</v>
      </c>
      <c r="N20" s="5">
        <v>211175</v>
      </c>
      <c r="O20" s="14">
        <f t="shared" si="4"/>
        <v>554100</v>
      </c>
      <c r="P20" s="136" t="e">
        <f>Összesen!#REF!</f>
        <v>#REF!</v>
      </c>
      <c r="Q20" s="136" t="e">
        <f t="shared" si="0"/>
        <v>#REF!</v>
      </c>
      <c r="R20" s="12">
        <f>Összesen!K10</f>
        <v>554100</v>
      </c>
      <c r="S20" s="12">
        <f t="shared" si="1"/>
        <v>0</v>
      </c>
    </row>
    <row r="21" spans="1:19" s="10" customFormat="1" ht="15.75">
      <c r="A21" s="1">
        <v>18</v>
      </c>
      <c r="B21" s="70" t="s">
        <v>92</v>
      </c>
      <c r="C21" s="5"/>
      <c r="D21" s="5"/>
      <c r="E21" s="5">
        <v>237305</v>
      </c>
      <c r="F21" s="5"/>
      <c r="G21" s="5"/>
      <c r="H21" s="5">
        <v>237308</v>
      </c>
      <c r="I21" s="5"/>
      <c r="J21" s="5">
        <v>10000</v>
      </c>
      <c r="K21" s="5">
        <v>237305</v>
      </c>
      <c r="L21" s="5"/>
      <c r="M21" s="5"/>
      <c r="N21" s="5">
        <v>237305</v>
      </c>
      <c r="O21" s="14">
        <f t="shared" si="4"/>
        <v>959223</v>
      </c>
      <c r="P21" s="136" t="e">
        <f>Összesen!#REF!</f>
        <v>#REF!</v>
      </c>
      <c r="Q21" s="136" t="e">
        <f t="shared" si="0"/>
        <v>#REF!</v>
      </c>
      <c r="R21" s="12">
        <f>Összesen!K11</f>
        <v>959223</v>
      </c>
      <c r="S21" s="12">
        <f t="shared" si="1"/>
        <v>0</v>
      </c>
    </row>
    <row r="22" spans="1:19" s="10" customFormat="1" ht="15.75">
      <c r="A22" s="1">
        <v>19</v>
      </c>
      <c r="B22" s="70" t="s">
        <v>120</v>
      </c>
      <c r="C22" s="5">
        <v>0</v>
      </c>
      <c r="D22" s="5">
        <v>0</v>
      </c>
      <c r="E22" s="5">
        <v>190500</v>
      </c>
      <c r="F22" s="5"/>
      <c r="G22" s="5"/>
      <c r="H22" s="5"/>
      <c r="I22" s="5"/>
      <c r="J22" s="5"/>
      <c r="K22" s="5"/>
      <c r="L22" s="5"/>
      <c r="M22" s="5">
        <v>2950000</v>
      </c>
      <c r="N22" s="5">
        <v>882353</v>
      </c>
      <c r="O22" s="14">
        <f t="shared" si="4"/>
        <v>4022853</v>
      </c>
      <c r="P22" s="136" t="e">
        <f>Összesen!#REF!</f>
        <v>#REF!</v>
      </c>
      <c r="Q22" s="136" t="e">
        <f t="shared" si="0"/>
        <v>#REF!</v>
      </c>
      <c r="R22" s="12">
        <f>Összesen!K18</f>
        <v>4022853</v>
      </c>
      <c r="S22" s="12">
        <f t="shared" si="1"/>
        <v>0</v>
      </c>
    </row>
    <row r="23" spans="1:19" s="10" customFormat="1" ht="15.75">
      <c r="A23" s="1">
        <v>20</v>
      </c>
      <c r="B23" s="70" t="s">
        <v>54</v>
      </c>
      <c r="C23" s="5">
        <v>68900</v>
      </c>
      <c r="D23" s="5">
        <v>0</v>
      </c>
      <c r="E23" s="5">
        <v>0</v>
      </c>
      <c r="F23" s="5">
        <v>22470</v>
      </c>
      <c r="G23" s="5">
        <v>44760</v>
      </c>
      <c r="H23" s="5">
        <v>0</v>
      </c>
      <c r="I23" s="5">
        <v>65900</v>
      </c>
      <c r="J23" s="5">
        <v>0</v>
      </c>
      <c r="K23" s="5">
        <v>0</v>
      </c>
      <c r="L23" s="5">
        <v>0</v>
      </c>
      <c r="M23" s="5">
        <v>97344</v>
      </c>
      <c r="N23" s="5">
        <v>56292</v>
      </c>
      <c r="O23" s="14">
        <f>SUM(C23:N23)</f>
        <v>355666</v>
      </c>
      <c r="P23" s="136" t="e">
        <f>Összesen!#REF!</f>
        <v>#REF!</v>
      </c>
      <c r="Q23" s="136" t="e">
        <f t="shared" si="0"/>
        <v>#REF!</v>
      </c>
      <c r="R23" s="12">
        <f>Összesen!K19</f>
        <v>355666</v>
      </c>
      <c r="S23" s="12">
        <f t="shared" si="1"/>
        <v>0</v>
      </c>
    </row>
    <row r="24" spans="1:19" s="10" customFormat="1" ht="15.75">
      <c r="A24" s="1">
        <v>21</v>
      </c>
      <c r="B24" s="70" t="s">
        <v>220</v>
      </c>
      <c r="C24" s="5">
        <v>0</v>
      </c>
      <c r="D24" s="5">
        <v>0</v>
      </c>
      <c r="E24" s="5">
        <v>0</v>
      </c>
      <c r="F24" s="5">
        <v>0</v>
      </c>
      <c r="G24" s="5"/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14">
        <f t="shared" si="4"/>
        <v>0</v>
      </c>
      <c r="P24" s="136" t="e">
        <f>Összesen!#REF!</f>
        <v>#REF!</v>
      </c>
      <c r="Q24" s="136" t="e">
        <f t="shared" si="0"/>
        <v>#REF!</v>
      </c>
      <c r="R24" s="12">
        <f>Összesen!K20</f>
        <v>0</v>
      </c>
      <c r="S24" s="12">
        <f t="shared" si="1"/>
        <v>0</v>
      </c>
    </row>
    <row r="25" spans="1:19" s="10" customFormat="1" ht="15.75">
      <c r="A25" s="1">
        <v>22</v>
      </c>
      <c r="B25" s="70" t="s">
        <v>102</v>
      </c>
      <c r="C25" s="5">
        <v>409233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409233</v>
      </c>
      <c r="P25" s="136" t="e">
        <f>Összesen!#REF!</f>
        <v>#REF!</v>
      </c>
      <c r="Q25" s="136" t="e">
        <f t="shared" si="0"/>
        <v>#REF!</v>
      </c>
      <c r="R25" s="12">
        <f>Összesen!K13</f>
        <v>409233</v>
      </c>
      <c r="S25" s="12">
        <f t="shared" si="1"/>
        <v>0</v>
      </c>
    </row>
    <row r="26" spans="1:19" s="10" customFormat="1" ht="15.75">
      <c r="A26" s="1">
        <v>23</v>
      </c>
      <c r="B26" s="70" t="s">
        <v>121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36" t="e">
        <f>Összesen!#REF!</f>
        <v>#REF!</v>
      </c>
      <c r="Q26" s="136" t="e">
        <f t="shared" si="0"/>
        <v>#REF!</v>
      </c>
      <c r="R26" s="12">
        <f>Összesen!K22</f>
        <v>0</v>
      </c>
      <c r="S26" s="12">
        <f t="shared" si="1"/>
        <v>0</v>
      </c>
    </row>
    <row r="27" spans="1:19" s="10" customFormat="1" ht="15.75">
      <c r="A27" s="1">
        <v>24</v>
      </c>
      <c r="B27" s="71" t="s">
        <v>8</v>
      </c>
      <c r="C27" s="14">
        <f>SUM(C17:C26)</f>
        <v>1266246</v>
      </c>
      <c r="D27" s="14">
        <f aca="true" t="shared" si="5" ref="D27:O27">SUM(D17:D26)</f>
        <v>777297</v>
      </c>
      <c r="E27" s="14">
        <f t="shared" si="5"/>
        <v>1315102</v>
      </c>
      <c r="F27" s="14">
        <f t="shared" si="5"/>
        <v>769767</v>
      </c>
      <c r="G27" s="14">
        <f t="shared" si="5"/>
        <v>792557</v>
      </c>
      <c r="H27" s="14">
        <f t="shared" si="5"/>
        <v>1054605</v>
      </c>
      <c r="I27" s="14">
        <f t="shared" si="5"/>
        <v>1043197</v>
      </c>
      <c r="J27" s="14">
        <f t="shared" si="5"/>
        <v>870797</v>
      </c>
      <c r="K27" s="14">
        <f t="shared" si="5"/>
        <v>1025102</v>
      </c>
      <c r="L27" s="14">
        <f t="shared" si="5"/>
        <v>797297</v>
      </c>
      <c r="M27" s="14">
        <f t="shared" si="5"/>
        <v>3818141</v>
      </c>
      <c r="N27" s="14">
        <f t="shared" si="5"/>
        <v>2152171</v>
      </c>
      <c r="O27" s="14">
        <f t="shared" si="5"/>
        <v>15682279</v>
      </c>
      <c r="P27" s="136" t="e">
        <f>Összesen!#REF!</f>
        <v>#REF!</v>
      </c>
      <c r="Q27" s="136" t="e">
        <f t="shared" si="0"/>
        <v>#REF!</v>
      </c>
      <c r="R27" s="12">
        <f>Összesen!K31</f>
        <v>15682279</v>
      </c>
      <c r="S27" s="12">
        <f t="shared" si="1"/>
        <v>0</v>
      </c>
    </row>
    <row r="28" spans="1:19" ht="15.75">
      <c r="A28" s="1">
        <v>25</v>
      </c>
      <c r="B28" s="71" t="s">
        <v>127</v>
      </c>
      <c r="C28" s="14">
        <f>C16-C27</f>
        <v>143958</v>
      </c>
      <c r="D28" s="14">
        <f>C28+D16-D27</f>
        <v>280615</v>
      </c>
      <c r="E28" s="14">
        <f aca="true" t="shared" si="6" ref="E28:N28">D28+E16-E27</f>
        <v>145717</v>
      </c>
      <c r="F28" s="14">
        <f t="shared" si="6"/>
        <v>282154</v>
      </c>
      <c r="G28" s="14">
        <f t="shared" si="6"/>
        <v>1348198</v>
      </c>
      <c r="H28" s="14">
        <f t="shared" si="6"/>
        <v>1223797</v>
      </c>
      <c r="I28" s="14">
        <f t="shared" si="6"/>
        <v>1085804</v>
      </c>
      <c r="J28" s="14">
        <f>I28+J16-J27</f>
        <v>1120211</v>
      </c>
      <c r="K28" s="14">
        <f t="shared" si="6"/>
        <v>1275313</v>
      </c>
      <c r="L28" s="14">
        <f t="shared" si="6"/>
        <v>1383220</v>
      </c>
      <c r="M28" s="14">
        <f t="shared" si="6"/>
        <v>348220</v>
      </c>
      <c r="N28" s="14">
        <f t="shared" si="6"/>
        <v>0</v>
      </c>
      <c r="O28" s="14">
        <f>N28+O16-O27</f>
        <v>0</v>
      </c>
      <c r="S28" s="12">
        <f t="shared" si="1"/>
        <v>0</v>
      </c>
    </row>
    <row r="29" ht="15">
      <c r="O29" s="73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76" r:id="rId1"/>
  <headerFooter>
    <oddHeader>&amp;R2.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377" t="s">
        <v>532</v>
      </c>
      <c r="B1" s="377"/>
      <c r="C1" s="377"/>
      <c r="D1" s="377"/>
      <c r="E1" s="377"/>
      <c r="F1" s="377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382" t="s">
        <v>9</v>
      </c>
      <c r="C4" s="6" t="s">
        <v>411</v>
      </c>
      <c r="D4" s="6" t="s">
        <v>495</v>
      </c>
      <c r="E4" s="6" t="s">
        <v>552</v>
      </c>
      <c r="F4" s="6" t="s">
        <v>672</v>
      </c>
    </row>
    <row r="5" spans="1:6" s="10" customFormat="1" ht="15.75">
      <c r="A5" s="1">
        <v>2</v>
      </c>
      <c r="B5" s="383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84</v>
      </c>
      <c r="C6" s="61">
        <f>C7+C18</f>
        <v>0</v>
      </c>
      <c r="D6" s="61">
        <f>D7+D18</f>
        <v>0</v>
      </c>
      <c r="E6" s="61">
        <f>E7+E18</f>
        <v>0</v>
      </c>
      <c r="F6" s="61">
        <f>F7+F18</f>
        <v>0</v>
      </c>
      <c r="G6" s="12"/>
    </row>
    <row r="7" spans="1:7" s="10" customFormat="1" ht="31.5" hidden="1">
      <c r="A7" s="1">
        <v>4</v>
      </c>
      <c r="B7" s="8" t="s">
        <v>85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86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8.28125" style="54" customWidth="1"/>
    <col min="2" max="2" width="16.140625" style="54" customWidth="1"/>
    <col min="3" max="3" width="16.140625" style="54" hidden="1" customWidth="1"/>
    <col min="4" max="138" width="9.140625" style="53" customWidth="1"/>
    <col min="139" max="16384" width="9.140625" style="54" customWidth="1"/>
  </cols>
  <sheetData>
    <row r="1" spans="1:138" s="50" customFormat="1" ht="33" customHeight="1">
      <c r="A1" s="387" t="s">
        <v>690</v>
      </c>
      <c r="B1" s="387"/>
      <c r="C1" s="387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</row>
    <row r="2" spans="2:138" s="51" customFormat="1" ht="21.75" customHeight="1">
      <c r="B2" s="52"/>
      <c r="C2" s="5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</row>
    <row r="3" spans="1:138" s="56" customFormat="1" ht="30" customHeight="1">
      <c r="A3" s="74" t="s">
        <v>65</v>
      </c>
      <c r="B3" s="55" t="s">
        <v>66</v>
      </c>
      <c r="C3" s="55" t="s">
        <v>541</v>
      </c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</row>
    <row r="4" spans="1:138" s="56" customFormat="1" ht="31.5">
      <c r="A4" s="75" t="s">
        <v>67</v>
      </c>
      <c r="B4" s="57">
        <f>SUM(B5:B6)</f>
        <v>0</v>
      </c>
      <c r="C4" s="57">
        <f>SUM(C5:C6)</f>
        <v>0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</row>
    <row r="5" spans="1:138" s="56" customFormat="1" ht="18">
      <c r="A5" s="76" t="s">
        <v>68</v>
      </c>
      <c r="B5" s="57">
        <v>0</v>
      </c>
      <c r="C5" s="57">
        <v>0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</row>
    <row r="6" spans="1:138" s="56" customFormat="1" ht="18">
      <c r="A6" s="76" t="s">
        <v>69</v>
      </c>
      <c r="B6" s="57">
        <v>0</v>
      </c>
      <c r="C6" s="57">
        <v>0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</row>
    <row r="7" spans="1:3" ht="31.5">
      <c r="A7" s="75" t="s">
        <v>70</v>
      </c>
      <c r="B7" s="57">
        <v>0</v>
      </c>
      <c r="C7" s="57">
        <v>0</v>
      </c>
    </row>
    <row r="8" spans="1:3" ht="31.5">
      <c r="A8" s="77" t="s">
        <v>71</v>
      </c>
      <c r="B8" s="58">
        <f>SUM(B9:B10)</f>
        <v>0</v>
      </c>
      <c r="C8" s="58">
        <f>SUM(C9:C10)</f>
        <v>0</v>
      </c>
    </row>
    <row r="9" spans="1:138" s="56" customFormat="1" ht="30">
      <c r="A9" s="78" t="s">
        <v>72</v>
      </c>
      <c r="B9" s="59">
        <v>0</v>
      </c>
      <c r="C9" s="59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</row>
    <row r="10" spans="1:138" s="56" customFormat="1" ht="30">
      <c r="A10" s="78" t="s">
        <v>73</v>
      </c>
      <c r="B10" s="59">
        <v>0</v>
      </c>
      <c r="C10" s="59">
        <v>0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</row>
    <row r="11" spans="1:138" s="56" customFormat="1" ht="31.5">
      <c r="A11" s="77" t="s">
        <v>74</v>
      </c>
      <c r="B11" s="58">
        <v>0</v>
      </c>
      <c r="C11" s="58">
        <v>0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</row>
    <row r="12" spans="1:138" s="56" customFormat="1" ht="31.5">
      <c r="A12" s="77" t="s">
        <v>75</v>
      </c>
      <c r="B12" s="58">
        <f>SUM(B13,B16,B19,B25,B22)</f>
        <v>138877</v>
      </c>
      <c r="C12" s="58">
        <f>SUM(C13,C16,C19,C25,C22)</f>
        <v>69440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</row>
    <row r="13" spans="1:3" ht="18">
      <c r="A13" s="78" t="s">
        <v>76</v>
      </c>
      <c r="B13" s="59">
        <v>0</v>
      </c>
      <c r="C13" s="59">
        <v>0</v>
      </c>
    </row>
    <row r="14" spans="1:138" s="56" customFormat="1" ht="18">
      <c r="A14" s="79" t="s">
        <v>77</v>
      </c>
      <c r="B14" s="60">
        <v>0</v>
      </c>
      <c r="C14" s="60">
        <v>0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</row>
    <row r="15" spans="1:138" s="56" customFormat="1" ht="25.5">
      <c r="A15" s="79" t="s">
        <v>78</v>
      </c>
      <c r="B15" s="60">
        <v>0</v>
      </c>
      <c r="C15" s="60">
        <v>0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</row>
    <row r="16" spans="1:138" s="56" customFormat="1" ht="30">
      <c r="A16" s="78" t="s">
        <v>79</v>
      </c>
      <c r="B16" s="59">
        <f>SUM(B17:B18)</f>
        <v>0</v>
      </c>
      <c r="C16" s="59">
        <f>SUM(C17:C18)</f>
        <v>0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</row>
    <row r="17" spans="1:138" s="56" customFormat="1" ht="18">
      <c r="A17" s="79" t="s">
        <v>77</v>
      </c>
      <c r="B17" s="60">
        <v>0</v>
      </c>
      <c r="C17" s="60">
        <v>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</row>
    <row r="18" spans="1:138" s="56" customFormat="1" ht="25.5">
      <c r="A18" s="79" t="s">
        <v>78</v>
      </c>
      <c r="B18" s="60">
        <v>0</v>
      </c>
      <c r="C18" s="60">
        <v>0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</row>
    <row r="19" spans="1:138" s="56" customFormat="1" ht="18">
      <c r="A19" s="78" t="s">
        <v>126</v>
      </c>
      <c r="B19" s="59">
        <f>SUM(B20:B21)</f>
        <v>0</v>
      </c>
      <c r="C19" s="59">
        <f>SUM(C20:C21)</f>
        <v>0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</row>
    <row r="20" spans="1:3" ht="18">
      <c r="A20" s="79" t="s">
        <v>77</v>
      </c>
      <c r="B20" s="60">
        <v>0</v>
      </c>
      <c r="C20" s="60">
        <v>0</v>
      </c>
    </row>
    <row r="21" spans="1:138" s="56" customFormat="1" ht="25.5">
      <c r="A21" s="79" t="s">
        <v>78</v>
      </c>
      <c r="B21" s="60">
        <v>0</v>
      </c>
      <c r="C21" s="60">
        <v>0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</row>
    <row r="22" spans="1:138" s="56" customFormat="1" ht="18">
      <c r="A22" s="78" t="s">
        <v>80</v>
      </c>
      <c r="B22" s="59">
        <f>SUM(B23:B24)</f>
        <v>0</v>
      </c>
      <c r="C22" s="59">
        <f>SUM(C23:C24)</f>
        <v>0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</row>
    <row r="23" spans="1:3" ht="18">
      <c r="A23" s="79" t="s">
        <v>77</v>
      </c>
      <c r="B23" s="60">
        <v>0</v>
      </c>
      <c r="C23" s="60">
        <v>0</v>
      </c>
    </row>
    <row r="24" spans="1:3" ht="25.5">
      <c r="A24" s="79" t="s">
        <v>78</v>
      </c>
      <c r="B24" s="60">
        <v>0</v>
      </c>
      <c r="C24" s="60">
        <v>0</v>
      </c>
    </row>
    <row r="25" spans="1:3" ht="18">
      <c r="A25" s="78" t="s">
        <v>81</v>
      </c>
      <c r="B25" s="59">
        <f>SUM(B26:B27)</f>
        <v>138877</v>
      </c>
      <c r="C25" s="59">
        <f>SUM(C26:C27)</f>
        <v>69440</v>
      </c>
    </row>
    <row r="26" spans="1:3" ht="18">
      <c r="A26" s="79" t="s">
        <v>77</v>
      </c>
      <c r="B26" s="60">
        <v>138877</v>
      </c>
      <c r="C26" s="60">
        <v>69440</v>
      </c>
    </row>
    <row r="27" spans="1:3" ht="25.5">
      <c r="A27" s="79" t="s">
        <v>78</v>
      </c>
      <c r="B27" s="60">
        <v>0</v>
      </c>
      <c r="C27" s="60">
        <v>0</v>
      </c>
    </row>
    <row r="28" spans="1:3" ht="31.5">
      <c r="A28" s="77" t="s">
        <v>82</v>
      </c>
      <c r="B28" s="58">
        <v>0</v>
      </c>
      <c r="C28" s="58">
        <v>0</v>
      </c>
    </row>
    <row r="29" spans="1:3" ht="18">
      <c r="A29" s="80" t="s">
        <v>83</v>
      </c>
      <c r="B29" s="58">
        <f>SUM(B8,B11,B12,B28,B4,B7)</f>
        <v>138877</v>
      </c>
      <c r="C29" s="58">
        <f>SUM(C8,C11,C12,C28,C4,C7)</f>
        <v>69440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tabSelected="1" zoomScalePageLayoutView="0" workbookViewId="0" topLeftCell="B1">
      <selection activeCell="L12" sqref="L1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378" t="s">
        <v>531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</row>
    <row r="2" spans="1:12" s="16" customFormat="1" ht="15.75">
      <c r="A2" s="379" t="s">
        <v>396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s="16" customFormat="1" ht="15.75">
      <c r="A3" s="379" t="s">
        <v>395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</row>
    <row r="4" spans="1:12" ht="15.75">
      <c r="A4" s="379" t="s">
        <v>557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</row>
    <row r="5" spans="1:12" ht="15.75">
      <c r="A5" s="42"/>
      <c r="B5" s="42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56</v>
      </c>
      <c r="H6" s="1" t="s">
        <v>57</v>
      </c>
      <c r="I6" s="1" t="s">
        <v>58</v>
      </c>
      <c r="J6" s="1" t="s">
        <v>103</v>
      </c>
      <c r="K6" s="1" t="s">
        <v>104</v>
      </c>
      <c r="L6" s="1" t="s">
        <v>59</v>
      </c>
    </row>
    <row r="7" spans="1:12" s="3" customFormat="1" ht="15.75">
      <c r="A7" s="1">
        <v>1</v>
      </c>
      <c r="B7" s="380" t="s">
        <v>9</v>
      </c>
      <c r="C7" s="389" t="s">
        <v>495</v>
      </c>
      <c r="D7" s="389"/>
      <c r="E7" s="389"/>
      <c r="F7" s="390"/>
      <c r="G7" s="391" t="s">
        <v>552</v>
      </c>
      <c r="H7" s="389"/>
      <c r="I7" s="389"/>
      <c r="J7" s="390"/>
      <c r="K7" s="389" t="s">
        <v>672</v>
      </c>
      <c r="L7" s="390"/>
    </row>
    <row r="8" spans="1:12" s="3" customFormat="1" ht="31.5">
      <c r="A8" s="1"/>
      <c r="B8" s="388"/>
      <c r="C8" s="4" t="s">
        <v>558</v>
      </c>
      <c r="D8" s="4" t="s">
        <v>559</v>
      </c>
      <c r="E8" s="4" t="s">
        <v>682</v>
      </c>
      <c r="F8" s="4" t="s">
        <v>683</v>
      </c>
      <c r="G8" s="4" t="s">
        <v>558</v>
      </c>
      <c r="H8" s="4" t="s">
        <v>559</v>
      </c>
      <c r="I8" s="4" t="s">
        <v>682</v>
      </c>
      <c r="J8" s="4" t="s">
        <v>683</v>
      </c>
      <c r="K8" s="4" t="s">
        <v>682</v>
      </c>
      <c r="L8" s="4" t="s">
        <v>683</v>
      </c>
    </row>
    <row r="9" spans="1:12" s="3" customFormat="1" ht="15.75">
      <c r="A9" s="1">
        <v>2</v>
      </c>
      <c r="B9" s="381"/>
      <c r="C9" s="6" t="s">
        <v>397</v>
      </c>
      <c r="D9" s="6" t="s">
        <v>397</v>
      </c>
      <c r="E9" s="6" t="s">
        <v>4</v>
      </c>
      <c r="F9" s="6" t="s">
        <v>4</v>
      </c>
      <c r="G9" s="6" t="s">
        <v>397</v>
      </c>
      <c r="H9" s="6" t="s">
        <v>397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5" t="s">
        <v>406</v>
      </c>
      <c r="C10" s="15">
        <v>5000000</v>
      </c>
      <c r="D10" s="15">
        <v>5000000</v>
      </c>
      <c r="E10" s="15">
        <v>1300000</v>
      </c>
      <c r="F10" s="15">
        <v>1300000</v>
      </c>
      <c r="G10" s="15">
        <v>5000000</v>
      </c>
      <c r="H10" s="15">
        <v>5000000</v>
      </c>
      <c r="I10" s="15">
        <v>1300000</v>
      </c>
      <c r="J10" s="15">
        <v>1300000</v>
      </c>
      <c r="K10" s="15">
        <v>1300000</v>
      </c>
      <c r="L10" s="15">
        <v>1300000</v>
      </c>
    </row>
    <row r="11" spans="1:12" ht="30">
      <c r="A11" s="1">
        <v>4</v>
      </c>
      <c r="B11" s="45" t="s">
        <v>407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5" t="s">
        <v>31</v>
      </c>
      <c r="C12" s="15">
        <v>42000</v>
      </c>
      <c r="D12" s="15">
        <v>42000</v>
      </c>
      <c r="E12" s="15">
        <v>0</v>
      </c>
      <c r="F12" s="15">
        <v>0</v>
      </c>
      <c r="G12" s="15">
        <v>42000</v>
      </c>
      <c r="H12" s="15">
        <v>42000</v>
      </c>
      <c r="I12" s="15">
        <v>0</v>
      </c>
      <c r="J12" s="15">
        <v>0</v>
      </c>
      <c r="K12" s="15">
        <v>0</v>
      </c>
      <c r="L12" s="15">
        <v>0</v>
      </c>
    </row>
    <row r="13" spans="1:12" ht="45">
      <c r="A13" s="1">
        <v>6</v>
      </c>
      <c r="B13" s="45" t="s">
        <v>32</v>
      </c>
      <c r="C13" s="15">
        <v>105000</v>
      </c>
      <c r="D13" s="15">
        <v>105000</v>
      </c>
      <c r="E13" s="15">
        <v>105000</v>
      </c>
      <c r="F13" s="15">
        <v>105000</v>
      </c>
      <c r="G13" s="15">
        <v>105000</v>
      </c>
      <c r="H13" s="15">
        <v>105000</v>
      </c>
      <c r="I13" s="15">
        <v>105000</v>
      </c>
      <c r="J13" s="15">
        <v>105000</v>
      </c>
      <c r="K13" s="15">
        <v>105000</v>
      </c>
      <c r="L13" s="15">
        <v>105000</v>
      </c>
    </row>
    <row r="14" spans="1:12" ht="15.75">
      <c r="A14" s="1">
        <v>7</v>
      </c>
      <c r="B14" s="45" t="s">
        <v>33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5" t="s">
        <v>34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5" t="s">
        <v>408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3" customFormat="1" ht="15.75">
      <c r="A17" s="1">
        <v>10</v>
      </c>
      <c r="B17" s="47" t="s">
        <v>60</v>
      </c>
      <c r="C17" s="18">
        <f>SUM(C10:C16)</f>
        <v>5147000</v>
      </c>
      <c r="D17" s="18">
        <f>SUM(D10:D16)</f>
        <v>5147000</v>
      </c>
      <c r="E17" s="18">
        <f aca="true" t="shared" si="0" ref="E17:L17">SUM(E10:E16)</f>
        <v>1405000</v>
      </c>
      <c r="F17" s="18">
        <f t="shared" si="0"/>
        <v>1405000</v>
      </c>
      <c r="G17" s="18">
        <f t="shared" si="0"/>
        <v>5147000</v>
      </c>
      <c r="H17" s="18">
        <f>SUM(H10:H16)</f>
        <v>5147000</v>
      </c>
      <c r="I17" s="18">
        <f t="shared" si="0"/>
        <v>1405000</v>
      </c>
      <c r="J17" s="18">
        <f t="shared" si="0"/>
        <v>1405000</v>
      </c>
      <c r="K17" s="18">
        <f t="shared" si="0"/>
        <v>1405000</v>
      </c>
      <c r="L17" s="18">
        <f t="shared" si="0"/>
        <v>1405000</v>
      </c>
    </row>
    <row r="18" spans="1:12" ht="15.75">
      <c r="A18" s="1">
        <v>11</v>
      </c>
      <c r="B18" s="47" t="s">
        <v>61</v>
      </c>
      <c r="C18" s="18">
        <f>ROUNDDOWN(C17*0.5,0)</f>
        <v>2573500</v>
      </c>
      <c r="D18" s="18">
        <f>ROUNDDOWN(D17*0.5,0)</f>
        <v>2573500</v>
      </c>
      <c r="E18" s="18">
        <f aca="true" t="shared" si="1" ref="E18:L18">ROUNDDOWN(E17*0.5,0)</f>
        <v>702500</v>
      </c>
      <c r="F18" s="18">
        <f t="shared" si="1"/>
        <v>702500</v>
      </c>
      <c r="G18" s="18">
        <f t="shared" si="1"/>
        <v>2573500</v>
      </c>
      <c r="H18" s="18">
        <f>ROUNDDOWN(H17*0.5,0)</f>
        <v>2573500</v>
      </c>
      <c r="I18" s="18">
        <f t="shared" si="1"/>
        <v>702500</v>
      </c>
      <c r="J18" s="18">
        <f t="shared" si="1"/>
        <v>702500</v>
      </c>
      <c r="K18" s="18">
        <f t="shared" si="1"/>
        <v>702500</v>
      </c>
      <c r="L18" s="18">
        <f t="shared" si="1"/>
        <v>702500</v>
      </c>
    </row>
    <row r="19" spans="1:12" ht="30">
      <c r="A19" s="1">
        <v>12</v>
      </c>
      <c r="B19" s="45" t="s">
        <v>36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5" t="s">
        <v>43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5" t="s">
        <v>38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5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5" t="s">
        <v>40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5" t="s">
        <v>44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5" t="s">
        <v>99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3" customFormat="1" ht="15.75">
      <c r="A26" s="1">
        <v>19</v>
      </c>
      <c r="B26" s="47" t="s">
        <v>62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3" customFormat="1" ht="29.25">
      <c r="A27" s="1">
        <v>20</v>
      </c>
      <c r="B27" s="47" t="s">
        <v>63</v>
      </c>
      <c r="C27" s="18">
        <f aca="true" t="shared" si="3" ref="C27:L27">C18-C26</f>
        <v>2573500</v>
      </c>
      <c r="D27" s="18">
        <f t="shared" si="3"/>
        <v>2573500</v>
      </c>
      <c r="E27" s="18">
        <f t="shared" si="3"/>
        <v>702500</v>
      </c>
      <c r="F27" s="18">
        <f t="shared" si="3"/>
        <v>702500</v>
      </c>
      <c r="G27" s="18">
        <f t="shared" si="3"/>
        <v>2573500</v>
      </c>
      <c r="H27" s="18">
        <f t="shared" si="3"/>
        <v>2573500</v>
      </c>
      <c r="I27" s="18">
        <f t="shared" si="3"/>
        <v>702500</v>
      </c>
      <c r="J27" s="18">
        <f t="shared" si="3"/>
        <v>702500</v>
      </c>
      <c r="K27" s="18">
        <f t="shared" si="3"/>
        <v>702500</v>
      </c>
      <c r="L27" s="18">
        <f t="shared" si="3"/>
        <v>702500</v>
      </c>
    </row>
    <row r="28" spans="1:12" s="23" customFormat="1" ht="42.75">
      <c r="A28" s="1">
        <v>21</v>
      </c>
      <c r="B28" s="48" t="s">
        <v>403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5" t="s">
        <v>560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5" t="s">
        <v>134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5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5" t="s">
        <v>98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5" t="s">
        <v>402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B7:B9"/>
    <mergeCell ref="C7:F7"/>
    <mergeCell ref="G7:J7"/>
    <mergeCell ref="K7:L7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H308"/>
  <sheetViews>
    <sheetView zoomScalePageLayoutView="0" workbookViewId="0" topLeftCell="A250">
      <selection activeCell="D271" sqref="D271"/>
    </sheetView>
  </sheetViews>
  <sheetFormatPr defaultColWidth="9.140625" defaultRowHeight="15"/>
  <cols>
    <col min="1" max="1" width="54.7109375" style="113" customWidth="1"/>
    <col min="2" max="2" width="5.7109375" style="16" customWidth="1"/>
    <col min="3" max="3" width="13.57421875" style="16" customWidth="1"/>
    <col min="4" max="4" width="9.8515625" style="16" customWidth="1"/>
    <col min="5" max="7" width="9.140625" style="16" customWidth="1"/>
    <col min="8" max="8" width="11.28125" style="16" bestFit="1" customWidth="1"/>
    <col min="9" max="16384" width="9.140625" style="16" customWidth="1"/>
  </cols>
  <sheetData>
    <row r="1" spans="1:3" ht="34.5" customHeight="1">
      <c r="A1" s="392" t="s">
        <v>666</v>
      </c>
      <c r="B1" s="392"/>
      <c r="C1" s="392"/>
    </row>
    <row r="2" spans="1:3" ht="15.75">
      <c r="A2" s="379" t="s">
        <v>530</v>
      </c>
      <c r="B2" s="379"/>
      <c r="C2" s="379"/>
    </row>
    <row r="3" spans="1:3" ht="15.75">
      <c r="A3" s="111"/>
      <c r="B3" s="43"/>
      <c r="C3" s="43"/>
    </row>
    <row r="4" spans="1:3" s="10" customFormat="1" ht="15.75">
      <c r="A4" s="101" t="s">
        <v>9</v>
      </c>
      <c r="B4" s="17" t="s">
        <v>153</v>
      </c>
      <c r="C4" s="39" t="s">
        <v>4</v>
      </c>
    </row>
    <row r="5" spans="1:3" s="10" customFormat="1" ht="16.5">
      <c r="A5" s="67" t="s">
        <v>94</v>
      </c>
      <c r="B5" s="104"/>
      <c r="C5" s="82"/>
    </row>
    <row r="6" spans="1:3" s="10" customFormat="1" ht="31.5">
      <c r="A6" s="66" t="s">
        <v>280</v>
      </c>
      <c r="B6" s="17"/>
      <c r="C6" s="82"/>
    </row>
    <row r="7" spans="1:3" s="10" customFormat="1" ht="15.75" hidden="1">
      <c r="A7" s="86" t="s">
        <v>162</v>
      </c>
      <c r="B7" s="17">
        <v>2</v>
      </c>
      <c r="C7" s="82"/>
    </row>
    <row r="8" spans="1:3" s="10" customFormat="1" ht="15.75">
      <c r="A8" s="86" t="s">
        <v>163</v>
      </c>
      <c r="B8" s="17">
        <v>2</v>
      </c>
      <c r="C8" s="82">
        <v>446000</v>
      </c>
    </row>
    <row r="9" spans="1:3" s="10" customFormat="1" ht="15.75">
      <c r="A9" s="86" t="s">
        <v>164</v>
      </c>
      <c r="B9" s="17">
        <v>2</v>
      </c>
      <c r="C9" s="82">
        <v>288000</v>
      </c>
    </row>
    <row r="10" spans="1:3" s="10" customFormat="1" ht="15.75">
      <c r="A10" s="86" t="s">
        <v>165</v>
      </c>
      <c r="B10" s="17">
        <v>2</v>
      </c>
      <c r="C10" s="82">
        <v>100000</v>
      </c>
    </row>
    <row r="11" spans="1:3" s="10" customFormat="1" ht="15.75">
      <c r="A11" s="86" t="s">
        <v>166</v>
      </c>
      <c r="B11" s="17">
        <v>2</v>
      </c>
      <c r="C11" s="82">
        <v>95340</v>
      </c>
    </row>
    <row r="12" spans="1:3" s="10" customFormat="1" ht="15.75">
      <c r="A12" s="86" t="s">
        <v>282</v>
      </c>
      <c r="B12" s="17">
        <v>2</v>
      </c>
      <c r="C12" s="82">
        <v>5000000</v>
      </c>
    </row>
    <row r="13" spans="1:3" s="10" customFormat="1" ht="15.75">
      <c r="A13" s="86" t="s">
        <v>661</v>
      </c>
      <c r="B13" s="17">
        <v>2</v>
      </c>
      <c r="C13" s="82">
        <v>2018100</v>
      </c>
    </row>
    <row r="14" spans="1:3" s="10" customFormat="1" ht="31.5" hidden="1">
      <c r="A14" s="86" t="s">
        <v>283</v>
      </c>
      <c r="B14" s="17">
        <v>2</v>
      </c>
      <c r="C14" s="82"/>
    </row>
    <row r="15" spans="1:3" s="10" customFormat="1" ht="15.75">
      <c r="A15" s="112" t="s">
        <v>487</v>
      </c>
      <c r="B15" s="17">
        <v>2</v>
      </c>
      <c r="C15" s="82">
        <v>-399775</v>
      </c>
    </row>
    <row r="16" spans="1:3" s="10" customFormat="1" ht="15.75" hidden="1">
      <c r="A16" s="86" t="s">
        <v>302</v>
      </c>
      <c r="B16" s="17">
        <v>2</v>
      </c>
      <c r="C16" s="82"/>
    </row>
    <row r="17" spans="1:4" s="10" customFormat="1" ht="31.5">
      <c r="A17" s="109" t="s">
        <v>281</v>
      </c>
      <c r="B17" s="17"/>
      <c r="C17" s="82">
        <f>SUM(C7:C16)</f>
        <v>7547665</v>
      </c>
      <c r="D17" s="244"/>
    </row>
    <row r="18" spans="1:3" s="10" customFormat="1" ht="15.75" hidden="1">
      <c r="A18" s="86" t="s">
        <v>285</v>
      </c>
      <c r="B18" s="17">
        <v>2</v>
      </c>
      <c r="C18" s="82"/>
    </row>
    <row r="19" spans="1:3" s="10" customFormat="1" ht="15.75" hidden="1">
      <c r="A19" s="86" t="s">
        <v>286</v>
      </c>
      <c r="B19" s="17">
        <v>2</v>
      </c>
      <c r="C19" s="82"/>
    </row>
    <row r="20" spans="1:3" s="10" customFormat="1" ht="31.5" hidden="1">
      <c r="A20" s="109" t="s">
        <v>284</v>
      </c>
      <c r="B20" s="17"/>
      <c r="C20" s="82">
        <f>SUM(C18:C19)</f>
        <v>0</v>
      </c>
    </row>
    <row r="21" spans="1:3" s="10" customFormat="1" ht="15.75" hidden="1">
      <c r="A21" s="86" t="s">
        <v>287</v>
      </c>
      <c r="B21" s="17">
        <v>2</v>
      </c>
      <c r="C21" s="82"/>
    </row>
    <row r="22" spans="1:3" s="10" customFormat="1" ht="15.75" hidden="1">
      <c r="A22" s="86" t="s">
        <v>288</v>
      </c>
      <c r="B22" s="17">
        <v>2</v>
      </c>
      <c r="C22" s="82"/>
    </row>
    <row r="23" spans="1:3" s="10" customFormat="1" ht="15.75" hidden="1">
      <c r="A23" s="112" t="s">
        <v>487</v>
      </c>
      <c r="B23" s="17">
        <v>2</v>
      </c>
      <c r="C23" s="82"/>
    </row>
    <row r="24" spans="1:3" s="10" customFormat="1" ht="15.75">
      <c r="A24" s="86" t="s">
        <v>291</v>
      </c>
      <c r="B24" s="17">
        <v>2</v>
      </c>
      <c r="C24" s="82">
        <v>332160</v>
      </c>
    </row>
    <row r="25" spans="1:3" s="10" customFormat="1" ht="15.75" hidden="1">
      <c r="A25" s="86" t="s">
        <v>292</v>
      </c>
      <c r="B25" s="17">
        <v>2</v>
      </c>
      <c r="C25" s="82"/>
    </row>
    <row r="26" spans="1:3" s="10" customFormat="1" ht="31.5">
      <c r="A26" s="86" t="s">
        <v>488</v>
      </c>
      <c r="B26" s="17">
        <v>2</v>
      </c>
      <c r="C26" s="82">
        <v>551000</v>
      </c>
    </row>
    <row r="27" spans="1:3" s="10" customFormat="1" ht="15.75" hidden="1">
      <c r="A27" s="86" t="s">
        <v>289</v>
      </c>
      <c r="B27" s="17">
        <v>2</v>
      </c>
      <c r="C27" s="82"/>
    </row>
    <row r="28" spans="1:3" s="10" customFormat="1" ht="15.75" hidden="1">
      <c r="A28" s="86" t="s">
        <v>517</v>
      </c>
      <c r="B28" s="17">
        <v>2</v>
      </c>
      <c r="C28" s="82"/>
    </row>
    <row r="29" spans="1:3" s="10" customFormat="1" ht="47.25">
      <c r="A29" s="109" t="s">
        <v>290</v>
      </c>
      <c r="B29" s="17"/>
      <c r="C29" s="82">
        <f>SUM(C21:C28)</f>
        <v>883160</v>
      </c>
    </row>
    <row r="30" spans="1:3" s="10" customFormat="1" ht="47.25">
      <c r="A30" s="86" t="s">
        <v>293</v>
      </c>
      <c r="B30" s="17">
        <v>2</v>
      </c>
      <c r="C30" s="82">
        <v>1800000</v>
      </c>
    </row>
    <row r="31" spans="1:3" s="10" customFormat="1" ht="31.5">
      <c r="A31" s="109" t="s">
        <v>294</v>
      </c>
      <c r="B31" s="17"/>
      <c r="C31" s="82">
        <f>SUM(C30)</f>
        <v>1800000</v>
      </c>
    </row>
    <row r="32" spans="1:3" s="10" customFormat="1" ht="15.75" hidden="1">
      <c r="A32" s="86" t="s">
        <v>295</v>
      </c>
      <c r="B32" s="17">
        <v>2</v>
      </c>
      <c r="C32" s="82"/>
    </row>
    <row r="33" spans="1:3" s="10" customFormat="1" ht="15.75" hidden="1">
      <c r="A33" s="86" t="s">
        <v>296</v>
      </c>
      <c r="B33" s="17">
        <v>2</v>
      </c>
      <c r="C33" s="82"/>
    </row>
    <row r="34" spans="1:3" s="10" customFormat="1" ht="15.75" hidden="1">
      <c r="A34" s="86" t="s">
        <v>297</v>
      </c>
      <c r="B34" s="17">
        <v>2</v>
      </c>
      <c r="C34" s="82"/>
    </row>
    <row r="35" spans="1:3" s="10" customFormat="1" ht="31.5" hidden="1">
      <c r="A35" s="86" t="s">
        <v>298</v>
      </c>
      <c r="B35" s="17">
        <v>2</v>
      </c>
      <c r="C35" s="82"/>
    </row>
    <row r="36" spans="1:3" s="10" customFormat="1" ht="15.75" hidden="1">
      <c r="A36" s="86" t="s">
        <v>299</v>
      </c>
      <c r="B36" s="17">
        <v>2</v>
      </c>
      <c r="C36" s="82"/>
    </row>
    <row r="37" spans="1:3" s="10" customFormat="1" ht="15.75" hidden="1">
      <c r="A37" s="86" t="s">
        <v>300</v>
      </c>
      <c r="B37" s="17">
        <v>2</v>
      </c>
      <c r="C37" s="82"/>
    </row>
    <row r="38" spans="1:3" s="10" customFormat="1" ht="15.75" hidden="1">
      <c r="A38" s="86" t="s">
        <v>512</v>
      </c>
      <c r="B38" s="17">
        <v>2</v>
      </c>
      <c r="C38" s="82"/>
    </row>
    <row r="39" spans="1:3" s="10" customFormat="1" ht="15.75" hidden="1">
      <c r="A39" s="86" t="s">
        <v>301</v>
      </c>
      <c r="B39" s="17">
        <v>2</v>
      </c>
      <c r="C39" s="82"/>
    </row>
    <row r="40" spans="1:3" s="10" customFormat="1" ht="15.75" hidden="1">
      <c r="A40" s="86" t="s">
        <v>445</v>
      </c>
      <c r="B40" s="17">
        <v>2</v>
      </c>
      <c r="C40" s="82"/>
    </row>
    <row r="41" spans="1:3" s="10" customFormat="1" ht="15.75" hidden="1">
      <c r="A41" s="86" t="s">
        <v>545</v>
      </c>
      <c r="B41" s="17">
        <v>2</v>
      </c>
      <c r="C41" s="82"/>
    </row>
    <row r="42" spans="1:3" s="10" customFormat="1" ht="15.75" hidden="1">
      <c r="A42" s="86" t="s">
        <v>489</v>
      </c>
      <c r="B42" s="17">
        <v>2</v>
      </c>
      <c r="C42" s="82"/>
    </row>
    <row r="43" spans="1:3" s="10" customFormat="1" ht="15.75" hidden="1">
      <c r="A43" s="86" t="s">
        <v>610</v>
      </c>
      <c r="B43" s="17">
        <v>2</v>
      </c>
      <c r="C43" s="82"/>
    </row>
    <row r="44" spans="1:3" s="10" customFormat="1" ht="15.75" hidden="1">
      <c r="A44" s="86" t="s">
        <v>302</v>
      </c>
      <c r="B44" s="17">
        <v>2</v>
      </c>
      <c r="C44" s="82"/>
    </row>
    <row r="45" spans="1:3" s="10" customFormat="1" ht="31.5" hidden="1">
      <c r="A45" s="109" t="s">
        <v>446</v>
      </c>
      <c r="B45" s="17"/>
      <c r="C45" s="82">
        <f>SUM(C32:C44)</f>
        <v>0</v>
      </c>
    </row>
    <row r="46" spans="1:3" s="10" customFormat="1" ht="15.75" hidden="1">
      <c r="A46" s="62" t="s">
        <v>624</v>
      </c>
      <c r="B46" s="17">
        <v>2</v>
      </c>
      <c r="C46" s="82"/>
    </row>
    <row r="47" spans="1:3" s="10" customFormat="1" ht="15.75" hidden="1">
      <c r="A47" s="109" t="s">
        <v>447</v>
      </c>
      <c r="B47" s="17"/>
      <c r="C47" s="82">
        <f>SUM(C46)</f>
        <v>0</v>
      </c>
    </row>
    <row r="48" spans="1:3" s="10" customFormat="1" ht="15.75" hidden="1">
      <c r="A48" s="62"/>
      <c r="B48" s="17"/>
      <c r="C48" s="82"/>
    </row>
    <row r="49" spans="1:3" s="10" customFormat="1" ht="15.75" hidden="1">
      <c r="A49" s="62" t="s">
        <v>304</v>
      </c>
      <c r="B49" s="17"/>
      <c r="C49" s="82"/>
    </row>
    <row r="50" spans="1:3" s="10" customFormat="1" ht="15.75" hidden="1">
      <c r="A50" s="62"/>
      <c r="B50" s="17"/>
      <c r="C50" s="82"/>
    </row>
    <row r="51" spans="1:3" s="10" customFormat="1" ht="31.5" hidden="1">
      <c r="A51" s="62" t="s">
        <v>307</v>
      </c>
      <c r="B51" s="17"/>
      <c r="C51" s="82"/>
    </row>
    <row r="52" spans="1:3" s="10" customFormat="1" ht="15.75" hidden="1">
      <c r="A52" s="62"/>
      <c r="B52" s="17"/>
      <c r="C52" s="82"/>
    </row>
    <row r="53" spans="1:3" s="10" customFormat="1" ht="31.5" hidden="1">
      <c r="A53" s="62" t="s">
        <v>306</v>
      </c>
      <c r="B53" s="17"/>
      <c r="C53" s="82"/>
    </row>
    <row r="54" spans="1:3" s="10" customFormat="1" ht="15.75" hidden="1">
      <c r="A54" s="62"/>
      <c r="B54" s="17"/>
      <c r="C54" s="82"/>
    </row>
    <row r="55" spans="1:3" s="10" customFormat="1" ht="31.5" hidden="1">
      <c r="A55" s="62" t="s">
        <v>305</v>
      </c>
      <c r="B55" s="17"/>
      <c r="C55" s="82"/>
    </row>
    <row r="56" spans="1:3" s="10" customFormat="1" ht="15.75" hidden="1">
      <c r="A56" s="86" t="s">
        <v>510</v>
      </c>
      <c r="B56" s="17">
        <v>2</v>
      </c>
      <c r="C56" s="82"/>
    </row>
    <row r="57" spans="1:3" s="10" customFormat="1" ht="15.75" hidden="1">
      <c r="A57" s="86"/>
      <c r="B57" s="17"/>
      <c r="C57" s="82"/>
    </row>
    <row r="58" spans="1:3" s="10" customFormat="1" ht="15.75" hidden="1">
      <c r="A58" s="86"/>
      <c r="B58" s="17"/>
      <c r="C58" s="82"/>
    </row>
    <row r="59" spans="1:3" s="10" customFormat="1" ht="15.75" hidden="1">
      <c r="A59" s="86" t="s">
        <v>511</v>
      </c>
      <c r="B59" s="17">
        <v>2</v>
      </c>
      <c r="C59" s="82"/>
    </row>
    <row r="60" spans="1:3" s="10" customFormat="1" ht="15.75" hidden="1">
      <c r="A60" s="108" t="s">
        <v>481</v>
      </c>
      <c r="B60" s="99"/>
      <c r="C60" s="82">
        <f>SUM(C56:C59)</f>
        <v>0</v>
      </c>
    </row>
    <row r="61" spans="1:3" s="10" customFormat="1" ht="15.75" hidden="1">
      <c r="A61" s="86" t="s">
        <v>167</v>
      </c>
      <c r="B61" s="99">
        <v>2</v>
      </c>
      <c r="C61" s="82"/>
    </row>
    <row r="62" spans="1:3" s="10" customFormat="1" ht="15.75" hidden="1">
      <c r="A62" s="86" t="s">
        <v>308</v>
      </c>
      <c r="B62" s="99">
        <v>2</v>
      </c>
      <c r="C62" s="82"/>
    </row>
    <row r="63" spans="1:3" s="10" customFormat="1" ht="15.75" hidden="1">
      <c r="A63" s="86" t="s">
        <v>168</v>
      </c>
      <c r="B63" s="99">
        <v>2</v>
      </c>
      <c r="C63" s="82"/>
    </row>
    <row r="64" spans="1:3" s="10" customFormat="1" ht="15.75" hidden="1">
      <c r="A64" s="108" t="s">
        <v>170</v>
      </c>
      <c r="B64" s="99"/>
      <c r="C64" s="82">
        <f>SUM(C61:C63)</f>
        <v>0</v>
      </c>
    </row>
    <row r="65" spans="1:3" s="10" customFormat="1" ht="15.75" hidden="1">
      <c r="A65" s="86" t="s">
        <v>621</v>
      </c>
      <c r="B65" s="99">
        <v>2</v>
      </c>
      <c r="C65" s="82"/>
    </row>
    <row r="66" spans="1:3" s="10" customFormat="1" ht="15.75" hidden="1">
      <c r="A66" s="86"/>
      <c r="B66" s="99"/>
      <c r="C66" s="82"/>
    </row>
    <row r="67" spans="1:3" s="10" customFormat="1" ht="15.75" hidden="1">
      <c r="A67" s="86"/>
      <c r="B67" s="99"/>
      <c r="C67" s="82"/>
    </row>
    <row r="68" spans="1:3" s="10" customFormat="1" ht="15.75" hidden="1">
      <c r="A68" s="86"/>
      <c r="B68" s="99"/>
      <c r="C68" s="82"/>
    </row>
    <row r="69" spans="1:3" s="10" customFormat="1" ht="15.75">
      <c r="A69" s="108" t="s">
        <v>171</v>
      </c>
      <c r="B69" s="99"/>
      <c r="C69" s="82">
        <f>SUM(C65:C68)</f>
        <v>0</v>
      </c>
    </row>
    <row r="70" spans="1:3" s="10" customFormat="1" ht="15.75" hidden="1">
      <c r="A70" s="86" t="s">
        <v>142</v>
      </c>
      <c r="B70" s="17">
        <v>2</v>
      </c>
      <c r="C70" s="82"/>
    </row>
    <row r="71" spans="1:3" s="10" customFormat="1" ht="15.75" hidden="1">
      <c r="A71" s="86" t="s">
        <v>461</v>
      </c>
      <c r="B71" s="101">
        <v>2</v>
      </c>
      <c r="C71" s="82"/>
    </row>
    <row r="72" spans="1:3" s="10" customFormat="1" ht="15.75">
      <c r="A72" s="86" t="s">
        <v>547</v>
      </c>
      <c r="B72" s="101">
        <v>2</v>
      </c>
      <c r="C72" s="82">
        <v>2798</v>
      </c>
    </row>
    <row r="73" spans="1:3" s="10" customFormat="1" ht="15.75" hidden="1">
      <c r="A73" s="86" t="s">
        <v>462</v>
      </c>
      <c r="B73" s="101">
        <v>2</v>
      </c>
      <c r="C73" s="82"/>
    </row>
    <row r="74" spans="1:3" s="10" customFormat="1" ht="15.75">
      <c r="A74" s="86" t="s">
        <v>548</v>
      </c>
      <c r="B74" s="101">
        <v>2</v>
      </c>
      <c r="C74" s="82">
        <v>9032</v>
      </c>
    </row>
    <row r="75" spans="1:3" s="10" customFormat="1" ht="15.75" hidden="1">
      <c r="A75" s="86" t="s">
        <v>463</v>
      </c>
      <c r="B75" s="101">
        <v>2</v>
      </c>
      <c r="C75" s="82"/>
    </row>
    <row r="76" spans="1:3" s="10" customFormat="1" ht="15.75">
      <c r="A76" s="86" t="s">
        <v>662</v>
      </c>
      <c r="B76" s="101">
        <v>2</v>
      </c>
      <c r="C76" s="82">
        <v>66567</v>
      </c>
    </row>
    <row r="77" spans="1:3" s="10" customFormat="1" ht="15.75" hidden="1">
      <c r="A77" s="62" t="s">
        <v>607</v>
      </c>
      <c r="B77" s="17">
        <v>2</v>
      </c>
      <c r="C77" s="82"/>
    </row>
    <row r="78" spans="1:3" s="10" customFormat="1" ht="15.75" hidden="1">
      <c r="A78" s="86" t="s">
        <v>131</v>
      </c>
      <c r="B78" s="17"/>
      <c r="C78" s="82"/>
    </row>
    <row r="79" spans="1:3" s="10" customFormat="1" ht="31.5">
      <c r="A79" s="108" t="s">
        <v>172</v>
      </c>
      <c r="B79" s="17"/>
      <c r="C79" s="82">
        <f>SUM(C70:C78)</f>
        <v>78397</v>
      </c>
    </row>
    <row r="80" spans="1:3" s="10" customFormat="1" ht="15.75" hidden="1">
      <c r="A80" s="86" t="s">
        <v>470</v>
      </c>
      <c r="B80" s="101">
        <v>2</v>
      </c>
      <c r="C80" s="82"/>
    </row>
    <row r="81" spans="1:3" s="10" customFormat="1" ht="15.75" hidden="1">
      <c r="A81" s="86" t="s">
        <v>471</v>
      </c>
      <c r="B81" s="101">
        <v>2</v>
      </c>
      <c r="C81" s="82"/>
    </row>
    <row r="82" spans="1:3" s="10" customFormat="1" ht="15.75" hidden="1">
      <c r="A82" s="86" t="s">
        <v>472</v>
      </c>
      <c r="B82" s="101">
        <v>2</v>
      </c>
      <c r="C82" s="82"/>
    </row>
    <row r="83" spans="1:3" s="10" customFormat="1" ht="15.75" hidden="1">
      <c r="A83" s="86" t="s">
        <v>473</v>
      </c>
      <c r="B83" s="101">
        <v>2</v>
      </c>
      <c r="C83" s="82"/>
    </row>
    <row r="84" spans="1:3" s="10" customFormat="1" ht="15.75" hidden="1">
      <c r="A84" s="86" t="s">
        <v>474</v>
      </c>
      <c r="B84" s="101">
        <v>2</v>
      </c>
      <c r="C84" s="82"/>
    </row>
    <row r="85" spans="1:3" s="10" customFormat="1" ht="15.75" hidden="1">
      <c r="A85" s="86" t="s">
        <v>475</v>
      </c>
      <c r="B85" s="101">
        <v>2</v>
      </c>
      <c r="C85" s="82"/>
    </row>
    <row r="86" spans="1:3" s="10" customFormat="1" ht="15.75" hidden="1">
      <c r="A86" s="86" t="s">
        <v>476</v>
      </c>
      <c r="B86" s="17">
        <v>2</v>
      </c>
      <c r="C86" s="82"/>
    </row>
    <row r="87" spans="1:3" s="10" customFormat="1" ht="15.75" hidden="1">
      <c r="A87" s="86" t="s">
        <v>477</v>
      </c>
      <c r="B87" s="17">
        <v>2</v>
      </c>
      <c r="C87" s="82"/>
    </row>
    <row r="88" spans="1:3" s="10" customFormat="1" ht="15.75" hidden="1">
      <c r="A88" s="86" t="s">
        <v>131</v>
      </c>
      <c r="B88" s="17"/>
      <c r="C88" s="82"/>
    </row>
    <row r="89" spans="1:3" s="10" customFormat="1" ht="15.75" hidden="1">
      <c r="A89" s="86" t="s">
        <v>131</v>
      </c>
      <c r="B89" s="17"/>
      <c r="C89" s="82"/>
    </row>
    <row r="90" spans="1:3" s="10" customFormat="1" ht="15.75" hidden="1">
      <c r="A90" s="108" t="s">
        <v>309</v>
      </c>
      <c r="B90" s="17"/>
      <c r="C90" s="82">
        <f>SUM(C80:C89)</f>
        <v>0</v>
      </c>
    </row>
    <row r="91" spans="1:3" s="10" customFormat="1" ht="15.75" hidden="1">
      <c r="A91" s="62"/>
      <c r="B91" s="17"/>
      <c r="C91" s="82"/>
    </row>
    <row r="92" spans="1:3" s="10" customFormat="1" ht="15.75" hidden="1">
      <c r="A92" s="62"/>
      <c r="B92" s="17"/>
      <c r="C92" s="82"/>
    </row>
    <row r="93" spans="1:3" s="10" customFormat="1" ht="31.5">
      <c r="A93" s="109" t="s">
        <v>310</v>
      </c>
      <c r="B93" s="17"/>
      <c r="C93" s="82">
        <f>C60+C64+C69+C79+C90</f>
        <v>78397</v>
      </c>
    </row>
    <row r="94" spans="1:3" s="10" customFormat="1" ht="31.5">
      <c r="A94" s="41" t="s">
        <v>280</v>
      </c>
      <c r="B94" s="101"/>
      <c r="C94" s="83">
        <f>SUM(C95:C95:C97)</f>
        <v>10309222</v>
      </c>
    </row>
    <row r="95" spans="1:3" s="10" customFormat="1" ht="15.75">
      <c r="A95" s="86" t="s">
        <v>405</v>
      </c>
      <c r="B95" s="99">
        <v>1</v>
      </c>
      <c r="C95" s="82">
        <f>SUMIF($B$6:$B$94,"1",C$6:C$94)</f>
        <v>0</v>
      </c>
    </row>
    <row r="96" spans="1:3" s="10" customFormat="1" ht="15.75">
      <c r="A96" s="86" t="s">
        <v>245</v>
      </c>
      <c r="B96" s="99">
        <v>2</v>
      </c>
      <c r="C96" s="82">
        <f>SUMIF($B$6:$B$94,"2",C$6:C$94)</f>
        <v>10309222</v>
      </c>
    </row>
    <row r="97" spans="1:3" s="10" customFormat="1" ht="15.75">
      <c r="A97" s="86" t="s">
        <v>137</v>
      </c>
      <c r="B97" s="99">
        <v>3</v>
      </c>
      <c r="C97" s="82">
        <f>SUMIF($B$6:$B$94,"3",C$6:C$94)</f>
        <v>0</v>
      </c>
    </row>
    <row r="98" spans="1:3" s="10" customFormat="1" ht="31.5" hidden="1">
      <c r="A98" s="66" t="s">
        <v>311</v>
      </c>
      <c r="B98" s="17"/>
      <c r="C98" s="83"/>
    </row>
    <row r="99" spans="1:3" s="10" customFormat="1" ht="15.75" hidden="1">
      <c r="A99" s="86" t="s">
        <v>169</v>
      </c>
      <c r="B99" s="17">
        <v>2</v>
      </c>
      <c r="C99" s="82"/>
    </row>
    <row r="100" spans="1:3" s="10" customFormat="1" ht="15.75" hidden="1">
      <c r="A100" s="86" t="s">
        <v>313</v>
      </c>
      <c r="B100" s="17">
        <v>2</v>
      </c>
      <c r="C100" s="82"/>
    </row>
    <row r="101" spans="1:3" s="10" customFormat="1" ht="31.5" hidden="1">
      <c r="A101" s="86" t="s">
        <v>314</v>
      </c>
      <c r="B101" s="17">
        <v>2</v>
      </c>
      <c r="C101" s="82"/>
    </row>
    <row r="102" spans="1:3" s="10" customFormat="1" ht="31.5" hidden="1">
      <c r="A102" s="86" t="s">
        <v>315</v>
      </c>
      <c r="B102" s="17">
        <v>2</v>
      </c>
      <c r="C102" s="82"/>
    </row>
    <row r="103" spans="1:3" s="10" customFormat="1" ht="31.5" hidden="1">
      <c r="A103" s="86" t="s">
        <v>316</v>
      </c>
      <c r="B103" s="17">
        <v>2</v>
      </c>
      <c r="C103" s="82"/>
    </row>
    <row r="104" spans="1:3" s="10" customFormat="1" ht="31.5" hidden="1">
      <c r="A104" s="86" t="s">
        <v>317</v>
      </c>
      <c r="B104" s="17">
        <v>2</v>
      </c>
      <c r="C104" s="82"/>
    </row>
    <row r="105" spans="1:3" s="10" customFormat="1" ht="15.75" hidden="1">
      <c r="A105" s="108" t="s">
        <v>318</v>
      </c>
      <c r="B105" s="17"/>
      <c r="C105" s="82">
        <f>SUM(C99:C104)</f>
        <v>0</v>
      </c>
    </row>
    <row r="106" spans="1:3" s="10" customFormat="1" ht="15.75" hidden="1">
      <c r="A106" s="86"/>
      <c r="B106" s="17"/>
      <c r="C106" s="82"/>
    </row>
    <row r="107" spans="1:3" s="10" customFormat="1" ht="15.75" hidden="1">
      <c r="A107" s="86"/>
      <c r="B107" s="17"/>
      <c r="C107" s="82"/>
    </row>
    <row r="108" spans="1:3" s="10" customFormat="1" ht="15.75" hidden="1">
      <c r="A108" s="108" t="s">
        <v>319</v>
      </c>
      <c r="B108" s="17"/>
      <c r="C108" s="82">
        <f>SUM(C106:C107)</f>
        <v>0</v>
      </c>
    </row>
    <row r="109" spans="1:3" s="10" customFormat="1" ht="15.75" hidden="1">
      <c r="A109" s="109" t="s">
        <v>320</v>
      </c>
      <c r="B109" s="17"/>
      <c r="C109" s="82">
        <f>C105+C108</f>
        <v>0</v>
      </c>
    </row>
    <row r="110" spans="1:3" s="10" customFormat="1" ht="15.75" hidden="1">
      <c r="A110" s="62"/>
      <c r="B110" s="17"/>
      <c r="C110" s="82"/>
    </row>
    <row r="111" spans="1:3" s="10" customFormat="1" ht="31.5" hidden="1">
      <c r="A111" s="62" t="s">
        <v>321</v>
      </c>
      <c r="B111" s="17"/>
      <c r="C111" s="82"/>
    </row>
    <row r="112" spans="1:3" s="10" customFormat="1" ht="15.75" hidden="1">
      <c r="A112" s="62"/>
      <c r="B112" s="17"/>
      <c r="C112" s="82"/>
    </row>
    <row r="113" spans="1:3" s="10" customFormat="1" ht="31.5" hidden="1">
      <c r="A113" s="62" t="s">
        <v>322</v>
      </c>
      <c r="B113" s="17"/>
      <c r="C113" s="82"/>
    </row>
    <row r="114" spans="1:3" s="10" customFormat="1" ht="15.75" hidden="1">
      <c r="A114" s="62"/>
      <c r="B114" s="17"/>
      <c r="C114" s="82"/>
    </row>
    <row r="115" spans="1:3" s="10" customFormat="1" ht="31.5" hidden="1">
      <c r="A115" s="62" t="s">
        <v>323</v>
      </c>
      <c r="B115" s="17"/>
      <c r="C115" s="82"/>
    </row>
    <row r="116" spans="1:3" s="10" customFormat="1" ht="31.5" hidden="1">
      <c r="A116" s="86" t="s">
        <v>491</v>
      </c>
      <c r="B116" s="17">
        <v>2</v>
      </c>
      <c r="C116" s="82"/>
    </row>
    <row r="117" spans="1:3" s="10" customFormat="1" ht="15.75" hidden="1">
      <c r="A117" s="108" t="s">
        <v>492</v>
      </c>
      <c r="B117" s="17"/>
      <c r="C117" s="82">
        <f>SUM(C115:C116)</f>
        <v>0</v>
      </c>
    </row>
    <row r="118" spans="1:3" s="10" customFormat="1" ht="15.75" hidden="1">
      <c r="A118" s="62"/>
      <c r="B118" s="17"/>
      <c r="C118" s="82"/>
    </row>
    <row r="119" spans="1:3" s="10" customFormat="1" ht="31.5" hidden="1">
      <c r="A119" s="108" t="s">
        <v>518</v>
      </c>
      <c r="B119" s="17"/>
      <c r="C119" s="82">
        <f>SUM(C118)</f>
        <v>0</v>
      </c>
    </row>
    <row r="120" spans="1:3" s="10" customFormat="1" ht="15.75" hidden="1">
      <c r="A120" s="123"/>
      <c r="B120" s="17"/>
      <c r="C120" s="82"/>
    </row>
    <row r="121" spans="1:3" s="10" customFormat="1" ht="15.75" hidden="1">
      <c r="A121" s="123"/>
      <c r="B121" s="17"/>
      <c r="C121" s="82"/>
    </row>
    <row r="122" spans="1:3" s="10" customFormat="1" ht="15.75" hidden="1">
      <c r="A122" s="108" t="s">
        <v>172</v>
      </c>
      <c r="B122" s="17"/>
      <c r="C122" s="82">
        <f>SUM(C120:C121)</f>
        <v>0</v>
      </c>
    </row>
    <row r="123" spans="1:3" s="10" customFormat="1" ht="31.5" hidden="1">
      <c r="A123" s="62" t="s">
        <v>324</v>
      </c>
      <c r="B123" s="17"/>
      <c r="C123" s="82">
        <f>C117+C122+C119</f>
        <v>0</v>
      </c>
    </row>
    <row r="124" spans="1:3" s="10" customFormat="1" ht="31.5" hidden="1">
      <c r="A124" s="41" t="s">
        <v>311</v>
      </c>
      <c r="B124" s="101"/>
      <c r="C124" s="83">
        <f>SUM(C125:C125:C127)</f>
        <v>0</v>
      </c>
    </row>
    <row r="125" spans="1:3" s="10" customFormat="1" ht="15.75" hidden="1">
      <c r="A125" s="86" t="s">
        <v>405</v>
      </c>
      <c r="B125" s="99">
        <v>1</v>
      </c>
      <c r="C125" s="82">
        <f>SUMIF($B$98:$B$124,"1",C$98:C$124)</f>
        <v>0</v>
      </c>
    </row>
    <row r="126" spans="1:3" s="10" customFormat="1" ht="15.75" hidden="1">
      <c r="A126" s="86" t="s">
        <v>245</v>
      </c>
      <c r="B126" s="99">
        <v>2</v>
      </c>
      <c r="C126" s="82">
        <f>SUMIF($B$98:$B$124,"2",C$98:C$124)</f>
        <v>0</v>
      </c>
    </row>
    <row r="127" spans="1:3" s="10" customFormat="1" ht="15.75" hidden="1">
      <c r="A127" s="86" t="s">
        <v>137</v>
      </c>
      <c r="B127" s="99">
        <v>3</v>
      </c>
      <c r="C127" s="82">
        <f>SUMIF($B$98:$B$124,"3",C$98:C$124)</f>
        <v>0</v>
      </c>
    </row>
    <row r="128" spans="1:3" s="10" customFormat="1" ht="15.75">
      <c r="A128" s="66" t="s">
        <v>326</v>
      </c>
      <c r="B128" s="17"/>
      <c r="C128" s="83"/>
    </row>
    <row r="129" spans="1:3" s="10" customFormat="1" ht="31.5" hidden="1">
      <c r="A129" s="86" t="s">
        <v>328</v>
      </c>
      <c r="B129" s="17">
        <v>2</v>
      </c>
      <c r="C129" s="82"/>
    </row>
    <row r="130" spans="1:3" s="10" customFormat="1" ht="15.75" hidden="1">
      <c r="A130" s="109" t="s">
        <v>327</v>
      </c>
      <c r="B130" s="17"/>
      <c r="C130" s="82">
        <f>SUM(C129)</f>
        <v>0</v>
      </c>
    </row>
    <row r="131" spans="1:3" s="10" customFormat="1" ht="15.75" hidden="1">
      <c r="A131" s="86" t="s">
        <v>129</v>
      </c>
      <c r="B131" s="17">
        <v>3</v>
      </c>
      <c r="C131" s="82"/>
    </row>
    <row r="132" spans="1:3" s="10" customFormat="1" ht="15.75" hidden="1">
      <c r="A132" s="86" t="s">
        <v>128</v>
      </c>
      <c r="B132" s="17">
        <v>3</v>
      </c>
      <c r="C132" s="82"/>
    </row>
    <row r="133" spans="1:3" s="10" customFormat="1" ht="15.75" hidden="1">
      <c r="A133" s="109" t="s">
        <v>329</v>
      </c>
      <c r="B133" s="17"/>
      <c r="C133" s="82">
        <f>SUM(C131:C132)</f>
        <v>0</v>
      </c>
    </row>
    <row r="134" spans="1:3" s="10" customFormat="1" ht="31.5">
      <c r="A134" s="86" t="s">
        <v>330</v>
      </c>
      <c r="B134" s="17">
        <v>3</v>
      </c>
      <c r="C134" s="82">
        <v>1750000</v>
      </c>
    </row>
    <row r="135" spans="1:3" s="10" customFormat="1" ht="31.5" hidden="1">
      <c r="A135" s="86" t="s">
        <v>331</v>
      </c>
      <c r="B135" s="17">
        <v>3</v>
      </c>
      <c r="C135" s="82"/>
    </row>
    <row r="136" spans="1:3" s="10" customFormat="1" ht="15.75">
      <c r="A136" s="109" t="s">
        <v>332</v>
      </c>
      <c r="B136" s="17"/>
      <c r="C136" s="82">
        <f>SUM(C134:C135)</f>
        <v>1750000</v>
      </c>
    </row>
    <row r="137" spans="1:3" s="10" customFormat="1" ht="31.5">
      <c r="A137" s="86" t="s">
        <v>333</v>
      </c>
      <c r="B137" s="17">
        <v>2</v>
      </c>
      <c r="C137" s="82">
        <v>500000</v>
      </c>
    </row>
    <row r="138" spans="1:3" s="10" customFormat="1" ht="15.75" hidden="1">
      <c r="A138" s="86" t="s">
        <v>334</v>
      </c>
      <c r="B138" s="17">
        <v>2</v>
      </c>
      <c r="C138" s="82"/>
    </row>
    <row r="139" spans="1:3" s="10" customFormat="1" ht="15.75">
      <c r="A139" s="62" t="s">
        <v>335</v>
      </c>
      <c r="B139" s="17"/>
      <c r="C139" s="82">
        <f>SUM(C137:C138)</f>
        <v>500000</v>
      </c>
    </row>
    <row r="140" spans="1:3" s="10" customFormat="1" ht="15.75" hidden="1">
      <c r="A140" s="86" t="s">
        <v>336</v>
      </c>
      <c r="B140" s="17">
        <v>3</v>
      </c>
      <c r="C140" s="82"/>
    </row>
    <row r="141" spans="1:3" s="10" customFormat="1" ht="15.75" hidden="1">
      <c r="A141" s="86"/>
      <c r="B141" s="17"/>
      <c r="C141" s="82"/>
    </row>
    <row r="142" spans="1:3" s="10" customFormat="1" ht="15.75" hidden="1">
      <c r="A142" s="109" t="s">
        <v>337</v>
      </c>
      <c r="B142" s="17"/>
      <c r="C142" s="82">
        <f>SUM(C140:C141)</f>
        <v>0</v>
      </c>
    </row>
    <row r="143" spans="1:3" s="10" customFormat="1" ht="15.75" hidden="1">
      <c r="A143" s="86" t="s">
        <v>338</v>
      </c>
      <c r="B143" s="17">
        <v>2</v>
      </c>
      <c r="C143" s="82"/>
    </row>
    <row r="144" spans="1:3" s="10" customFormat="1" ht="15.75" hidden="1">
      <c r="A144" s="86" t="s">
        <v>339</v>
      </c>
      <c r="B144" s="17">
        <v>2</v>
      </c>
      <c r="C144" s="82"/>
    </row>
    <row r="145" spans="1:3" s="10" customFormat="1" ht="15.75" hidden="1">
      <c r="A145" s="86" t="s">
        <v>159</v>
      </c>
      <c r="B145" s="17">
        <v>2</v>
      </c>
      <c r="C145" s="82"/>
    </row>
    <row r="146" spans="1:3" s="10" customFormat="1" ht="15.75" hidden="1">
      <c r="A146" s="86" t="s">
        <v>160</v>
      </c>
      <c r="B146" s="17">
        <v>2</v>
      </c>
      <c r="C146" s="82"/>
    </row>
    <row r="147" spans="1:3" s="10" customFormat="1" ht="15.75" hidden="1">
      <c r="A147" s="86" t="s">
        <v>161</v>
      </c>
      <c r="B147" s="17">
        <v>2</v>
      </c>
      <c r="C147" s="82"/>
    </row>
    <row r="148" spans="1:3" s="10" customFormat="1" ht="47.25" hidden="1">
      <c r="A148" s="86" t="s">
        <v>340</v>
      </c>
      <c r="B148" s="17">
        <v>2</v>
      </c>
      <c r="C148" s="82"/>
    </row>
    <row r="149" spans="1:3" s="10" customFormat="1" ht="15.75" hidden="1">
      <c r="A149" s="86" t="s">
        <v>341</v>
      </c>
      <c r="B149" s="17">
        <v>2</v>
      </c>
      <c r="C149" s="82"/>
    </row>
    <row r="150" spans="1:3" s="10" customFormat="1" ht="15.75" hidden="1">
      <c r="A150" s="86" t="s">
        <v>342</v>
      </c>
      <c r="B150" s="17">
        <v>2</v>
      </c>
      <c r="C150" s="82"/>
    </row>
    <row r="151" spans="1:3" s="10" customFormat="1" ht="15.75" hidden="1">
      <c r="A151" s="86" t="s">
        <v>555</v>
      </c>
      <c r="B151" s="17">
        <v>2</v>
      </c>
      <c r="C151" s="82"/>
    </row>
    <row r="152" spans="1:3" s="10" customFormat="1" ht="15.75" hidden="1">
      <c r="A152" s="62" t="s">
        <v>542</v>
      </c>
      <c r="B152" s="17">
        <v>2</v>
      </c>
      <c r="C152" s="82"/>
    </row>
    <row r="153" spans="1:3" s="10" customFormat="1" ht="15.75" hidden="1">
      <c r="A153" s="108" t="s">
        <v>343</v>
      </c>
      <c r="B153" s="17"/>
      <c r="C153" s="82">
        <f>SUM(C150:C152)</f>
        <v>0</v>
      </c>
    </row>
    <row r="154" spans="1:3" s="10" customFormat="1" ht="15.75" hidden="1">
      <c r="A154" s="109" t="s">
        <v>344</v>
      </c>
      <c r="B154" s="17"/>
      <c r="C154" s="82">
        <f>SUM(C143:C149)+C153</f>
        <v>0</v>
      </c>
    </row>
    <row r="155" spans="1:3" s="10" customFormat="1" ht="15.75">
      <c r="A155" s="41" t="s">
        <v>326</v>
      </c>
      <c r="B155" s="101"/>
      <c r="C155" s="83">
        <f>SUM(C156:C156:C158)</f>
        <v>2250000</v>
      </c>
    </row>
    <row r="156" spans="1:3" s="10" customFormat="1" ht="15.75">
      <c r="A156" s="86" t="s">
        <v>405</v>
      </c>
      <c r="B156" s="99">
        <v>1</v>
      </c>
      <c r="C156" s="82">
        <f>SUMIF($B$128:$B$155,"1",C$128:C$155)</f>
        <v>0</v>
      </c>
    </row>
    <row r="157" spans="1:3" s="10" customFormat="1" ht="15.75">
      <c r="A157" s="86" t="s">
        <v>245</v>
      </c>
      <c r="B157" s="99">
        <v>2</v>
      </c>
      <c r="C157" s="82">
        <f>SUMIF($B$128:$B$155,"2",C$128:C$155)</f>
        <v>500000</v>
      </c>
    </row>
    <row r="158" spans="1:3" s="10" customFormat="1" ht="15.75">
      <c r="A158" s="86" t="s">
        <v>137</v>
      </c>
      <c r="B158" s="99">
        <v>3</v>
      </c>
      <c r="C158" s="82">
        <f>SUMIF($B$128:$B$155,"3",C$128:C$155)</f>
        <v>1750000</v>
      </c>
    </row>
    <row r="159" spans="1:3" s="10" customFormat="1" ht="15.75">
      <c r="A159" s="66" t="s">
        <v>349</v>
      </c>
      <c r="B159" s="17"/>
      <c r="C159" s="83"/>
    </row>
    <row r="160" spans="1:3" s="10" customFormat="1" ht="15.75" hidden="1">
      <c r="A160" s="86"/>
      <c r="B160" s="17"/>
      <c r="C160" s="82"/>
    </row>
    <row r="161" spans="1:3" s="10" customFormat="1" ht="15.75" hidden="1">
      <c r="A161" s="86" t="s">
        <v>609</v>
      </c>
      <c r="B161" s="17">
        <v>2</v>
      </c>
      <c r="C161" s="82"/>
    </row>
    <row r="162" spans="1:3" s="10" customFormat="1" ht="15.75">
      <c r="A162" s="108" t="s">
        <v>345</v>
      </c>
      <c r="B162" s="17"/>
      <c r="C162" s="82">
        <f>SUM(C160:C161)</f>
        <v>0</v>
      </c>
    </row>
    <row r="163" spans="1:3" s="10" customFormat="1" ht="31.5">
      <c r="A163" s="86" t="s">
        <v>346</v>
      </c>
      <c r="B163" s="17"/>
      <c r="C163" s="82">
        <f>SUM(C164:C168)</f>
        <v>5000</v>
      </c>
    </row>
    <row r="164" spans="1:3" s="10" customFormat="1" ht="15.75">
      <c r="A164" s="122" t="s">
        <v>458</v>
      </c>
      <c r="B164" s="17">
        <v>2</v>
      </c>
      <c r="C164" s="82">
        <v>5000</v>
      </c>
    </row>
    <row r="165" spans="1:3" s="10" customFormat="1" ht="15.75" hidden="1">
      <c r="A165" s="122" t="s">
        <v>529</v>
      </c>
      <c r="B165" s="17">
        <v>2</v>
      </c>
      <c r="C165" s="82"/>
    </row>
    <row r="166" spans="1:3" s="10" customFormat="1" ht="15.75" hidden="1">
      <c r="A166" s="122" t="s">
        <v>520</v>
      </c>
      <c r="B166" s="17">
        <v>2</v>
      </c>
      <c r="C166" s="82"/>
    </row>
    <row r="167" spans="1:3" s="10" customFormat="1" ht="15.75" hidden="1">
      <c r="A167" s="122" t="s">
        <v>521</v>
      </c>
      <c r="B167" s="17">
        <v>2</v>
      </c>
      <c r="C167" s="82"/>
    </row>
    <row r="168" spans="1:3" s="10" customFormat="1" ht="15.75" hidden="1">
      <c r="A168" s="122" t="s">
        <v>522</v>
      </c>
      <c r="B168" s="17">
        <v>2</v>
      </c>
      <c r="C168" s="82"/>
    </row>
    <row r="169" spans="1:3" s="10" customFormat="1" ht="31.5" hidden="1">
      <c r="A169" s="86" t="s">
        <v>347</v>
      </c>
      <c r="B169" s="17">
        <v>2</v>
      </c>
      <c r="C169" s="82"/>
    </row>
    <row r="170" spans="1:3" s="10" customFormat="1" ht="15.75" hidden="1">
      <c r="A170" s="86" t="s">
        <v>519</v>
      </c>
      <c r="B170" s="17"/>
      <c r="C170" s="82"/>
    </row>
    <row r="171" spans="1:3" s="10" customFormat="1" ht="15.75">
      <c r="A171" s="109" t="s">
        <v>348</v>
      </c>
      <c r="B171" s="17"/>
      <c r="C171" s="82">
        <f>SUM(C164:C170)</f>
        <v>5000</v>
      </c>
    </row>
    <row r="172" spans="1:3" s="10" customFormat="1" ht="15.75" hidden="1">
      <c r="A172" s="86" t="s">
        <v>131</v>
      </c>
      <c r="B172" s="17"/>
      <c r="C172" s="82"/>
    </row>
    <row r="173" spans="1:3" s="10" customFormat="1" ht="15.75" hidden="1">
      <c r="A173" s="86" t="s">
        <v>131</v>
      </c>
      <c r="B173" s="17"/>
      <c r="C173" s="82"/>
    </row>
    <row r="174" spans="1:3" s="10" customFormat="1" ht="15.75" hidden="1">
      <c r="A174" s="108" t="s">
        <v>350</v>
      </c>
      <c r="B174" s="17"/>
      <c r="C174" s="82">
        <f>SUM(C172:C173)</f>
        <v>0</v>
      </c>
    </row>
    <row r="175" spans="1:3" s="10" customFormat="1" ht="15.75" hidden="1">
      <c r="A175" s="86" t="s">
        <v>131</v>
      </c>
      <c r="B175" s="17"/>
      <c r="C175" s="82"/>
    </row>
    <row r="176" spans="1:3" s="10" customFormat="1" ht="15.75" hidden="1">
      <c r="A176" s="86"/>
      <c r="B176" s="17"/>
      <c r="C176" s="82"/>
    </row>
    <row r="177" spans="1:3" s="10" customFormat="1" ht="15.75" hidden="1">
      <c r="A177" s="108" t="s">
        <v>351</v>
      </c>
      <c r="B177" s="17"/>
      <c r="C177" s="82">
        <f>SUM(C175:C176)</f>
        <v>0</v>
      </c>
    </row>
    <row r="178" spans="1:3" s="10" customFormat="1" ht="15.75">
      <c r="A178" s="62" t="s">
        <v>352</v>
      </c>
      <c r="B178" s="17"/>
      <c r="C178" s="82">
        <f>C174+C177</f>
        <v>0</v>
      </c>
    </row>
    <row r="179" spans="1:3" s="10" customFormat="1" ht="15.75" hidden="1">
      <c r="A179" s="86" t="s">
        <v>353</v>
      </c>
      <c r="B179" s="17">
        <v>2</v>
      </c>
      <c r="C179" s="82"/>
    </row>
    <row r="180" spans="1:3" s="10" customFormat="1" ht="31.5">
      <c r="A180" s="86" t="s">
        <v>354</v>
      </c>
      <c r="B180" s="17">
        <v>2</v>
      </c>
      <c r="C180" s="82">
        <v>100000</v>
      </c>
    </row>
    <row r="181" spans="1:3" s="10" customFormat="1" ht="31.5" hidden="1">
      <c r="A181" s="86" t="s">
        <v>355</v>
      </c>
      <c r="B181" s="17">
        <v>2</v>
      </c>
      <c r="C181" s="82"/>
    </row>
    <row r="182" spans="1:3" s="10" customFormat="1" ht="15.75" hidden="1">
      <c r="A182" s="86" t="s">
        <v>357</v>
      </c>
      <c r="B182" s="17">
        <v>2</v>
      </c>
      <c r="C182" s="82"/>
    </row>
    <row r="183" spans="1:3" s="10" customFormat="1" ht="31.5" hidden="1">
      <c r="A183" s="86" t="s">
        <v>356</v>
      </c>
      <c r="B183" s="17">
        <v>2</v>
      </c>
      <c r="C183" s="82"/>
    </row>
    <row r="184" spans="1:3" s="10" customFormat="1" ht="15.75" hidden="1">
      <c r="A184" s="86" t="s">
        <v>358</v>
      </c>
      <c r="B184" s="17">
        <v>2</v>
      </c>
      <c r="C184" s="82"/>
    </row>
    <row r="185" spans="1:3" s="10" customFormat="1" ht="15.75" hidden="1">
      <c r="A185" s="86" t="s">
        <v>131</v>
      </c>
      <c r="B185" s="17">
        <v>2</v>
      </c>
      <c r="C185" s="82"/>
    </row>
    <row r="186" spans="1:3" s="10" customFormat="1" ht="15.75" hidden="1">
      <c r="A186" s="86" t="s">
        <v>131</v>
      </c>
      <c r="B186" s="17">
        <v>2</v>
      </c>
      <c r="C186" s="82"/>
    </row>
    <row r="187" spans="1:3" s="10" customFormat="1" ht="15.75" hidden="1">
      <c r="A187" s="86" t="s">
        <v>131</v>
      </c>
      <c r="B187" s="17">
        <v>2</v>
      </c>
      <c r="C187" s="82"/>
    </row>
    <row r="188" spans="1:3" s="10" customFormat="1" ht="15.75" hidden="1">
      <c r="A188" s="86" t="s">
        <v>131</v>
      </c>
      <c r="B188" s="17">
        <v>2</v>
      </c>
      <c r="C188" s="82"/>
    </row>
    <row r="189" spans="1:3" s="10" customFormat="1" ht="31.5">
      <c r="A189" s="108" t="s">
        <v>359</v>
      </c>
      <c r="B189" s="17"/>
      <c r="C189" s="82">
        <f>SUM(C185:C188)</f>
        <v>0</v>
      </c>
    </row>
    <row r="190" spans="1:3" s="10" customFormat="1" ht="15.75">
      <c r="A190" s="62" t="s">
        <v>360</v>
      </c>
      <c r="B190" s="17"/>
      <c r="C190" s="82">
        <f>SUM(C179:C184)+C189</f>
        <v>100000</v>
      </c>
    </row>
    <row r="191" spans="1:3" s="10" customFormat="1" ht="15.75">
      <c r="A191" s="86" t="s">
        <v>389</v>
      </c>
      <c r="B191" s="17">
        <v>2</v>
      </c>
      <c r="C191" s="82">
        <v>616620</v>
      </c>
    </row>
    <row r="192" spans="1:3" s="10" customFormat="1" ht="15.75" hidden="1">
      <c r="A192" s="86" t="s">
        <v>361</v>
      </c>
      <c r="B192" s="17">
        <v>2</v>
      </c>
      <c r="C192" s="82"/>
    </row>
    <row r="193" spans="1:3" s="10" customFormat="1" ht="15.75" hidden="1">
      <c r="A193" s="86" t="s">
        <v>362</v>
      </c>
      <c r="B193" s="17">
        <v>2</v>
      </c>
      <c r="C193" s="82"/>
    </row>
    <row r="194" spans="1:3" s="10" customFormat="1" ht="15.75">
      <c r="A194" s="109" t="s">
        <v>363</v>
      </c>
      <c r="B194" s="17"/>
      <c r="C194" s="82">
        <f>SUM(C191:C193)</f>
        <v>616620</v>
      </c>
    </row>
    <row r="195" spans="1:3" s="10" customFormat="1" ht="15.75" hidden="1">
      <c r="A195" s="62" t="s">
        <v>364</v>
      </c>
      <c r="B195" s="17"/>
      <c r="C195" s="82"/>
    </row>
    <row r="196" spans="1:3" s="10" customFormat="1" ht="15.75" hidden="1">
      <c r="A196" s="62" t="s">
        <v>365</v>
      </c>
      <c r="B196" s="17"/>
      <c r="C196" s="82"/>
    </row>
    <row r="197" spans="1:3" s="10" customFormat="1" ht="15.75" hidden="1">
      <c r="A197" s="86" t="s">
        <v>483</v>
      </c>
      <c r="B197" s="17">
        <v>2</v>
      </c>
      <c r="C197" s="82"/>
    </row>
    <row r="198" spans="1:3" s="10" customFormat="1" ht="31.5">
      <c r="A198" s="86" t="s">
        <v>484</v>
      </c>
      <c r="B198" s="17">
        <v>2</v>
      </c>
      <c r="C198" s="82">
        <v>1000</v>
      </c>
    </row>
    <row r="199" spans="1:3" s="10" customFormat="1" ht="31.5">
      <c r="A199" s="62" t="s">
        <v>482</v>
      </c>
      <c r="B199" s="17"/>
      <c r="C199" s="82">
        <f>SUM(C197:C198)</f>
        <v>1000</v>
      </c>
    </row>
    <row r="200" spans="1:3" s="10" customFormat="1" ht="15.75" hidden="1">
      <c r="A200" s="86" t="s">
        <v>485</v>
      </c>
      <c r="B200" s="17">
        <v>2</v>
      </c>
      <c r="C200" s="82"/>
    </row>
    <row r="201" spans="1:3" s="10" customFormat="1" ht="15.75" hidden="1">
      <c r="A201" s="86" t="s">
        <v>486</v>
      </c>
      <c r="B201" s="17">
        <v>2</v>
      </c>
      <c r="C201" s="82"/>
    </row>
    <row r="202" spans="1:3" s="10" customFormat="1" ht="15.75" hidden="1">
      <c r="A202" s="62" t="s">
        <v>366</v>
      </c>
      <c r="B202" s="105"/>
      <c r="C202" s="82">
        <f>SUM(C200:C201)</f>
        <v>0</v>
      </c>
    </row>
    <row r="203" spans="1:3" s="10" customFormat="1" ht="15.75" hidden="1">
      <c r="A203" s="86" t="s">
        <v>448</v>
      </c>
      <c r="B203" s="105">
        <v>2</v>
      </c>
      <c r="C203" s="82"/>
    </row>
    <row r="204" spans="1:3" s="10" customFormat="1" ht="63" hidden="1">
      <c r="A204" s="86" t="s">
        <v>367</v>
      </c>
      <c r="B204" s="105">
        <v>2</v>
      </c>
      <c r="C204" s="82"/>
    </row>
    <row r="205" spans="1:3" s="10" customFormat="1" ht="31.5" hidden="1">
      <c r="A205" s="86" t="s">
        <v>369</v>
      </c>
      <c r="B205" s="105">
        <v>2</v>
      </c>
      <c r="C205" s="82"/>
    </row>
    <row r="206" spans="1:3" s="10" customFormat="1" ht="15.75" hidden="1">
      <c r="A206" s="86" t="s">
        <v>370</v>
      </c>
      <c r="B206" s="105"/>
      <c r="C206" s="82"/>
    </row>
    <row r="207" spans="1:3" s="10" customFormat="1" ht="15.75" hidden="1">
      <c r="A207" s="108" t="s">
        <v>368</v>
      </c>
      <c r="B207" s="105"/>
      <c r="C207" s="82">
        <f>SUM(C205:C206)</f>
        <v>0</v>
      </c>
    </row>
    <row r="208" spans="1:3" s="10" customFormat="1" ht="15.75" hidden="1">
      <c r="A208" s="86" t="s">
        <v>608</v>
      </c>
      <c r="B208" s="105">
        <v>2</v>
      </c>
      <c r="C208" s="82"/>
    </row>
    <row r="209" spans="1:3" s="10" customFormat="1" ht="15.75" hidden="1">
      <c r="A209" s="86" t="s">
        <v>131</v>
      </c>
      <c r="B209" s="105"/>
      <c r="C209" s="82"/>
    </row>
    <row r="210" spans="1:3" s="10" customFormat="1" ht="17.25" customHeight="1">
      <c r="A210" s="108" t="s">
        <v>371</v>
      </c>
      <c r="B210" s="105"/>
      <c r="C210" s="82">
        <f>SUM(C208:C209)</f>
        <v>0</v>
      </c>
    </row>
    <row r="211" spans="1:3" s="10" customFormat="1" ht="15.75">
      <c r="A211" s="62" t="s">
        <v>449</v>
      </c>
      <c r="B211" s="105"/>
      <c r="C211" s="82">
        <f>SUM(C204)+C207+C210</f>
        <v>0</v>
      </c>
    </row>
    <row r="212" spans="1:3" s="10" customFormat="1" ht="15.75">
      <c r="A212" s="41" t="s">
        <v>349</v>
      </c>
      <c r="B212" s="101"/>
      <c r="C212" s="83">
        <f>SUM(C213:C213:C215)</f>
        <v>722620</v>
      </c>
    </row>
    <row r="213" spans="1:3" s="10" customFormat="1" ht="15.75">
      <c r="A213" s="86" t="s">
        <v>405</v>
      </c>
      <c r="B213" s="99">
        <v>1</v>
      </c>
      <c r="C213" s="82">
        <f>SUMIF($B$159:$B$212,"1",C$159:C$212)</f>
        <v>0</v>
      </c>
    </row>
    <row r="214" spans="1:3" s="10" customFormat="1" ht="15.75">
      <c r="A214" s="86" t="s">
        <v>245</v>
      </c>
      <c r="B214" s="99">
        <v>2</v>
      </c>
      <c r="C214" s="82">
        <f>SUMIF($B$159:$B$212,"2",C$159:C$212)</f>
        <v>722620</v>
      </c>
    </row>
    <row r="215" spans="1:3" s="10" customFormat="1" ht="15.75">
      <c r="A215" s="86" t="s">
        <v>137</v>
      </c>
      <c r="B215" s="99">
        <v>3</v>
      </c>
      <c r="C215" s="82">
        <f>SUMIF($B$159:$B$212,"3",C$159:C$212)</f>
        <v>0</v>
      </c>
    </row>
    <row r="216" spans="1:3" s="10" customFormat="1" ht="15.75" hidden="1">
      <c r="A216" s="66" t="s">
        <v>372</v>
      </c>
      <c r="B216" s="17"/>
      <c r="C216" s="83"/>
    </row>
    <row r="217" spans="1:3" s="10" customFormat="1" ht="15.75" hidden="1">
      <c r="A217" s="86" t="s">
        <v>130</v>
      </c>
      <c r="B217" s="105"/>
      <c r="C217" s="82"/>
    </row>
    <row r="218" spans="1:3" s="10" customFormat="1" ht="15.75" hidden="1">
      <c r="A218" s="109" t="s">
        <v>373</v>
      </c>
      <c r="B218" s="105"/>
      <c r="C218" s="82">
        <f>SUM(C217)</f>
        <v>0</v>
      </c>
    </row>
    <row r="219" spans="1:3" s="10" customFormat="1" ht="15.75" hidden="1">
      <c r="A219" s="86" t="s">
        <v>374</v>
      </c>
      <c r="B219" s="105">
        <v>2</v>
      </c>
      <c r="C219" s="82"/>
    </row>
    <row r="220" spans="1:3" s="10" customFormat="1" ht="15.75" hidden="1">
      <c r="A220" s="86" t="s">
        <v>131</v>
      </c>
      <c r="B220" s="105">
        <v>2</v>
      </c>
      <c r="C220" s="82"/>
    </row>
    <row r="221" spans="1:3" s="10" customFormat="1" ht="15.75" hidden="1">
      <c r="A221" s="86" t="s">
        <v>131</v>
      </c>
      <c r="B221" s="105">
        <v>2</v>
      </c>
      <c r="C221" s="82"/>
    </row>
    <row r="222" spans="1:3" s="10" customFormat="1" ht="31.5" hidden="1">
      <c r="A222" s="108" t="s">
        <v>376</v>
      </c>
      <c r="B222" s="105"/>
      <c r="C222" s="82">
        <f>SUM(C220:C221)</f>
        <v>0</v>
      </c>
    </row>
    <row r="223" spans="1:3" s="10" customFormat="1" ht="15.75" hidden="1">
      <c r="A223" s="62" t="s">
        <v>375</v>
      </c>
      <c r="B223" s="105"/>
      <c r="C223" s="82">
        <f>C219+C222</f>
        <v>0</v>
      </c>
    </row>
    <row r="224" spans="1:3" s="10" customFormat="1" ht="15.75" hidden="1">
      <c r="A224" s="86" t="s">
        <v>130</v>
      </c>
      <c r="B224" s="105">
        <v>2</v>
      </c>
      <c r="C224" s="82"/>
    </row>
    <row r="225" spans="1:3" s="10" customFormat="1" ht="15.75" hidden="1">
      <c r="A225" s="86" t="s">
        <v>130</v>
      </c>
      <c r="B225" s="105">
        <v>2</v>
      </c>
      <c r="C225" s="82"/>
    </row>
    <row r="226" spans="1:3" s="10" customFormat="1" ht="15.75" hidden="1">
      <c r="A226" s="86" t="s">
        <v>130</v>
      </c>
      <c r="B226" s="105">
        <v>2</v>
      </c>
      <c r="C226" s="82"/>
    </row>
    <row r="227" spans="1:3" s="10" customFormat="1" ht="15.75" hidden="1">
      <c r="A227" s="109" t="s">
        <v>377</v>
      </c>
      <c r="B227" s="105"/>
      <c r="C227" s="82">
        <f>SUM(C224:C226)</f>
        <v>0</v>
      </c>
    </row>
    <row r="228" spans="1:3" s="10" customFormat="1" ht="15.75" hidden="1">
      <c r="A228" s="86" t="s">
        <v>378</v>
      </c>
      <c r="B228" s="105">
        <v>2</v>
      </c>
      <c r="C228" s="82"/>
    </row>
    <row r="229" spans="1:3" s="10" customFormat="1" ht="15.75" hidden="1">
      <c r="A229" s="86" t="s">
        <v>379</v>
      </c>
      <c r="B229" s="105">
        <v>2</v>
      </c>
      <c r="C229" s="82"/>
    </row>
    <row r="230" spans="1:3" s="10" customFormat="1" ht="15.75" hidden="1">
      <c r="A230" s="62" t="s">
        <v>380</v>
      </c>
      <c r="B230" s="105"/>
      <c r="C230" s="82">
        <f>SUM(C228:C229)</f>
        <v>0</v>
      </c>
    </row>
    <row r="231" spans="1:3" s="10" customFormat="1" ht="15.75" hidden="1">
      <c r="A231" s="62" t="s">
        <v>381</v>
      </c>
      <c r="B231" s="105">
        <v>2</v>
      </c>
      <c r="C231" s="82"/>
    </row>
    <row r="232" spans="1:3" s="10" customFormat="1" ht="15.75" hidden="1">
      <c r="A232" s="41" t="s">
        <v>372</v>
      </c>
      <c r="B232" s="101"/>
      <c r="C232" s="83">
        <f>SUM(C233:C233:C235)</f>
        <v>0</v>
      </c>
    </row>
    <row r="233" spans="1:3" s="10" customFormat="1" ht="15.75" hidden="1">
      <c r="A233" s="86" t="s">
        <v>405</v>
      </c>
      <c r="B233" s="99">
        <v>1</v>
      </c>
      <c r="C233" s="82">
        <f>SUMIF($B$216:$B$232,"1",C$216:C$232)</f>
        <v>0</v>
      </c>
    </row>
    <row r="234" spans="1:3" s="10" customFormat="1" ht="15.75" hidden="1">
      <c r="A234" s="86" t="s">
        <v>245</v>
      </c>
      <c r="B234" s="99">
        <v>2</v>
      </c>
      <c r="C234" s="82">
        <f>SUMIF($B$216:$B$232,"2",C$216:C$232)</f>
        <v>0</v>
      </c>
    </row>
    <row r="235" spans="1:3" s="10" customFormat="1" ht="15.75" hidden="1">
      <c r="A235" s="86" t="s">
        <v>137</v>
      </c>
      <c r="B235" s="99">
        <v>3</v>
      </c>
      <c r="C235" s="82">
        <f>SUMIF($B$216:$B$232,"3",C$216:C$232)</f>
        <v>0</v>
      </c>
    </row>
    <row r="236" spans="1:3" s="10" customFormat="1" ht="15.75" hidden="1">
      <c r="A236" s="66" t="s">
        <v>385</v>
      </c>
      <c r="B236" s="17"/>
      <c r="C236" s="83"/>
    </row>
    <row r="237" spans="1:3" s="10" customFormat="1" ht="15.75" hidden="1">
      <c r="A237" s="86"/>
      <c r="B237" s="17"/>
      <c r="C237" s="83"/>
    </row>
    <row r="238" spans="1:3" s="10" customFormat="1" ht="31.5" hidden="1">
      <c r="A238" s="62" t="s">
        <v>384</v>
      </c>
      <c r="B238" s="17"/>
      <c r="C238" s="82"/>
    </row>
    <row r="239" spans="1:3" s="10" customFormat="1" ht="15.75" hidden="1">
      <c r="A239" s="86"/>
      <c r="B239" s="17"/>
      <c r="C239" s="82"/>
    </row>
    <row r="240" spans="1:3" s="10" customFormat="1" ht="15.75" hidden="1">
      <c r="A240" s="86" t="s">
        <v>498</v>
      </c>
      <c r="B240" s="17">
        <v>2</v>
      </c>
      <c r="C240" s="82"/>
    </row>
    <row r="241" spans="1:3" s="10" customFormat="1" ht="31.5" hidden="1">
      <c r="A241" s="62" t="s">
        <v>450</v>
      </c>
      <c r="B241" s="17"/>
      <c r="C241" s="82">
        <f>SUM(C239:C240)</f>
        <v>0</v>
      </c>
    </row>
    <row r="242" spans="1:3" s="10" customFormat="1" ht="15.75" hidden="1">
      <c r="A242" s="62"/>
      <c r="B242" s="17"/>
      <c r="C242" s="82"/>
    </row>
    <row r="243" spans="1:3" s="10" customFormat="1" ht="15.75" hidden="1">
      <c r="A243" s="62"/>
      <c r="B243" s="17"/>
      <c r="C243" s="82"/>
    </row>
    <row r="244" spans="1:3" s="10" customFormat="1" ht="15.75" hidden="1">
      <c r="A244" s="62" t="s">
        <v>539</v>
      </c>
      <c r="B244" s="17">
        <v>2</v>
      </c>
      <c r="C244" s="82"/>
    </row>
    <row r="245" spans="1:3" s="10" customFormat="1" ht="15.75" hidden="1">
      <c r="A245" s="62" t="s">
        <v>451</v>
      </c>
      <c r="B245" s="17"/>
      <c r="C245" s="82"/>
    </row>
    <row r="246" spans="1:3" s="10" customFormat="1" ht="15.75" hidden="1">
      <c r="A246" s="41" t="s">
        <v>385</v>
      </c>
      <c r="B246" s="101"/>
      <c r="C246" s="83">
        <f>SUM(C247:C247:C249)</f>
        <v>0</v>
      </c>
    </row>
    <row r="247" spans="1:3" s="10" customFormat="1" ht="15.75" hidden="1">
      <c r="A247" s="86" t="s">
        <v>405</v>
      </c>
      <c r="B247" s="99">
        <v>1</v>
      </c>
      <c r="C247" s="82">
        <f>SUMIF($B$236:$B$246,"1",C$236:C$246)</f>
        <v>0</v>
      </c>
    </row>
    <row r="248" spans="1:3" s="10" customFormat="1" ht="15.75" hidden="1">
      <c r="A248" s="86" t="s">
        <v>245</v>
      </c>
      <c r="B248" s="99">
        <v>2</v>
      </c>
      <c r="C248" s="82">
        <f>SUMIF($B$236:$B$246,"2",C$236:C$246)</f>
        <v>0</v>
      </c>
    </row>
    <row r="249" spans="1:3" s="10" customFormat="1" ht="15.75" hidden="1">
      <c r="A249" s="86" t="s">
        <v>137</v>
      </c>
      <c r="B249" s="99">
        <v>3</v>
      </c>
      <c r="C249" s="82">
        <f>SUMIF($B$236:$B$246,"3",C$236:C$246)</f>
        <v>0</v>
      </c>
    </row>
    <row r="250" spans="1:3" s="10" customFormat="1" ht="15.75">
      <c r="A250" s="66" t="s">
        <v>386</v>
      </c>
      <c r="B250" s="17"/>
      <c r="C250" s="83"/>
    </row>
    <row r="251" spans="1:3" s="10" customFormat="1" ht="15.75" hidden="1">
      <c r="A251" s="62"/>
      <c r="B251" s="17"/>
      <c r="C251" s="82"/>
    </row>
    <row r="252" spans="1:3" s="10" customFormat="1" ht="31.5" hidden="1">
      <c r="A252" s="62" t="s">
        <v>387</v>
      </c>
      <c r="B252" s="17"/>
      <c r="C252" s="82"/>
    </row>
    <row r="253" spans="1:3" s="10" customFormat="1" ht="31.5">
      <c r="A253" s="86" t="s">
        <v>523</v>
      </c>
      <c r="B253" s="17">
        <v>2</v>
      </c>
      <c r="C253" s="82">
        <v>21250</v>
      </c>
    </row>
    <row r="254" spans="1:3" s="10" customFormat="1" ht="47.25">
      <c r="A254" s="62" t="s">
        <v>452</v>
      </c>
      <c r="B254" s="17"/>
      <c r="C254" s="82">
        <f>SUM(C253)</f>
        <v>21250</v>
      </c>
    </row>
    <row r="255" spans="1:3" s="10" customFormat="1" ht="15.75" hidden="1">
      <c r="A255" s="62"/>
      <c r="B255" s="17"/>
      <c r="C255" s="82"/>
    </row>
    <row r="256" spans="1:3" s="10" customFormat="1" ht="15.75" hidden="1">
      <c r="A256" s="62"/>
      <c r="B256" s="17"/>
      <c r="C256" s="82"/>
    </row>
    <row r="257" spans="1:3" s="10" customFormat="1" ht="15.75" hidden="1">
      <c r="A257" s="62" t="s">
        <v>679</v>
      </c>
      <c r="B257" s="17"/>
      <c r="C257" s="82"/>
    </row>
    <row r="258" spans="1:3" s="10" customFormat="1" ht="31.5">
      <c r="A258" s="62" t="s">
        <v>453</v>
      </c>
      <c r="B258" s="17">
        <v>2</v>
      </c>
      <c r="C258" s="82">
        <v>590000</v>
      </c>
    </row>
    <row r="259" spans="1:3" s="10" customFormat="1" ht="15.75">
      <c r="A259" s="89"/>
      <c r="B259" s="17">
        <v>2</v>
      </c>
      <c r="C259" s="82"/>
    </row>
    <row r="260" spans="1:3" s="10" customFormat="1" ht="31.5">
      <c r="A260" s="41" t="s">
        <v>386</v>
      </c>
      <c r="B260" s="101"/>
      <c r="C260" s="83">
        <f>SUM(C261:C261:C263)</f>
        <v>611250</v>
      </c>
    </row>
    <row r="261" spans="1:3" s="10" customFormat="1" ht="15.75">
      <c r="A261" s="86" t="s">
        <v>405</v>
      </c>
      <c r="B261" s="99">
        <v>1</v>
      </c>
      <c r="C261" s="82">
        <f>SUMIF($B$250:$B$260,"1",C$250:C$260)</f>
        <v>0</v>
      </c>
    </row>
    <row r="262" spans="1:3" s="10" customFormat="1" ht="15.75">
      <c r="A262" s="86" t="s">
        <v>245</v>
      </c>
      <c r="B262" s="99">
        <v>2</v>
      </c>
      <c r="C262" s="82">
        <f>SUMIF($B$250:$B$260,"2",C$250:C$260)</f>
        <v>611250</v>
      </c>
    </row>
    <row r="263" spans="1:3" s="10" customFormat="1" ht="15.75">
      <c r="A263" s="86" t="s">
        <v>137</v>
      </c>
      <c r="B263" s="99">
        <v>3</v>
      </c>
      <c r="C263" s="82">
        <f>SUMIF($B$250:$B$260,"3",C$250:C$260)</f>
        <v>0</v>
      </c>
    </row>
    <row r="264" spans="1:3" s="10" customFormat="1" ht="49.5">
      <c r="A264" s="67" t="s">
        <v>464</v>
      </c>
      <c r="B264" s="102"/>
      <c r="C264" s="329"/>
    </row>
    <row r="265" spans="1:3" s="10" customFormat="1" ht="16.5">
      <c r="A265" s="66" t="s">
        <v>175</v>
      </c>
      <c r="B265" s="102"/>
      <c r="C265" s="329"/>
    </row>
    <row r="266" spans="1:3" s="10" customFormat="1" ht="16.5" customHeight="1">
      <c r="A266" s="62" t="s">
        <v>231</v>
      </c>
      <c r="B266" s="102">
        <v>2</v>
      </c>
      <c r="C266" s="84">
        <v>1789187</v>
      </c>
    </row>
    <row r="267" spans="1:3" s="10" customFormat="1" ht="15.75" hidden="1">
      <c r="A267" s="62" t="s">
        <v>456</v>
      </c>
      <c r="B267" s="101">
        <v>2</v>
      </c>
      <c r="C267" s="84"/>
    </row>
    <row r="268" spans="1:3" s="10" customFormat="1" ht="31.5">
      <c r="A268" s="41" t="s">
        <v>175</v>
      </c>
      <c r="B268" s="101"/>
      <c r="C268" s="83">
        <f>SUM(C269:C271)</f>
        <v>1789187</v>
      </c>
    </row>
    <row r="269" spans="1:3" s="10" customFormat="1" ht="15.75">
      <c r="A269" s="86" t="s">
        <v>405</v>
      </c>
      <c r="B269" s="99">
        <v>1</v>
      </c>
      <c r="C269" s="82">
        <f>SUMIF($B$265:$B$268,"1",C$265:C$268)</f>
        <v>0</v>
      </c>
    </row>
    <row r="270" spans="1:3" s="10" customFormat="1" ht="15.75">
      <c r="A270" s="86" t="s">
        <v>245</v>
      </c>
      <c r="B270" s="99">
        <v>2</v>
      </c>
      <c r="C270" s="82">
        <f>SUMIF($B$265:$B$268,"2",C$265:C$268)</f>
        <v>1789187</v>
      </c>
    </row>
    <row r="271" spans="1:3" s="10" customFormat="1" ht="15.75">
      <c r="A271" s="86" t="s">
        <v>137</v>
      </c>
      <c r="B271" s="99">
        <v>3</v>
      </c>
      <c r="C271" s="82">
        <f>SUMIF($B$265:$B$268,"3",C$265:C$268)</f>
        <v>0</v>
      </c>
    </row>
    <row r="272" spans="1:3" s="10" customFormat="1" ht="15.75" hidden="1">
      <c r="A272" s="66" t="s">
        <v>176</v>
      </c>
      <c r="B272" s="99"/>
      <c r="C272" s="82"/>
    </row>
    <row r="273" spans="1:3" s="10" customFormat="1" ht="31.5" hidden="1">
      <c r="A273" s="62" t="s">
        <v>231</v>
      </c>
      <c r="B273" s="102">
        <v>2</v>
      </c>
      <c r="C273" s="82"/>
    </row>
    <row r="274" spans="1:3" s="10" customFormat="1" ht="15.75" hidden="1">
      <c r="A274" s="62" t="s">
        <v>456</v>
      </c>
      <c r="B274" s="101">
        <v>2</v>
      </c>
      <c r="C274" s="84"/>
    </row>
    <row r="275" spans="1:3" s="10" customFormat="1" ht="15.75" hidden="1">
      <c r="A275" s="41" t="s">
        <v>176</v>
      </c>
      <c r="B275" s="101"/>
      <c r="C275" s="83">
        <f>SUM(C276:C278)</f>
        <v>0</v>
      </c>
    </row>
    <row r="276" spans="1:3" s="10" customFormat="1" ht="15.75" hidden="1">
      <c r="A276" s="86" t="s">
        <v>405</v>
      </c>
      <c r="B276" s="99">
        <v>1</v>
      </c>
      <c r="C276" s="82">
        <f>SUMIF($B$272:$B$275,"1",C$272:C$275)</f>
        <v>0</v>
      </c>
    </row>
    <row r="277" spans="1:3" s="10" customFormat="1" ht="15.75" hidden="1">
      <c r="A277" s="86" t="s">
        <v>245</v>
      </c>
      <c r="B277" s="99">
        <v>2</v>
      </c>
      <c r="C277" s="82">
        <f>SUMIF($B$272:$B$275,"2",C$272:C$275)</f>
        <v>0</v>
      </c>
    </row>
    <row r="278" spans="1:3" s="10" customFormat="1" ht="15.75" hidden="1">
      <c r="A278" s="86" t="s">
        <v>137</v>
      </c>
      <c r="B278" s="99">
        <v>3</v>
      </c>
      <c r="C278" s="82">
        <f>SUMIF($B$272:$B$275,"3",C$272:C$275)</f>
        <v>0</v>
      </c>
    </row>
    <row r="279" spans="1:3" s="10" customFormat="1" ht="33" hidden="1">
      <c r="A279" s="67" t="s">
        <v>96</v>
      </c>
      <c r="B279" s="102"/>
      <c r="C279" s="329">
        <f>C280+C293</f>
        <v>0</v>
      </c>
    </row>
    <row r="280" spans="1:3" s="10" customFormat="1" ht="15.75" hidden="1">
      <c r="A280" s="66" t="s">
        <v>173</v>
      </c>
      <c r="B280" s="101"/>
      <c r="C280" s="84"/>
    </row>
    <row r="281" spans="1:3" s="10" customFormat="1" ht="15.75" hidden="1">
      <c r="A281" s="62" t="s">
        <v>230</v>
      </c>
      <c r="B281" s="101"/>
      <c r="C281" s="84"/>
    </row>
    <row r="282" spans="1:3" s="10" customFormat="1" ht="31.5" hidden="1">
      <c r="A282" s="86" t="s">
        <v>454</v>
      </c>
      <c r="B282" s="101"/>
      <c r="C282" s="84"/>
    </row>
    <row r="283" spans="1:3" s="10" customFormat="1" ht="31.5" hidden="1">
      <c r="A283" s="86" t="s">
        <v>242</v>
      </c>
      <c r="B283" s="101"/>
      <c r="C283" s="84"/>
    </row>
    <row r="284" spans="1:3" s="10" customFormat="1" ht="31.5" hidden="1">
      <c r="A284" s="86" t="s">
        <v>455</v>
      </c>
      <c r="B284" s="101"/>
      <c r="C284" s="84"/>
    </row>
    <row r="285" spans="1:3" s="10" customFormat="1" ht="15.75" hidden="1">
      <c r="A285" s="86" t="s">
        <v>241</v>
      </c>
      <c r="B285" s="101"/>
      <c r="C285" s="84"/>
    </row>
    <row r="286" spans="1:3" s="10" customFormat="1" ht="15.75" hidden="1">
      <c r="A286" s="86" t="s">
        <v>240</v>
      </c>
      <c r="B286" s="101"/>
      <c r="C286" s="84"/>
    </row>
    <row r="287" spans="1:3" s="10" customFormat="1" ht="15.75" hidden="1">
      <c r="A287" s="62" t="s">
        <v>232</v>
      </c>
      <c r="B287" s="101"/>
      <c r="C287" s="84"/>
    </row>
    <row r="288" spans="1:3" s="10" customFormat="1" ht="31.5" hidden="1">
      <c r="A288" s="62" t="s">
        <v>233</v>
      </c>
      <c r="B288" s="101"/>
      <c r="C288" s="84"/>
    </row>
    <row r="289" spans="1:3" s="10" customFormat="1" ht="15.75" hidden="1">
      <c r="A289" s="41" t="s">
        <v>173</v>
      </c>
      <c r="B289" s="101"/>
      <c r="C289" s="83">
        <f>SUM(C290:C292)</f>
        <v>0</v>
      </c>
    </row>
    <row r="290" spans="1:3" s="10" customFormat="1" ht="15.75" hidden="1">
      <c r="A290" s="86" t="s">
        <v>405</v>
      </c>
      <c r="B290" s="99">
        <v>1</v>
      </c>
      <c r="C290" s="82">
        <f>SUMIF($B$280:$B$289,"1",C$280:C$289)</f>
        <v>0</v>
      </c>
    </row>
    <row r="291" spans="1:3" s="10" customFormat="1" ht="15.75" hidden="1">
      <c r="A291" s="86" t="s">
        <v>245</v>
      </c>
      <c r="B291" s="99">
        <v>2</v>
      </c>
      <c r="C291" s="82">
        <f>SUMIF($B$280:$B$289,"2",C$280:C$289)</f>
        <v>0</v>
      </c>
    </row>
    <row r="292" spans="1:3" s="10" customFormat="1" ht="15.75" hidden="1">
      <c r="A292" s="86" t="s">
        <v>137</v>
      </c>
      <c r="B292" s="99">
        <v>3</v>
      </c>
      <c r="C292" s="82">
        <f>SUMIF($B$280:$B$289,"3",C$280:C$289)</f>
        <v>0</v>
      </c>
    </row>
    <row r="293" spans="1:3" s="10" customFormat="1" ht="15.75" hidden="1">
      <c r="A293" s="66" t="s">
        <v>174</v>
      </c>
      <c r="B293" s="101"/>
      <c r="C293" s="84"/>
    </row>
    <row r="294" spans="1:3" s="10" customFormat="1" ht="15.75" hidden="1">
      <c r="A294" s="62" t="s">
        <v>230</v>
      </c>
      <c r="B294" s="101"/>
      <c r="C294" s="84"/>
    </row>
    <row r="295" spans="1:3" s="10" customFormat="1" ht="31.5" hidden="1">
      <c r="A295" s="86" t="s">
        <v>454</v>
      </c>
      <c r="B295" s="101"/>
      <c r="C295" s="84"/>
    </row>
    <row r="296" spans="1:3" s="10" customFormat="1" ht="31.5" hidden="1">
      <c r="A296" s="86" t="s">
        <v>242</v>
      </c>
      <c r="B296" s="101"/>
      <c r="C296" s="84"/>
    </row>
    <row r="297" spans="1:3" s="10" customFormat="1" ht="31.5" hidden="1">
      <c r="A297" s="86" t="s">
        <v>455</v>
      </c>
      <c r="B297" s="101"/>
      <c r="C297" s="84"/>
    </row>
    <row r="298" spans="1:3" s="10" customFormat="1" ht="15.75" hidden="1">
      <c r="A298" s="86" t="s">
        <v>241</v>
      </c>
      <c r="B298" s="101"/>
      <c r="C298" s="84"/>
    </row>
    <row r="299" spans="1:3" s="10" customFormat="1" ht="15.75" hidden="1">
      <c r="A299" s="86" t="s">
        <v>240</v>
      </c>
      <c r="B299" s="101"/>
      <c r="C299" s="84"/>
    </row>
    <row r="300" spans="1:3" s="10" customFormat="1" ht="15.75" hidden="1">
      <c r="A300" s="62" t="s">
        <v>232</v>
      </c>
      <c r="B300" s="101"/>
      <c r="C300" s="84"/>
    </row>
    <row r="301" spans="1:3" s="10" customFormat="1" ht="31.5" hidden="1">
      <c r="A301" s="62" t="s">
        <v>233</v>
      </c>
      <c r="B301" s="101"/>
      <c r="C301" s="84"/>
    </row>
    <row r="302" spans="1:3" s="10" customFormat="1" ht="15.75" hidden="1">
      <c r="A302" s="41" t="s">
        <v>174</v>
      </c>
      <c r="B302" s="101"/>
      <c r="C302" s="83">
        <f>SUM(C303:C305)</f>
        <v>0</v>
      </c>
    </row>
    <row r="303" spans="1:3" s="10" customFormat="1" ht="15.75" hidden="1">
      <c r="A303" s="86" t="s">
        <v>405</v>
      </c>
      <c r="B303" s="99">
        <v>1</v>
      </c>
      <c r="C303" s="82">
        <f>SUMIF($B$293:$B$302,"1",C$293:C$302)</f>
        <v>0</v>
      </c>
    </row>
    <row r="304" spans="1:3" s="10" customFormat="1" ht="15.75" hidden="1">
      <c r="A304" s="86" t="s">
        <v>245</v>
      </c>
      <c r="B304" s="99">
        <v>2</v>
      </c>
      <c r="C304" s="82">
        <f>SUMIF($B$293:$B$302,"2",C$293:C$302)</f>
        <v>0</v>
      </c>
    </row>
    <row r="305" spans="1:3" s="10" customFormat="1" ht="15.75" hidden="1">
      <c r="A305" s="86" t="s">
        <v>137</v>
      </c>
      <c r="B305" s="99">
        <v>3</v>
      </c>
      <c r="C305" s="82">
        <f>SUMIF($B$293:$B$302,"3",C$293:C$302)</f>
        <v>0</v>
      </c>
    </row>
    <row r="306" spans="1:8" s="10" customFormat="1" ht="16.5">
      <c r="A306" s="67" t="s">
        <v>97</v>
      </c>
      <c r="B306" s="102"/>
      <c r="C306" s="106">
        <f>C94+C124+C155+C212++C232+C246+C260+C268+C275+C289+C302</f>
        <v>15682279</v>
      </c>
      <c r="E306" s="16"/>
      <c r="F306" s="16"/>
      <c r="G306" s="16"/>
      <c r="H306" s="12"/>
    </row>
    <row r="307" ht="15.75"/>
    <row r="308" ht="15.75" hidden="1">
      <c r="C308" s="238">
        <f>C306-Kiadás!C171</f>
        <v>0</v>
      </c>
    </row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  <row r="784" ht="15.75"/>
    <row r="785" ht="15.75"/>
    <row r="786" ht="15.75"/>
    <row r="787" ht="15.75"/>
    <row r="788" ht="15.75"/>
    <row r="789" ht="15.75"/>
    <row r="790" ht="15.75"/>
    <row r="791" ht="15.75"/>
    <row r="792" ht="15.75"/>
    <row r="793" ht="15.75"/>
  </sheetData>
  <sheetProtection/>
  <mergeCells count="2"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6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G171"/>
  <sheetViews>
    <sheetView zoomScalePageLayoutView="0" workbookViewId="0" topLeftCell="A1">
      <selection activeCell="A20" sqref="A20:IV29"/>
    </sheetView>
  </sheetViews>
  <sheetFormatPr defaultColWidth="9.140625" defaultRowHeight="15"/>
  <cols>
    <col min="1" max="1" width="58.7109375" style="16" customWidth="1"/>
    <col min="2" max="2" width="5.7109375" style="100" customWidth="1"/>
    <col min="3" max="3" width="14.421875" style="100" customWidth="1"/>
    <col min="4" max="4" width="13.00390625" style="16" customWidth="1"/>
    <col min="5" max="5" width="11.28125" style="16" bestFit="1" customWidth="1"/>
    <col min="6" max="16384" width="9.140625" style="16" customWidth="1"/>
  </cols>
  <sheetData>
    <row r="1" spans="1:3" ht="32.25" customHeight="1">
      <c r="A1" s="392" t="s">
        <v>666</v>
      </c>
      <c r="B1" s="392"/>
      <c r="C1" s="392"/>
    </row>
    <row r="2" spans="1:3" ht="15.75">
      <c r="A2" s="379" t="s">
        <v>465</v>
      </c>
      <c r="B2" s="379"/>
      <c r="C2" s="379"/>
    </row>
    <row r="3" ht="15.75">
      <c r="A3" s="43"/>
    </row>
    <row r="4" spans="1:3" s="10" customFormat="1" ht="34.5" customHeight="1">
      <c r="A4" s="87" t="s">
        <v>9</v>
      </c>
      <c r="B4" s="87" t="s">
        <v>153</v>
      </c>
      <c r="C4" s="326" t="s">
        <v>4</v>
      </c>
    </row>
    <row r="5" spans="1:3" s="10" customFormat="1" ht="16.5">
      <c r="A5" s="67" t="s">
        <v>95</v>
      </c>
      <c r="B5" s="102"/>
      <c r="C5" s="82"/>
    </row>
    <row r="6" spans="1:3" s="10" customFormat="1" ht="15.75">
      <c r="A6" s="66" t="s">
        <v>88</v>
      </c>
      <c r="B6" s="101"/>
      <c r="C6" s="82"/>
    </row>
    <row r="7" spans="1:3" s="10" customFormat="1" ht="15.75">
      <c r="A7" s="41" t="s">
        <v>181</v>
      </c>
      <c r="B7" s="101"/>
      <c r="C7" s="83">
        <f>SUM(C8:C10)</f>
        <v>5312100</v>
      </c>
    </row>
    <row r="8" spans="1:3" s="10" customFormat="1" ht="15.75">
      <c r="A8" s="86" t="s">
        <v>405</v>
      </c>
      <c r="B8" s="99">
        <v>1</v>
      </c>
      <c r="C8" s="82">
        <f>COFOG!C49</f>
        <v>0</v>
      </c>
    </row>
    <row r="9" spans="1:3" s="10" customFormat="1" ht="15.75">
      <c r="A9" s="86" t="s">
        <v>245</v>
      </c>
      <c r="B9" s="99">
        <v>2</v>
      </c>
      <c r="C9" s="82">
        <f>COFOG!C50</f>
        <v>5120100</v>
      </c>
    </row>
    <row r="10" spans="1:3" s="10" customFormat="1" ht="15.75">
      <c r="A10" s="86" t="s">
        <v>137</v>
      </c>
      <c r="B10" s="99">
        <v>3</v>
      </c>
      <c r="C10" s="82">
        <f>COFOG!C51</f>
        <v>192000</v>
      </c>
    </row>
    <row r="11" spans="1:3" s="10" customFormat="1" ht="31.5">
      <c r="A11" s="41" t="s">
        <v>183</v>
      </c>
      <c r="B11" s="101"/>
      <c r="C11" s="83">
        <f>SUM(C12:C14)</f>
        <v>989380</v>
      </c>
    </row>
    <row r="12" spans="1:3" s="10" customFormat="1" ht="15.75">
      <c r="A12" s="86" t="s">
        <v>405</v>
      </c>
      <c r="B12" s="99">
        <v>1</v>
      </c>
      <c r="C12" s="82">
        <f>COFOG!D49</f>
        <v>0</v>
      </c>
    </row>
    <row r="13" spans="1:3" s="10" customFormat="1" ht="15.75">
      <c r="A13" s="86" t="s">
        <v>245</v>
      </c>
      <c r="B13" s="99">
        <v>2</v>
      </c>
      <c r="C13" s="82">
        <f>COFOG!D50</f>
        <v>951140</v>
      </c>
    </row>
    <row r="14" spans="1:3" s="10" customFormat="1" ht="15.75">
      <c r="A14" s="86" t="s">
        <v>137</v>
      </c>
      <c r="B14" s="99">
        <v>3</v>
      </c>
      <c r="C14" s="82">
        <f>COFOG!D51</f>
        <v>38240</v>
      </c>
    </row>
    <row r="15" spans="1:3" s="10" customFormat="1" ht="15.75">
      <c r="A15" s="41" t="s">
        <v>184</v>
      </c>
      <c r="B15" s="101"/>
      <c r="C15" s="83">
        <f>SUM(C16:C18)</f>
        <v>3079724</v>
      </c>
    </row>
    <row r="16" spans="1:3" s="10" customFormat="1" ht="15.75">
      <c r="A16" s="86" t="s">
        <v>405</v>
      </c>
      <c r="B16" s="99">
        <v>1</v>
      </c>
      <c r="C16" s="82">
        <f>COFOG!E49</f>
        <v>0</v>
      </c>
    </row>
    <row r="17" spans="1:3" s="10" customFormat="1" ht="15.75">
      <c r="A17" s="86" t="s">
        <v>245</v>
      </c>
      <c r="B17" s="99">
        <v>2</v>
      </c>
      <c r="C17" s="82">
        <f>COFOG!E50</f>
        <v>3079724</v>
      </c>
    </row>
    <row r="18" spans="1:3" s="10" customFormat="1" ht="15.75">
      <c r="A18" s="86" t="s">
        <v>137</v>
      </c>
      <c r="B18" s="99">
        <v>3</v>
      </c>
      <c r="C18" s="82">
        <f>COFOG!E51</f>
        <v>0</v>
      </c>
    </row>
    <row r="19" spans="1:3" s="10" customFormat="1" ht="15.75">
      <c r="A19" s="66" t="s">
        <v>185</v>
      </c>
      <c r="B19" s="101"/>
      <c r="C19" s="82"/>
    </row>
    <row r="20" spans="1:3" s="10" customFormat="1" ht="31.5" hidden="1">
      <c r="A20" s="108" t="s">
        <v>188</v>
      </c>
      <c r="B20" s="101"/>
      <c r="C20" s="82">
        <f>SUM(C21:C22)</f>
        <v>0</v>
      </c>
    </row>
    <row r="21" spans="1:3" s="10" customFormat="1" ht="31.5" hidden="1">
      <c r="A21" s="86" t="s">
        <v>194</v>
      </c>
      <c r="B21" s="101">
        <v>2</v>
      </c>
      <c r="C21" s="82"/>
    </row>
    <row r="22" spans="1:3" s="10" customFormat="1" ht="15.75" hidden="1">
      <c r="A22" s="86" t="s">
        <v>195</v>
      </c>
      <c r="B22" s="101">
        <v>2</v>
      </c>
      <c r="C22" s="82"/>
    </row>
    <row r="23" spans="1:3" s="10" customFormat="1" ht="15.75" hidden="1">
      <c r="A23" s="109" t="s">
        <v>186</v>
      </c>
      <c r="B23" s="101"/>
      <c r="C23" s="82">
        <f>SUM(C20:C20)</f>
        <v>0</v>
      </c>
    </row>
    <row r="24" spans="1:3" s="10" customFormat="1" ht="15.75" hidden="1">
      <c r="A24" s="62" t="s">
        <v>196</v>
      </c>
      <c r="B24" s="101"/>
      <c r="C24" s="82"/>
    </row>
    <row r="25" spans="1:3" s="10" customFormat="1" ht="47.25" hidden="1">
      <c r="A25" s="107" t="s">
        <v>193</v>
      </c>
      <c r="B25" s="101">
        <v>2</v>
      </c>
      <c r="C25" s="82"/>
    </row>
    <row r="26" spans="1:3" s="10" customFormat="1" ht="47.25" hidden="1">
      <c r="A26" s="107" t="s">
        <v>193</v>
      </c>
      <c r="B26" s="101">
        <v>3</v>
      </c>
      <c r="C26" s="82"/>
    </row>
    <row r="27" spans="1:3" s="10" customFormat="1" ht="15.75" hidden="1">
      <c r="A27" s="109" t="s">
        <v>192</v>
      </c>
      <c r="B27" s="101"/>
      <c r="C27" s="82">
        <f>SUM(C25:C26)</f>
        <v>0</v>
      </c>
    </row>
    <row r="28" spans="1:3" s="10" customFormat="1" ht="15.75" hidden="1">
      <c r="A28" s="108" t="s">
        <v>189</v>
      </c>
      <c r="B28" s="101"/>
      <c r="C28" s="82">
        <f>SUM(C29:C29)</f>
        <v>0</v>
      </c>
    </row>
    <row r="29" spans="1:3" s="10" customFormat="1" ht="15.75" hidden="1">
      <c r="A29" s="86" t="s">
        <v>437</v>
      </c>
      <c r="B29" s="101">
        <v>2</v>
      </c>
      <c r="C29" s="82"/>
    </row>
    <row r="30" spans="1:3" s="10" customFormat="1" ht="15.75" hidden="1">
      <c r="A30" s="86" t="s">
        <v>190</v>
      </c>
      <c r="B30" s="101">
        <v>2</v>
      </c>
      <c r="C30" s="82"/>
    </row>
    <row r="31" spans="1:3" s="10" customFormat="1" ht="31.5" hidden="1">
      <c r="A31" s="86" t="s">
        <v>191</v>
      </c>
      <c r="B31" s="101">
        <v>2</v>
      </c>
      <c r="C31" s="82"/>
    </row>
    <row r="32" spans="1:3" s="10" customFormat="1" ht="15.75">
      <c r="A32" s="86" t="s">
        <v>413</v>
      </c>
      <c r="B32" s="101"/>
      <c r="C32" s="82">
        <f>C33+C48</f>
        <v>554100</v>
      </c>
    </row>
    <row r="33" spans="1:3" s="10" customFormat="1" ht="15.75">
      <c r="A33" s="86" t="s">
        <v>414</v>
      </c>
      <c r="B33" s="101"/>
      <c r="C33" s="82">
        <f>SUM(C34:C47)</f>
        <v>554100</v>
      </c>
    </row>
    <row r="34" spans="1:3" s="10" customFormat="1" ht="15.75">
      <c r="A34" s="86" t="s">
        <v>416</v>
      </c>
      <c r="B34" s="101">
        <v>2</v>
      </c>
      <c r="C34" s="82">
        <v>70000</v>
      </c>
    </row>
    <row r="35" spans="1:3" s="10" customFormat="1" ht="47.25">
      <c r="A35" s="86" t="s">
        <v>424</v>
      </c>
      <c r="B35" s="101">
        <v>2</v>
      </c>
      <c r="C35" s="82">
        <v>134100</v>
      </c>
    </row>
    <row r="36" spans="1:3" s="10" customFormat="1" ht="15.75" hidden="1">
      <c r="A36" s="86" t="s">
        <v>515</v>
      </c>
      <c r="B36" s="101">
        <v>2</v>
      </c>
      <c r="C36" s="82"/>
    </row>
    <row r="37" spans="1:3" s="10" customFormat="1" ht="31.5" hidden="1">
      <c r="A37" s="86" t="s">
        <v>417</v>
      </c>
      <c r="B37" s="101">
        <v>2</v>
      </c>
      <c r="C37" s="82"/>
    </row>
    <row r="38" spans="1:3" s="10" customFormat="1" ht="31.5" hidden="1">
      <c r="A38" s="86" t="s">
        <v>425</v>
      </c>
      <c r="B38" s="101">
        <v>2</v>
      </c>
      <c r="C38" s="82"/>
    </row>
    <row r="39" spans="1:3" s="10" customFormat="1" ht="31.5">
      <c r="A39" s="86" t="s">
        <v>423</v>
      </c>
      <c r="B39" s="101">
        <v>2</v>
      </c>
      <c r="C39" s="82">
        <v>40000</v>
      </c>
    </row>
    <row r="40" spans="1:3" s="10" customFormat="1" ht="15.75">
      <c r="A40" s="86" t="s">
        <v>422</v>
      </c>
      <c r="B40" s="101">
        <v>2</v>
      </c>
      <c r="C40" s="82"/>
    </row>
    <row r="41" spans="1:3" s="10" customFormat="1" ht="15.75">
      <c r="A41" s="86" t="s">
        <v>421</v>
      </c>
      <c r="B41" s="101">
        <v>2</v>
      </c>
      <c r="C41" s="82">
        <v>220000</v>
      </c>
    </row>
    <row r="42" spans="1:3" s="10" customFormat="1" ht="31.5">
      <c r="A42" s="86" t="s">
        <v>420</v>
      </c>
      <c r="B42" s="101">
        <v>2</v>
      </c>
      <c r="C42" s="82"/>
    </row>
    <row r="43" spans="1:3" s="10" customFormat="1" ht="31.5">
      <c r="A43" s="86" t="s">
        <v>419</v>
      </c>
      <c r="B43" s="101">
        <v>2</v>
      </c>
      <c r="C43" s="82">
        <v>70000</v>
      </c>
    </row>
    <row r="44" spans="1:3" s="10" customFormat="1" ht="15.75">
      <c r="A44" s="86" t="s">
        <v>469</v>
      </c>
      <c r="B44" s="101">
        <v>2</v>
      </c>
      <c r="C44" s="82">
        <v>20000</v>
      </c>
    </row>
    <row r="45" spans="1:3" s="10" customFormat="1" ht="15.75" hidden="1">
      <c r="A45" s="86" t="s">
        <v>418</v>
      </c>
      <c r="B45" s="101">
        <v>2</v>
      </c>
      <c r="C45" s="82"/>
    </row>
    <row r="46" spans="1:3" s="10" customFormat="1" ht="15.75" hidden="1">
      <c r="A46" s="86" t="s">
        <v>426</v>
      </c>
      <c r="B46" s="101">
        <v>2</v>
      </c>
      <c r="C46" s="82"/>
    </row>
    <row r="47" spans="1:3" s="10" customFormat="1" ht="15.75" hidden="1">
      <c r="A47" s="86" t="s">
        <v>427</v>
      </c>
      <c r="B47" s="101">
        <v>2</v>
      </c>
      <c r="C47" s="82"/>
    </row>
    <row r="48" spans="1:3" s="10" customFormat="1" ht="15.75" hidden="1">
      <c r="A48" s="86" t="s">
        <v>415</v>
      </c>
      <c r="B48" s="101"/>
      <c r="C48" s="82">
        <f>SUM(C49:C58)</f>
        <v>0</v>
      </c>
    </row>
    <row r="49" spans="1:3" s="10" customFormat="1" ht="15.75" hidden="1">
      <c r="A49" s="86" t="s">
        <v>428</v>
      </c>
      <c r="B49" s="101">
        <v>2</v>
      </c>
      <c r="C49" s="82"/>
    </row>
    <row r="50" spans="1:3" s="10" customFormat="1" ht="31.5" hidden="1">
      <c r="A50" s="86" t="s">
        <v>429</v>
      </c>
      <c r="B50" s="101">
        <v>2</v>
      </c>
      <c r="C50" s="82"/>
    </row>
    <row r="51" spans="1:3" s="10" customFormat="1" ht="31.5" hidden="1">
      <c r="A51" s="86" t="s">
        <v>430</v>
      </c>
      <c r="B51" s="101">
        <v>2</v>
      </c>
      <c r="C51" s="82"/>
    </row>
    <row r="52" spans="1:3" s="10" customFormat="1" ht="15.75" hidden="1">
      <c r="A52" s="86" t="s">
        <v>431</v>
      </c>
      <c r="B52" s="101">
        <v>2</v>
      </c>
      <c r="C52" s="82"/>
    </row>
    <row r="53" spans="1:3" s="10" customFormat="1" ht="15.75" hidden="1">
      <c r="A53" s="86" t="s">
        <v>432</v>
      </c>
      <c r="B53" s="101">
        <v>2</v>
      </c>
      <c r="C53" s="82"/>
    </row>
    <row r="54" spans="1:3" s="10" customFormat="1" ht="15.75" hidden="1">
      <c r="A54" s="86" t="s">
        <v>433</v>
      </c>
      <c r="B54" s="101">
        <v>2</v>
      </c>
      <c r="C54" s="82"/>
    </row>
    <row r="55" spans="1:3" s="10" customFormat="1" ht="15.75" hidden="1">
      <c r="A55" s="86" t="s">
        <v>434</v>
      </c>
      <c r="B55" s="101">
        <v>2</v>
      </c>
      <c r="C55" s="82"/>
    </row>
    <row r="56" spans="1:3" s="10" customFormat="1" ht="15.75" hidden="1">
      <c r="A56" s="86" t="s">
        <v>468</v>
      </c>
      <c r="B56" s="101">
        <v>2</v>
      </c>
      <c r="C56" s="82"/>
    </row>
    <row r="57" spans="1:3" s="10" customFormat="1" ht="15.75" hidden="1">
      <c r="A57" s="86" t="s">
        <v>435</v>
      </c>
      <c r="B57" s="101">
        <v>2</v>
      </c>
      <c r="C57" s="82"/>
    </row>
    <row r="58" spans="1:3" s="10" customFormat="1" ht="15.75">
      <c r="A58" s="86" t="s">
        <v>436</v>
      </c>
      <c r="B58" s="101">
        <v>2</v>
      </c>
      <c r="C58" s="82"/>
    </row>
    <row r="59" spans="1:3" s="10" customFormat="1" ht="15.75">
      <c r="A59" s="109" t="s">
        <v>187</v>
      </c>
      <c r="B59" s="101"/>
      <c r="C59" s="82">
        <f>SUM(C30:C32)+SUM(C28:C28)</f>
        <v>554100</v>
      </c>
    </row>
    <row r="60" spans="1:3" s="10" customFormat="1" ht="15.75">
      <c r="A60" s="41" t="s">
        <v>185</v>
      </c>
      <c r="B60" s="101"/>
      <c r="C60" s="83">
        <f>SUM(C61:C63)</f>
        <v>554100</v>
      </c>
    </row>
    <row r="61" spans="1:3" s="10" customFormat="1" ht="15.75">
      <c r="A61" s="86" t="s">
        <v>405</v>
      </c>
      <c r="B61" s="99">
        <v>1</v>
      </c>
      <c r="C61" s="82">
        <f>SUMIF($B$19:$B$60,"1",C$19:C$60)</f>
        <v>0</v>
      </c>
    </row>
    <row r="62" spans="1:3" s="10" customFormat="1" ht="15.75">
      <c r="A62" s="86" t="s">
        <v>245</v>
      </c>
      <c r="B62" s="99">
        <v>2</v>
      </c>
      <c r="C62" s="82">
        <f>SUMIF($B$19:$B$60,"2",C$19:C$60)</f>
        <v>554100</v>
      </c>
    </row>
    <row r="63" spans="1:3" s="10" customFormat="1" ht="15.75">
      <c r="A63" s="86" t="s">
        <v>137</v>
      </c>
      <c r="B63" s="99">
        <v>3</v>
      </c>
      <c r="C63" s="82">
        <f>SUMIF($B$19:$B$60,"3",C$19:C$60)</f>
        <v>0</v>
      </c>
    </row>
    <row r="64" spans="1:3" s="10" customFormat="1" ht="15.75">
      <c r="A64" s="65" t="s">
        <v>246</v>
      </c>
      <c r="B64" s="17"/>
      <c r="C64" s="82"/>
    </row>
    <row r="65" spans="1:3" s="10" customFormat="1" ht="15.75" hidden="1">
      <c r="A65" s="62" t="s">
        <v>199</v>
      </c>
      <c r="B65" s="17"/>
      <c r="C65" s="82"/>
    </row>
    <row r="66" spans="1:3" s="10" customFormat="1" ht="31.5" hidden="1">
      <c r="A66" s="62" t="s">
        <v>440</v>
      </c>
      <c r="B66" s="17">
        <v>2</v>
      </c>
      <c r="C66" s="82"/>
    </row>
    <row r="67" spans="1:3" s="10" customFormat="1" ht="31.5" hidden="1">
      <c r="A67" s="62" t="s">
        <v>439</v>
      </c>
      <c r="B67" s="17"/>
      <c r="C67" s="82"/>
    </row>
    <row r="68" spans="1:3" s="10" customFormat="1" ht="15.75" hidden="1">
      <c r="A68" s="62" t="s">
        <v>438</v>
      </c>
      <c r="B68" s="17"/>
      <c r="C68" s="82"/>
    </row>
    <row r="69" spans="1:3" s="10" customFormat="1" ht="15.75" hidden="1">
      <c r="A69" s="62"/>
      <c r="B69" s="17"/>
      <c r="C69" s="82"/>
    </row>
    <row r="70" spans="1:3" s="10" customFormat="1" ht="31.5" hidden="1">
      <c r="A70" s="62" t="s">
        <v>197</v>
      </c>
      <c r="B70" s="17"/>
      <c r="C70" s="82"/>
    </row>
    <row r="71" spans="1:3" s="10" customFormat="1" ht="15.75" hidden="1">
      <c r="A71" s="62"/>
      <c r="B71" s="17"/>
      <c r="C71" s="82"/>
    </row>
    <row r="72" spans="1:3" s="10" customFormat="1" ht="31.5" hidden="1">
      <c r="A72" s="62" t="s">
        <v>198</v>
      </c>
      <c r="B72" s="17"/>
      <c r="C72" s="82"/>
    </row>
    <row r="73" spans="1:3" s="10" customFormat="1" ht="15.75" hidden="1">
      <c r="A73" s="62"/>
      <c r="B73" s="17"/>
      <c r="C73" s="82"/>
    </row>
    <row r="74" spans="1:3" s="10" customFormat="1" ht="31.5" hidden="1">
      <c r="A74" s="62" t="s">
        <v>201</v>
      </c>
      <c r="B74" s="17"/>
      <c r="C74" s="82"/>
    </row>
    <row r="75" spans="1:3" s="10" customFormat="1" ht="15.75" hidden="1">
      <c r="A75" s="86" t="s">
        <v>157</v>
      </c>
      <c r="B75" s="101">
        <v>2</v>
      </c>
      <c r="C75" s="82"/>
    </row>
    <row r="76" spans="1:3" s="10" customFormat="1" ht="15.75" hidden="1">
      <c r="A76" s="85" t="s">
        <v>131</v>
      </c>
      <c r="B76" s="17"/>
      <c r="C76" s="82"/>
    </row>
    <row r="77" spans="1:3" s="10" customFormat="1" ht="15.75" hidden="1">
      <c r="A77" s="108" t="s">
        <v>156</v>
      </c>
      <c r="B77" s="17"/>
      <c r="C77" s="82">
        <f>SUM(C75:C76)</f>
        <v>0</v>
      </c>
    </row>
    <row r="78" spans="1:3" s="10" customFormat="1" ht="15.75">
      <c r="A78" s="86" t="s">
        <v>142</v>
      </c>
      <c r="B78" s="17">
        <v>2</v>
      </c>
      <c r="C78" s="82">
        <v>450346</v>
      </c>
    </row>
    <row r="79" spans="1:3" s="10" customFormat="1" ht="15.75" hidden="1">
      <c r="A79" s="85" t="s">
        <v>461</v>
      </c>
      <c r="B79" s="101">
        <v>2</v>
      </c>
      <c r="C79" s="82"/>
    </row>
    <row r="80" spans="1:3" s="10" customFormat="1" ht="15.75">
      <c r="A80" s="85" t="s">
        <v>667</v>
      </c>
      <c r="B80" s="101">
        <v>2</v>
      </c>
      <c r="C80" s="82">
        <v>17097</v>
      </c>
    </row>
    <row r="81" spans="1:3" s="10" customFormat="1" ht="15.75" hidden="1">
      <c r="A81" s="85" t="s">
        <v>462</v>
      </c>
      <c r="B81" s="101">
        <v>2</v>
      </c>
      <c r="C81" s="82"/>
    </row>
    <row r="82" spans="1:3" s="10" customFormat="1" ht="15.75">
      <c r="A82" s="85" t="s">
        <v>668</v>
      </c>
      <c r="B82" s="101">
        <v>2</v>
      </c>
      <c r="C82" s="82">
        <v>6934</v>
      </c>
    </row>
    <row r="83" spans="1:3" s="10" customFormat="1" ht="15.75" hidden="1">
      <c r="A83" s="85" t="s">
        <v>463</v>
      </c>
      <c r="B83" s="101">
        <v>2</v>
      </c>
      <c r="C83" s="82"/>
    </row>
    <row r="84" spans="1:3" s="10" customFormat="1" ht="15.75">
      <c r="A84" s="85" t="s">
        <v>669</v>
      </c>
      <c r="B84" s="101">
        <v>2</v>
      </c>
      <c r="C84" s="82">
        <v>92389</v>
      </c>
    </row>
    <row r="85" spans="1:3" s="10" customFormat="1" ht="15.75" hidden="1">
      <c r="A85" s="138" t="s">
        <v>626</v>
      </c>
      <c r="B85" s="101">
        <v>2</v>
      </c>
      <c r="C85" s="82"/>
    </row>
    <row r="86" spans="1:3" s="10" customFormat="1" ht="15.75" hidden="1">
      <c r="A86" s="138" t="s">
        <v>544</v>
      </c>
      <c r="B86" s="101">
        <v>2</v>
      </c>
      <c r="C86" s="82"/>
    </row>
    <row r="87" spans="1:3" s="10" customFormat="1" ht="31.5">
      <c r="A87" s="108" t="s">
        <v>202</v>
      </c>
      <c r="B87" s="17"/>
      <c r="C87" s="82">
        <f>SUM(C78:C86)</f>
        <v>566766</v>
      </c>
    </row>
    <row r="88" spans="1:3" s="10" customFormat="1" ht="15.75" hidden="1">
      <c r="A88" s="85" t="s">
        <v>470</v>
      </c>
      <c r="B88" s="101">
        <v>2</v>
      </c>
      <c r="C88" s="82"/>
    </row>
    <row r="89" spans="1:3" s="10" customFormat="1" ht="15.75">
      <c r="A89" s="85" t="s">
        <v>664</v>
      </c>
      <c r="B89" s="101">
        <v>2</v>
      </c>
      <c r="C89" s="82">
        <v>151825</v>
      </c>
    </row>
    <row r="90" spans="1:3" s="10" customFormat="1" ht="15.75">
      <c r="A90" s="85" t="s">
        <v>663</v>
      </c>
      <c r="B90" s="101">
        <v>2</v>
      </c>
      <c r="C90" s="82">
        <v>112768</v>
      </c>
    </row>
    <row r="91" spans="1:3" s="10" customFormat="1" ht="15.75" hidden="1">
      <c r="A91" s="85" t="s">
        <v>473</v>
      </c>
      <c r="B91" s="101">
        <v>2</v>
      </c>
      <c r="C91" s="82"/>
    </row>
    <row r="92" spans="1:3" s="10" customFormat="1" ht="15.75" hidden="1">
      <c r="A92" s="85" t="s">
        <v>474</v>
      </c>
      <c r="B92" s="101">
        <v>2</v>
      </c>
      <c r="C92" s="82"/>
    </row>
    <row r="93" spans="1:3" s="10" customFormat="1" ht="15.75">
      <c r="A93" s="85" t="s">
        <v>665</v>
      </c>
      <c r="B93" s="101">
        <v>2</v>
      </c>
      <c r="C93" s="82">
        <v>117864</v>
      </c>
    </row>
    <row r="94" spans="1:3" s="10" customFormat="1" ht="15.75" hidden="1">
      <c r="A94" s="85" t="s">
        <v>476</v>
      </c>
      <c r="B94" s="17">
        <v>2</v>
      </c>
      <c r="C94" s="82"/>
    </row>
    <row r="95" spans="1:3" s="10" customFormat="1" ht="15.75" hidden="1">
      <c r="A95" s="85" t="s">
        <v>477</v>
      </c>
      <c r="B95" s="17">
        <v>2</v>
      </c>
      <c r="C95" s="82"/>
    </row>
    <row r="96" spans="1:3" s="10" customFormat="1" ht="15.75" hidden="1">
      <c r="A96" s="85" t="s">
        <v>516</v>
      </c>
      <c r="B96" s="17">
        <v>2</v>
      </c>
      <c r="C96" s="82"/>
    </row>
    <row r="97" spans="1:3" s="10" customFormat="1" ht="15.75" hidden="1">
      <c r="A97" s="85" t="s">
        <v>131</v>
      </c>
      <c r="B97" s="17"/>
      <c r="C97" s="82"/>
    </row>
    <row r="98" spans="1:3" s="10" customFormat="1" ht="15.75">
      <c r="A98" s="108" t="s">
        <v>203</v>
      </c>
      <c r="B98" s="17"/>
      <c r="C98" s="82">
        <f>SUM(C88:C97)</f>
        <v>382457</v>
      </c>
    </row>
    <row r="99" spans="1:3" s="10" customFormat="1" ht="16.5" customHeight="1">
      <c r="A99" s="109" t="s">
        <v>200</v>
      </c>
      <c r="B99" s="17"/>
      <c r="C99" s="82">
        <f>C77+C87+C98</f>
        <v>949223</v>
      </c>
    </row>
    <row r="100" spans="1:3" s="10" customFormat="1" ht="15.75" hidden="1">
      <c r="A100" s="62"/>
      <c r="B100" s="101"/>
      <c r="C100" s="82"/>
    </row>
    <row r="101" spans="1:3" s="10" customFormat="1" ht="31.5" hidden="1">
      <c r="A101" s="62" t="s">
        <v>204</v>
      </c>
      <c r="B101" s="101"/>
      <c r="C101" s="82"/>
    </row>
    <row r="102" spans="1:3" s="10" customFormat="1" ht="15.75" hidden="1">
      <c r="A102" s="86" t="s">
        <v>459</v>
      </c>
      <c r="B102" s="101">
        <v>2</v>
      </c>
      <c r="C102" s="82"/>
    </row>
    <row r="103" spans="1:3" s="10" customFormat="1" ht="31.5" hidden="1">
      <c r="A103" s="62" t="s">
        <v>205</v>
      </c>
      <c r="B103" s="101"/>
      <c r="C103" s="82">
        <f>SUM(C102)</f>
        <v>0</v>
      </c>
    </row>
    <row r="104" spans="1:3" s="10" customFormat="1" ht="15.75" hidden="1">
      <c r="A104" s="62" t="s">
        <v>206</v>
      </c>
      <c r="B104" s="101"/>
      <c r="C104" s="82"/>
    </row>
    <row r="105" spans="1:3" s="10" customFormat="1" ht="15.75" hidden="1">
      <c r="A105" s="62" t="s">
        <v>207</v>
      </c>
      <c r="B105" s="101"/>
      <c r="C105" s="82"/>
    </row>
    <row r="106" spans="1:3" s="10" customFormat="1" ht="15.75" hidden="1">
      <c r="A106" s="121" t="s">
        <v>460</v>
      </c>
      <c r="B106" s="101">
        <v>2</v>
      </c>
      <c r="C106" s="82"/>
    </row>
    <row r="107" spans="1:3" s="10" customFormat="1" ht="15.75" hidden="1">
      <c r="A107" s="121" t="s">
        <v>478</v>
      </c>
      <c r="B107" s="101">
        <v>2</v>
      </c>
      <c r="C107" s="82"/>
    </row>
    <row r="108" spans="1:3" s="10" customFormat="1" ht="15.75" hidden="1">
      <c r="A108" s="121" t="s">
        <v>601</v>
      </c>
      <c r="B108" s="101">
        <v>2</v>
      </c>
      <c r="C108" s="82"/>
    </row>
    <row r="109" spans="1:3" s="10" customFormat="1" ht="15.75" hidden="1">
      <c r="A109" s="121" t="s">
        <v>479</v>
      </c>
      <c r="B109" s="101">
        <v>2</v>
      </c>
      <c r="C109" s="82"/>
    </row>
    <row r="110" spans="1:3" s="10" customFormat="1" ht="15.75" hidden="1">
      <c r="A110" s="110" t="s">
        <v>208</v>
      </c>
      <c r="B110" s="101"/>
      <c r="C110" s="82">
        <f>SUM(C106:C109)</f>
        <v>0</v>
      </c>
    </row>
    <row r="111" spans="1:3" s="10" customFormat="1" ht="15.75">
      <c r="A111" s="86" t="s">
        <v>155</v>
      </c>
      <c r="B111" s="101">
        <v>2</v>
      </c>
      <c r="C111" s="82">
        <v>10000</v>
      </c>
    </row>
    <row r="112" spans="1:3" s="10" customFormat="1" ht="15.75" hidden="1">
      <c r="A112" s="86"/>
      <c r="B112" s="101"/>
      <c r="C112" s="82"/>
    </row>
    <row r="113" spans="1:3" s="10" customFormat="1" ht="15.75">
      <c r="A113" s="110" t="s">
        <v>154</v>
      </c>
      <c r="B113" s="101"/>
      <c r="C113" s="82">
        <f>SUM(C111:C112)</f>
        <v>10000</v>
      </c>
    </row>
    <row r="114" spans="1:3" s="10" customFormat="1" ht="15.75" hidden="1">
      <c r="A114" s="86" t="s">
        <v>528</v>
      </c>
      <c r="B114" s="101">
        <v>2</v>
      </c>
      <c r="C114" s="82"/>
    </row>
    <row r="115" spans="1:3" s="10" customFormat="1" ht="15.75" hidden="1">
      <c r="A115" s="86" t="s">
        <v>625</v>
      </c>
      <c r="B115" s="101">
        <v>2</v>
      </c>
      <c r="C115" s="82"/>
    </row>
    <row r="116" spans="1:3" s="10" customFormat="1" ht="15.75" hidden="1">
      <c r="A116" s="110" t="s">
        <v>209</v>
      </c>
      <c r="B116" s="101"/>
      <c r="C116" s="82">
        <f>SUM(C114:C115)</f>
        <v>0</v>
      </c>
    </row>
    <row r="117" spans="1:3" s="10" customFormat="1" ht="15.75" hidden="1">
      <c r="A117" s="66"/>
      <c r="B117" s="101"/>
      <c r="C117" s="82"/>
    </row>
    <row r="118" spans="1:3" s="10" customFormat="1" ht="15.75" hidden="1">
      <c r="A118" s="62"/>
      <c r="B118" s="101"/>
      <c r="C118" s="82"/>
    </row>
    <row r="119" spans="1:3" s="10" customFormat="1" ht="16.5" customHeight="1">
      <c r="A119" s="109" t="s">
        <v>441</v>
      </c>
      <c r="B119" s="101"/>
      <c r="C119" s="82">
        <f>C110+C113+C116</f>
        <v>10000</v>
      </c>
    </row>
    <row r="120" spans="1:3" s="10" customFormat="1" ht="15.75">
      <c r="A120" s="86" t="s">
        <v>228</v>
      </c>
      <c r="B120" s="101">
        <v>2</v>
      </c>
      <c r="C120" s="82"/>
    </row>
    <row r="121" spans="1:3" s="10" customFormat="1" ht="15.75" hidden="1">
      <c r="A121" s="86" t="s">
        <v>229</v>
      </c>
      <c r="B121" s="101">
        <v>2</v>
      </c>
      <c r="C121" s="82"/>
    </row>
    <row r="122" spans="1:3" s="10" customFormat="1" ht="15.75">
      <c r="A122" s="62" t="s">
        <v>442</v>
      </c>
      <c r="B122" s="101"/>
      <c r="C122" s="82">
        <f>SUM(C120:C121)</f>
        <v>0</v>
      </c>
    </row>
    <row r="123" spans="1:3" s="10" customFormat="1" ht="15.75">
      <c r="A123" s="64" t="s">
        <v>246</v>
      </c>
      <c r="B123" s="101"/>
      <c r="C123" s="83">
        <f>SUM(C124:C124:C126)</f>
        <v>959223</v>
      </c>
    </row>
    <row r="124" spans="1:3" s="10" customFormat="1" ht="15.75">
      <c r="A124" s="86" t="s">
        <v>405</v>
      </c>
      <c r="B124" s="99">
        <v>1</v>
      </c>
      <c r="C124" s="82">
        <f>SUMIF($B$64:$B$123,"1",C$64:C$123)</f>
        <v>0</v>
      </c>
    </row>
    <row r="125" spans="1:3" s="10" customFormat="1" ht="15.75">
      <c r="A125" s="86" t="s">
        <v>245</v>
      </c>
      <c r="B125" s="99">
        <v>2</v>
      </c>
      <c r="C125" s="82">
        <f>SUMIF($B$64:$B$123,"2",C$64:C$123)</f>
        <v>959223</v>
      </c>
    </row>
    <row r="126" spans="1:3" s="10" customFormat="1" ht="15.75">
      <c r="A126" s="86" t="s">
        <v>137</v>
      </c>
      <c r="B126" s="99">
        <v>3</v>
      </c>
      <c r="C126" s="82">
        <f>SUMIF($B$64:$B$123,"3",C$64:C$123)</f>
        <v>0</v>
      </c>
    </row>
    <row r="127" spans="1:3" ht="15.75">
      <c r="A127" s="66" t="s">
        <v>93</v>
      </c>
      <c r="B127" s="101"/>
      <c r="C127" s="82"/>
    </row>
    <row r="128" spans="1:3" ht="15.75">
      <c r="A128" s="41" t="s">
        <v>247</v>
      </c>
      <c r="B128" s="101"/>
      <c r="C128" s="83">
        <f>SUM(C129:C131)</f>
        <v>4022853</v>
      </c>
    </row>
    <row r="129" spans="1:3" ht="15.75">
      <c r="A129" s="86" t="s">
        <v>405</v>
      </c>
      <c r="B129" s="99">
        <v>1</v>
      </c>
      <c r="C129" s="82">
        <f>Felh!F33</f>
        <v>0</v>
      </c>
    </row>
    <row r="130" spans="1:3" ht="15.75">
      <c r="A130" s="86" t="s">
        <v>245</v>
      </c>
      <c r="B130" s="99">
        <v>2</v>
      </c>
      <c r="C130" s="82">
        <f>Felh!F34</f>
        <v>4022853</v>
      </c>
    </row>
    <row r="131" spans="1:3" ht="15.75">
      <c r="A131" s="86" t="s">
        <v>137</v>
      </c>
      <c r="B131" s="99">
        <v>3</v>
      </c>
      <c r="C131" s="82">
        <f>Felh!F35</f>
        <v>0</v>
      </c>
    </row>
    <row r="132" spans="1:3" ht="15.75">
      <c r="A132" s="41" t="s">
        <v>248</v>
      </c>
      <c r="B132" s="101"/>
      <c r="C132" s="83">
        <f>SUM(C133:C135)</f>
        <v>355666</v>
      </c>
    </row>
    <row r="133" spans="1:3" ht="15.75">
      <c r="A133" s="86" t="s">
        <v>405</v>
      </c>
      <c r="B133" s="99">
        <v>1</v>
      </c>
      <c r="C133" s="82">
        <f>Felh!F51</f>
        <v>0</v>
      </c>
    </row>
    <row r="134" spans="1:3" ht="15.75">
      <c r="A134" s="86" t="s">
        <v>245</v>
      </c>
      <c r="B134" s="99">
        <v>2</v>
      </c>
      <c r="C134" s="82">
        <f>Felh!F52</f>
        <v>355666</v>
      </c>
    </row>
    <row r="135" spans="1:3" ht="15" customHeight="1">
      <c r="A135" s="86" t="s">
        <v>137</v>
      </c>
      <c r="B135" s="99">
        <v>3</v>
      </c>
      <c r="C135" s="82">
        <f>Felh!F53</f>
        <v>0</v>
      </c>
    </row>
    <row r="136" spans="1:3" ht="15.75" hidden="1">
      <c r="A136" s="41" t="s">
        <v>249</v>
      </c>
      <c r="B136" s="101"/>
      <c r="C136" s="83">
        <f>SUM(C137:C139)</f>
        <v>0</v>
      </c>
    </row>
    <row r="137" spans="1:3" ht="15.75" hidden="1">
      <c r="A137" s="86" t="s">
        <v>405</v>
      </c>
      <c r="B137" s="99">
        <v>1</v>
      </c>
      <c r="C137" s="82">
        <f>Felh!F73</f>
        <v>0</v>
      </c>
    </row>
    <row r="138" spans="1:3" ht="15.75" hidden="1">
      <c r="A138" s="86" t="s">
        <v>245</v>
      </c>
      <c r="B138" s="99">
        <v>2</v>
      </c>
      <c r="C138" s="82">
        <f>Felh!F74</f>
        <v>0</v>
      </c>
    </row>
    <row r="139" spans="1:3" ht="15.75" hidden="1">
      <c r="A139" s="86" t="s">
        <v>137</v>
      </c>
      <c r="B139" s="99">
        <v>3</v>
      </c>
      <c r="C139" s="82">
        <f>Felh!F75</f>
        <v>0</v>
      </c>
    </row>
    <row r="140" spans="1:3" ht="16.5">
      <c r="A140" s="68" t="s">
        <v>250</v>
      </c>
      <c r="B140" s="102"/>
      <c r="C140" s="82"/>
    </row>
    <row r="141" spans="1:3" ht="15.75">
      <c r="A141" s="66" t="s">
        <v>139</v>
      </c>
      <c r="B141" s="101"/>
      <c r="C141" s="15"/>
    </row>
    <row r="142" spans="1:3" ht="15.75" hidden="1">
      <c r="A142" s="62" t="s">
        <v>235</v>
      </c>
      <c r="B142" s="101"/>
      <c r="C142" s="15"/>
    </row>
    <row r="143" spans="1:3" ht="31.5" hidden="1">
      <c r="A143" s="86" t="s">
        <v>443</v>
      </c>
      <c r="B143" s="101"/>
      <c r="C143" s="15"/>
    </row>
    <row r="144" spans="1:3" ht="31.5" hidden="1">
      <c r="A144" s="86" t="s">
        <v>237</v>
      </c>
      <c r="B144" s="101"/>
      <c r="C144" s="15"/>
    </row>
    <row r="145" spans="1:3" ht="31.5" hidden="1">
      <c r="A145" s="86" t="s">
        <v>444</v>
      </c>
      <c r="B145" s="101"/>
      <c r="C145" s="15"/>
    </row>
    <row r="146" spans="1:3" ht="31.5">
      <c r="A146" s="86" t="s">
        <v>238</v>
      </c>
      <c r="B146" s="101">
        <v>2</v>
      </c>
      <c r="C146" s="15">
        <v>409233</v>
      </c>
    </row>
    <row r="147" spans="1:3" ht="15.75" hidden="1">
      <c r="A147" s="86" t="s">
        <v>239</v>
      </c>
      <c r="B147" s="101"/>
      <c r="C147" s="15"/>
    </row>
    <row r="148" spans="1:3" ht="31.5" hidden="1">
      <c r="A148" s="86" t="s">
        <v>457</v>
      </c>
      <c r="B148" s="101"/>
      <c r="C148" s="15"/>
    </row>
    <row r="149" spans="1:3" ht="15.75" hidden="1">
      <c r="A149" s="86" t="s">
        <v>243</v>
      </c>
      <c r="B149" s="101"/>
      <c r="C149" s="15"/>
    </row>
    <row r="150" spans="1:3" ht="15.75" hidden="1">
      <c r="A150" s="62" t="s">
        <v>244</v>
      </c>
      <c r="B150" s="101"/>
      <c r="C150" s="15"/>
    </row>
    <row r="151" spans="1:3" ht="15.75" hidden="1">
      <c r="A151" s="62" t="s">
        <v>236</v>
      </c>
      <c r="B151" s="101"/>
      <c r="C151" s="15"/>
    </row>
    <row r="152" spans="1:3" ht="15.75">
      <c r="A152" s="41" t="s">
        <v>139</v>
      </c>
      <c r="B152" s="101"/>
      <c r="C152" s="83">
        <f>SUM(C153:C155)</f>
        <v>409233</v>
      </c>
    </row>
    <row r="153" spans="1:3" ht="15.75">
      <c r="A153" s="86" t="s">
        <v>405</v>
      </c>
      <c r="B153" s="99">
        <v>1</v>
      </c>
      <c r="C153" s="82">
        <f>SUMIF($B$141:$B$152,"1",C$141:C$152)</f>
        <v>0</v>
      </c>
    </row>
    <row r="154" spans="1:3" ht="15.75">
      <c r="A154" s="86" t="s">
        <v>245</v>
      </c>
      <c r="B154" s="99">
        <v>2</v>
      </c>
      <c r="C154" s="82">
        <f>SUMIF($B$141:$B$152,"2",C$141:C$152)</f>
        <v>409233</v>
      </c>
    </row>
    <row r="155" spans="1:3" ht="15.75">
      <c r="A155" s="86" t="s">
        <v>137</v>
      </c>
      <c r="B155" s="99">
        <v>3</v>
      </c>
      <c r="C155" s="82">
        <f>SUMIF($B$141:$B$152,"3",C$141:C$152)</f>
        <v>0</v>
      </c>
    </row>
    <row r="156" spans="1:3" ht="15.75" hidden="1">
      <c r="A156" s="66" t="s">
        <v>140</v>
      </c>
      <c r="B156" s="101"/>
      <c r="C156" s="15"/>
    </row>
    <row r="157" spans="1:3" ht="15.75" hidden="1">
      <c r="A157" s="62" t="s">
        <v>235</v>
      </c>
      <c r="B157" s="101"/>
      <c r="C157" s="15"/>
    </row>
    <row r="158" spans="1:3" ht="31.5" hidden="1">
      <c r="A158" s="86" t="s">
        <v>443</v>
      </c>
      <c r="B158" s="101"/>
      <c r="C158" s="15"/>
    </row>
    <row r="159" spans="1:3" ht="31.5" hidden="1">
      <c r="A159" s="86" t="s">
        <v>237</v>
      </c>
      <c r="B159" s="101"/>
      <c r="C159" s="15"/>
    </row>
    <row r="160" spans="1:3" ht="31.5" hidden="1">
      <c r="A160" s="86" t="s">
        <v>444</v>
      </c>
      <c r="B160" s="101"/>
      <c r="C160" s="15"/>
    </row>
    <row r="161" spans="1:3" ht="15.75" hidden="1">
      <c r="A161" s="86" t="s">
        <v>238</v>
      </c>
      <c r="B161" s="101"/>
      <c r="C161" s="15"/>
    </row>
    <row r="162" spans="1:3" ht="15.75" hidden="1">
      <c r="A162" s="86" t="s">
        <v>239</v>
      </c>
      <c r="B162" s="101"/>
      <c r="C162" s="15"/>
    </row>
    <row r="163" spans="1:3" ht="31.5" hidden="1">
      <c r="A163" s="86" t="s">
        <v>457</v>
      </c>
      <c r="B163" s="101"/>
      <c r="C163" s="15"/>
    </row>
    <row r="164" spans="1:3" ht="15.75" hidden="1">
      <c r="A164" s="86" t="s">
        <v>243</v>
      </c>
      <c r="B164" s="101"/>
      <c r="C164" s="15"/>
    </row>
    <row r="165" spans="1:3" ht="15.75" hidden="1">
      <c r="A165" s="62" t="s">
        <v>244</v>
      </c>
      <c r="B165" s="101"/>
      <c r="C165" s="15"/>
    </row>
    <row r="166" spans="1:3" ht="15.75" hidden="1">
      <c r="A166" s="62" t="s">
        <v>236</v>
      </c>
      <c r="B166" s="101"/>
      <c r="C166" s="15"/>
    </row>
    <row r="167" spans="1:3" ht="15.75" hidden="1">
      <c r="A167" s="41" t="s">
        <v>251</v>
      </c>
      <c r="B167" s="101"/>
      <c r="C167" s="83">
        <f>SUM(C168:C170)</f>
        <v>0</v>
      </c>
    </row>
    <row r="168" spans="1:3" ht="15.75" hidden="1">
      <c r="A168" s="86" t="s">
        <v>405</v>
      </c>
      <c r="B168" s="99">
        <v>1</v>
      </c>
      <c r="C168" s="82">
        <f>SUMIF($B$156:$B$167,"1",C$156:C$167)</f>
        <v>0</v>
      </c>
    </row>
    <row r="169" spans="1:3" ht="15.75" hidden="1">
      <c r="A169" s="86" t="s">
        <v>245</v>
      </c>
      <c r="B169" s="99">
        <v>2</v>
      </c>
      <c r="C169" s="82">
        <f>SUMIF($B$156:$B$167,"2",C$156:C$167)</f>
        <v>0</v>
      </c>
    </row>
    <row r="170" spans="1:3" ht="15.75" hidden="1">
      <c r="A170" s="86" t="s">
        <v>137</v>
      </c>
      <c r="B170" s="99">
        <v>3</v>
      </c>
      <c r="C170" s="82">
        <f>SUMIF($B$156:$B$167,"3",C$156:C$167)</f>
        <v>0</v>
      </c>
    </row>
    <row r="171" spans="1:7" ht="16.5">
      <c r="A171" s="67" t="s">
        <v>141</v>
      </c>
      <c r="B171" s="102"/>
      <c r="C171" s="18">
        <f>C7+C11+C15+C60+C123+C128+C132+C136+C152+C167</f>
        <v>15682279</v>
      </c>
      <c r="E171" s="238"/>
      <c r="G171" s="238"/>
    </row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375" ht="15.75"/>
    <row r="376" ht="15.75"/>
    <row r="377" ht="15.75"/>
    <row r="378" ht="15.75"/>
    <row r="379" ht="15.75"/>
    <row r="380" ht="15.75"/>
    <row r="381" ht="15.75"/>
    <row r="387" ht="15.75"/>
    <row r="388" ht="15.75"/>
    <row r="389" ht="15.75"/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3"/>
  <headerFooter>
    <oddFooter>&amp;C&amp;P. oldal, összesen: &amp;N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I5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21" sqref="G21"/>
    </sheetView>
  </sheetViews>
  <sheetFormatPr defaultColWidth="9.140625" defaultRowHeight="15"/>
  <cols>
    <col min="1" max="1" width="59.421875" style="2" customWidth="1"/>
    <col min="2" max="2" width="5.7109375" style="2" customWidth="1"/>
    <col min="3" max="3" width="14.57421875" style="2" customWidth="1"/>
    <col min="4" max="4" width="14.140625" style="2" customWidth="1"/>
    <col min="5" max="5" width="14.00390625" style="2" customWidth="1"/>
    <col min="6" max="6" width="14.140625" style="2" customWidth="1"/>
    <col min="7" max="7" width="13.57421875" style="2" customWidth="1"/>
    <col min="8" max="8" width="10.140625" style="2" bestFit="1" customWidth="1"/>
    <col min="9" max="16384" width="9.140625" style="2" customWidth="1"/>
  </cols>
  <sheetData>
    <row r="1" spans="1:7" ht="15.75">
      <c r="A1" s="369" t="s">
        <v>666</v>
      </c>
      <c r="B1" s="369"/>
      <c r="C1" s="369"/>
      <c r="D1" s="369"/>
      <c r="E1" s="369"/>
      <c r="F1" s="369"/>
      <c r="G1" s="369"/>
    </row>
    <row r="2" spans="1:7" ht="15.75">
      <c r="A2" s="369" t="s">
        <v>466</v>
      </c>
      <c r="B2" s="369"/>
      <c r="C2" s="369"/>
      <c r="D2" s="369"/>
      <c r="E2" s="369"/>
      <c r="F2" s="369"/>
      <c r="G2" s="369"/>
    </row>
    <row r="4" spans="1:7" s="3" customFormat="1" ht="15.75" customHeight="1">
      <c r="A4" s="380" t="s">
        <v>279</v>
      </c>
      <c r="B4" s="393" t="s">
        <v>153</v>
      </c>
      <c r="C4" s="340" t="s">
        <v>132</v>
      </c>
      <c r="D4" s="340" t="s">
        <v>133</v>
      </c>
      <c r="E4" s="340" t="s">
        <v>28</v>
      </c>
      <c r="F4" s="340" t="s">
        <v>15</v>
      </c>
      <c r="G4" s="4" t="s">
        <v>5</v>
      </c>
    </row>
    <row r="5" spans="1:7" s="3" customFormat="1" ht="15.75">
      <c r="A5" s="381"/>
      <c r="B5" s="394"/>
      <c r="C5" s="232" t="s">
        <v>182</v>
      </c>
      <c r="D5" s="232" t="s">
        <v>182</v>
      </c>
      <c r="E5" s="232" t="s">
        <v>182</v>
      </c>
      <c r="F5" s="232" t="s">
        <v>182</v>
      </c>
      <c r="G5" s="324" t="s">
        <v>182</v>
      </c>
    </row>
    <row r="6" spans="1:9" s="3" customFormat="1" ht="31.5">
      <c r="A6" s="7" t="s">
        <v>252</v>
      </c>
      <c r="B6" s="98">
        <v>2</v>
      </c>
      <c r="C6" s="5">
        <v>4297800</v>
      </c>
      <c r="D6" s="5">
        <v>848686</v>
      </c>
      <c r="E6" s="5">
        <v>300000</v>
      </c>
      <c r="F6" s="5">
        <v>81000</v>
      </c>
      <c r="G6" s="5">
        <f aca="true" t="shared" si="0" ref="G6:G51">C6+D6+E6+F6</f>
        <v>5527486</v>
      </c>
      <c r="H6" s="139"/>
      <c r="I6" s="139"/>
    </row>
    <row r="7" spans="1:9" s="3" customFormat="1" ht="31.5" hidden="1">
      <c r="A7" s="7" t="s">
        <v>546</v>
      </c>
      <c r="B7" s="98">
        <v>2</v>
      </c>
      <c r="C7" s="5"/>
      <c r="D7" s="5"/>
      <c r="E7" s="5"/>
      <c r="F7" s="5"/>
      <c r="G7" s="5">
        <f t="shared" si="0"/>
        <v>0</v>
      </c>
      <c r="H7" s="139"/>
      <c r="I7" s="139"/>
    </row>
    <row r="8" spans="1:9" s="3" customFormat="1" ht="31.5">
      <c r="A8" s="7" t="s">
        <v>525</v>
      </c>
      <c r="B8" s="98">
        <v>3</v>
      </c>
      <c r="C8" s="5">
        <v>192000</v>
      </c>
      <c r="D8" s="5">
        <v>38240</v>
      </c>
      <c r="E8" s="5"/>
      <c r="F8" s="5"/>
      <c r="G8" s="5">
        <f t="shared" si="0"/>
        <v>230240</v>
      </c>
      <c r="H8" s="139"/>
      <c r="I8" s="139"/>
    </row>
    <row r="9" spans="1:9" s="3" customFormat="1" ht="15.75">
      <c r="A9" s="120" t="s">
        <v>507</v>
      </c>
      <c r="B9" s="98">
        <v>3</v>
      </c>
      <c r="C9" s="5"/>
      <c r="D9" s="5"/>
      <c r="E9" s="5"/>
      <c r="F9" s="5"/>
      <c r="G9" s="5">
        <f t="shared" si="0"/>
        <v>0</v>
      </c>
      <c r="H9" s="139"/>
      <c r="I9" s="139"/>
    </row>
    <row r="10" spans="1:9" s="3" customFormat="1" ht="15.75">
      <c r="A10" s="7" t="s">
        <v>253</v>
      </c>
      <c r="B10" s="98">
        <v>2</v>
      </c>
      <c r="C10" s="5"/>
      <c r="D10" s="5"/>
      <c r="E10" s="5">
        <v>60000</v>
      </c>
      <c r="F10" s="5">
        <v>7620</v>
      </c>
      <c r="G10" s="5">
        <f t="shared" si="0"/>
        <v>67620</v>
      </c>
      <c r="H10" s="139"/>
      <c r="I10" s="139"/>
    </row>
    <row r="11" spans="1:9" s="3" customFormat="1" ht="31.5">
      <c r="A11" s="7" t="s">
        <v>254</v>
      </c>
      <c r="B11" s="98">
        <v>2</v>
      </c>
      <c r="C11" s="5"/>
      <c r="D11" s="5"/>
      <c r="E11" s="5">
        <v>50000</v>
      </c>
      <c r="F11" s="5">
        <v>13500</v>
      </c>
      <c r="G11" s="5">
        <f t="shared" si="0"/>
        <v>63500</v>
      </c>
      <c r="H11" s="139"/>
      <c r="I11" s="139"/>
    </row>
    <row r="12" spans="1:9" s="3" customFormat="1" ht="15.75">
      <c r="A12" s="7" t="s">
        <v>255</v>
      </c>
      <c r="B12" s="98">
        <v>2</v>
      </c>
      <c r="C12" s="5"/>
      <c r="D12" s="5"/>
      <c r="E12" s="5">
        <v>5000</v>
      </c>
      <c r="F12" s="5">
        <v>1350</v>
      </c>
      <c r="G12" s="5">
        <f t="shared" si="0"/>
        <v>6350</v>
      </c>
      <c r="H12" s="139"/>
      <c r="I12" s="139"/>
    </row>
    <row r="13" spans="1:9" s="3" customFormat="1" ht="15.75" hidden="1">
      <c r="A13" s="7" t="s">
        <v>256</v>
      </c>
      <c r="B13" s="98">
        <v>2</v>
      </c>
      <c r="C13" s="5"/>
      <c r="D13" s="5"/>
      <c r="E13" s="5"/>
      <c r="F13" s="5"/>
      <c r="G13" s="5">
        <f t="shared" si="0"/>
        <v>0</v>
      </c>
      <c r="H13" s="139"/>
      <c r="I13" s="139"/>
    </row>
    <row r="14" spans="1:9" s="3" customFormat="1" ht="15.75" hidden="1">
      <c r="A14" s="7" t="s">
        <v>257</v>
      </c>
      <c r="B14" s="98">
        <v>2</v>
      </c>
      <c r="C14" s="5"/>
      <c r="D14" s="5"/>
      <c r="E14" s="5"/>
      <c r="F14" s="5"/>
      <c r="G14" s="5">
        <f t="shared" si="0"/>
        <v>0</v>
      </c>
      <c r="H14" s="139"/>
      <c r="I14" s="139"/>
    </row>
    <row r="15" spans="1:9" s="3" customFormat="1" ht="15.75" hidden="1">
      <c r="A15" s="7" t="s">
        <v>508</v>
      </c>
      <c r="B15" s="98">
        <v>2</v>
      </c>
      <c r="C15" s="5"/>
      <c r="D15" s="5"/>
      <c r="E15" s="5"/>
      <c r="F15" s="5"/>
      <c r="G15" s="5">
        <f t="shared" si="0"/>
        <v>0</v>
      </c>
      <c r="H15" s="139"/>
      <c r="I15" s="139"/>
    </row>
    <row r="16" spans="1:9" s="3" customFormat="1" ht="15.75" hidden="1">
      <c r="A16" s="7" t="s">
        <v>509</v>
      </c>
      <c r="B16" s="98">
        <v>2</v>
      </c>
      <c r="C16" s="5"/>
      <c r="D16" s="5"/>
      <c r="E16" s="5"/>
      <c r="F16" s="5"/>
      <c r="G16" s="5">
        <f t="shared" si="0"/>
        <v>0</v>
      </c>
      <c r="H16" s="139"/>
      <c r="I16" s="139"/>
    </row>
    <row r="17" spans="1:9" s="3" customFormat="1" ht="15.75" hidden="1">
      <c r="A17" s="7" t="s">
        <v>258</v>
      </c>
      <c r="B17" s="98">
        <v>2</v>
      </c>
      <c r="C17" s="5"/>
      <c r="D17" s="5"/>
      <c r="E17" s="5"/>
      <c r="F17" s="5"/>
      <c r="G17" s="5">
        <f t="shared" si="0"/>
        <v>0</v>
      </c>
      <c r="H17" s="139"/>
      <c r="I17" s="139"/>
    </row>
    <row r="18" spans="1:9" s="3" customFormat="1" ht="15.75" hidden="1">
      <c r="A18" s="7" t="s">
        <v>259</v>
      </c>
      <c r="B18" s="98">
        <v>2</v>
      </c>
      <c r="C18" s="5"/>
      <c r="D18" s="5"/>
      <c r="E18" s="5"/>
      <c r="F18" s="5"/>
      <c r="G18" s="5">
        <f t="shared" si="0"/>
        <v>0</v>
      </c>
      <c r="H18" s="139"/>
      <c r="I18" s="139"/>
    </row>
    <row r="19" spans="1:9" s="3" customFormat="1" ht="15.75">
      <c r="A19" s="7" t="s">
        <v>260</v>
      </c>
      <c r="B19" s="98">
        <v>2</v>
      </c>
      <c r="C19" s="5"/>
      <c r="D19" s="5"/>
      <c r="E19" s="5">
        <v>12913</v>
      </c>
      <c r="F19" s="5">
        <v>3492</v>
      </c>
      <c r="G19" s="5">
        <f t="shared" si="0"/>
        <v>16405</v>
      </c>
      <c r="H19" s="139"/>
      <c r="I19" s="139"/>
    </row>
    <row r="20" spans="1:9" ht="15.75" hidden="1">
      <c r="A20" s="7" t="s">
        <v>467</v>
      </c>
      <c r="B20" s="98">
        <v>2</v>
      </c>
      <c r="C20" s="5"/>
      <c r="D20" s="5"/>
      <c r="E20" s="5"/>
      <c r="F20" s="5"/>
      <c r="G20" s="5">
        <f t="shared" si="0"/>
        <v>0</v>
      </c>
      <c r="H20" s="139"/>
      <c r="I20" s="139"/>
    </row>
    <row r="21" spans="1:9" s="3" customFormat="1" ht="15.75">
      <c r="A21" s="7" t="s">
        <v>261</v>
      </c>
      <c r="B21" s="98">
        <v>2</v>
      </c>
      <c r="C21" s="5"/>
      <c r="D21" s="5"/>
      <c r="E21" s="5">
        <v>19842</v>
      </c>
      <c r="F21" s="5">
        <v>5358</v>
      </c>
      <c r="G21" s="5">
        <f t="shared" si="0"/>
        <v>25200</v>
      </c>
      <c r="H21" s="139"/>
      <c r="I21" s="139"/>
    </row>
    <row r="22" spans="1:9" s="3" customFormat="1" ht="31.5">
      <c r="A22" s="7" t="s">
        <v>262</v>
      </c>
      <c r="B22" s="98">
        <v>2</v>
      </c>
      <c r="C22" s="5"/>
      <c r="D22" s="5"/>
      <c r="E22" s="5">
        <v>25000</v>
      </c>
      <c r="F22" s="5">
        <v>6750</v>
      </c>
      <c r="G22" s="5">
        <f t="shared" si="0"/>
        <v>31750</v>
      </c>
      <c r="H22" s="139"/>
      <c r="I22" s="139"/>
    </row>
    <row r="23" spans="1:9" ht="15.75" hidden="1">
      <c r="A23" s="7" t="s">
        <v>263</v>
      </c>
      <c r="B23" s="98">
        <v>2</v>
      </c>
      <c r="C23" s="5"/>
      <c r="D23" s="5"/>
      <c r="E23" s="5"/>
      <c r="F23" s="5"/>
      <c r="G23" s="5">
        <f t="shared" si="0"/>
        <v>0</v>
      </c>
      <c r="H23" s="139"/>
      <c r="I23" s="139"/>
    </row>
    <row r="24" spans="1:9" ht="15.75">
      <c r="A24" s="7" t="s">
        <v>264</v>
      </c>
      <c r="B24" s="98">
        <v>2</v>
      </c>
      <c r="C24" s="5"/>
      <c r="D24" s="5"/>
      <c r="E24" s="5">
        <v>25000</v>
      </c>
      <c r="F24" s="5">
        <v>6750</v>
      </c>
      <c r="G24" s="5">
        <f t="shared" si="0"/>
        <v>31750</v>
      </c>
      <c r="H24" s="139"/>
      <c r="I24" s="139"/>
    </row>
    <row r="25" spans="1:9" s="3" customFormat="1" ht="15.75">
      <c r="A25" s="7" t="s">
        <v>265</v>
      </c>
      <c r="B25" s="98">
        <v>2</v>
      </c>
      <c r="C25" s="5"/>
      <c r="D25" s="5"/>
      <c r="E25" s="5">
        <v>180606</v>
      </c>
      <c r="F25" s="5">
        <v>48763</v>
      </c>
      <c r="G25" s="5">
        <f t="shared" si="0"/>
        <v>229369</v>
      </c>
      <c r="H25" s="139"/>
      <c r="I25" s="139"/>
    </row>
    <row r="26" spans="1:9" s="3" customFormat="1" ht="15.75">
      <c r="A26" s="7" t="s">
        <v>266</v>
      </c>
      <c r="B26" s="98">
        <v>2</v>
      </c>
      <c r="C26" s="5">
        <v>200000</v>
      </c>
      <c r="D26" s="5">
        <v>39000</v>
      </c>
      <c r="E26" s="5">
        <v>100000</v>
      </c>
      <c r="F26" s="5">
        <v>27000</v>
      </c>
      <c r="G26" s="5">
        <f t="shared" si="0"/>
        <v>366000</v>
      </c>
      <c r="H26" s="139"/>
      <c r="I26" s="139"/>
    </row>
    <row r="27" spans="1:9" s="3" customFormat="1" ht="15.75" hidden="1">
      <c r="A27" s="7" t="s">
        <v>514</v>
      </c>
      <c r="B27" s="98">
        <v>2</v>
      </c>
      <c r="C27" s="5"/>
      <c r="D27" s="5"/>
      <c r="E27" s="5"/>
      <c r="F27" s="5"/>
      <c r="G27" s="5">
        <f t="shared" si="0"/>
        <v>0</v>
      </c>
      <c r="H27" s="139"/>
      <c r="I27" s="139"/>
    </row>
    <row r="28" spans="1:9" ht="15.75">
      <c r="A28" s="7" t="s">
        <v>267</v>
      </c>
      <c r="B28" s="98">
        <v>2</v>
      </c>
      <c r="C28" s="5"/>
      <c r="D28" s="5"/>
      <c r="E28" s="5"/>
      <c r="F28" s="5"/>
      <c r="G28" s="5">
        <f t="shared" si="0"/>
        <v>0</v>
      </c>
      <c r="H28" s="139"/>
      <c r="I28" s="139"/>
    </row>
    <row r="29" spans="1:9" s="3" customFormat="1" ht="15.75" hidden="1">
      <c r="A29" s="7" t="s">
        <v>268</v>
      </c>
      <c r="B29" s="98">
        <v>2</v>
      </c>
      <c r="C29" s="5"/>
      <c r="D29" s="5"/>
      <c r="E29" s="5"/>
      <c r="F29" s="5"/>
      <c r="G29" s="5">
        <f t="shared" si="0"/>
        <v>0</v>
      </c>
      <c r="H29" s="139"/>
      <c r="I29" s="139"/>
    </row>
    <row r="30" spans="1:9" s="3" customFormat="1" ht="31.5" hidden="1">
      <c r="A30" s="7" t="s">
        <v>269</v>
      </c>
      <c r="B30" s="98">
        <v>2</v>
      </c>
      <c r="C30" s="5"/>
      <c r="D30" s="5"/>
      <c r="E30" s="5"/>
      <c r="F30" s="5"/>
      <c r="G30" s="5">
        <f t="shared" si="0"/>
        <v>0</v>
      </c>
      <c r="H30" s="139"/>
      <c r="I30" s="139"/>
    </row>
    <row r="31" spans="1:9" s="3" customFormat="1" ht="15.75" hidden="1">
      <c r="A31" s="7" t="s">
        <v>270</v>
      </c>
      <c r="B31" s="98">
        <v>2</v>
      </c>
      <c r="C31" s="5"/>
      <c r="D31" s="5"/>
      <c r="E31" s="5"/>
      <c r="F31" s="5"/>
      <c r="G31" s="5">
        <f t="shared" si="0"/>
        <v>0</v>
      </c>
      <c r="H31" s="139"/>
      <c r="I31" s="139"/>
    </row>
    <row r="32" spans="1:9" s="3" customFormat="1" ht="15.75">
      <c r="A32" s="7" t="s">
        <v>271</v>
      </c>
      <c r="B32" s="98">
        <v>2</v>
      </c>
      <c r="C32" s="5"/>
      <c r="D32" s="5"/>
      <c r="E32" s="5">
        <v>8000</v>
      </c>
      <c r="F32" s="5"/>
      <c r="G32" s="5">
        <f t="shared" si="0"/>
        <v>8000</v>
      </c>
      <c r="H32" s="139"/>
      <c r="I32" s="139"/>
    </row>
    <row r="33" spans="1:9" s="3" customFormat="1" ht="15.75" hidden="1">
      <c r="A33" s="7" t="s">
        <v>272</v>
      </c>
      <c r="B33" s="98">
        <v>2</v>
      </c>
      <c r="C33" s="5"/>
      <c r="D33" s="5"/>
      <c r="E33" s="5"/>
      <c r="F33" s="5"/>
      <c r="G33" s="5">
        <f t="shared" si="0"/>
        <v>0</v>
      </c>
      <c r="H33" s="139"/>
      <c r="I33" s="139"/>
    </row>
    <row r="34" spans="1:9" s="3" customFormat="1" ht="31.5" hidden="1">
      <c r="A34" s="7" t="s">
        <v>273</v>
      </c>
      <c r="B34" s="98">
        <v>2</v>
      </c>
      <c r="C34" s="5"/>
      <c r="D34" s="5"/>
      <c r="E34" s="5"/>
      <c r="F34" s="5"/>
      <c r="G34" s="5">
        <f t="shared" si="0"/>
        <v>0</v>
      </c>
      <c r="H34" s="139"/>
      <c r="I34" s="139"/>
    </row>
    <row r="35" spans="1:9" s="3" customFormat="1" ht="31.5" hidden="1">
      <c r="A35" s="7" t="s">
        <v>274</v>
      </c>
      <c r="B35" s="98">
        <v>2</v>
      </c>
      <c r="C35" s="5"/>
      <c r="D35" s="5"/>
      <c r="E35" s="5"/>
      <c r="F35" s="5"/>
      <c r="G35" s="5">
        <f t="shared" si="0"/>
        <v>0</v>
      </c>
      <c r="H35" s="139"/>
      <c r="I35" s="139"/>
    </row>
    <row r="36" spans="1:9" s="3" customFormat="1" ht="15.75" hidden="1">
      <c r="A36" s="7" t="s">
        <v>497</v>
      </c>
      <c r="B36" s="98">
        <v>2</v>
      </c>
      <c r="C36" s="5"/>
      <c r="D36" s="5"/>
      <c r="E36" s="5"/>
      <c r="F36" s="5"/>
      <c r="G36" s="5">
        <f t="shared" si="0"/>
        <v>0</v>
      </c>
      <c r="H36" s="139"/>
      <c r="I36" s="139"/>
    </row>
    <row r="37" spans="1:9" s="3" customFormat="1" ht="15.75" hidden="1">
      <c r="A37" s="7" t="s">
        <v>275</v>
      </c>
      <c r="B37" s="98">
        <v>2</v>
      </c>
      <c r="C37" s="5"/>
      <c r="D37" s="5"/>
      <c r="E37" s="5"/>
      <c r="F37" s="5"/>
      <c r="G37" s="5">
        <f t="shared" si="0"/>
        <v>0</v>
      </c>
      <c r="H37" s="139"/>
      <c r="I37" s="139"/>
    </row>
    <row r="38" spans="1:9" s="3" customFormat="1" ht="15.75">
      <c r="A38" s="7" t="s">
        <v>276</v>
      </c>
      <c r="B38" s="98">
        <v>2</v>
      </c>
      <c r="C38" s="5">
        <v>322300</v>
      </c>
      <c r="D38" s="5">
        <v>63454</v>
      </c>
      <c r="E38" s="5">
        <v>350000</v>
      </c>
      <c r="F38" s="5">
        <v>94500</v>
      </c>
      <c r="G38" s="5">
        <f t="shared" si="0"/>
        <v>830254</v>
      </c>
      <c r="H38" s="139"/>
      <c r="I38" s="139"/>
    </row>
    <row r="39" spans="1:9" s="3" customFormat="1" ht="31.5">
      <c r="A39" s="7" t="s">
        <v>277</v>
      </c>
      <c r="B39" s="98">
        <v>2</v>
      </c>
      <c r="C39" s="5"/>
      <c r="D39" s="5"/>
      <c r="E39" s="5">
        <v>550000</v>
      </c>
      <c r="F39" s="5">
        <v>148500</v>
      </c>
      <c r="G39" s="5">
        <f t="shared" si="0"/>
        <v>698500</v>
      </c>
      <c r="H39" s="139"/>
      <c r="I39" s="139"/>
    </row>
    <row r="40" spans="1:9" s="3" customFormat="1" ht="31.5" hidden="1">
      <c r="A40" s="7" t="s">
        <v>526</v>
      </c>
      <c r="B40" s="98">
        <v>2</v>
      </c>
      <c r="C40" s="5"/>
      <c r="D40" s="5"/>
      <c r="E40" s="5"/>
      <c r="F40" s="5"/>
      <c r="G40" s="5">
        <f t="shared" si="0"/>
        <v>0</v>
      </c>
      <c r="H40" s="139"/>
      <c r="I40" s="139"/>
    </row>
    <row r="41" spans="1:9" s="3" customFormat="1" ht="15.75">
      <c r="A41" s="7" t="s">
        <v>527</v>
      </c>
      <c r="B41" s="98">
        <v>2</v>
      </c>
      <c r="C41" s="5">
        <v>300000</v>
      </c>
      <c r="D41" s="5"/>
      <c r="E41" s="5"/>
      <c r="F41" s="5"/>
      <c r="G41" s="5">
        <f t="shared" si="0"/>
        <v>300000</v>
      </c>
      <c r="H41" s="139"/>
      <c r="I41" s="139"/>
    </row>
    <row r="42" spans="1:9" ht="15.75" hidden="1">
      <c r="A42" s="7" t="s">
        <v>490</v>
      </c>
      <c r="B42" s="98">
        <v>2</v>
      </c>
      <c r="C42" s="5"/>
      <c r="D42" s="5"/>
      <c r="E42" s="5"/>
      <c r="F42" s="5"/>
      <c r="G42" s="5">
        <f t="shared" si="0"/>
        <v>0</v>
      </c>
      <c r="H42" s="139"/>
      <c r="I42" s="139"/>
    </row>
    <row r="43" spans="1:9" s="3" customFormat="1" ht="15.75">
      <c r="A43" s="7" t="s">
        <v>278</v>
      </c>
      <c r="B43" s="98">
        <v>2</v>
      </c>
      <c r="C43" s="5"/>
      <c r="D43" s="5"/>
      <c r="E43" s="5">
        <v>747071</v>
      </c>
      <c r="F43" s="5">
        <v>201709</v>
      </c>
      <c r="G43" s="5">
        <f t="shared" si="0"/>
        <v>948780</v>
      </c>
      <c r="H43" s="139"/>
      <c r="I43" s="139"/>
    </row>
    <row r="44" spans="1:9" s="3" customFormat="1" ht="15.75">
      <c r="A44" s="7" t="s">
        <v>158</v>
      </c>
      <c r="B44" s="98"/>
      <c r="C44" s="5"/>
      <c r="D44" s="5"/>
      <c r="E44" s="5">
        <f>SUM(E45:E47)</f>
        <v>646292</v>
      </c>
      <c r="F44" s="5"/>
      <c r="G44" s="5">
        <f t="shared" si="0"/>
        <v>646292</v>
      </c>
      <c r="H44" s="139"/>
      <c r="I44" s="139"/>
    </row>
    <row r="45" spans="1:9" s="3" customFormat="1" ht="15.75">
      <c r="A45" s="86" t="s">
        <v>405</v>
      </c>
      <c r="B45" s="98">
        <v>1</v>
      </c>
      <c r="C45" s="5"/>
      <c r="D45" s="5"/>
      <c r="E45" s="5">
        <f>SUMIF($B$6:$B$44,"1",F$6:F$44)</f>
        <v>0</v>
      </c>
      <c r="F45" s="5"/>
      <c r="G45" s="5">
        <f t="shared" si="0"/>
        <v>0</v>
      </c>
      <c r="H45" s="139"/>
      <c r="I45" s="139"/>
    </row>
    <row r="46" spans="1:9" s="3" customFormat="1" ht="15.75">
      <c r="A46" s="86" t="s">
        <v>245</v>
      </c>
      <c r="B46" s="98">
        <v>2</v>
      </c>
      <c r="C46" s="5"/>
      <c r="D46" s="5"/>
      <c r="E46" s="5">
        <f>SUMIF($B$6:$B$44,"2",F$6:F$44)</f>
        <v>646292</v>
      </c>
      <c r="F46" s="5"/>
      <c r="G46" s="5">
        <f t="shared" si="0"/>
        <v>646292</v>
      </c>
      <c r="H46" s="139"/>
      <c r="I46" s="139"/>
    </row>
    <row r="47" spans="1:9" s="3" customFormat="1" ht="15.75">
      <c r="A47" s="86" t="s">
        <v>137</v>
      </c>
      <c r="B47" s="98">
        <v>3</v>
      </c>
      <c r="C47" s="5"/>
      <c r="D47" s="5"/>
      <c r="E47" s="5">
        <f>SUMIF($B$6:$B$44,"3",F$6:F$44)</f>
        <v>0</v>
      </c>
      <c r="F47" s="5"/>
      <c r="G47" s="5">
        <f t="shared" si="0"/>
        <v>0</v>
      </c>
      <c r="H47" s="139"/>
      <c r="I47" s="139"/>
    </row>
    <row r="48" spans="1:9" s="3" customFormat="1" ht="15.75">
      <c r="A48" s="8" t="s">
        <v>412</v>
      </c>
      <c r="B48" s="98"/>
      <c r="C48" s="14">
        <f>SUM(C49:C51)</f>
        <v>5312100</v>
      </c>
      <c r="D48" s="14">
        <f>SUM(D49:D51)</f>
        <v>989380</v>
      </c>
      <c r="E48" s="14">
        <f>SUM(E49:E51)</f>
        <v>3079724</v>
      </c>
      <c r="F48" s="14">
        <f>SUM(F49:F51)</f>
        <v>0</v>
      </c>
      <c r="G48" s="14">
        <f t="shared" si="0"/>
        <v>9381204</v>
      </c>
      <c r="H48" s="139"/>
      <c r="I48" s="139"/>
    </row>
    <row r="49" spans="1:9" s="3" customFormat="1" ht="15.75">
      <c r="A49" s="86" t="s">
        <v>405</v>
      </c>
      <c r="B49" s="98">
        <v>1</v>
      </c>
      <c r="C49" s="82">
        <f>SUMIF($B$6:$B$48,"1",C$6:C$48)</f>
        <v>0</v>
      </c>
      <c r="D49" s="82">
        <f>SUMIF($B$6:$B$48,"1",D$6:D$48)</f>
        <v>0</v>
      </c>
      <c r="E49" s="82">
        <f>SUMIF($B$6:$B$48,"1",E$6:E$48)</f>
        <v>0</v>
      </c>
      <c r="F49" s="5"/>
      <c r="G49" s="5">
        <f t="shared" si="0"/>
        <v>0</v>
      </c>
      <c r="H49" s="139"/>
      <c r="I49" s="139"/>
    </row>
    <row r="50" spans="1:9" s="3" customFormat="1" ht="15.75">
      <c r="A50" s="86" t="s">
        <v>245</v>
      </c>
      <c r="B50" s="98">
        <v>2</v>
      </c>
      <c r="C50" s="82">
        <f>SUMIF($B$6:$B$48,"2",C$6:C$48)</f>
        <v>5120100</v>
      </c>
      <c r="D50" s="82">
        <f>SUMIF($B$6:$B$48,"2",D$6:D$48)</f>
        <v>951140</v>
      </c>
      <c r="E50" s="82">
        <f>SUMIF($B$6:$B$48,"2",E$6:E$48)</f>
        <v>3079724</v>
      </c>
      <c r="F50" s="5"/>
      <c r="G50" s="5">
        <f t="shared" si="0"/>
        <v>9150964</v>
      </c>
      <c r="H50" s="139"/>
      <c r="I50" s="139"/>
    </row>
    <row r="51" spans="1:9" s="3" customFormat="1" ht="19.5" customHeight="1">
      <c r="A51" s="86" t="s">
        <v>137</v>
      </c>
      <c r="B51" s="98">
        <v>3</v>
      </c>
      <c r="C51" s="82">
        <f>SUMIF($B$6:$B$48,"3",C$6:C$48)</f>
        <v>192000</v>
      </c>
      <c r="D51" s="82">
        <f>SUMIF($B$6:$B$48,"3",D$6:D$48)</f>
        <v>38240</v>
      </c>
      <c r="E51" s="82">
        <f>SUMIF($B$6:$B$48,"3",E$6:E$48)</f>
        <v>0</v>
      </c>
      <c r="F51" s="5"/>
      <c r="G51" s="5">
        <f t="shared" si="0"/>
        <v>230240</v>
      </c>
      <c r="H51" s="139"/>
      <c r="I51" s="139"/>
    </row>
  </sheetData>
  <sheetProtection/>
  <mergeCells count="4">
    <mergeCell ref="A1:G1"/>
    <mergeCell ref="A2:G2"/>
    <mergeCell ref="A4:A5"/>
    <mergeCell ref="B4:B5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Footer>&amp;C&amp;P. oldal, összesen: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42.28125" style="27" customWidth="1"/>
    <col min="2" max="2" width="11.57421875" style="31" customWidth="1"/>
    <col min="3" max="4" width="11.140625" style="31" customWidth="1"/>
    <col min="5" max="5" width="11.57421875" style="31" customWidth="1"/>
    <col min="6" max="16384" width="9.140625" style="31" customWidth="1"/>
  </cols>
  <sheetData>
    <row r="1" spans="1:6" s="24" customFormat="1" ht="48.75" customHeight="1">
      <c r="A1" s="395" t="s">
        <v>681</v>
      </c>
      <c r="B1" s="395"/>
      <c r="C1" s="395"/>
      <c r="D1" s="395"/>
      <c r="E1" s="395"/>
      <c r="F1" s="119"/>
    </row>
    <row r="2" spans="1:5" s="24" customFormat="1" ht="13.5" customHeight="1">
      <c r="A2" s="124"/>
      <c r="B2" s="124"/>
      <c r="C2" s="124"/>
      <c r="D2" s="124"/>
      <c r="E2" s="124"/>
    </row>
    <row r="3" spans="1:5" s="24" customFormat="1" ht="40.5" customHeight="1">
      <c r="A3" s="396" t="s">
        <v>677</v>
      </c>
      <c r="B3" s="396"/>
      <c r="C3" s="396"/>
      <c r="D3" s="396"/>
      <c r="E3" s="396"/>
    </row>
    <row r="4" spans="1:5" s="24" customFormat="1" ht="14.25" customHeight="1">
      <c r="A4" s="25"/>
      <c r="B4" s="25"/>
      <c r="C4" s="25"/>
      <c r="D4" s="25"/>
      <c r="E4" s="125" t="s">
        <v>499</v>
      </c>
    </row>
    <row r="5" spans="1:6" s="28" customFormat="1" ht="21.75" customHeight="1">
      <c r="A5" s="115" t="s">
        <v>9</v>
      </c>
      <c r="B5" s="26" t="s">
        <v>495</v>
      </c>
      <c r="C5" s="26" t="s">
        <v>552</v>
      </c>
      <c r="D5" s="26" t="s">
        <v>672</v>
      </c>
      <c r="E5" s="26" t="s">
        <v>5</v>
      </c>
      <c r="F5" s="27"/>
    </row>
    <row r="6" spans="1:5" ht="15">
      <c r="A6" s="29" t="s">
        <v>409</v>
      </c>
      <c r="B6" s="30">
        <v>1300000</v>
      </c>
      <c r="C6" s="30">
        <v>1300000</v>
      </c>
      <c r="D6" s="30">
        <v>1300000</v>
      </c>
      <c r="E6" s="30">
        <f aca="true" t="shared" si="0" ref="E6:E21">SUM(B6:D6)</f>
        <v>3900000</v>
      </c>
    </row>
    <row r="7" spans="1:5" ht="15">
      <c r="A7" s="29" t="s">
        <v>407</v>
      </c>
      <c r="B7" s="30"/>
      <c r="C7" s="30"/>
      <c r="D7" s="30"/>
      <c r="E7" s="30">
        <f t="shared" si="0"/>
        <v>0</v>
      </c>
    </row>
    <row r="8" spans="1:5" ht="15">
      <c r="A8" s="29" t="s">
        <v>31</v>
      </c>
      <c r="B8" s="30"/>
      <c r="C8" s="30"/>
      <c r="D8" s="30"/>
      <c r="E8" s="30">
        <f t="shared" si="0"/>
        <v>0</v>
      </c>
    </row>
    <row r="9" spans="1:5" ht="32.25" customHeight="1">
      <c r="A9" s="32" t="s">
        <v>32</v>
      </c>
      <c r="B9" s="30">
        <v>105000</v>
      </c>
      <c r="C9" s="30">
        <v>105000</v>
      </c>
      <c r="D9" s="30">
        <v>105000</v>
      </c>
      <c r="E9" s="30">
        <f t="shared" si="0"/>
        <v>315000</v>
      </c>
    </row>
    <row r="10" spans="1:5" ht="20.25" customHeight="1">
      <c r="A10" s="29" t="s">
        <v>33</v>
      </c>
      <c r="B10" s="30"/>
      <c r="C10" s="30"/>
      <c r="D10" s="30"/>
      <c r="E10" s="30">
        <f t="shared" si="0"/>
        <v>0</v>
      </c>
    </row>
    <row r="11" spans="1:5" ht="19.5" customHeight="1">
      <c r="A11" s="29" t="s">
        <v>34</v>
      </c>
      <c r="B11" s="30"/>
      <c r="C11" s="30"/>
      <c r="D11" s="30"/>
      <c r="E11" s="30">
        <f t="shared" si="0"/>
        <v>0</v>
      </c>
    </row>
    <row r="12" spans="1:5" ht="15.75" customHeight="1">
      <c r="A12" s="32" t="s">
        <v>408</v>
      </c>
      <c r="B12" s="30"/>
      <c r="C12" s="30"/>
      <c r="D12" s="30"/>
      <c r="E12" s="30">
        <f t="shared" si="0"/>
        <v>0</v>
      </c>
    </row>
    <row r="13" spans="1:5" s="35" customFormat="1" ht="14.25">
      <c r="A13" s="33" t="s">
        <v>47</v>
      </c>
      <c r="B13" s="34">
        <f>SUM(B6:B12)</f>
        <v>1405000</v>
      </c>
      <c r="C13" s="34">
        <f>SUM(C6:C12)</f>
        <v>1405000</v>
      </c>
      <c r="D13" s="34">
        <f>SUM(D6:D12)</f>
        <v>1405000</v>
      </c>
      <c r="E13" s="34">
        <f>SUM(E6:E12)</f>
        <v>4215000</v>
      </c>
    </row>
    <row r="14" spans="1:5" ht="15">
      <c r="A14" s="33" t="s">
        <v>48</v>
      </c>
      <c r="B14" s="34">
        <f>ROUNDDOWN(B13*0.5,0)</f>
        <v>702500</v>
      </c>
      <c r="C14" s="34">
        <f>ROUNDDOWN(C13*0.5,0)</f>
        <v>702500</v>
      </c>
      <c r="D14" s="34">
        <f>ROUNDDOWN(D13*0.5,0)</f>
        <v>702500</v>
      </c>
      <c r="E14" s="34">
        <f t="shared" si="0"/>
        <v>2107500</v>
      </c>
    </row>
    <row r="15" spans="1:5" ht="19.5" customHeight="1">
      <c r="A15" s="32" t="s">
        <v>36</v>
      </c>
      <c r="B15" s="30"/>
      <c r="C15" s="30"/>
      <c r="D15" s="30"/>
      <c r="E15" s="30">
        <f t="shared" si="0"/>
        <v>0</v>
      </c>
    </row>
    <row r="16" spans="1:5" ht="20.25" customHeight="1">
      <c r="A16" s="32" t="s">
        <v>43</v>
      </c>
      <c r="B16" s="30"/>
      <c r="C16" s="30"/>
      <c r="D16" s="30"/>
      <c r="E16" s="30">
        <f t="shared" si="0"/>
        <v>0</v>
      </c>
    </row>
    <row r="17" spans="1:5" ht="17.25" customHeight="1">
      <c r="A17" s="32" t="s">
        <v>38</v>
      </c>
      <c r="B17" s="30"/>
      <c r="C17" s="30"/>
      <c r="D17" s="30"/>
      <c r="E17" s="30">
        <f t="shared" si="0"/>
        <v>0</v>
      </c>
    </row>
    <row r="18" spans="1:5" ht="14.25" customHeight="1">
      <c r="A18" s="29" t="s">
        <v>39</v>
      </c>
      <c r="B18" s="30"/>
      <c r="C18" s="30"/>
      <c r="D18" s="30"/>
      <c r="E18" s="30">
        <f t="shared" si="0"/>
        <v>0</v>
      </c>
    </row>
    <row r="19" spans="1:5" ht="15">
      <c r="A19" s="29" t="s">
        <v>40</v>
      </c>
      <c r="B19" s="30"/>
      <c r="C19" s="30"/>
      <c r="D19" s="30"/>
      <c r="E19" s="30">
        <f t="shared" si="0"/>
        <v>0</v>
      </c>
    </row>
    <row r="20" spans="1:5" ht="15">
      <c r="A20" s="29" t="s">
        <v>44</v>
      </c>
      <c r="B20" s="30"/>
      <c r="C20" s="30"/>
      <c r="D20" s="30"/>
      <c r="E20" s="30">
        <f t="shared" si="0"/>
        <v>0</v>
      </c>
    </row>
    <row r="21" spans="1:5" ht="24">
      <c r="A21" s="32" t="s">
        <v>99</v>
      </c>
      <c r="B21" s="30"/>
      <c r="C21" s="30"/>
      <c r="D21" s="30"/>
      <c r="E21" s="30">
        <f t="shared" si="0"/>
        <v>0</v>
      </c>
    </row>
    <row r="22" spans="1:5" s="35" customFormat="1" ht="18" customHeight="1">
      <c r="A22" s="36" t="s">
        <v>51</v>
      </c>
      <c r="B22" s="34">
        <f>SUM(B15:B21)</f>
        <v>0</v>
      </c>
      <c r="C22" s="34">
        <f>SUM(C15:C21)</f>
        <v>0</v>
      </c>
      <c r="D22" s="34">
        <f>SUM(D15:D21)</f>
        <v>0</v>
      </c>
      <c r="E22" s="34">
        <f>SUM(E15:E21)</f>
        <v>0</v>
      </c>
    </row>
    <row r="23" spans="1:5" s="35" customFormat="1" ht="18.75" customHeight="1">
      <c r="A23" s="36" t="s">
        <v>52</v>
      </c>
      <c r="B23" s="34">
        <f>B14-B22</f>
        <v>702500</v>
      </c>
      <c r="C23" s="34">
        <f>C14-C22</f>
        <v>702500</v>
      </c>
      <c r="D23" s="34">
        <f>D14-D22</f>
        <v>702500</v>
      </c>
      <c r="E23" s="34">
        <f>E14-E22</f>
        <v>2107500</v>
      </c>
    </row>
    <row r="24" spans="1:5" s="35" customFormat="1" ht="25.5" customHeight="1">
      <c r="A24" s="37" t="s">
        <v>64</v>
      </c>
      <c r="B24" s="34"/>
      <c r="C24" s="34"/>
      <c r="D24" s="34"/>
      <c r="E24" s="34">
        <f>SUM(B24:D24)</f>
        <v>0</v>
      </c>
    </row>
    <row r="25" spans="1:5" s="35" customFormat="1" ht="18.75" customHeight="1">
      <c r="A25" s="95"/>
      <c r="B25" s="96"/>
      <c r="C25" s="96"/>
      <c r="D25" s="96"/>
      <c r="E25" s="96"/>
    </row>
    <row r="26" spans="1:5" s="35" customFormat="1" ht="27.75" customHeight="1">
      <c r="A26" s="397" t="s">
        <v>399</v>
      </c>
      <c r="B26" s="397"/>
      <c r="C26" s="397"/>
      <c r="D26" s="397"/>
      <c r="E26" s="397"/>
    </row>
    <row r="27" ht="18.75" customHeight="1"/>
    <row r="28" ht="15">
      <c r="A28" s="97" t="s">
        <v>678</v>
      </c>
    </row>
    <row r="29" spans="1:3" ht="15">
      <c r="A29" s="38" t="s">
        <v>534</v>
      </c>
      <c r="C29" s="63"/>
    </row>
    <row r="30" ht="15">
      <c r="C30" s="63"/>
    </row>
    <row r="31" spans="1:4" ht="15">
      <c r="A31" s="63" t="s">
        <v>553</v>
      </c>
      <c r="B31" s="27"/>
      <c r="D31" s="63" t="s">
        <v>535</v>
      </c>
    </row>
    <row r="32" spans="1:4" ht="15">
      <c r="A32" s="63" t="s">
        <v>554</v>
      </c>
      <c r="B32" s="27"/>
      <c r="D32" s="63" t="s">
        <v>87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1"/>
  <sheetViews>
    <sheetView zoomScalePageLayoutView="0" workbookViewId="0" topLeftCell="A1">
      <selection activeCell="A5" sqref="A5:E5"/>
    </sheetView>
  </sheetViews>
  <sheetFormatPr defaultColWidth="9.140625" defaultRowHeight="15"/>
  <cols>
    <col min="1" max="1" width="42.28125" style="27" customWidth="1"/>
    <col min="2" max="5" width="9.7109375" style="31" customWidth="1"/>
    <col min="6" max="16384" width="9.140625" style="31" customWidth="1"/>
  </cols>
  <sheetData>
    <row r="1" spans="1:5" s="24" customFormat="1" ht="21.75" customHeight="1">
      <c r="A1" s="398" t="s">
        <v>398</v>
      </c>
      <c r="B1" s="398"/>
      <c r="C1" s="398"/>
      <c r="D1" s="398"/>
      <c r="E1" s="398"/>
    </row>
    <row r="2" spans="1:5" s="24" customFormat="1" ht="14.25" customHeight="1">
      <c r="A2" s="118"/>
      <c r="B2" s="118"/>
      <c r="C2" s="118"/>
      <c r="D2" s="118"/>
      <c r="E2" s="118"/>
    </row>
    <row r="3" spans="1:5" s="24" customFormat="1" ht="27" customHeight="1">
      <c r="A3" s="398" t="s">
        <v>122</v>
      </c>
      <c r="B3" s="398"/>
      <c r="C3" s="398"/>
      <c r="D3" s="398"/>
      <c r="E3" s="398"/>
    </row>
    <row r="4" spans="1:5" s="24" customFormat="1" ht="13.5" customHeight="1">
      <c r="A4" s="118"/>
      <c r="B4" s="118"/>
      <c r="C4" s="118"/>
      <c r="D4" s="118"/>
      <c r="E4" s="118"/>
    </row>
    <row r="5" spans="1:5" s="24" customFormat="1" ht="40.5" customHeight="1">
      <c r="A5" s="398" t="s">
        <v>401</v>
      </c>
      <c r="B5" s="398"/>
      <c r="C5" s="398"/>
      <c r="D5" s="398"/>
      <c r="E5" s="398"/>
    </row>
    <row r="6" spans="1:5" s="24" customFormat="1" ht="14.25" customHeight="1">
      <c r="A6" s="25"/>
      <c r="B6" s="25"/>
      <c r="C6" s="25"/>
      <c r="D6" s="25"/>
      <c r="E6" s="25"/>
    </row>
    <row r="7" spans="1:6" s="28" customFormat="1" ht="21.75" customHeight="1">
      <c r="A7" s="115" t="s">
        <v>9</v>
      </c>
      <c r="B7" s="26" t="s">
        <v>46</v>
      </c>
      <c r="C7" s="26" t="s">
        <v>100</v>
      </c>
      <c r="D7" s="26" t="s">
        <v>388</v>
      </c>
      <c r="E7" s="26" t="s">
        <v>5</v>
      </c>
      <c r="F7" s="27"/>
    </row>
    <row r="8" spans="1:5" ht="15">
      <c r="A8" s="29" t="s">
        <v>29</v>
      </c>
      <c r="B8" s="30"/>
      <c r="C8" s="30"/>
      <c r="D8" s="30"/>
      <c r="E8" s="30">
        <f aca="true" t="shared" si="0" ref="E8:E32">SUM(B8:D8)</f>
        <v>0</v>
      </c>
    </row>
    <row r="9" spans="1:5" ht="15">
      <c r="A9" s="29" t="s">
        <v>30</v>
      </c>
      <c r="B9" s="30"/>
      <c r="C9" s="30"/>
      <c r="D9" s="30"/>
      <c r="E9" s="30">
        <f t="shared" si="0"/>
        <v>0</v>
      </c>
    </row>
    <row r="10" spans="1:5" ht="15">
      <c r="A10" s="29" t="s">
        <v>31</v>
      </c>
      <c r="B10" s="30"/>
      <c r="C10" s="30"/>
      <c r="D10" s="30"/>
      <c r="E10" s="30">
        <f t="shared" si="0"/>
        <v>0</v>
      </c>
    </row>
    <row r="11" spans="1:5" ht="32.25" customHeight="1">
      <c r="A11" s="32" t="s">
        <v>32</v>
      </c>
      <c r="B11" s="30"/>
      <c r="C11" s="30"/>
      <c r="D11" s="30"/>
      <c r="E11" s="30">
        <f t="shared" si="0"/>
        <v>0</v>
      </c>
    </row>
    <row r="12" spans="1:5" ht="20.25" customHeight="1">
      <c r="A12" s="29" t="s">
        <v>33</v>
      </c>
      <c r="B12" s="30"/>
      <c r="C12" s="30"/>
      <c r="D12" s="30"/>
      <c r="E12" s="30">
        <f t="shared" si="0"/>
        <v>0</v>
      </c>
    </row>
    <row r="13" spans="1:5" ht="19.5" customHeight="1">
      <c r="A13" s="29" t="s">
        <v>34</v>
      </c>
      <c r="B13" s="30"/>
      <c r="C13" s="30"/>
      <c r="D13" s="30"/>
      <c r="E13" s="30">
        <f t="shared" si="0"/>
        <v>0</v>
      </c>
    </row>
    <row r="14" spans="1:5" ht="15.75" customHeight="1">
      <c r="A14" s="32" t="s">
        <v>35</v>
      </c>
      <c r="B14" s="30"/>
      <c r="C14" s="30"/>
      <c r="D14" s="30"/>
      <c r="E14" s="30">
        <f t="shared" si="0"/>
        <v>0</v>
      </c>
    </row>
    <row r="15" spans="1:5" s="35" customFormat="1" ht="14.25">
      <c r="A15" s="33" t="s">
        <v>47</v>
      </c>
      <c r="B15" s="34">
        <f>SUM(B8:B14)</f>
        <v>0</v>
      </c>
      <c r="C15" s="34">
        <f>SUM(C8:C14)</f>
        <v>0</v>
      </c>
      <c r="D15" s="34">
        <f>SUM(D8:D14)</f>
        <v>0</v>
      </c>
      <c r="E15" s="34">
        <f>SUM(E8:E14)</f>
        <v>0</v>
      </c>
    </row>
    <row r="16" spans="1:5" ht="15">
      <c r="A16" s="33" t="s">
        <v>48</v>
      </c>
      <c r="B16" s="22">
        <f>ROUNDDOWN(B15*0.5,0)</f>
        <v>0</v>
      </c>
      <c r="C16" s="22">
        <f>ROUNDDOWN(C15*0.5,0)</f>
        <v>0</v>
      </c>
      <c r="D16" s="22">
        <f>ROUNDDOWN(D15*0.5,0)</f>
        <v>0</v>
      </c>
      <c r="E16" s="34">
        <f t="shared" si="0"/>
        <v>0</v>
      </c>
    </row>
    <row r="17" spans="1:5" s="35" customFormat="1" ht="24">
      <c r="A17" s="36" t="s">
        <v>49</v>
      </c>
      <c r="B17" s="34">
        <f>SUM(B18:B24)</f>
        <v>0</v>
      </c>
      <c r="C17" s="34">
        <f>SUM(C18:C24)</f>
        <v>0</v>
      </c>
      <c r="D17" s="34">
        <f>SUM(D18:D24)</f>
        <v>0</v>
      </c>
      <c r="E17" s="34">
        <f>SUM(E18:E24)</f>
        <v>0</v>
      </c>
    </row>
    <row r="18" spans="1:5" ht="20.25" customHeight="1">
      <c r="A18" s="32" t="s">
        <v>36</v>
      </c>
      <c r="B18" s="30"/>
      <c r="C18" s="30"/>
      <c r="D18" s="30"/>
      <c r="E18" s="30">
        <f t="shared" si="0"/>
        <v>0</v>
      </c>
    </row>
    <row r="19" spans="1:5" ht="15">
      <c r="A19" s="29" t="s">
        <v>37</v>
      </c>
      <c r="B19" s="30"/>
      <c r="C19" s="30"/>
      <c r="D19" s="30"/>
      <c r="E19" s="30">
        <f t="shared" si="0"/>
        <v>0</v>
      </c>
    </row>
    <row r="20" spans="1:5" ht="15.75" customHeight="1">
      <c r="A20" s="32" t="s">
        <v>38</v>
      </c>
      <c r="B20" s="30"/>
      <c r="C20" s="30"/>
      <c r="D20" s="30"/>
      <c r="E20" s="30">
        <f t="shared" si="0"/>
        <v>0</v>
      </c>
    </row>
    <row r="21" spans="1:5" ht="15">
      <c r="A21" s="29" t="s">
        <v>39</v>
      </c>
      <c r="B21" s="30"/>
      <c r="C21" s="30"/>
      <c r="D21" s="30"/>
      <c r="E21" s="30">
        <f t="shared" si="0"/>
        <v>0</v>
      </c>
    </row>
    <row r="22" spans="1:5" ht="15">
      <c r="A22" s="29" t="s">
        <v>40</v>
      </c>
      <c r="B22" s="30"/>
      <c r="C22" s="30"/>
      <c r="D22" s="30"/>
      <c r="E22" s="30">
        <f t="shared" si="0"/>
        <v>0</v>
      </c>
    </row>
    <row r="23" spans="1:5" ht="15">
      <c r="A23" s="29" t="s">
        <v>41</v>
      </c>
      <c r="B23" s="30"/>
      <c r="C23" s="30"/>
      <c r="D23" s="30"/>
      <c r="E23" s="30">
        <f t="shared" si="0"/>
        <v>0</v>
      </c>
    </row>
    <row r="24" spans="1:5" ht="18.75" customHeight="1">
      <c r="A24" s="32" t="s">
        <v>42</v>
      </c>
      <c r="B24" s="30"/>
      <c r="C24" s="30"/>
      <c r="D24" s="30"/>
      <c r="E24" s="30">
        <f t="shared" si="0"/>
        <v>0</v>
      </c>
    </row>
    <row r="25" spans="1:5" s="35" customFormat="1" ht="25.5" customHeight="1">
      <c r="A25" s="37" t="s">
        <v>50</v>
      </c>
      <c r="B25" s="34">
        <f>SUM(B26:B32)</f>
        <v>0</v>
      </c>
      <c r="C25" s="34">
        <f>SUM(C26:C32)</f>
        <v>0</v>
      </c>
      <c r="D25" s="34">
        <f>SUM(D26:D32)</f>
        <v>0</v>
      </c>
      <c r="E25" s="34">
        <f>SUM(E26:E32)</f>
        <v>0</v>
      </c>
    </row>
    <row r="26" spans="1:5" ht="19.5" customHeight="1">
      <c r="A26" s="32" t="s">
        <v>36</v>
      </c>
      <c r="B26" s="30"/>
      <c r="C26" s="30"/>
      <c r="D26" s="30"/>
      <c r="E26" s="30">
        <f t="shared" si="0"/>
        <v>0</v>
      </c>
    </row>
    <row r="27" spans="1:5" ht="20.25" customHeight="1">
      <c r="A27" s="32" t="s">
        <v>43</v>
      </c>
      <c r="B27" s="30"/>
      <c r="C27" s="30"/>
      <c r="D27" s="30"/>
      <c r="E27" s="30">
        <f t="shared" si="0"/>
        <v>0</v>
      </c>
    </row>
    <row r="28" spans="1:5" ht="17.25" customHeight="1">
      <c r="A28" s="32" t="s">
        <v>38</v>
      </c>
      <c r="B28" s="30"/>
      <c r="C28" s="30"/>
      <c r="D28" s="30"/>
      <c r="E28" s="30">
        <f t="shared" si="0"/>
        <v>0</v>
      </c>
    </row>
    <row r="29" spans="1:5" ht="14.25" customHeight="1">
      <c r="A29" s="29" t="s">
        <v>39</v>
      </c>
      <c r="B29" s="30"/>
      <c r="C29" s="30"/>
      <c r="D29" s="30"/>
      <c r="E29" s="30">
        <f t="shared" si="0"/>
        <v>0</v>
      </c>
    </row>
    <row r="30" spans="1:5" ht="15">
      <c r="A30" s="29" t="s">
        <v>40</v>
      </c>
      <c r="B30" s="30"/>
      <c r="C30" s="30"/>
      <c r="D30" s="30"/>
      <c r="E30" s="30">
        <f t="shared" si="0"/>
        <v>0</v>
      </c>
    </row>
    <row r="31" spans="1:5" ht="15">
      <c r="A31" s="29" t="s">
        <v>44</v>
      </c>
      <c r="B31" s="30"/>
      <c r="C31" s="30"/>
      <c r="D31" s="30"/>
      <c r="E31" s="30">
        <f t="shared" si="0"/>
        <v>0</v>
      </c>
    </row>
    <row r="32" spans="1:5" ht="15">
      <c r="A32" s="32" t="s">
        <v>42</v>
      </c>
      <c r="B32" s="30"/>
      <c r="C32" s="30"/>
      <c r="D32" s="30"/>
      <c r="E32" s="30">
        <f t="shared" si="0"/>
        <v>0</v>
      </c>
    </row>
    <row r="33" spans="1:5" s="35" customFormat="1" ht="18" customHeight="1">
      <c r="A33" s="36" t="s">
        <v>51</v>
      </c>
      <c r="B33" s="34">
        <f>B17+B25</f>
        <v>0</v>
      </c>
      <c r="C33" s="34">
        <f>C17+C25</f>
        <v>0</v>
      </c>
      <c r="D33" s="34">
        <f>D17+D25</f>
        <v>0</v>
      </c>
      <c r="E33" s="34">
        <f>E17+E25</f>
        <v>0</v>
      </c>
    </row>
    <row r="34" spans="1:5" s="35" customFormat="1" ht="18.75" customHeight="1">
      <c r="A34" s="36" t="s">
        <v>52</v>
      </c>
      <c r="B34" s="34">
        <f>B16-B33</f>
        <v>0</v>
      </c>
      <c r="C34" s="34">
        <f>C16-C33</f>
        <v>0</v>
      </c>
      <c r="D34" s="34">
        <f>D16-D33</f>
        <v>0</v>
      </c>
      <c r="E34" s="34">
        <f>E16-E33</f>
        <v>0</v>
      </c>
    </row>
    <row r="35" spans="1:5" s="35" customFormat="1" ht="18.75" customHeight="1">
      <c r="A35" s="95"/>
      <c r="B35" s="96"/>
      <c r="C35" s="96"/>
      <c r="D35" s="96"/>
      <c r="E35" s="96"/>
    </row>
    <row r="36" spans="1:5" s="35" customFormat="1" ht="27.75" customHeight="1">
      <c r="A36" s="397" t="s">
        <v>399</v>
      </c>
      <c r="B36" s="397"/>
      <c r="C36" s="397"/>
      <c r="D36" s="397"/>
      <c r="E36" s="397"/>
    </row>
    <row r="37" ht="18.75" customHeight="1"/>
    <row r="38" ht="15">
      <c r="A38" s="97" t="s">
        <v>400</v>
      </c>
    </row>
    <row r="39" spans="1:3" ht="15">
      <c r="A39" s="38" t="s">
        <v>123</v>
      </c>
      <c r="C39" s="63"/>
    </row>
    <row r="40" ht="15">
      <c r="C40" s="63" t="s">
        <v>124</v>
      </c>
    </row>
    <row r="41" ht="15">
      <c r="C41" s="63" t="s">
        <v>87</v>
      </c>
    </row>
  </sheetData>
  <sheetProtection/>
  <mergeCells count="4">
    <mergeCell ref="A1:E1"/>
    <mergeCell ref="A3:E3"/>
    <mergeCell ref="A5:E5"/>
    <mergeCell ref="A36:E3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PageLayoutView="0" workbookViewId="0" topLeftCell="A1">
      <selection activeCell="F28" sqref="F28:H28"/>
    </sheetView>
  </sheetViews>
  <sheetFormatPr defaultColWidth="9.140625" defaultRowHeight="15"/>
  <cols>
    <col min="1" max="1" width="3.421875" style="0" customWidth="1"/>
    <col min="2" max="2" width="4.8515625" style="0" customWidth="1"/>
    <col min="3" max="3" width="27.57421875" style="0" customWidth="1"/>
    <col min="4" max="4" width="9.28125" style="0" customWidth="1"/>
    <col min="5" max="5" width="5.421875" style="0" customWidth="1"/>
    <col min="6" max="6" width="8.28125" style="0" customWidth="1"/>
    <col min="7" max="7" width="21.8515625" style="40" customWidth="1"/>
    <col min="8" max="8" width="8.8515625" style="0" customWidth="1"/>
    <col min="9" max="9" width="11.421875" style="0" customWidth="1"/>
  </cols>
  <sheetData>
    <row r="1" spans="1:9" s="166" customFormat="1" ht="40.5" customHeight="1">
      <c r="A1" s="342" t="s">
        <v>599</v>
      </c>
      <c r="B1" s="342"/>
      <c r="C1" s="342"/>
      <c r="D1" s="342"/>
      <c r="E1" s="342"/>
      <c r="F1" s="342"/>
      <c r="G1" s="342"/>
      <c r="H1" s="342"/>
      <c r="I1" s="342"/>
    </row>
    <row r="2" spans="1:9" s="166" customFormat="1" ht="18.75">
      <c r="A2" s="343" t="s">
        <v>499</v>
      </c>
      <c r="B2" s="343"/>
      <c r="C2" s="343"/>
      <c r="D2" s="343"/>
      <c r="E2" s="343"/>
      <c r="F2" s="343"/>
      <c r="G2" s="343"/>
      <c r="H2" s="343"/>
      <c r="I2" s="343"/>
    </row>
    <row r="3" spans="2:9" s="172" customFormat="1" ht="18.75">
      <c r="B3" s="166"/>
      <c r="C3" s="166"/>
      <c r="D3" s="166"/>
      <c r="E3" s="166"/>
      <c r="F3" s="166"/>
      <c r="G3" s="173"/>
      <c r="H3" s="174"/>
      <c r="I3" s="174"/>
    </row>
    <row r="4" spans="1:9" s="172" customFormat="1" ht="18.75">
      <c r="A4" s="182" t="s">
        <v>572</v>
      </c>
      <c r="B4" s="182"/>
      <c r="C4" s="182"/>
      <c r="D4" s="182"/>
      <c r="E4" s="182"/>
      <c r="F4" s="182"/>
      <c r="G4" s="183"/>
      <c r="H4" s="184"/>
      <c r="I4" s="184"/>
    </row>
    <row r="5" spans="1:9" s="172" customFormat="1" ht="18.75">
      <c r="A5" s="185"/>
      <c r="B5" s="186" t="s">
        <v>581</v>
      </c>
      <c r="C5" s="187"/>
      <c r="D5" s="186"/>
      <c r="E5" s="186"/>
      <c r="F5" s="186"/>
      <c r="G5" s="188">
        <v>-91790</v>
      </c>
      <c r="H5" s="184"/>
      <c r="I5" s="184"/>
    </row>
    <row r="6" spans="1:9" s="172" customFormat="1" ht="18.75">
      <c r="A6" s="185"/>
      <c r="B6" s="191" t="s">
        <v>588</v>
      </c>
      <c r="C6" s="190"/>
      <c r="D6" s="191"/>
      <c r="E6" s="191"/>
      <c r="F6" s="191"/>
      <c r="G6" s="192"/>
      <c r="H6" s="184"/>
      <c r="I6" s="184"/>
    </row>
    <row r="7" spans="1:9" s="172" customFormat="1" ht="32.25" customHeight="1">
      <c r="A7" s="185"/>
      <c r="B7" s="352" t="s">
        <v>589</v>
      </c>
      <c r="C7" s="352"/>
      <c r="D7" s="352"/>
      <c r="E7" s="352"/>
      <c r="F7" s="352"/>
      <c r="G7" s="188">
        <v>2000000</v>
      </c>
      <c r="H7" s="184"/>
      <c r="I7" s="184"/>
    </row>
    <row r="8" spans="1:9" s="172" customFormat="1" ht="18.75">
      <c r="A8" s="185"/>
      <c r="B8" s="203"/>
      <c r="C8" s="231" t="s">
        <v>570</v>
      </c>
      <c r="D8" s="203"/>
      <c r="E8" s="203"/>
      <c r="F8" s="203"/>
      <c r="G8" s="192">
        <f>SUM(G5:G7)</f>
        <v>1908210</v>
      </c>
      <c r="H8" s="184"/>
      <c r="I8" s="184"/>
    </row>
    <row r="9" spans="1:9" s="172" customFormat="1" ht="12" customHeight="1">
      <c r="A9" s="189"/>
      <c r="B9" s="190"/>
      <c r="C9" s="190"/>
      <c r="D9" s="191"/>
      <c r="E9" s="191"/>
      <c r="F9" s="191"/>
      <c r="G9" s="192"/>
      <c r="H9" s="184"/>
      <c r="I9" s="184"/>
    </row>
    <row r="10" spans="1:9" s="172" customFormat="1" ht="18.75">
      <c r="A10" s="182" t="s">
        <v>573</v>
      </c>
      <c r="B10" s="182"/>
      <c r="C10" s="182"/>
      <c r="D10" s="182"/>
      <c r="E10" s="182"/>
      <c r="F10" s="182"/>
      <c r="G10" s="183"/>
      <c r="H10" s="184"/>
      <c r="I10" s="184"/>
    </row>
    <row r="11" spans="1:9" s="172" customFormat="1" ht="18.75" customHeight="1">
      <c r="A11" s="185"/>
      <c r="B11" s="351" t="s">
        <v>578</v>
      </c>
      <c r="C11" s="351"/>
      <c r="D11" s="351"/>
      <c r="E11" s="351"/>
      <c r="F11" s="351"/>
      <c r="G11" s="194">
        <v>-91790</v>
      </c>
      <c r="H11" s="184"/>
      <c r="I11" s="184"/>
    </row>
    <row r="12" spans="1:9" s="172" customFormat="1" ht="18.75">
      <c r="A12" s="185"/>
      <c r="B12" s="167" t="s">
        <v>571</v>
      </c>
      <c r="C12" s="167"/>
      <c r="D12" s="167"/>
      <c r="E12" s="167"/>
      <c r="F12" s="167"/>
      <c r="G12" s="227"/>
      <c r="H12" s="184"/>
      <c r="I12" s="184"/>
    </row>
    <row r="13" spans="1:9" s="172" customFormat="1" ht="18.75">
      <c r="A13" s="185"/>
      <c r="B13" s="195"/>
      <c r="C13" s="193" t="s">
        <v>590</v>
      </c>
      <c r="D13" s="193"/>
      <c r="E13" s="193"/>
      <c r="F13" s="193"/>
      <c r="G13" s="194">
        <v>1574803</v>
      </c>
      <c r="H13" s="184"/>
      <c r="I13" s="184"/>
    </row>
    <row r="14" spans="1:9" s="172" customFormat="1" ht="18.75">
      <c r="A14" s="185"/>
      <c r="B14" s="195"/>
      <c r="C14" s="228" t="s">
        <v>591</v>
      </c>
      <c r="D14" s="228"/>
      <c r="E14" s="228"/>
      <c r="F14" s="228"/>
      <c r="G14" s="229">
        <v>425197</v>
      </c>
      <c r="H14" s="184"/>
      <c r="I14" s="184"/>
    </row>
    <row r="15" spans="1:9" s="172" customFormat="1" ht="18.75">
      <c r="A15" s="185"/>
      <c r="B15" s="195"/>
      <c r="C15" s="230" t="s">
        <v>570</v>
      </c>
      <c r="D15" s="195"/>
      <c r="E15" s="195"/>
      <c r="F15" s="195"/>
      <c r="G15" s="196">
        <f>SUM(G11:G14)</f>
        <v>1908210</v>
      </c>
      <c r="H15" s="184"/>
      <c r="I15" s="184"/>
    </row>
    <row r="16" spans="1:9" s="172" customFormat="1" ht="7.5" customHeight="1">
      <c r="A16" s="185"/>
      <c r="B16" s="195"/>
      <c r="C16" s="195"/>
      <c r="D16" s="195"/>
      <c r="E16" s="195"/>
      <c r="F16" s="195"/>
      <c r="G16" s="196"/>
      <c r="H16" s="184"/>
      <c r="I16" s="184"/>
    </row>
    <row r="17" spans="1:9" s="172" customFormat="1" ht="18.75">
      <c r="A17" s="182" t="s">
        <v>565</v>
      </c>
      <c r="B17" s="182"/>
      <c r="C17" s="182"/>
      <c r="D17" s="182"/>
      <c r="E17" s="182"/>
      <c r="F17" s="183"/>
      <c r="G17" s="182"/>
      <c r="H17" s="182"/>
      <c r="I17" s="184"/>
    </row>
    <row r="18" spans="1:9" s="172" customFormat="1" ht="18.75">
      <c r="A18" s="197" t="s">
        <v>566</v>
      </c>
      <c r="B18" s="197"/>
      <c r="C18" s="197"/>
      <c r="D18" s="197"/>
      <c r="E18" s="197"/>
      <c r="F18" s="197" t="s">
        <v>567</v>
      </c>
      <c r="G18" s="197"/>
      <c r="H18" s="197"/>
      <c r="I18" s="184"/>
    </row>
    <row r="19" spans="1:9" s="172" customFormat="1" ht="18.75">
      <c r="A19" s="198" t="s">
        <v>564</v>
      </c>
      <c r="B19" s="197"/>
      <c r="C19" s="197"/>
      <c r="D19" s="197"/>
      <c r="E19" s="197"/>
      <c r="F19" s="191"/>
      <c r="G19" s="191"/>
      <c r="H19" s="191"/>
      <c r="I19" s="184"/>
    </row>
    <row r="20" spans="1:9" s="172" customFormat="1" ht="18.75">
      <c r="A20" s="2" t="s">
        <v>583</v>
      </c>
      <c r="B20" s="203"/>
      <c r="C20" s="203"/>
      <c r="D20" s="204"/>
      <c r="E20" s="201"/>
      <c r="F20" s="2" t="s">
        <v>583</v>
      </c>
      <c r="G20" s="203"/>
      <c r="H20" s="203"/>
      <c r="I20" s="204"/>
    </row>
    <row r="21" spans="1:9" s="172" customFormat="1" ht="18.75">
      <c r="A21" s="199"/>
      <c r="B21" s="186" t="s">
        <v>575</v>
      </c>
      <c r="C21" s="164"/>
      <c r="D21" s="219">
        <v>42449</v>
      </c>
      <c r="E21" s="201"/>
      <c r="F21" s="199"/>
      <c r="G21" s="222" t="s">
        <v>584</v>
      </c>
      <c r="H21" s="222"/>
      <c r="I21" s="246">
        <v>45000</v>
      </c>
    </row>
    <row r="22" spans="1:9" s="172" customFormat="1" ht="18.75">
      <c r="A22" s="191"/>
      <c r="B22" s="350" t="s">
        <v>576</v>
      </c>
      <c r="C22" s="350"/>
      <c r="D22" s="188">
        <v>11461</v>
      </c>
      <c r="E22" s="191"/>
      <c r="F22" s="201"/>
      <c r="G22" s="220" t="s">
        <v>585</v>
      </c>
      <c r="H22" s="221"/>
      <c r="I22" s="245">
        <v>8910</v>
      </c>
    </row>
    <row r="23" spans="1:9" s="172" customFormat="1" ht="10.5" customHeight="1">
      <c r="A23" s="199"/>
      <c r="B23" s="203"/>
      <c r="C23" s="203"/>
      <c r="D23" s="204"/>
      <c r="E23" s="201"/>
      <c r="F23" s="199"/>
      <c r="G23" s="203"/>
      <c r="H23" s="203"/>
      <c r="I23" s="204"/>
    </row>
    <row r="24" spans="1:9" s="172" customFormat="1" ht="18.75">
      <c r="A24" s="2" t="s">
        <v>586</v>
      </c>
      <c r="B24" s="203"/>
      <c r="C24" s="203"/>
      <c r="D24" s="204"/>
      <c r="E24" s="201"/>
      <c r="F24" s="2" t="s">
        <v>587</v>
      </c>
      <c r="G24" s="203"/>
      <c r="H24" s="203"/>
      <c r="I24" s="204"/>
    </row>
    <row r="25" spans="1:9" s="172" customFormat="1" ht="18.75">
      <c r="A25" s="199"/>
      <c r="B25" s="186" t="s">
        <v>575</v>
      </c>
      <c r="C25" s="164"/>
      <c r="D25" s="219">
        <v>147937</v>
      </c>
      <c r="E25" s="201"/>
      <c r="F25" s="199"/>
      <c r="G25" s="222" t="s">
        <v>584</v>
      </c>
      <c r="H25" s="222"/>
      <c r="I25" s="246">
        <v>154000</v>
      </c>
    </row>
    <row r="26" spans="1:9" s="172" customFormat="1" ht="18.75">
      <c r="A26" s="191"/>
      <c r="B26" s="350" t="s">
        <v>576</v>
      </c>
      <c r="C26" s="350"/>
      <c r="D26" s="226">
        <v>39943</v>
      </c>
      <c r="E26" s="191"/>
      <c r="F26" s="201"/>
      <c r="G26" s="223" t="s">
        <v>585</v>
      </c>
      <c r="H26" s="224"/>
      <c r="I26" s="247">
        <v>33880</v>
      </c>
    </row>
    <row r="27" spans="1:9" s="172" customFormat="1" ht="12" customHeight="1">
      <c r="A27" s="191"/>
      <c r="B27" s="203"/>
      <c r="C27" s="203"/>
      <c r="D27" s="192"/>
      <c r="E27" s="191"/>
      <c r="F27" s="201"/>
      <c r="G27" s="205"/>
      <c r="H27" s="206"/>
      <c r="I27" s="225"/>
    </row>
    <row r="28" spans="1:9" s="172" customFormat="1" ht="33.75" customHeight="1">
      <c r="A28" s="199"/>
      <c r="B28" s="351" t="s">
        <v>579</v>
      </c>
      <c r="C28" s="351"/>
      <c r="D28" s="200">
        <v>55360</v>
      </c>
      <c r="E28" s="201"/>
      <c r="F28" s="352" t="s">
        <v>582</v>
      </c>
      <c r="G28" s="352"/>
      <c r="H28" s="352"/>
      <c r="I28" s="248">
        <v>55360</v>
      </c>
    </row>
    <row r="29" spans="1:9" s="146" customFormat="1" ht="18.75">
      <c r="A29" s="199"/>
      <c r="B29" s="207"/>
      <c r="C29" s="207"/>
      <c r="D29" s="204"/>
      <c r="E29" s="201"/>
      <c r="F29" s="207"/>
      <c r="G29" s="207"/>
      <c r="H29" s="204"/>
      <c r="I29" s="199"/>
    </row>
    <row r="30" spans="1:9" s="166" customFormat="1" ht="37.5" customHeight="1">
      <c r="A30" s="146"/>
      <c r="B30" s="358" t="s">
        <v>594</v>
      </c>
      <c r="C30" s="358"/>
      <c r="D30" s="358"/>
      <c r="E30" s="237"/>
      <c r="F30" s="360" t="s">
        <v>595</v>
      </c>
      <c r="G30" s="360"/>
      <c r="H30" s="360"/>
      <c r="I30" s="233"/>
    </row>
    <row r="31" spans="1:9" s="166" customFormat="1" ht="18.75" customHeight="1">
      <c r="A31" s="146"/>
      <c r="B31" s="359" t="s">
        <v>596</v>
      </c>
      <c r="C31" s="359"/>
      <c r="D31" s="234">
        <v>30000</v>
      </c>
      <c r="E31" s="237"/>
      <c r="F31" s="361" t="s">
        <v>597</v>
      </c>
      <c r="G31" s="361"/>
      <c r="H31" s="361"/>
      <c r="I31" s="235">
        <v>10000</v>
      </c>
    </row>
    <row r="32" spans="1:9" s="166" customFormat="1" ht="37.5" customHeight="1">
      <c r="A32" s="160"/>
      <c r="B32" s="236"/>
      <c r="C32" s="236"/>
      <c r="D32" s="236"/>
      <c r="E32" s="236"/>
      <c r="F32" s="362" t="s">
        <v>594</v>
      </c>
      <c r="G32" s="362"/>
      <c r="H32" s="362"/>
      <c r="I32" s="233"/>
    </row>
    <row r="33" spans="1:9" s="166" customFormat="1" ht="37.5" customHeight="1">
      <c r="A33" s="160"/>
      <c r="B33" s="236"/>
      <c r="C33" s="236"/>
      <c r="D33" s="236"/>
      <c r="E33" s="236"/>
      <c r="F33" s="361" t="s">
        <v>598</v>
      </c>
      <c r="G33" s="361"/>
      <c r="H33" s="361"/>
      <c r="I33" s="235">
        <v>20000</v>
      </c>
    </row>
    <row r="34" spans="1:9" s="146" customFormat="1" ht="18.75">
      <c r="A34" s="211"/>
      <c r="B34" s="211"/>
      <c r="C34" s="211"/>
      <c r="D34" s="211"/>
      <c r="E34" s="211"/>
      <c r="F34" s="214"/>
      <c r="G34" s="211"/>
      <c r="H34" s="211"/>
      <c r="I34" s="199"/>
    </row>
    <row r="35" spans="1:9" s="146" customFormat="1" ht="20.25">
      <c r="A35" s="355" t="s">
        <v>561</v>
      </c>
      <c r="B35" s="355"/>
      <c r="C35" s="355"/>
      <c r="D35" s="355"/>
      <c r="E35" s="355"/>
      <c r="F35" s="355"/>
      <c r="G35" s="355"/>
      <c r="H35" s="355"/>
      <c r="I35" s="355"/>
    </row>
    <row r="36" spans="1:9" s="146" customFormat="1" ht="18.75">
      <c r="A36" s="356" t="s">
        <v>562</v>
      </c>
      <c r="B36" s="356"/>
      <c r="C36" s="356"/>
      <c r="D36" s="356"/>
      <c r="E36" s="356"/>
      <c r="F36" s="356"/>
      <c r="G36" s="356"/>
      <c r="H36" s="356"/>
      <c r="I36" s="356"/>
    </row>
    <row r="37" spans="1:9" ht="18.75">
      <c r="A37" s="356" t="s">
        <v>574</v>
      </c>
      <c r="B37" s="356"/>
      <c r="C37" s="356"/>
      <c r="D37" s="356"/>
      <c r="E37" s="356"/>
      <c r="F37" s="356"/>
      <c r="G37" s="356"/>
      <c r="H37" s="356"/>
      <c r="I37" s="356"/>
    </row>
    <row r="38" spans="1:9" ht="18.75" customHeight="1">
      <c r="A38" s="357" t="s">
        <v>563</v>
      </c>
      <c r="B38" s="357"/>
      <c r="C38" s="357"/>
      <c r="D38" s="357"/>
      <c r="E38" s="357"/>
      <c r="F38" s="357"/>
      <c r="G38" s="357"/>
      <c r="H38" s="357"/>
      <c r="I38" s="357"/>
    </row>
    <row r="39" spans="1:9" ht="12" customHeight="1">
      <c r="A39" s="146"/>
      <c r="B39" s="146"/>
      <c r="C39" s="146"/>
      <c r="D39" s="146"/>
      <c r="E39" s="146"/>
      <c r="F39" s="147"/>
      <c r="G39" s="146"/>
      <c r="H39" s="146"/>
      <c r="I39" s="208"/>
    </row>
    <row r="40" spans="1:9" s="148" customFormat="1" ht="18.75">
      <c r="A40" s="182" t="s">
        <v>565</v>
      </c>
      <c r="B40" s="182"/>
      <c r="C40" s="182"/>
      <c r="D40" s="182"/>
      <c r="E40" s="182"/>
      <c r="F40" s="183"/>
      <c r="G40" s="182"/>
      <c r="H40" s="182"/>
      <c r="I40" s="182"/>
    </row>
    <row r="41" spans="1:9" s="146" customFormat="1" ht="18.75">
      <c r="A41" s="197" t="s">
        <v>566</v>
      </c>
      <c r="B41" s="197"/>
      <c r="C41" s="197"/>
      <c r="D41" s="197"/>
      <c r="E41" s="197"/>
      <c r="F41" s="197" t="s">
        <v>567</v>
      </c>
      <c r="G41" s="197"/>
      <c r="H41" s="197"/>
      <c r="I41" s="191"/>
    </row>
    <row r="42" spans="1:9" s="146" customFormat="1" ht="16.5" customHeight="1">
      <c r="A42" s="198" t="s">
        <v>564</v>
      </c>
      <c r="B42" s="197"/>
      <c r="C42" s="197"/>
      <c r="D42" s="197"/>
      <c r="E42" s="197"/>
      <c r="F42" s="191"/>
      <c r="G42" s="191"/>
      <c r="H42" s="191"/>
      <c r="I42" s="191"/>
    </row>
    <row r="43" spans="1:9" s="148" customFormat="1" ht="15.75" customHeight="1">
      <c r="A43" s="191" t="s">
        <v>568</v>
      </c>
      <c r="B43" s="191"/>
      <c r="C43" s="191"/>
      <c r="D43" s="191"/>
      <c r="E43" s="191"/>
      <c r="F43" s="201" t="s">
        <v>577</v>
      </c>
      <c r="G43" s="205"/>
      <c r="H43" s="206"/>
      <c r="I43" s="210"/>
    </row>
    <row r="44" spans="1:9" s="166" customFormat="1" ht="18.75">
      <c r="A44" s="199"/>
      <c r="B44" s="186" t="s">
        <v>575</v>
      </c>
      <c r="C44" s="164"/>
      <c r="D44" s="200">
        <v>16536</v>
      </c>
      <c r="E44" s="201"/>
      <c r="F44" s="186" t="s">
        <v>575</v>
      </c>
      <c r="G44" s="164"/>
      <c r="H44" s="175"/>
      <c r="I44" s="200">
        <v>26000</v>
      </c>
    </row>
    <row r="45" spans="1:9" s="146" customFormat="1" ht="36.75" customHeight="1">
      <c r="A45" s="199"/>
      <c r="B45" s="350" t="s">
        <v>576</v>
      </c>
      <c r="C45" s="350"/>
      <c r="D45" s="202">
        <v>4464</v>
      </c>
      <c r="E45" s="201"/>
      <c r="F45" s="354" t="s">
        <v>578</v>
      </c>
      <c r="G45" s="354"/>
      <c r="H45" s="162"/>
      <c r="I45" s="202">
        <v>91790</v>
      </c>
    </row>
    <row r="46" spans="1:9" ht="18.75" customHeight="1">
      <c r="A46" s="199"/>
      <c r="B46" s="350" t="s">
        <v>579</v>
      </c>
      <c r="C46" s="350"/>
      <c r="D46" s="202">
        <v>96790</v>
      </c>
      <c r="E46" s="201"/>
      <c r="F46" s="207"/>
      <c r="G46" s="207"/>
      <c r="H46" s="204"/>
      <c r="I46" s="208"/>
    </row>
    <row r="47" spans="1:9" ht="17.25">
      <c r="A47" s="199"/>
      <c r="B47" s="211"/>
      <c r="C47" s="211"/>
      <c r="D47" s="211"/>
      <c r="E47" s="211"/>
      <c r="F47" s="199"/>
      <c r="G47" s="212"/>
      <c r="H47" s="211"/>
      <c r="I47" s="208"/>
    </row>
    <row r="48" spans="1:9" s="146" customFormat="1" ht="18.75">
      <c r="A48" s="195" t="s">
        <v>592</v>
      </c>
      <c r="B48" s="167"/>
      <c r="C48" s="167"/>
      <c r="D48" s="167"/>
      <c r="E48" s="167"/>
      <c r="F48" s="176"/>
      <c r="G48" s="167"/>
      <c r="H48" s="213"/>
      <c r="I48" s="199"/>
    </row>
    <row r="49" spans="1:9" ht="18.75" customHeight="1">
      <c r="A49" s="211"/>
      <c r="B49" s="211"/>
      <c r="C49" s="211"/>
      <c r="D49" s="211"/>
      <c r="E49" s="211"/>
      <c r="F49" s="353" t="s">
        <v>569</v>
      </c>
      <c r="G49" s="353"/>
      <c r="H49" s="217"/>
      <c r="I49" s="192"/>
    </row>
    <row r="50" spans="1:9" ht="18.75" customHeight="1">
      <c r="A50" s="211"/>
      <c r="B50" s="211"/>
      <c r="C50" s="211"/>
      <c r="D50" s="211"/>
      <c r="E50" s="167"/>
      <c r="F50" s="353" t="s">
        <v>87</v>
      </c>
      <c r="G50" s="353"/>
      <c r="H50" s="214"/>
      <c r="I50" s="192"/>
    </row>
    <row r="51" spans="1:9" ht="16.5" customHeight="1">
      <c r="A51" s="211"/>
      <c r="B51" s="211"/>
      <c r="C51" s="211"/>
      <c r="D51" s="211"/>
      <c r="E51" s="211"/>
      <c r="F51" s="214"/>
      <c r="G51" s="211"/>
      <c r="H51" s="211"/>
      <c r="I51" s="192"/>
    </row>
    <row r="52" spans="1:9" ht="16.5" customHeight="1">
      <c r="A52" s="211"/>
      <c r="B52" s="211"/>
      <c r="C52" s="211"/>
      <c r="D52" s="211"/>
      <c r="E52" s="211"/>
      <c r="F52" s="214"/>
      <c r="G52" s="211"/>
      <c r="H52" s="211"/>
      <c r="I52" s="192"/>
    </row>
    <row r="53" spans="1:9" ht="17.25" customHeight="1">
      <c r="A53" s="199"/>
      <c r="B53" s="211"/>
      <c r="C53" s="211"/>
      <c r="D53" s="211"/>
      <c r="E53" s="211"/>
      <c r="F53" s="199"/>
      <c r="G53" s="212"/>
      <c r="H53" s="211"/>
      <c r="I53" s="211"/>
    </row>
    <row r="54" spans="1:9" ht="17.25">
      <c r="A54" s="211"/>
      <c r="B54" s="211"/>
      <c r="C54" s="211"/>
      <c r="D54" s="211"/>
      <c r="E54" s="211"/>
      <c r="F54" s="211"/>
      <c r="G54" s="214"/>
      <c r="H54" s="211"/>
      <c r="I54" s="211"/>
    </row>
    <row r="55" spans="1:9" ht="17.25">
      <c r="A55" s="199"/>
      <c r="B55" s="199"/>
      <c r="C55" s="211"/>
      <c r="D55" s="211"/>
      <c r="E55" s="211"/>
      <c r="F55" s="199"/>
      <c r="G55" s="209"/>
      <c r="H55" s="211"/>
      <c r="I55" s="211"/>
    </row>
    <row r="56" spans="1:9" ht="17.25">
      <c r="A56" s="199"/>
      <c r="B56" s="199"/>
      <c r="C56" s="211"/>
      <c r="D56" s="211"/>
      <c r="E56" s="211"/>
      <c r="F56" s="199"/>
      <c r="G56" s="209"/>
      <c r="H56" s="211"/>
      <c r="I56" s="211"/>
    </row>
    <row r="57" spans="1:9" ht="17.25">
      <c r="A57" s="199"/>
      <c r="B57" s="211"/>
      <c r="C57" s="211"/>
      <c r="D57" s="211"/>
      <c r="E57" s="211"/>
      <c r="F57" s="199"/>
      <c r="G57" s="212"/>
      <c r="H57" s="211"/>
      <c r="I57" s="211"/>
    </row>
    <row r="58" spans="1:9" ht="17.25">
      <c r="A58" s="199"/>
      <c r="B58" s="211"/>
      <c r="C58" s="211"/>
      <c r="D58" s="211"/>
      <c r="E58" s="211"/>
      <c r="F58" s="199"/>
      <c r="G58" s="212"/>
      <c r="H58" s="211"/>
      <c r="I58" s="211"/>
    </row>
    <row r="59" spans="1:9" s="172" customFormat="1" ht="18.75">
      <c r="A59" s="195"/>
      <c r="B59" s="167"/>
      <c r="C59" s="167"/>
      <c r="D59" s="167"/>
      <c r="E59" s="167"/>
      <c r="F59" s="167"/>
      <c r="G59" s="176"/>
      <c r="H59" s="185"/>
      <c r="I59" s="185"/>
    </row>
    <row r="60" spans="1:9" s="172" customFormat="1" ht="18.75">
      <c r="A60" s="195"/>
      <c r="B60" s="167"/>
      <c r="C60" s="167"/>
      <c r="D60" s="167"/>
      <c r="E60" s="167"/>
      <c r="F60" s="215"/>
      <c r="G60" s="216"/>
      <c r="H60" s="217"/>
      <c r="I60" s="217"/>
    </row>
    <row r="61" spans="1:9" s="146" customFormat="1" ht="18.75">
      <c r="A61" s="199"/>
      <c r="B61" s="199"/>
      <c r="C61" s="199"/>
      <c r="D61" s="199"/>
      <c r="E61" s="199"/>
      <c r="F61" s="215"/>
      <c r="G61" s="218"/>
      <c r="H61" s="215"/>
      <c r="I61" s="215"/>
    </row>
    <row r="62" spans="1:9" ht="17.25">
      <c r="A62" s="211"/>
      <c r="B62" s="211"/>
      <c r="C62" s="211"/>
      <c r="D62" s="211"/>
      <c r="E62" s="211"/>
      <c r="F62" s="211"/>
      <c r="G62" s="214"/>
      <c r="H62" s="211"/>
      <c r="I62" s="211"/>
    </row>
    <row r="63" spans="1:9" ht="17.25">
      <c r="A63" s="211"/>
      <c r="B63" s="211"/>
      <c r="C63" s="211"/>
      <c r="D63" s="211"/>
      <c r="E63" s="211"/>
      <c r="F63" s="211"/>
      <c r="G63" s="214"/>
      <c r="H63" s="211"/>
      <c r="I63" s="211"/>
    </row>
    <row r="64" spans="1:9" ht="17.25">
      <c r="A64" s="211"/>
      <c r="B64" s="211"/>
      <c r="C64" s="211"/>
      <c r="D64" s="211"/>
      <c r="E64" s="211"/>
      <c r="F64" s="211"/>
      <c r="G64" s="214"/>
      <c r="H64" s="211"/>
      <c r="I64" s="211"/>
    </row>
    <row r="65" spans="1:9" ht="17.25">
      <c r="A65" s="211"/>
      <c r="B65" s="211"/>
      <c r="C65" s="211"/>
      <c r="D65" s="211"/>
      <c r="E65" s="211"/>
      <c r="F65" s="211"/>
      <c r="G65" s="214"/>
      <c r="H65" s="211"/>
      <c r="I65" s="211"/>
    </row>
    <row r="66" spans="1:9" ht="17.25">
      <c r="A66" s="211"/>
      <c r="B66" s="211"/>
      <c r="C66" s="211"/>
      <c r="D66" s="211"/>
      <c r="E66" s="211"/>
      <c r="F66" s="211"/>
      <c r="G66" s="214"/>
      <c r="H66" s="211"/>
      <c r="I66" s="211"/>
    </row>
    <row r="67" spans="1:9" ht="17.25">
      <c r="A67" s="211"/>
      <c r="B67" s="211"/>
      <c r="C67" s="211"/>
      <c r="D67" s="211"/>
      <c r="E67" s="211"/>
      <c r="F67" s="211"/>
      <c r="G67" s="214"/>
      <c r="H67" s="211"/>
      <c r="I67" s="211"/>
    </row>
    <row r="68" spans="1:9" ht="17.25">
      <c r="A68" s="211"/>
      <c r="B68" s="211"/>
      <c r="C68" s="211"/>
      <c r="D68" s="211"/>
      <c r="E68" s="211"/>
      <c r="F68" s="211"/>
      <c r="G68" s="214"/>
      <c r="H68" s="211"/>
      <c r="I68" s="211"/>
    </row>
    <row r="69" spans="1:9" ht="17.25">
      <c r="A69" s="211"/>
      <c r="B69" s="211"/>
      <c r="C69" s="211"/>
      <c r="D69" s="211"/>
      <c r="E69" s="211"/>
      <c r="F69" s="211"/>
      <c r="G69" s="214"/>
      <c r="H69" s="211"/>
      <c r="I69" s="211"/>
    </row>
    <row r="70" spans="1:9" ht="17.25">
      <c r="A70" s="211"/>
      <c r="B70" s="211"/>
      <c r="C70" s="211"/>
      <c r="D70" s="211"/>
      <c r="E70" s="211"/>
      <c r="F70" s="211"/>
      <c r="G70" s="214"/>
      <c r="H70" s="211"/>
      <c r="I70" s="211"/>
    </row>
    <row r="71" spans="1:9" ht="17.25">
      <c r="A71" s="211"/>
      <c r="B71" s="211"/>
      <c r="C71" s="211"/>
      <c r="D71" s="211"/>
      <c r="E71" s="211"/>
      <c r="F71" s="211"/>
      <c r="G71" s="214"/>
      <c r="H71" s="211"/>
      <c r="I71" s="211"/>
    </row>
  </sheetData>
  <sheetProtection/>
  <mergeCells count="23">
    <mergeCell ref="B30:D30"/>
    <mergeCell ref="B31:C31"/>
    <mergeCell ref="F30:H30"/>
    <mergeCell ref="F31:H31"/>
    <mergeCell ref="F32:H32"/>
    <mergeCell ref="F33:H33"/>
    <mergeCell ref="F50:G50"/>
    <mergeCell ref="B45:C45"/>
    <mergeCell ref="B46:C46"/>
    <mergeCell ref="F49:G49"/>
    <mergeCell ref="F45:G45"/>
    <mergeCell ref="A35:I35"/>
    <mergeCell ref="A36:I36"/>
    <mergeCell ref="A37:I37"/>
    <mergeCell ref="A38:I38"/>
    <mergeCell ref="B26:C26"/>
    <mergeCell ref="B22:C22"/>
    <mergeCell ref="B28:C28"/>
    <mergeCell ref="B7:F7"/>
    <mergeCell ref="F28:H28"/>
    <mergeCell ref="A1:I1"/>
    <mergeCell ref="A2:I2"/>
    <mergeCell ref="B11:F11"/>
  </mergeCells>
  <printOptions/>
  <pageMargins left="0.7086614173228347" right="0.7086614173228347" top="0.2755905511811024" bottom="0.2755905511811024" header="0.1968503937007874" footer="0.15748031496062992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H11" sqref="H11:H12"/>
    </sheetView>
  </sheetViews>
  <sheetFormatPr defaultColWidth="9.140625" defaultRowHeight="15"/>
  <cols>
    <col min="1" max="1" width="2.28125" style="0" customWidth="1"/>
    <col min="2" max="2" width="28.8515625" style="0" customWidth="1"/>
    <col min="3" max="3" width="2.8515625" style="0" customWidth="1"/>
    <col min="4" max="4" width="8.421875" style="0" bestFit="1" customWidth="1"/>
    <col min="5" max="5" width="9.8515625" style="0" customWidth="1"/>
    <col min="6" max="6" width="22.8515625" style="40" customWidth="1"/>
    <col min="7" max="7" width="11.7109375" style="0" bestFit="1" customWidth="1"/>
    <col min="9" max="9" width="24.57421875" style="0" customWidth="1"/>
    <col min="10" max="10" width="8.7109375" style="40" customWidth="1"/>
  </cols>
  <sheetData>
    <row r="1" spans="1:10" ht="20.25">
      <c r="A1" s="355" t="s">
        <v>561</v>
      </c>
      <c r="B1" s="355"/>
      <c r="C1" s="355"/>
      <c r="D1" s="355"/>
      <c r="E1" s="355"/>
      <c r="F1" s="355"/>
      <c r="G1" s="355"/>
      <c r="H1" s="355"/>
      <c r="I1" s="142"/>
      <c r="J1" s="142"/>
    </row>
    <row r="2" spans="1:10" ht="18.75">
      <c r="A2" s="356" t="s">
        <v>562</v>
      </c>
      <c r="B2" s="356"/>
      <c r="C2" s="356"/>
      <c r="D2" s="356"/>
      <c r="E2" s="356"/>
      <c r="F2" s="356"/>
      <c r="G2" s="356"/>
      <c r="H2" s="356"/>
      <c r="I2" s="143"/>
      <c r="J2" s="143"/>
    </row>
    <row r="3" spans="1:10" ht="18.75">
      <c r="A3" s="356" t="s">
        <v>574</v>
      </c>
      <c r="B3" s="356"/>
      <c r="C3" s="356"/>
      <c r="D3" s="356"/>
      <c r="E3" s="356"/>
      <c r="F3" s="356"/>
      <c r="G3" s="356"/>
      <c r="H3" s="356"/>
      <c r="I3" s="143"/>
      <c r="J3" s="143"/>
    </row>
    <row r="4" spans="1:10" ht="18.75">
      <c r="A4" s="144"/>
      <c r="B4" s="144"/>
      <c r="C4" s="144"/>
      <c r="D4" s="144"/>
      <c r="E4" s="144"/>
      <c r="F4" s="145"/>
      <c r="G4" s="144"/>
      <c r="H4" s="144"/>
      <c r="I4" s="144"/>
      <c r="J4" s="145"/>
    </row>
    <row r="5" spans="1:10" ht="18.75">
      <c r="A5" s="146"/>
      <c r="B5" s="146"/>
      <c r="C5" s="146"/>
      <c r="D5" s="146"/>
      <c r="E5" s="146"/>
      <c r="F5" s="357" t="s">
        <v>563</v>
      </c>
      <c r="G5" s="357"/>
      <c r="H5" s="146"/>
      <c r="J5" s="147"/>
    </row>
    <row r="6" spans="1:10" ht="18.75">
      <c r="A6" s="146"/>
      <c r="B6" s="146"/>
      <c r="C6" s="146"/>
      <c r="D6" s="146"/>
      <c r="E6" s="146"/>
      <c r="F6" s="147"/>
      <c r="G6" s="146"/>
      <c r="H6" s="146"/>
      <c r="I6" s="146"/>
      <c r="J6" s="147"/>
    </row>
    <row r="7" spans="1:10" ht="18.75">
      <c r="A7" s="148" t="s">
        <v>565</v>
      </c>
      <c r="B7" s="148"/>
      <c r="C7" s="148"/>
      <c r="D7" s="148"/>
      <c r="E7" s="148"/>
      <c r="F7" s="149"/>
      <c r="G7" s="148"/>
      <c r="H7" s="148"/>
      <c r="I7" s="148"/>
      <c r="J7" s="149"/>
    </row>
    <row r="8" spans="1:10" ht="19.5">
      <c r="A8" s="153" t="s">
        <v>566</v>
      </c>
      <c r="B8" s="153"/>
      <c r="C8" s="153"/>
      <c r="D8" s="153"/>
      <c r="E8" s="153"/>
      <c r="F8" s="153" t="s">
        <v>567</v>
      </c>
      <c r="G8" s="153"/>
      <c r="H8" s="153"/>
      <c r="I8" s="154"/>
      <c r="J8"/>
    </row>
    <row r="9" spans="1:10" ht="19.5">
      <c r="A9" s="155" t="s">
        <v>564</v>
      </c>
      <c r="B9" s="153"/>
      <c r="C9" s="153"/>
      <c r="D9" s="153"/>
      <c r="E9" s="153"/>
      <c r="F9" s="150"/>
      <c r="G9" s="150"/>
      <c r="H9" s="150"/>
      <c r="I9" s="154"/>
      <c r="J9"/>
    </row>
    <row r="10" spans="1:10" ht="19.5">
      <c r="A10" s="150" t="s">
        <v>568</v>
      </c>
      <c r="B10" s="150"/>
      <c r="C10" s="150"/>
      <c r="D10" s="150"/>
      <c r="E10" s="150"/>
      <c r="F10" s="160" t="s">
        <v>577</v>
      </c>
      <c r="G10" s="156"/>
      <c r="H10" s="157"/>
      <c r="I10" s="151"/>
      <c r="J10"/>
    </row>
    <row r="11" spans="1:12" ht="18.75" customHeight="1">
      <c r="A11" s="146"/>
      <c r="B11" s="152" t="s">
        <v>575</v>
      </c>
      <c r="C11" s="158"/>
      <c r="D11" s="159">
        <v>16536</v>
      </c>
      <c r="E11" s="160"/>
      <c r="F11" s="152" t="s">
        <v>575</v>
      </c>
      <c r="G11" s="158"/>
      <c r="H11" s="159">
        <v>26000</v>
      </c>
      <c r="J11"/>
      <c r="L11" s="161"/>
    </row>
    <row r="12" spans="1:10" ht="39" customHeight="1">
      <c r="A12" s="146"/>
      <c r="B12" s="177" t="s">
        <v>576</v>
      </c>
      <c r="C12" s="163"/>
      <c r="D12" s="178">
        <v>4464</v>
      </c>
      <c r="E12" s="160"/>
      <c r="F12" s="364" t="s">
        <v>578</v>
      </c>
      <c r="G12" s="364"/>
      <c r="H12" s="178">
        <v>91790</v>
      </c>
      <c r="J12"/>
    </row>
    <row r="13" spans="1:10" ht="39" customHeight="1">
      <c r="A13" s="146"/>
      <c r="B13" s="177" t="s">
        <v>579</v>
      </c>
      <c r="C13" s="163"/>
      <c r="D13" s="178">
        <v>96790</v>
      </c>
      <c r="E13" s="160"/>
      <c r="F13" s="181"/>
      <c r="G13" s="181"/>
      <c r="H13" s="180"/>
      <c r="J13"/>
    </row>
    <row r="14" spans="1:10" ht="39" customHeight="1">
      <c r="A14" s="146"/>
      <c r="B14" s="179"/>
      <c r="C14" s="160"/>
      <c r="D14" s="180"/>
      <c r="E14" s="160"/>
      <c r="F14" s="181"/>
      <c r="G14" s="181"/>
      <c r="H14" s="180"/>
      <c r="J14"/>
    </row>
    <row r="15" spans="1:7" ht="18.75">
      <c r="A15" s="146"/>
      <c r="F15" s="146"/>
      <c r="G15" s="165"/>
    </row>
    <row r="16" spans="1:7" ht="18.75">
      <c r="A16" s="146"/>
      <c r="F16" s="146"/>
      <c r="G16" s="165"/>
    </row>
    <row r="17" spans="1:9" ht="18.75">
      <c r="A17" s="166" t="s">
        <v>580</v>
      </c>
      <c r="B17" s="167"/>
      <c r="C17" s="168"/>
      <c r="D17" s="168"/>
      <c r="E17" s="168"/>
      <c r="F17" s="169"/>
      <c r="G17" s="167"/>
      <c r="H17" s="170"/>
      <c r="I17" s="171"/>
    </row>
    <row r="20" spans="5:8" ht="18.75">
      <c r="E20" s="363" t="s">
        <v>569</v>
      </c>
      <c r="F20" s="363"/>
      <c r="G20" s="363"/>
      <c r="H20" s="363"/>
    </row>
    <row r="21" spans="5:8" ht="18.75">
      <c r="E21" s="167"/>
      <c r="F21" s="363" t="s">
        <v>87</v>
      </c>
      <c r="G21" s="363"/>
      <c r="H21" s="40"/>
    </row>
    <row r="25" spans="2:6" ht="15">
      <c r="B25" t="s">
        <v>604</v>
      </c>
      <c r="F25" s="40">
        <v>1000000</v>
      </c>
    </row>
    <row r="27" spans="2:6" ht="15">
      <c r="B27" t="s">
        <v>605</v>
      </c>
      <c r="F27" s="40">
        <v>5000</v>
      </c>
    </row>
    <row r="29" spans="2:6" ht="15">
      <c r="B29" t="s">
        <v>606</v>
      </c>
      <c r="F29" s="40">
        <f>F25-F27</f>
        <v>995000</v>
      </c>
    </row>
  </sheetData>
  <sheetProtection/>
  <mergeCells count="7">
    <mergeCell ref="E20:H20"/>
    <mergeCell ref="F21:G21"/>
    <mergeCell ref="F12:G12"/>
    <mergeCell ref="A1:H1"/>
    <mergeCell ref="A2:H2"/>
    <mergeCell ref="A3:H3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K31"/>
  <sheetViews>
    <sheetView zoomScalePageLayoutView="0" workbookViewId="0" topLeftCell="A1">
      <selection activeCell="K31" sqref="K31"/>
    </sheetView>
  </sheetViews>
  <sheetFormatPr defaultColWidth="9.140625" defaultRowHeight="15"/>
  <cols>
    <col min="1" max="1" width="5.7109375" style="0" customWidth="1"/>
    <col min="2" max="2" width="25.7109375" style="0" customWidth="1"/>
    <col min="3" max="6" width="14.7109375" style="0" customWidth="1"/>
    <col min="7" max="7" width="25.7109375" style="0" customWidth="1"/>
    <col min="8" max="11" width="14.7109375" style="0" customWidth="1"/>
  </cols>
  <sheetData>
    <row r="1" spans="1:11" s="2" customFormat="1" ht="15.75">
      <c r="A1" s="369" t="s">
        <v>671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2:11" s="2" customFormat="1" ht="15" customHeight="1">
      <c r="B2" s="116"/>
      <c r="C2" s="116"/>
      <c r="D2" s="140"/>
      <c r="E2" s="140"/>
      <c r="F2" s="140"/>
      <c r="I2" s="140"/>
      <c r="J2" s="140"/>
      <c r="K2" s="140"/>
    </row>
    <row r="3" spans="1:11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56</v>
      </c>
      <c r="H3" s="1" t="s">
        <v>57</v>
      </c>
      <c r="I3" s="1" t="s">
        <v>58</v>
      </c>
      <c r="J3" s="1" t="s">
        <v>103</v>
      </c>
      <c r="K3" s="332" t="s">
        <v>104</v>
      </c>
    </row>
    <row r="4" spans="1:11" s="11" customFormat="1" ht="15.75">
      <c r="A4" s="1">
        <v>1</v>
      </c>
      <c r="B4" s="370" t="s">
        <v>9</v>
      </c>
      <c r="C4" s="87" t="s">
        <v>404</v>
      </c>
      <c r="D4" s="87" t="s">
        <v>135</v>
      </c>
      <c r="E4" s="87" t="s">
        <v>136</v>
      </c>
      <c r="F4" s="87" t="s">
        <v>5</v>
      </c>
      <c r="G4" s="370" t="s">
        <v>9</v>
      </c>
      <c r="H4" s="87" t="s">
        <v>404</v>
      </c>
      <c r="I4" s="87" t="s">
        <v>135</v>
      </c>
      <c r="J4" s="87" t="s">
        <v>136</v>
      </c>
      <c r="K4" s="87" t="s">
        <v>5</v>
      </c>
    </row>
    <row r="5" spans="1:11" s="325" customFormat="1" ht="12.75">
      <c r="A5" s="327">
        <v>2</v>
      </c>
      <c r="B5" s="370"/>
      <c r="C5" s="328" t="s">
        <v>4</v>
      </c>
      <c r="D5" s="328" t="s">
        <v>4</v>
      </c>
      <c r="E5" s="328" t="s">
        <v>4</v>
      </c>
      <c r="F5" s="328" t="s">
        <v>4</v>
      </c>
      <c r="G5" s="370"/>
      <c r="H5" s="328" t="s">
        <v>4</v>
      </c>
      <c r="I5" s="328" t="s">
        <v>4</v>
      </c>
      <c r="J5" s="328" t="s">
        <v>4</v>
      </c>
      <c r="K5" s="328" t="s">
        <v>4</v>
      </c>
    </row>
    <row r="6" spans="1:11" s="94" customFormat="1" ht="16.5">
      <c r="A6" s="1">
        <v>3</v>
      </c>
      <c r="B6" s="366" t="s">
        <v>53</v>
      </c>
      <c r="C6" s="366"/>
      <c r="D6" s="366"/>
      <c r="E6" s="366"/>
      <c r="F6" s="366"/>
      <c r="G6" s="371" t="s">
        <v>147</v>
      </c>
      <c r="H6" s="372"/>
      <c r="I6" s="372"/>
      <c r="J6" s="372"/>
      <c r="K6" s="373"/>
    </row>
    <row r="7" spans="1:11" s="11" customFormat="1" ht="47.25">
      <c r="A7" s="1">
        <v>4</v>
      </c>
      <c r="B7" s="89" t="s">
        <v>303</v>
      </c>
      <c r="C7" s="5">
        <f>Bevételek!C95</f>
        <v>0</v>
      </c>
      <c r="D7" s="5">
        <f>Bevételek!C96</f>
        <v>10309222</v>
      </c>
      <c r="E7" s="5">
        <f>Bevételek!C97</f>
        <v>0</v>
      </c>
      <c r="F7" s="5">
        <f>C7+D7+E7</f>
        <v>10309222</v>
      </c>
      <c r="G7" s="91" t="s">
        <v>45</v>
      </c>
      <c r="H7" s="5">
        <f>Kiadás!C8</f>
        <v>0</v>
      </c>
      <c r="I7" s="5">
        <f>Kiadás!C9</f>
        <v>5120100</v>
      </c>
      <c r="J7" s="5">
        <f>Kiadás!C10</f>
        <v>192000</v>
      </c>
      <c r="K7" s="5">
        <f>H7+I7+J7</f>
        <v>5312100</v>
      </c>
    </row>
    <row r="8" spans="1:11" s="11" customFormat="1" ht="45">
      <c r="A8" s="1">
        <v>5</v>
      </c>
      <c r="B8" s="89" t="s">
        <v>325</v>
      </c>
      <c r="C8" s="5">
        <f>Bevételek!C156</f>
        <v>0</v>
      </c>
      <c r="D8" s="5">
        <f>Bevételek!C157</f>
        <v>500000</v>
      </c>
      <c r="E8" s="5">
        <f>Bevételek!C158</f>
        <v>1750000</v>
      </c>
      <c r="F8" s="5">
        <f>C8+D8+E8</f>
        <v>2250000</v>
      </c>
      <c r="G8" s="91" t="s">
        <v>89</v>
      </c>
      <c r="H8" s="5">
        <f>Kiadás!C12</f>
        <v>0</v>
      </c>
      <c r="I8" s="5">
        <f>Kiadás!C13</f>
        <v>951140</v>
      </c>
      <c r="J8" s="5">
        <f>Kiadás!C14</f>
        <v>38240</v>
      </c>
      <c r="K8" s="5">
        <f>H8+I8+J8</f>
        <v>989380</v>
      </c>
    </row>
    <row r="9" spans="1:11" s="11" customFormat="1" ht="15.75">
      <c r="A9" s="1">
        <v>6</v>
      </c>
      <c r="B9" s="89" t="s">
        <v>53</v>
      </c>
      <c r="C9" s="5">
        <f>Bevételek!C213</f>
        <v>0</v>
      </c>
      <c r="D9" s="5">
        <f>Bevételek!C214</f>
        <v>722620</v>
      </c>
      <c r="E9" s="5">
        <f>Bevételek!C215</f>
        <v>0</v>
      </c>
      <c r="F9" s="5">
        <f>C9+D9+E9</f>
        <v>722620</v>
      </c>
      <c r="G9" s="91" t="s">
        <v>90</v>
      </c>
      <c r="H9" s="5">
        <f>Kiadás!C16</f>
        <v>0</v>
      </c>
      <c r="I9" s="5">
        <f>Kiadás!C17</f>
        <v>3079724</v>
      </c>
      <c r="J9" s="5">
        <f>Kiadás!C18</f>
        <v>0</v>
      </c>
      <c r="K9" s="5">
        <f>H9+I9+J9</f>
        <v>3079724</v>
      </c>
    </row>
    <row r="10" spans="1:11" s="11" customFormat="1" ht="15.75">
      <c r="A10" s="1">
        <v>7</v>
      </c>
      <c r="B10" s="375" t="s">
        <v>382</v>
      </c>
      <c r="C10" s="374">
        <f>Bevételek!C247</f>
        <v>0</v>
      </c>
      <c r="D10" s="374">
        <f>Bevételek!C248</f>
        <v>0</v>
      </c>
      <c r="E10" s="374">
        <f>Bevételek!C249</f>
        <v>0</v>
      </c>
      <c r="F10" s="374">
        <f>C10+D10+E10</f>
        <v>0</v>
      </c>
      <c r="G10" s="91" t="s">
        <v>91</v>
      </c>
      <c r="H10" s="5">
        <f>Kiadás!C61</f>
        <v>0</v>
      </c>
      <c r="I10" s="5">
        <f>Kiadás!C62</f>
        <v>554100</v>
      </c>
      <c r="J10" s="5">
        <f>Kiadás!C63</f>
        <v>0</v>
      </c>
      <c r="K10" s="5">
        <f>H10+I10+J10</f>
        <v>554100</v>
      </c>
    </row>
    <row r="11" spans="1:11" s="11" customFormat="1" ht="30">
      <c r="A11" s="1">
        <v>8</v>
      </c>
      <c r="B11" s="375"/>
      <c r="C11" s="374"/>
      <c r="D11" s="374"/>
      <c r="E11" s="374"/>
      <c r="F11" s="374"/>
      <c r="G11" s="91" t="s">
        <v>92</v>
      </c>
      <c r="H11" s="5">
        <f>Kiadás!C124</f>
        <v>0</v>
      </c>
      <c r="I11" s="5">
        <f>Kiadás!C125</f>
        <v>959223</v>
      </c>
      <c r="J11" s="5">
        <f>Kiadás!C126</f>
        <v>0</v>
      </c>
      <c r="K11" s="5">
        <f>H11+I11+J11</f>
        <v>959223</v>
      </c>
    </row>
    <row r="12" spans="1:11" s="11" customFormat="1" ht="15.75">
      <c r="A12" s="1">
        <v>9</v>
      </c>
      <c r="B12" s="90" t="s">
        <v>94</v>
      </c>
      <c r="C12" s="13">
        <f>SUM(C7:C11)</f>
        <v>0</v>
      </c>
      <c r="D12" s="13">
        <f>SUM(D7:D11)</f>
        <v>11531842</v>
      </c>
      <c r="E12" s="13">
        <f>SUM(E7:E11)</f>
        <v>1750000</v>
      </c>
      <c r="F12" s="13">
        <f>SUM(F7:F11)</f>
        <v>13281842</v>
      </c>
      <c r="G12" s="90" t="s">
        <v>95</v>
      </c>
      <c r="H12" s="13">
        <f>SUM(H7:H11)</f>
        <v>0</v>
      </c>
      <c r="I12" s="13">
        <f>SUM(I7:I11)</f>
        <v>10664287</v>
      </c>
      <c r="J12" s="13">
        <f>SUM(J7:J11)</f>
        <v>230240</v>
      </c>
      <c r="K12" s="13">
        <f>SUM(K7:K11)</f>
        <v>10894527</v>
      </c>
    </row>
    <row r="13" spans="1:11" s="11" customFormat="1" ht="15.75">
      <c r="A13" s="1">
        <v>10</v>
      </c>
      <c r="B13" s="92" t="s">
        <v>152</v>
      </c>
      <c r="C13" s="93">
        <f>C12-H12</f>
        <v>0</v>
      </c>
      <c r="D13" s="93">
        <f>D12-I12</f>
        <v>867555</v>
      </c>
      <c r="E13" s="93">
        <f>E12-J12</f>
        <v>1519760</v>
      </c>
      <c r="F13" s="93">
        <f>F12-K12</f>
        <v>2387315</v>
      </c>
      <c r="G13" s="365" t="s">
        <v>138</v>
      </c>
      <c r="H13" s="376">
        <f>Kiadás!C153</f>
        <v>0</v>
      </c>
      <c r="I13" s="376">
        <f>Kiadás!C154</f>
        <v>409233</v>
      </c>
      <c r="J13" s="376">
        <f>Kiadás!C155</f>
        <v>0</v>
      </c>
      <c r="K13" s="376">
        <f>H13+I13+J13</f>
        <v>409233</v>
      </c>
    </row>
    <row r="14" spans="1:11" s="11" customFormat="1" ht="15.75">
      <c r="A14" s="1">
        <v>11</v>
      </c>
      <c r="B14" s="92" t="s">
        <v>143</v>
      </c>
      <c r="C14" s="5">
        <f>Bevételek!C269</f>
        <v>0</v>
      </c>
      <c r="D14" s="5">
        <f>Bevételek!C270</f>
        <v>1789187</v>
      </c>
      <c r="E14" s="5">
        <f>Bevételek!C271</f>
        <v>0</v>
      </c>
      <c r="F14" s="5">
        <f>C14+D14+E14</f>
        <v>1789187</v>
      </c>
      <c r="G14" s="365"/>
      <c r="H14" s="376"/>
      <c r="I14" s="376"/>
      <c r="J14" s="376"/>
      <c r="K14" s="376"/>
    </row>
    <row r="15" spans="1:11" s="11" customFormat="1" ht="15.75">
      <c r="A15" s="1">
        <v>12</v>
      </c>
      <c r="B15" s="92" t="s">
        <v>144</v>
      </c>
      <c r="C15" s="5">
        <f>Bevételek!C290</f>
        <v>0</v>
      </c>
      <c r="D15" s="5">
        <f>Bevételek!C291</f>
        <v>0</v>
      </c>
      <c r="E15" s="5">
        <f>Bevételek!C292</f>
        <v>0</v>
      </c>
      <c r="F15" s="5">
        <f>C15+D15+E15</f>
        <v>0</v>
      </c>
      <c r="G15" s="365"/>
      <c r="H15" s="376"/>
      <c r="I15" s="376"/>
      <c r="J15" s="376"/>
      <c r="K15" s="376"/>
    </row>
    <row r="16" spans="1:11" s="11" customFormat="1" ht="31.5">
      <c r="A16" s="1">
        <v>13</v>
      </c>
      <c r="B16" s="90" t="s">
        <v>10</v>
      </c>
      <c r="C16" s="14">
        <f>C12+C14+C15</f>
        <v>0</v>
      </c>
      <c r="D16" s="14">
        <f>D12+D14+D15</f>
        <v>13321029</v>
      </c>
      <c r="E16" s="14">
        <f>E12+E14+E15</f>
        <v>1750000</v>
      </c>
      <c r="F16" s="14">
        <f>F12+F14+F15</f>
        <v>15071029</v>
      </c>
      <c r="G16" s="90" t="s">
        <v>11</v>
      </c>
      <c r="H16" s="14">
        <f>H12+H13</f>
        <v>0</v>
      </c>
      <c r="I16" s="14">
        <f>I12+I13</f>
        <v>11073520</v>
      </c>
      <c r="J16" s="14">
        <f>J12+J13</f>
        <v>230240</v>
      </c>
      <c r="K16" s="14">
        <f>K12+K13</f>
        <v>11303760</v>
      </c>
    </row>
    <row r="17" spans="1:11" s="94" customFormat="1" ht="16.5">
      <c r="A17" s="1">
        <v>14</v>
      </c>
      <c r="B17" s="367" t="s">
        <v>146</v>
      </c>
      <c r="C17" s="367"/>
      <c r="D17" s="367"/>
      <c r="E17" s="367"/>
      <c r="F17" s="367"/>
      <c r="G17" s="368" t="s">
        <v>125</v>
      </c>
      <c r="H17" s="368"/>
      <c r="I17" s="368"/>
      <c r="J17" s="368"/>
      <c r="K17" s="368"/>
    </row>
    <row r="18" spans="1:11" s="11" customFormat="1" ht="47.25">
      <c r="A18" s="1">
        <v>15</v>
      </c>
      <c r="B18" s="89" t="s">
        <v>312</v>
      </c>
      <c r="C18" s="5">
        <f>Bevételek!C125</f>
        <v>0</v>
      </c>
      <c r="D18" s="5">
        <f>Bevételek!C126</f>
        <v>0</v>
      </c>
      <c r="E18" s="5">
        <f>Bevételek!C127</f>
        <v>0</v>
      </c>
      <c r="F18" s="5">
        <f>C18+D18+E18</f>
        <v>0</v>
      </c>
      <c r="G18" s="89" t="s">
        <v>120</v>
      </c>
      <c r="H18" s="5">
        <f>Kiadás!C129</f>
        <v>0</v>
      </c>
      <c r="I18" s="5">
        <f>Kiadás!C130</f>
        <v>4022853</v>
      </c>
      <c r="J18" s="5">
        <f>Kiadás!C131</f>
        <v>0</v>
      </c>
      <c r="K18" s="5">
        <f>H18+I18+J18</f>
        <v>4022853</v>
      </c>
    </row>
    <row r="19" spans="1:11" s="11" customFormat="1" ht="15.75">
      <c r="A19" s="1">
        <v>16</v>
      </c>
      <c r="B19" s="89" t="s">
        <v>146</v>
      </c>
      <c r="C19" s="5">
        <f>Bevételek!C233</f>
        <v>0</v>
      </c>
      <c r="D19" s="5">
        <f>Bevételek!C234</f>
        <v>0</v>
      </c>
      <c r="E19" s="5">
        <f>Bevételek!C235</f>
        <v>0</v>
      </c>
      <c r="F19" s="5">
        <f>C19+D19+E19</f>
        <v>0</v>
      </c>
      <c r="G19" s="89" t="s">
        <v>54</v>
      </c>
      <c r="H19" s="5">
        <f>Kiadás!C133</f>
        <v>0</v>
      </c>
      <c r="I19" s="5">
        <f>Kiadás!C134</f>
        <v>355666</v>
      </c>
      <c r="J19" s="5">
        <f>Kiadás!C135</f>
        <v>0</v>
      </c>
      <c r="K19" s="5">
        <f>H19+I19+J19</f>
        <v>355666</v>
      </c>
    </row>
    <row r="20" spans="1:11" s="11" customFormat="1" ht="31.5">
      <c r="A20" s="1">
        <v>17</v>
      </c>
      <c r="B20" s="89" t="s">
        <v>383</v>
      </c>
      <c r="C20" s="5">
        <f>Bevételek!C261</f>
        <v>0</v>
      </c>
      <c r="D20" s="5">
        <f>Bevételek!C262</f>
        <v>611250</v>
      </c>
      <c r="E20" s="5">
        <f>Bevételek!C263</f>
        <v>0</v>
      </c>
      <c r="F20" s="5">
        <f>C20+D20+E20</f>
        <v>611250</v>
      </c>
      <c r="G20" s="89" t="s">
        <v>220</v>
      </c>
      <c r="H20" s="5">
        <f>Kiadás!C137</f>
        <v>0</v>
      </c>
      <c r="I20" s="5">
        <f>Kiadás!C138</f>
        <v>0</v>
      </c>
      <c r="J20" s="5">
        <f>Kiadás!C139</f>
        <v>0</v>
      </c>
      <c r="K20" s="5">
        <f>H20+I20+J20</f>
        <v>0</v>
      </c>
    </row>
    <row r="21" spans="1:11" s="11" customFormat="1" ht="15.75">
      <c r="A21" s="1">
        <v>18</v>
      </c>
      <c r="B21" s="90" t="s">
        <v>94</v>
      </c>
      <c r="C21" s="13">
        <f>SUM(C18:C20)</f>
        <v>0</v>
      </c>
      <c r="D21" s="13">
        <f>SUM(D18:D20)</f>
        <v>611250</v>
      </c>
      <c r="E21" s="13">
        <f>SUM(E18:E20)</f>
        <v>0</v>
      </c>
      <c r="F21" s="13">
        <f>SUM(F18:F20)</f>
        <v>611250</v>
      </c>
      <c r="G21" s="90" t="s">
        <v>95</v>
      </c>
      <c r="H21" s="13">
        <f>SUM(H18:H20)</f>
        <v>0</v>
      </c>
      <c r="I21" s="13">
        <f>SUM(I18:I20)</f>
        <v>4378519</v>
      </c>
      <c r="J21" s="13">
        <f>SUM(J18:J20)</f>
        <v>0</v>
      </c>
      <c r="K21" s="13">
        <f>SUM(K18:K20)</f>
        <v>4378519</v>
      </c>
    </row>
    <row r="22" spans="1:11" s="11" customFormat="1" ht="15.75">
      <c r="A22" s="1">
        <v>19</v>
      </c>
      <c r="B22" s="92" t="s">
        <v>152</v>
      </c>
      <c r="C22" s="93">
        <f>C21-H21</f>
        <v>0</v>
      </c>
      <c r="D22" s="93">
        <f>D21-I21</f>
        <v>-3767269</v>
      </c>
      <c r="E22" s="93">
        <f>E21-J21</f>
        <v>0</v>
      </c>
      <c r="F22" s="93">
        <f>F21-K21</f>
        <v>-3767269</v>
      </c>
      <c r="G22" s="365" t="s">
        <v>138</v>
      </c>
      <c r="H22" s="376">
        <f>Kiadás!C168</f>
        <v>0</v>
      </c>
      <c r="I22" s="376">
        <f>Kiadás!C169</f>
        <v>0</v>
      </c>
      <c r="J22" s="376">
        <f>Kiadás!C170</f>
        <v>0</v>
      </c>
      <c r="K22" s="376">
        <f>H22+I22+J22</f>
        <v>0</v>
      </c>
    </row>
    <row r="23" spans="1:11" s="11" customFormat="1" ht="15.75">
      <c r="A23" s="1">
        <v>20</v>
      </c>
      <c r="B23" s="92" t="s">
        <v>143</v>
      </c>
      <c r="C23" s="5">
        <f>Bevételek!C276</f>
        <v>0</v>
      </c>
      <c r="D23" s="5">
        <f>Bevételek!C277</f>
        <v>0</v>
      </c>
      <c r="E23" s="5">
        <f>Bevételek!C278</f>
        <v>0</v>
      </c>
      <c r="F23" s="5">
        <f>C23+D23+E23</f>
        <v>0</v>
      </c>
      <c r="G23" s="365"/>
      <c r="H23" s="376"/>
      <c r="I23" s="376"/>
      <c r="J23" s="376"/>
      <c r="K23" s="376"/>
    </row>
    <row r="24" spans="1:11" s="11" customFormat="1" ht="15.75">
      <c r="A24" s="1">
        <v>21</v>
      </c>
      <c r="B24" s="92" t="s">
        <v>144</v>
      </c>
      <c r="C24" s="5">
        <f>Bevételek!C303</f>
        <v>0</v>
      </c>
      <c r="D24" s="5">
        <f>Bevételek!C304</f>
        <v>0</v>
      </c>
      <c r="E24" s="5">
        <f>Bevételek!C305</f>
        <v>0</v>
      </c>
      <c r="F24" s="5">
        <f>C24+D24+E24</f>
        <v>0</v>
      </c>
      <c r="G24" s="365"/>
      <c r="H24" s="376"/>
      <c r="I24" s="376"/>
      <c r="J24" s="376"/>
      <c r="K24" s="376"/>
    </row>
    <row r="25" spans="1:11" s="11" customFormat="1" ht="31.5">
      <c r="A25" s="1">
        <v>22</v>
      </c>
      <c r="B25" s="90" t="s">
        <v>12</v>
      </c>
      <c r="C25" s="14">
        <f>C21+C23+C24</f>
        <v>0</v>
      </c>
      <c r="D25" s="14">
        <f>D21+D23+D24</f>
        <v>611250</v>
      </c>
      <c r="E25" s="14">
        <f>E21+E23+E24</f>
        <v>0</v>
      </c>
      <c r="F25" s="14">
        <f>F21+F23+F24</f>
        <v>611250</v>
      </c>
      <c r="G25" s="90" t="s">
        <v>13</v>
      </c>
      <c r="H25" s="14">
        <f>H21+H22</f>
        <v>0</v>
      </c>
      <c r="I25" s="14">
        <f>I21+I22</f>
        <v>4378519</v>
      </c>
      <c r="J25" s="14">
        <f>J21+J22</f>
        <v>0</v>
      </c>
      <c r="K25" s="14">
        <f>K21+K22</f>
        <v>4378519</v>
      </c>
    </row>
    <row r="26" spans="1:11" s="94" customFormat="1" ht="16.5">
      <c r="A26" s="1">
        <v>23</v>
      </c>
      <c r="B26" s="366" t="s">
        <v>148</v>
      </c>
      <c r="C26" s="366"/>
      <c r="D26" s="366"/>
      <c r="E26" s="366"/>
      <c r="F26" s="366"/>
      <c r="G26" s="368" t="s">
        <v>149</v>
      </c>
      <c r="H26" s="368"/>
      <c r="I26" s="368"/>
      <c r="J26" s="368"/>
      <c r="K26" s="368"/>
    </row>
    <row r="27" spans="1:11" s="11" customFormat="1" ht="15.75">
      <c r="A27" s="1">
        <v>24</v>
      </c>
      <c r="B27" s="89" t="s">
        <v>150</v>
      </c>
      <c r="C27" s="5">
        <f>C12+C21</f>
        <v>0</v>
      </c>
      <c r="D27" s="5">
        <f>D12+D21</f>
        <v>12143092</v>
      </c>
      <c r="E27" s="5">
        <f>E12+E21</f>
        <v>1750000</v>
      </c>
      <c r="F27" s="5">
        <f>F12+F21</f>
        <v>13893092</v>
      </c>
      <c r="G27" s="89" t="s">
        <v>151</v>
      </c>
      <c r="H27" s="5">
        <f aca="true" t="shared" si="0" ref="H27:K28">H12+H21</f>
        <v>0</v>
      </c>
      <c r="I27" s="5">
        <f t="shared" si="0"/>
        <v>15042806</v>
      </c>
      <c r="J27" s="5">
        <f t="shared" si="0"/>
        <v>230240</v>
      </c>
      <c r="K27" s="5">
        <f t="shared" si="0"/>
        <v>15273046</v>
      </c>
    </row>
    <row r="28" spans="1:11" s="11" customFormat="1" ht="15.75">
      <c r="A28" s="1">
        <v>25</v>
      </c>
      <c r="B28" s="92" t="s">
        <v>152</v>
      </c>
      <c r="C28" s="93">
        <f>C27-H27</f>
        <v>0</v>
      </c>
      <c r="D28" s="93">
        <f>D27-I27</f>
        <v>-2899714</v>
      </c>
      <c r="E28" s="93">
        <f>E27-J27</f>
        <v>1519760</v>
      </c>
      <c r="F28" s="93">
        <f>F27-K27</f>
        <v>-1379954</v>
      </c>
      <c r="G28" s="365" t="s">
        <v>145</v>
      </c>
      <c r="H28" s="376">
        <f t="shared" si="0"/>
        <v>0</v>
      </c>
      <c r="I28" s="376">
        <f t="shared" si="0"/>
        <v>409233</v>
      </c>
      <c r="J28" s="376">
        <f t="shared" si="0"/>
        <v>0</v>
      </c>
      <c r="K28" s="376">
        <f t="shared" si="0"/>
        <v>409233</v>
      </c>
    </row>
    <row r="29" spans="1:11" s="11" customFormat="1" ht="15.75">
      <c r="A29" s="1">
        <v>26</v>
      </c>
      <c r="B29" s="92" t="s">
        <v>143</v>
      </c>
      <c r="C29" s="5">
        <f aca="true" t="shared" si="1" ref="C29:F30">C14+C23</f>
        <v>0</v>
      </c>
      <c r="D29" s="5">
        <f t="shared" si="1"/>
        <v>1789187</v>
      </c>
      <c r="E29" s="5">
        <f t="shared" si="1"/>
        <v>0</v>
      </c>
      <c r="F29" s="5">
        <f t="shared" si="1"/>
        <v>1789187</v>
      </c>
      <c r="G29" s="365"/>
      <c r="H29" s="376"/>
      <c r="I29" s="376"/>
      <c r="J29" s="376"/>
      <c r="K29" s="376"/>
    </row>
    <row r="30" spans="1:11" s="11" customFormat="1" ht="15.75">
      <c r="A30" s="1">
        <v>27</v>
      </c>
      <c r="B30" s="92" t="s">
        <v>144</v>
      </c>
      <c r="C30" s="5">
        <f t="shared" si="1"/>
        <v>0</v>
      </c>
      <c r="D30" s="5">
        <f t="shared" si="1"/>
        <v>0</v>
      </c>
      <c r="E30" s="5">
        <f t="shared" si="1"/>
        <v>0</v>
      </c>
      <c r="F30" s="5">
        <f t="shared" si="1"/>
        <v>0</v>
      </c>
      <c r="G30" s="365"/>
      <c r="H30" s="376"/>
      <c r="I30" s="376"/>
      <c r="J30" s="376"/>
      <c r="K30" s="376"/>
    </row>
    <row r="31" spans="1:11" s="11" customFormat="1" ht="15.75">
      <c r="A31" s="1">
        <v>28</v>
      </c>
      <c r="B31" s="88" t="s">
        <v>7</v>
      </c>
      <c r="C31" s="14">
        <f>C27+C29+C30</f>
        <v>0</v>
      </c>
      <c r="D31" s="14">
        <f>D27+D29+D30</f>
        <v>13932279</v>
      </c>
      <c r="E31" s="14">
        <f>E27+E29+E30</f>
        <v>1750000</v>
      </c>
      <c r="F31" s="14">
        <f>F27+F29+F30</f>
        <v>15682279</v>
      </c>
      <c r="G31" s="88" t="s">
        <v>8</v>
      </c>
      <c r="H31" s="14">
        <f>SUM(H27:H30)</f>
        <v>0</v>
      </c>
      <c r="I31" s="14">
        <f>SUM(I27:I30)</f>
        <v>15452039</v>
      </c>
      <c r="J31" s="14">
        <f>SUM(J27:J30)</f>
        <v>230240</v>
      </c>
      <c r="K31" s="14">
        <f>SUM(K27:K30)</f>
        <v>15682279</v>
      </c>
    </row>
  </sheetData>
  <sheetProtection/>
  <mergeCells count="29">
    <mergeCell ref="K22:K24"/>
    <mergeCell ref="K28:K30"/>
    <mergeCell ref="H22:H24"/>
    <mergeCell ref="H28:H30"/>
    <mergeCell ref="I13:I15"/>
    <mergeCell ref="I22:I24"/>
    <mergeCell ref="I28:I30"/>
    <mergeCell ref="J13:J15"/>
    <mergeCell ref="J22:J24"/>
    <mergeCell ref="J28:J30"/>
    <mergeCell ref="G17:K17"/>
    <mergeCell ref="C10:C11"/>
    <mergeCell ref="D10:D11"/>
    <mergeCell ref="E10:E11"/>
    <mergeCell ref="F10:F11"/>
    <mergeCell ref="B6:F6"/>
    <mergeCell ref="B10:B11"/>
    <mergeCell ref="H13:H15"/>
    <mergeCell ref="K13:K15"/>
    <mergeCell ref="G22:G24"/>
    <mergeCell ref="B26:F26"/>
    <mergeCell ref="B17:F17"/>
    <mergeCell ref="G26:K26"/>
    <mergeCell ref="G28:G30"/>
    <mergeCell ref="A1:K1"/>
    <mergeCell ref="G4:G5"/>
    <mergeCell ref="B4:B5"/>
    <mergeCell ref="G13:G15"/>
    <mergeCell ref="G6:K6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8" scale="71" r:id="rId1"/>
  <headerFooter>
    <oddHeader>&amp;R&amp;"Arial,Normál"&amp;10
1. melléklet a 2/2018.(III.12.) önkormányzati rendelethez
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76"/>
  <sheetViews>
    <sheetView zoomScalePageLayoutView="0" workbookViewId="0" topLeftCell="A34">
      <selection activeCell="A77" sqref="A77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14.421875" style="2" customWidth="1"/>
    <col min="5" max="5" width="14.8515625" style="2" customWidth="1"/>
    <col min="6" max="6" width="13.8515625" style="2" customWidth="1"/>
    <col min="7" max="16384" width="9.140625" style="2" customWidth="1"/>
  </cols>
  <sheetData>
    <row r="1" spans="1:6" ht="15.75">
      <c r="A1" s="377" t="s">
        <v>666</v>
      </c>
      <c r="B1" s="377"/>
      <c r="C1" s="377"/>
      <c r="D1" s="377"/>
      <c r="E1" s="377"/>
      <c r="F1" s="377"/>
    </row>
    <row r="2" spans="1:6" ht="15.75">
      <c r="A2" s="369" t="s">
        <v>480</v>
      </c>
      <c r="B2" s="369"/>
      <c r="C2" s="369"/>
      <c r="D2" s="369"/>
      <c r="E2" s="369"/>
      <c r="F2" s="369"/>
    </row>
    <row r="3" ht="15.75"/>
    <row r="4" spans="1:6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3" customFormat="1" ht="15.75">
      <c r="A5" s="1">
        <v>1</v>
      </c>
      <c r="B5" s="370" t="s">
        <v>9</v>
      </c>
      <c r="C5" s="370" t="s">
        <v>153</v>
      </c>
      <c r="D5" s="4" t="s">
        <v>14</v>
      </c>
      <c r="E5" s="4" t="s">
        <v>15</v>
      </c>
      <c r="F5" s="4" t="s">
        <v>16</v>
      </c>
    </row>
    <row r="6" spans="1:6" s="3" customFormat="1" ht="33" customHeight="1">
      <c r="A6" s="1">
        <v>2</v>
      </c>
      <c r="B6" s="370"/>
      <c r="C6" s="370"/>
      <c r="D6" s="39" t="s">
        <v>4</v>
      </c>
      <c r="E6" s="39" t="s">
        <v>4</v>
      </c>
      <c r="F6" s="39" t="s">
        <v>4</v>
      </c>
    </row>
    <row r="7" spans="1:6" s="3" customFormat="1" ht="15.75">
      <c r="A7" s="1">
        <v>3</v>
      </c>
      <c r="B7" s="103" t="s">
        <v>120</v>
      </c>
      <c r="C7" s="98"/>
      <c r="D7" s="14"/>
      <c r="E7" s="14"/>
      <c r="F7" s="14"/>
    </row>
    <row r="8" spans="1:6" s="3" customFormat="1" ht="15.75" hidden="1">
      <c r="A8" s="1"/>
      <c r="B8" s="7"/>
      <c r="C8" s="98"/>
      <c r="D8" s="5"/>
      <c r="E8" s="5"/>
      <c r="F8" s="5">
        <f>D8+E8</f>
        <v>0</v>
      </c>
    </row>
    <row r="9" spans="1:6" s="3" customFormat="1" ht="31.5" hidden="1">
      <c r="A9" s="1"/>
      <c r="B9" s="7" t="s">
        <v>212</v>
      </c>
      <c r="C9" s="98"/>
      <c r="D9" s="5">
        <f>SUM(D8)</f>
        <v>0</v>
      </c>
      <c r="E9" s="114"/>
      <c r="F9" s="114"/>
    </row>
    <row r="10" spans="1:6" s="3" customFormat="1" ht="15.75" hidden="1">
      <c r="A10" s="1"/>
      <c r="B10" s="7" t="s">
        <v>537</v>
      </c>
      <c r="C10" s="98">
        <v>2</v>
      </c>
      <c r="D10" s="5"/>
      <c r="E10" s="5">
        <v>0</v>
      </c>
      <c r="F10" s="5">
        <f aca="true" t="shared" si="0" ref="F10:F17">D10+E10</f>
        <v>0</v>
      </c>
    </row>
    <row r="11" spans="1:6" s="3" customFormat="1" ht="47.25">
      <c r="A11" s="1">
        <v>4</v>
      </c>
      <c r="B11" s="120" t="s">
        <v>538</v>
      </c>
      <c r="C11" s="98">
        <v>2</v>
      </c>
      <c r="D11" s="5">
        <v>2322835</v>
      </c>
      <c r="E11" s="5">
        <v>627165</v>
      </c>
      <c r="F11" s="5">
        <f t="shared" si="0"/>
        <v>2950000</v>
      </c>
    </row>
    <row r="12" spans="1:6" s="3" customFormat="1" ht="31.5">
      <c r="A12" s="1">
        <v>5</v>
      </c>
      <c r="B12" s="120" t="s">
        <v>680</v>
      </c>
      <c r="C12" s="98">
        <v>2</v>
      </c>
      <c r="D12" s="5">
        <v>694766</v>
      </c>
      <c r="E12" s="5">
        <v>187587</v>
      </c>
      <c r="F12" s="5">
        <f t="shared" si="0"/>
        <v>882353</v>
      </c>
    </row>
    <row r="13" spans="1:6" s="3" customFormat="1" ht="15.75">
      <c r="A13" s="1">
        <v>6</v>
      </c>
      <c r="B13" s="7" t="s">
        <v>670</v>
      </c>
      <c r="C13" s="98">
        <v>2</v>
      </c>
      <c r="D13" s="5">
        <v>150000</v>
      </c>
      <c r="E13" s="5">
        <v>40500</v>
      </c>
      <c r="F13" s="5">
        <f t="shared" si="0"/>
        <v>190500</v>
      </c>
    </row>
    <row r="14" spans="1:6" s="3" customFormat="1" ht="15.75" hidden="1">
      <c r="A14" s="1">
        <v>5</v>
      </c>
      <c r="B14" s="120" t="s">
        <v>550</v>
      </c>
      <c r="C14" s="98">
        <v>2</v>
      </c>
      <c r="D14" s="5"/>
      <c r="E14" s="5"/>
      <c r="F14" s="5">
        <f t="shared" si="0"/>
        <v>0</v>
      </c>
    </row>
    <row r="15" spans="1:6" s="3" customFormat="1" ht="15.75" hidden="1">
      <c r="A15" s="1" t="s">
        <v>600</v>
      </c>
      <c r="B15" s="7" t="s">
        <v>593</v>
      </c>
      <c r="C15" s="98">
        <v>2</v>
      </c>
      <c r="D15" s="5"/>
      <c r="E15" s="5"/>
      <c r="F15" s="5">
        <f t="shared" si="0"/>
        <v>0</v>
      </c>
    </row>
    <row r="16" spans="1:6" s="3" customFormat="1" ht="15.75" hidden="1">
      <c r="A16" s="1"/>
      <c r="B16" s="7"/>
      <c r="C16" s="98"/>
      <c r="D16" s="5"/>
      <c r="E16" s="5"/>
      <c r="F16" s="5">
        <f t="shared" si="0"/>
        <v>0</v>
      </c>
    </row>
    <row r="17" spans="1:6" s="3" customFormat="1" ht="15.75" hidden="1">
      <c r="A17" s="1"/>
      <c r="B17" s="120"/>
      <c r="C17" s="98"/>
      <c r="D17" s="5"/>
      <c r="E17" s="5"/>
      <c r="F17" s="5">
        <f t="shared" si="0"/>
        <v>0</v>
      </c>
    </row>
    <row r="18" spans="1:6" s="3" customFormat="1" ht="31.5">
      <c r="A18" s="1">
        <v>7</v>
      </c>
      <c r="B18" s="7" t="s">
        <v>211</v>
      </c>
      <c r="C18" s="98"/>
      <c r="D18" s="5">
        <f>SUM(D10:D17)</f>
        <v>3167601</v>
      </c>
      <c r="E18" s="114"/>
      <c r="F18" s="114"/>
    </row>
    <row r="19" spans="1:6" s="3" customFormat="1" ht="31.5" hidden="1">
      <c r="A19" s="1"/>
      <c r="B19" s="7" t="s">
        <v>623</v>
      </c>
      <c r="C19" s="98">
        <v>2</v>
      </c>
      <c r="D19" s="5"/>
      <c r="E19" s="5"/>
      <c r="F19" s="5">
        <f>D19+E19</f>
        <v>0</v>
      </c>
    </row>
    <row r="20" spans="1:6" s="3" customFormat="1" ht="31.5" hidden="1">
      <c r="A20" s="1"/>
      <c r="B20" s="7" t="s">
        <v>210</v>
      </c>
      <c r="C20" s="98"/>
      <c r="D20" s="5">
        <f>SUM(D19)</f>
        <v>0</v>
      </c>
      <c r="E20" s="114"/>
      <c r="F20" s="114"/>
    </row>
    <row r="21" spans="1:6" s="3" customFormat="1" ht="15.75" hidden="1">
      <c r="A21" s="1"/>
      <c r="B21" s="120"/>
      <c r="C21" s="98">
        <v>2</v>
      </c>
      <c r="D21" s="5"/>
      <c r="E21" s="5"/>
      <c r="F21" s="5">
        <f aca="true" t="shared" si="1" ref="F21:F27">D21+E21</f>
        <v>0</v>
      </c>
    </row>
    <row r="22" spans="1:6" s="3" customFormat="1" ht="15.75" hidden="1">
      <c r="A22" s="1"/>
      <c r="B22" s="120"/>
      <c r="C22" s="98">
        <v>2</v>
      </c>
      <c r="D22" s="5"/>
      <c r="E22" s="5"/>
      <c r="F22" s="5">
        <f t="shared" si="1"/>
        <v>0</v>
      </c>
    </row>
    <row r="23" spans="1:6" s="3" customFormat="1" ht="15.75" hidden="1">
      <c r="A23" s="1"/>
      <c r="B23" s="7"/>
      <c r="C23" s="98"/>
      <c r="D23" s="5"/>
      <c r="E23" s="5"/>
      <c r="F23" s="5">
        <f t="shared" si="1"/>
        <v>0</v>
      </c>
    </row>
    <row r="24" spans="1:6" s="3" customFormat="1" ht="15.75" hidden="1">
      <c r="A24" s="1"/>
      <c r="B24" s="7"/>
      <c r="C24" s="98"/>
      <c r="D24" s="5"/>
      <c r="E24" s="5"/>
      <c r="F24" s="5">
        <f t="shared" si="1"/>
        <v>0</v>
      </c>
    </row>
    <row r="25" spans="1:6" s="3" customFormat="1" ht="15.75" hidden="1">
      <c r="A25" s="1"/>
      <c r="B25" s="120"/>
      <c r="C25" s="98"/>
      <c r="D25" s="5"/>
      <c r="E25" s="5"/>
      <c r="F25" s="5">
        <f t="shared" si="1"/>
        <v>0</v>
      </c>
    </row>
    <row r="26" spans="1:6" s="3" customFormat="1" ht="15.75" hidden="1">
      <c r="A26" s="1"/>
      <c r="B26" s="7"/>
      <c r="C26" s="98">
        <v>2</v>
      </c>
      <c r="D26" s="5"/>
      <c r="E26" s="5"/>
      <c r="F26" s="5">
        <f t="shared" si="1"/>
        <v>0</v>
      </c>
    </row>
    <row r="27" spans="1:6" s="3" customFormat="1" ht="15.75" hidden="1">
      <c r="A27" s="1"/>
      <c r="B27" s="7" t="s">
        <v>643</v>
      </c>
      <c r="C27" s="98">
        <v>2</v>
      </c>
      <c r="D27" s="5"/>
      <c r="E27" s="5"/>
      <c r="F27" s="5">
        <f t="shared" si="1"/>
        <v>0</v>
      </c>
    </row>
    <row r="28" spans="1:6" s="3" customFormat="1" ht="31.5" hidden="1">
      <c r="A28" s="1"/>
      <c r="B28" s="7" t="s">
        <v>213</v>
      </c>
      <c r="C28" s="98"/>
      <c r="D28" s="5">
        <f>SUM(D21:D25)</f>
        <v>0</v>
      </c>
      <c r="E28" s="114"/>
      <c r="F28" s="114"/>
    </row>
    <row r="29" spans="1:6" s="3" customFormat="1" ht="15.75" hidden="1">
      <c r="A29" s="1"/>
      <c r="B29" s="7" t="s">
        <v>214</v>
      </c>
      <c r="C29" s="98"/>
      <c r="D29" s="5"/>
      <c r="E29" s="114"/>
      <c r="F29" s="114"/>
    </row>
    <row r="30" spans="1:6" s="3" customFormat="1" ht="31.5" hidden="1">
      <c r="A30" s="1"/>
      <c r="B30" s="7" t="s">
        <v>215</v>
      </c>
      <c r="C30" s="98"/>
      <c r="D30" s="5"/>
      <c r="E30" s="114"/>
      <c r="F30" s="114"/>
    </row>
    <row r="31" spans="1:6" s="3" customFormat="1" ht="47.25">
      <c r="A31" s="1">
        <v>8</v>
      </c>
      <c r="B31" s="7" t="s">
        <v>234</v>
      </c>
      <c r="C31" s="98"/>
      <c r="D31" s="114"/>
      <c r="E31" s="5">
        <f>SUM(E7:E30)</f>
        <v>855252</v>
      </c>
      <c r="F31" s="114"/>
    </row>
    <row r="32" spans="1:6" s="3" customFormat="1" ht="15.75">
      <c r="A32" s="1">
        <v>9</v>
      </c>
      <c r="B32" s="9" t="s">
        <v>120</v>
      </c>
      <c r="C32" s="98"/>
      <c r="D32" s="14">
        <f>SUM(D33:D35)</f>
        <v>3167601</v>
      </c>
      <c r="E32" s="14">
        <f>SUM(E33:E35)</f>
        <v>855252</v>
      </c>
      <c r="F32" s="14">
        <f>D32+E32</f>
        <v>4022853</v>
      </c>
    </row>
    <row r="33" spans="1:6" s="3" customFormat="1" ht="31.5">
      <c r="A33" s="1">
        <v>10</v>
      </c>
      <c r="B33" s="86" t="s">
        <v>405</v>
      </c>
      <c r="C33" s="98">
        <v>1</v>
      </c>
      <c r="D33" s="5">
        <f>SUMIF($C$7:$C$32,"1",D$7:D$32)</f>
        <v>0</v>
      </c>
      <c r="E33" s="5">
        <f>SUMIF($C$7:$C$32,"1",E$7:E$32)</f>
        <v>0</v>
      </c>
      <c r="F33" s="5">
        <f>D33+E33</f>
        <v>0</v>
      </c>
    </row>
    <row r="34" spans="1:6" s="3" customFormat="1" ht="15.75">
      <c r="A34" s="1">
        <v>11</v>
      </c>
      <c r="B34" s="86" t="s">
        <v>245</v>
      </c>
      <c r="C34" s="98">
        <v>2</v>
      </c>
      <c r="D34" s="5">
        <f>SUMIF($C$7:$C$32,"2",D$7:D$32)</f>
        <v>3167601</v>
      </c>
      <c r="E34" s="5">
        <f>SUMIF($C$7:$C$32,"2",E$7:E$32)</f>
        <v>855252</v>
      </c>
      <c r="F34" s="5">
        <f>D34+E34</f>
        <v>4022853</v>
      </c>
    </row>
    <row r="35" spans="1:6" s="3" customFormat="1" ht="15.75">
      <c r="A35" s="1">
        <v>12</v>
      </c>
      <c r="B35" s="86" t="s">
        <v>137</v>
      </c>
      <c r="C35" s="98">
        <v>3</v>
      </c>
      <c r="D35" s="5">
        <f>SUMIF($C$7:$C$32,"3",D$7:D$32)</f>
        <v>0</v>
      </c>
      <c r="E35" s="5">
        <f>SUMIF($C$7:$C$32,"3",E$7:E$32)</f>
        <v>0</v>
      </c>
      <c r="F35" s="5">
        <f>D35+E35</f>
        <v>0</v>
      </c>
    </row>
    <row r="36" spans="1:6" s="3" customFormat="1" ht="15.75">
      <c r="A36" s="1">
        <v>13</v>
      </c>
      <c r="B36" s="103" t="s">
        <v>54</v>
      </c>
      <c r="C36" s="98"/>
      <c r="D36" s="14"/>
      <c r="E36" s="14"/>
      <c r="F36" s="14"/>
    </row>
    <row r="37" spans="1:6" s="3" customFormat="1" ht="15.75">
      <c r="A37" s="1">
        <v>14</v>
      </c>
      <c r="B37" s="120" t="s">
        <v>496</v>
      </c>
      <c r="C37" s="98">
        <v>2</v>
      </c>
      <c r="D37" s="5">
        <v>106036</v>
      </c>
      <c r="E37" s="5">
        <v>28630</v>
      </c>
      <c r="F37" s="5">
        <f aca="true" t="shared" si="2" ref="F37:F43">D37+E37</f>
        <v>134666</v>
      </c>
    </row>
    <row r="38" spans="1:6" s="3" customFormat="1" ht="31.5">
      <c r="A38" s="1">
        <v>15</v>
      </c>
      <c r="B38" s="120" t="s">
        <v>524</v>
      </c>
      <c r="C38" s="98">
        <v>2</v>
      </c>
      <c r="D38" s="5">
        <v>174016</v>
      </c>
      <c r="E38" s="5">
        <v>46984</v>
      </c>
      <c r="F38" s="5">
        <f t="shared" si="2"/>
        <v>221000</v>
      </c>
    </row>
    <row r="39" spans="1:6" s="3" customFormat="1" ht="15.75" hidden="1">
      <c r="A39" s="1">
        <v>14</v>
      </c>
      <c r="B39" s="141" t="s">
        <v>549</v>
      </c>
      <c r="C39" s="98">
        <v>2</v>
      </c>
      <c r="D39" s="5"/>
      <c r="E39" s="5"/>
      <c r="F39" s="5">
        <f t="shared" si="2"/>
        <v>0</v>
      </c>
    </row>
    <row r="40" spans="1:6" s="3" customFormat="1" ht="15.75" hidden="1">
      <c r="A40" s="1"/>
      <c r="B40" s="120"/>
      <c r="C40" s="98"/>
      <c r="D40" s="5"/>
      <c r="E40" s="5"/>
      <c r="F40" s="5">
        <f t="shared" si="2"/>
        <v>0</v>
      </c>
    </row>
    <row r="41" spans="1:6" s="3" customFormat="1" ht="15.75" hidden="1">
      <c r="A41" s="1"/>
      <c r="B41" s="120" t="s">
        <v>513</v>
      </c>
      <c r="C41" s="98"/>
      <c r="D41" s="5"/>
      <c r="E41" s="5"/>
      <c r="F41" s="5">
        <f t="shared" si="2"/>
        <v>0</v>
      </c>
    </row>
    <row r="42" spans="1:6" s="3" customFormat="1" ht="15.75" hidden="1">
      <c r="A42" s="1"/>
      <c r="B42" s="120" t="s">
        <v>513</v>
      </c>
      <c r="C42" s="98"/>
      <c r="D42" s="5"/>
      <c r="E42" s="5"/>
      <c r="F42" s="5">
        <f t="shared" si="2"/>
        <v>0</v>
      </c>
    </row>
    <row r="43" spans="1:6" s="3" customFormat="1" ht="15.75" hidden="1">
      <c r="A43" s="1"/>
      <c r="B43" s="120"/>
      <c r="C43" s="98"/>
      <c r="D43" s="5"/>
      <c r="E43" s="5"/>
      <c r="F43" s="5">
        <f t="shared" si="2"/>
        <v>0</v>
      </c>
    </row>
    <row r="44" spans="1:6" s="3" customFormat="1" ht="15.75">
      <c r="A44" s="1">
        <v>16</v>
      </c>
      <c r="B44" s="7" t="s">
        <v>216</v>
      </c>
      <c r="C44" s="98"/>
      <c r="D44" s="5">
        <f>SUM(D37:D43)</f>
        <v>280052</v>
      </c>
      <c r="E44" s="114"/>
      <c r="F44" s="114"/>
    </row>
    <row r="45" spans="1:6" s="3" customFormat="1" ht="31.5" hidden="1">
      <c r="A45" s="1"/>
      <c r="B45" s="7" t="s">
        <v>217</v>
      </c>
      <c r="C45" s="98"/>
      <c r="D45" s="5"/>
      <c r="E45" s="114"/>
      <c r="F45" s="114"/>
    </row>
    <row r="46" spans="1:6" s="3" customFormat="1" ht="15.75" hidden="1">
      <c r="A46" s="1"/>
      <c r="B46" s="7"/>
      <c r="C46" s="98"/>
      <c r="D46" s="5"/>
      <c r="E46" s="5"/>
      <c r="F46" s="5">
        <f>D46+E46</f>
        <v>0</v>
      </c>
    </row>
    <row r="47" spans="1:6" s="3" customFormat="1" ht="15.75" hidden="1">
      <c r="A47" s="1"/>
      <c r="B47" s="7"/>
      <c r="C47" s="98"/>
      <c r="D47" s="5"/>
      <c r="E47" s="5"/>
      <c r="F47" s="5">
        <f>D47+E47</f>
        <v>0</v>
      </c>
    </row>
    <row r="48" spans="1:6" s="3" customFormat="1" ht="31.5" hidden="1">
      <c r="A48" s="1"/>
      <c r="B48" s="7" t="s">
        <v>218</v>
      </c>
      <c r="C48" s="98"/>
      <c r="D48" s="5">
        <f>SUM(D46:D47)</f>
        <v>0</v>
      </c>
      <c r="E48" s="114"/>
      <c r="F48" s="114"/>
    </row>
    <row r="49" spans="1:6" s="3" customFormat="1" ht="47.25">
      <c r="A49" s="1">
        <v>17</v>
      </c>
      <c r="B49" s="7" t="s">
        <v>219</v>
      </c>
      <c r="C49" s="98"/>
      <c r="D49" s="114"/>
      <c r="E49" s="5">
        <f>SUM(E36:E48)</f>
        <v>75614</v>
      </c>
      <c r="F49" s="114"/>
    </row>
    <row r="50" spans="1:6" s="3" customFormat="1" ht="15.75">
      <c r="A50" s="1">
        <v>18</v>
      </c>
      <c r="B50" s="9" t="s">
        <v>54</v>
      </c>
      <c r="C50" s="98"/>
      <c r="D50" s="14">
        <f>SUM(D51:D53)</f>
        <v>280052</v>
      </c>
      <c r="E50" s="14">
        <f>SUM(E51:E53)</f>
        <v>75614</v>
      </c>
      <c r="F50" s="14">
        <f>D50+E50</f>
        <v>355666</v>
      </c>
    </row>
    <row r="51" spans="1:6" s="3" customFormat="1" ht="31.5">
      <c r="A51" s="1">
        <v>19</v>
      </c>
      <c r="B51" s="86" t="s">
        <v>405</v>
      </c>
      <c r="C51" s="98">
        <v>1</v>
      </c>
      <c r="D51" s="5">
        <f>SUMIF($C$36:$C$50,"1",D$36:D$50)</f>
        <v>0</v>
      </c>
      <c r="E51" s="5">
        <f>SUMIF($C$36:$C$50,"1",E$36:E$50)</f>
        <v>0</v>
      </c>
      <c r="F51" s="5">
        <f>D51+E51</f>
        <v>0</v>
      </c>
    </row>
    <row r="52" spans="1:6" s="3" customFormat="1" ht="15.75">
      <c r="A52" s="1">
        <v>20</v>
      </c>
      <c r="B52" s="86" t="s">
        <v>245</v>
      </c>
      <c r="C52" s="98">
        <v>2</v>
      </c>
      <c r="D52" s="5">
        <f>SUMIF($C$36:$C$50,"2",D$36:D$50)</f>
        <v>280052</v>
      </c>
      <c r="E52" s="5">
        <f>SUMIF($C$36:$C$50,"2",E$36:E$50)</f>
        <v>75614</v>
      </c>
      <c r="F52" s="5">
        <f>D52+E52</f>
        <v>355666</v>
      </c>
    </row>
    <row r="53" spans="1:6" s="3" customFormat="1" ht="15.75">
      <c r="A53" s="1">
        <v>21</v>
      </c>
      <c r="B53" s="86" t="s">
        <v>137</v>
      </c>
      <c r="C53" s="98">
        <v>3</v>
      </c>
      <c r="D53" s="5">
        <f>SUMIF($C$36:$C$50,"3",D$36:D$50)</f>
        <v>0</v>
      </c>
      <c r="E53" s="5">
        <f>SUMIF($C$36:$C$50,"3",E$36:E$50)</f>
        <v>0</v>
      </c>
      <c r="F53" s="5">
        <f>D53+E53</f>
        <v>0</v>
      </c>
    </row>
    <row r="54" spans="1:6" s="3" customFormat="1" ht="31.5">
      <c r="A54" s="1">
        <v>22</v>
      </c>
      <c r="B54" s="103" t="s">
        <v>220</v>
      </c>
      <c r="C54" s="98"/>
      <c r="D54" s="14"/>
      <c r="E54" s="14"/>
      <c r="F54" s="14"/>
    </row>
    <row r="55" spans="1:6" s="3" customFormat="1" ht="47.25" hidden="1">
      <c r="A55" s="1"/>
      <c r="B55" s="62" t="s">
        <v>223</v>
      </c>
      <c r="C55" s="98"/>
      <c r="D55" s="5"/>
      <c r="E55" s="114"/>
      <c r="F55" s="5">
        <f aca="true" t="shared" si="3" ref="F55:F76">D55+E55</f>
        <v>0</v>
      </c>
    </row>
    <row r="56" spans="1:6" s="3" customFormat="1" ht="15.75" hidden="1">
      <c r="A56" s="1"/>
      <c r="B56" s="62"/>
      <c r="C56" s="98"/>
      <c r="D56" s="5"/>
      <c r="E56" s="114"/>
      <c r="F56" s="5">
        <f t="shared" si="3"/>
        <v>0</v>
      </c>
    </row>
    <row r="57" spans="1:6" s="3" customFormat="1" ht="47.25" hidden="1">
      <c r="A57" s="1"/>
      <c r="B57" s="62" t="s">
        <v>222</v>
      </c>
      <c r="C57" s="98"/>
      <c r="D57" s="5"/>
      <c r="E57" s="114"/>
      <c r="F57" s="5">
        <f t="shared" si="3"/>
        <v>0</v>
      </c>
    </row>
    <row r="58" spans="1:6" s="3" customFormat="1" ht="15.75" hidden="1">
      <c r="A58" s="1"/>
      <c r="B58" s="62"/>
      <c r="C58" s="98"/>
      <c r="D58" s="5"/>
      <c r="E58" s="114"/>
      <c r="F58" s="5">
        <f t="shared" si="3"/>
        <v>0</v>
      </c>
    </row>
    <row r="59" spans="1:6" s="3" customFormat="1" ht="47.25" hidden="1">
      <c r="A59" s="1"/>
      <c r="B59" s="62" t="s">
        <v>221</v>
      </c>
      <c r="C59" s="98"/>
      <c r="D59" s="5"/>
      <c r="E59" s="114"/>
      <c r="F59" s="5">
        <f t="shared" si="3"/>
        <v>0</v>
      </c>
    </row>
    <row r="60" spans="1:6" s="3" customFormat="1" ht="47.25" hidden="1">
      <c r="A60" s="1">
        <v>23</v>
      </c>
      <c r="B60" s="86" t="s">
        <v>551</v>
      </c>
      <c r="C60" s="98">
        <v>2</v>
      </c>
      <c r="D60" s="5"/>
      <c r="E60" s="114"/>
      <c r="F60" s="5">
        <f t="shared" si="3"/>
        <v>0</v>
      </c>
    </row>
    <row r="61" spans="1:6" s="3" customFormat="1" ht="31.5" hidden="1">
      <c r="A61" s="1"/>
      <c r="B61" s="86" t="s">
        <v>674</v>
      </c>
      <c r="C61" s="98">
        <v>2</v>
      </c>
      <c r="D61" s="5"/>
      <c r="E61" s="114"/>
      <c r="F61" s="5">
        <f t="shared" si="3"/>
        <v>0</v>
      </c>
    </row>
    <row r="62" spans="1:6" s="3" customFormat="1" ht="31.5" hidden="1">
      <c r="A62" s="1">
        <v>24</v>
      </c>
      <c r="B62" s="62" t="s">
        <v>390</v>
      </c>
      <c r="C62" s="98"/>
      <c r="D62" s="5">
        <f>SUM(D60)</f>
        <v>0</v>
      </c>
      <c r="E62" s="114"/>
      <c r="F62" s="5">
        <f t="shared" si="3"/>
        <v>0</v>
      </c>
    </row>
    <row r="63" spans="1:6" s="3" customFormat="1" ht="47.25" hidden="1">
      <c r="A63" s="1"/>
      <c r="B63" s="62" t="s">
        <v>224</v>
      </c>
      <c r="C63" s="98"/>
      <c r="D63" s="5"/>
      <c r="E63" s="114"/>
      <c r="F63" s="5">
        <f t="shared" si="3"/>
        <v>0</v>
      </c>
    </row>
    <row r="64" spans="1:6" s="3" customFormat="1" ht="15.75" hidden="1">
      <c r="A64" s="1"/>
      <c r="B64" s="62"/>
      <c r="C64" s="98"/>
      <c r="D64" s="5"/>
      <c r="E64" s="114"/>
      <c r="F64" s="5">
        <f t="shared" si="3"/>
        <v>0</v>
      </c>
    </row>
    <row r="65" spans="1:6" s="3" customFormat="1" ht="47.25" hidden="1">
      <c r="A65" s="1"/>
      <c r="B65" s="62" t="s">
        <v>225</v>
      </c>
      <c r="C65" s="98"/>
      <c r="D65" s="5"/>
      <c r="E65" s="114"/>
      <c r="F65" s="5">
        <f t="shared" si="3"/>
        <v>0</v>
      </c>
    </row>
    <row r="66" spans="1:6" s="3" customFormat="1" ht="15.75" hidden="1">
      <c r="A66" s="1"/>
      <c r="B66" s="62"/>
      <c r="C66" s="98"/>
      <c r="D66" s="5"/>
      <c r="E66" s="114"/>
      <c r="F66" s="5">
        <f t="shared" si="3"/>
        <v>0</v>
      </c>
    </row>
    <row r="67" spans="1:6" s="3" customFormat="1" ht="15.75" hidden="1">
      <c r="A67" s="1"/>
      <c r="B67" s="62" t="s">
        <v>226</v>
      </c>
      <c r="C67" s="98"/>
      <c r="D67" s="5"/>
      <c r="E67" s="114"/>
      <c r="F67" s="5">
        <f t="shared" si="3"/>
        <v>0</v>
      </c>
    </row>
    <row r="68" spans="1:6" s="3" customFormat="1" ht="15.75" hidden="1">
      <c r="A68" s="1"/>
      <c r="B68" s="62"/>
      <c r="C68" s="98"/>
      <c r="D68" s="5"/>
      <c r="E68" s="114"/>
      <c r="F68" s="5">
        <f t="shared" si="3"/>
        <v>0</v>
      </c>
    </row>
    <row r="69" spans="1:6" s="3" customFormat="1" ht="15.75" hidden="1">
      <c r="A69" s="1"/>
      <c r="B69" s="62" t="s">
        <v>540</v>
      </c>
      <c r="C69" s="98">
        <v>2</v>
      </c>
      <c r="D69" s="5">
        <v>0</v>
      </c>
      <c r="E69" s="114"/>
      <c r="F69" s="5">
        <f t="shared" si="3"/>
        <v>0</v>
      </c>
    </row>
    <row r="70" spans="1:6" s="3" customFormat="1" ht="15.75" hidden="1">
      <c r="A70" s="1" t="s">
        <v>602</v>
      </c>
      <c r="B70" s="62" t="s">
        <v>543</v>
      </c>
      <c r="C70" s="98">
        <v>2</v>
      </c>
      <c r="D70" s="5"/>
      <c r="E70" s="114"/>
      <c r="F70" s="5">
        <f t="shared" si="3"/>
        <v>0</v>
      </c>
    </row>
    <row r="71" spans="1:6" s="3" customFormat="1" ht="31.5" hidden="1">
      <c r="A71" s="1" t="s">
        <v>603</v>
      </c>
      <c r="B71" s="62" t="s">
        <v>227</v>
      </c>
      <c r="C71" s="98"/>
      <c r="D71" s="5">
        <f>SUM(D69:D70)</f>
        <v>0</v>
      </c>
      <c r="E71" s="114"/>
      <c r="F71" s="5">
        <f t="shared" si="3"/>
        <v>0</v>
      </c>
    </row>
    <row r="72" spans="1:6" s="3" customFormat="1" ht="31.5">
      <c r="A72" s="1">
        <v>23</v>
      </c>
      <c r="B72" s="9" t="s">
        <v>55</v>
      </c>
      <c r="C72" s="98"/>
      <c r="D72" s="14">
        <f>SUM(D73:D75)</f>
        <v>0</v>
      </c>
      <c r="E72" s="14">
        <f>SUM(E73:E75)</f>
        <v>0</v>
      </c>
      <c r="F72" s="14">
        <f t="shared" si="3"/>
        <v>0</v>
      </c>
    </row>
    <row r="73" spans="1:6" s="3" customFormat="1" ht="31.5">
      <c r="A73" s="1">
        <v>24</v>
      </c>
      <c r="B73" s="86" t="s">
        <v>405</v>
      </c>
      <c r="C73" s="98">
        <v>1</v>
      </c>
      <c r="D73" s="5">
        <f>SUMIF($C$54:$C$72,"1",D$54:D$72)</f>
        <v>0</v>
      </c>
      <c r="E73" s="5">
        <f>SUMIF($C$54:$C$72,"1",E$54:E$72)</f>
        <v>0</v>
      </c>
      <c r="F73" s="5">
        <f t="shared" si="3"/>
        <v>0</v>
      </c>
    </row>
    <row r="74" spans="1:6" s="3" customFormat="1" ht="15.75">
      <c r="A74" s="1">
        <v>25</v>
      </c>
      <c r="B74" s="86" t="s">
        <v>245</v>
      </c>
      <c r="C74" s="98">
        <v>2</v>
      </c>
      <c r="D74" s="5">
        <f>SUMIF($C$54:$C$72,"2",D$54:D$72)</f>
        <v>0</v>
      </c>
      <c r="E74" s="5">
        <f>SUMIF($C$54:$C$72,"2",E$54:E$72)</f>
        <v>0</v>
      </c>
      <c r="F74" s="5">
        <f t="shared" si="3"/>
        <v>0</v>
      </c>
    </row>
    <row r="75" spans="1:6" s="3" customFormat="1" ht="15.75">
      <c r="A75" s="1">
        <v>26</v>
      </c>
      <c r="B75" s="86" t="s">
        <v>137</v>
      </c>
      <c r="C75" s="98">
        <v>3</v>
      </c>
      <c r="D75" s="5">
        <f>SUMIF($C$54:$C$72,"3",D$54:D$72)</f>
        <v>0</v>
      </c>
      <c r="E75" s="5">
        <f>SUMIF($C$54:$C$72,"3",E$54:E$72)</f>
        <v>0</v>
      </c>
      <c r="F75" s="5">
        <f t="shared" si="3"/>
        <v>0</v>
      </c>
    </row>
    <row r="76" spans="1:6" s="3" customFormat="1" ht="31.5">
      <c r="A76" s="1">
        <v>27</v>
      </c>
      <c r="B76" s="9" t="s">
        <v>180</v>
      </c>
      <c r="C76" s="98"/>
      <c r="D76" s="14">
        <f>D32+D50+D72</f>
        <v>3447653</v>
      </c>
      <c r="E76" s="14">
        <f>E32+E50+E72</f>
        <v>930866</v>
      </c>
      <c r="F76" s="14">
        <f t="shared" si="3"/>
        <v>4378519</v>
      </c>
    </row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5" ht="15.75"/>
    <row r="126" ht="15.75"/>
    <row r="127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  <row r="138" ht="15.75"/>
    <row r="139" ht="15.75"/>
    <row r="140" ht="15.75"/>
    <row r="141" ht="15.75"/>
    <row r="142" ht="15.75"/>
    <row r="143" ht="15.75"/>
    <row r="144" ht="15.75"/>
    <row r="146" ht="15.75"/>
    <row r="147" ht="15.75"/>
    <row r="148" ht="15.75"/>
    <row r="149" ht="15.75"/>
    <row r="150" ht="15.75"/>
    <row r="151" ht="15.75"/>
    <row r="152" ht="15.75"/>
    <row r="153" ht="15.75"/>
  </sheetData>
  <sheetProtection/>
  <mergeCells count="4">
    <mergeCell ref="B5:B6"/>
    <mergeCell ref="C5:C6"/>
    <mergeCell ref="A1:F1"/>
    <mergeCell ref="A2:F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r:id="rId3"/>
  <headerFooter>
    <oddHeader>&amp;R&amp;"Arial,Normál"&amp;10
2. melléklet a 2/2018.(III.12.) önkormányzati rendelethez
</oddHeader>
    <oddFooter>&amp;C&amp;P. oldal, összesen: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32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5.421875" style="21" customWidth="1"/>
    <col min="4" max="4" width="11.7109375" style="21" customWidth="1"/>
    <col min="5" max="6" width="9.140625" style="21" customWidth="1"/>
    <col min="7" max="7" width="11.7109375" style="21" customWidth="1"/>
    <col min="8" max="16384" width="9.140625" style="21" customWidth="1"/>
  </cols>
  <sheetData>
    <row r="1" spans="1:7" s="16" customFormat="1" ht="15.75">
      <c r="A1" s="378" t="s">
        <v>531</v>
      </c>
      <c r="B1" s="378"/>
      <c r="C1" s="378"/>
      <c r="D1" s="378"/>
      <c r="E1" s="378"/>
      <c r="F1" s="378"/>
      <c r="G1" s="378"/>
    </row>
    <row r="2" spans="1:7" s="16" customFormat="1" ht="15.75">
      <c r="A2" s="379" t="s">
        <v>675</v>
      </c>
      <c r="B2" s="379"/>
      <c r="C2" s="379"/>
      <c r="D2" s="379"/>
      <c r="E2" s="379"/>
      <c r="F2" s="379"/>
      <c r="G2" s="379"/>
    </row>
    <row r="3" spans="1:7" s="16" customFormat="1" ht="15.75">
      <c r="A3" s="379" t="s">
        <v>179</v>
      </c>
      <c r="B3" s="379"/>
      <c r="C3" s="379"/>
      <c r="D3" s="379"/>
      <c r="E3" s="379"/>
      <c r="F3" s="379"/>
      <c r="G3" s="379"/>
    </row>
    <row r="4" spans="1:7" ht="15.75">
      <c r="A4" s="379" t="s">
        <v>494</v>
      </c>
      <c r="B4" s="379"/>
      <c r="C4" s="379"/>
      <c r="D4" s="379"/>
      <c r="E4" s="379"/>
      <c r="F4" s="379"/>
      <c r="G4" s="379"/>
    </row>
    <row r="5" spans="1:7" ht="15.75">
      <c r="A5" s="42"/>
      <c r="B5" s="42"/>
      <c r="C5" s="42"/>
      <c r="D5" s="16"/>
      <c r="E5" s="16"/>
      <c r="F5" s="16"/>
      <c r="G5" s="16"/>
    </row>
    <row r="6" spans="1:7" s="3" customFormat="1" ht="15.75">
      <c r="A6" s="1"/>
      <c r="B6" s="1" t="s">
        <v>0</v>
      </c>
      <c r="C6" s="1" t="s">
        <v>1</v>
      </c>
      <c r="D6" s="44" t="s">
        <v>2</v>
      </c>
      <c r="E6" s="44" t="s">
        <v>3</v>
      </c>
      <c r="F6" s="44" t="s">
        <v>6</v>
      </c>
      <c r="G6" s="44" t="s">
        <v>56</v>
      </c>
    </row>
    <row r="7" spans="1:7" s="3" customFormat="1" ht="15.75">
      <c r="A7" s="1">
        <v>1</v>
      </c>
      <c r="B7" s="380" t="s">
        <v>9</v>
      </c>
      <c r="C7" s="339" t="s">
        <v>411</v>
      </c>
      <c r="D7" s="4">
        <v>2019</v>
      </c>
      <c r="E7" s="4" t="s">
        <v>552</v>
      </c>
      <c r="F7" s="4" t="s">
        <v>672</v>
      </c>
      <c r="G7" s="4" t="s">
        <v>5</v>
      </c>
    </row>
    <row r="8" spans="1:7" s="3" customFormat="1" ht="15.75">
      <c r="A8" s="1">
        <v>2</v>
      </c>
      <c r="B8" s="381"/>
      <c r="C8" s="6" t="s">
        <v>4</v>
      </c>
      <c r="D8" s="6" t="s">
        <v>4</v>
      </c>
      <c r="E8" s="6" t="s">
        <v>4</v>
      </c>
      <c r="F8" s="6" t="s">
        <v>4</v>
      </c>
      <c r="G8" s="6" t="s">
        <v>4</v>
      </c>
    </row>
    <row r="9" spans="1:7" ht="15.75">
      <c r="A9" s="1">
        <v>3</v>
      </c>
      <c r="B9" s="45" t="s">
        <v>406</v>
      </c>
      <c r="C9" s="15">
        <f>Bevételek!C131+Bevételek!C132+Bevételek!C134+Bevételek!C135+Bevételek!C140</f>
        <v>1750000</v>
      </c>
      <c r="D9" s="46"/>
      <c r="E9" s="46"/>
      <c r="F9" s="46"/>
      <c r="G9" s="46"/>
    </row>
    <row r="10" spans="1:7" ht="30">
      <c r="A10" s="1">
        <v>4</v>
      </c>
      <c r="B10" s="45" t="s">
        <v>407</v>
      </c>
      <c r="C10" s="15">
        <f>Bevételek!C182+Bevételek!C183+Bevételek!C184</f>
        <v>0</v>
      </c>
      <c r="D10" s="46"/>
      <c r="E10" s="46"/>
      <c r="F10" s="46"/>
      <c r="G10" s="46"/>
    </row>
    <row r="11" spans="1:7" ht="15.75">
      <c r="A11" s="1">
        <v>5</v>
      </c>
      <c r="B11" s="45" t="s">
        <v>31</v>
      </c>
      <c r="C11" s="15">
        <f>Bevételek!C138+Bevételek!C154+Bevételek!C169-Bevételek!C151-Bevételek!C152</f>
        <v>0</v>
      </c>
      <c r="D11" s="46"/>
      <c r="E11" s="46"/>
      <c r="F11" s="46"/>
      <c r="G11" s="46"/>
    </row>
    <row r="12" spans="1:7" ht="45">
      <c r="A12" s="1">
        <v>6</v>
      </c>
      <c r="B12" s="45" t="s">
        <v>32</v>
      </c>
      <c r="C12" s="15">
        <f>Bevételek!C163+Bevételek!C179+Bevételek!C180+Bevételek!C181+Bevételek!C218+Bevételek!C223+Bevételek!C227</f>
        <v>105000</v>
      </c>
      <c r="D12" s="46"/>
      <c r="E12" s="46"/>
      <c r="F12" s="46"/>
      <c r="G12" s="46"/>
    </row>
    <row r="13" spans="1:7" ht="15.75">
      <c r="A13" s="1">
        <v>7</v>
      </c>
      <c r="B13" s="45" t="s">
        <v>33</v>
      </c>
      <c r="C13" s="15">
        <f>Bevételek!C229</f>
        <v>0</v>
      </c>
      <c r="D13" s="46"/>
      <c r="E13" s="46"/>
      <c r="F13" s="46"/>
      <c r="G13" s="46"/>
    </row>
    <row r="14" spans="1:7" ht="30">
      <c r="A14" s="1">
        <v>8</v>
      </c>
      <c r="B14" s="45" t="s">
        <v>34</v>
      </c>
      <c r="C14" s="15">
        <f>Bevételek!C228</f>
        <v>0</v>
      </c>
      <c r="D14" s="46"/>
      <c r="E14" s="46"/>
      <c r="F14" s="46"/>
      <c r="G14" s="46"/>
    </row>
    <row r="15" spans="1:7" ht="30">
      <c r="A15" s="1">
        <v>9</v>
      </c>
      <c r="B15" s="45" t="s">
        <v>408</v>
      </c>
      <c r="C15" s="15">
        <f>Bevételek!C51+Bevételek!C111+Bevételek!C238+Bevételek!C252</f>
        <v>0</v>
      </c>
      <c r="D15" s="46"/>
      <c r="E15" s="46"/>
      <c r="F15" s="46"/>
      <c r="G15" s="46"/>
    </row>
    <row r="16" spans="1:7" s="23" customFormat="1" ht="15.75">
      <c r="A16" s="1">
        <v>10</v>
      </c>
      <c r="B16" s="47" t="s">
        <v>60</v>
      </c>
      <c r="C16" s="18">
        <f>SUM(C9:C15)</f>
        <v>1855000</v>
      </c>
      <c r="D16" s="46"/>
      <c r="E16" s="46"/>
      <c r="F16" s="46"/>
      <c r="G16" s="46"/>
    </row>
    <row r="17" spans="1:7" ht="15.75">
      <c r="A17" s="1">
        <v>11</v>
      </c>
      <c r="B17" s="47" t="s">
        <v>61</v>
      </c>
      <c r="C17" s="18">
        <f>ROUNDDOWN(C16*0.5,0)</f>
        <v>927500</v>
      </c>
      <c r="D17" s="46"/>
      <c r="E17" s="46"/>
      <c r="F17" s="46"/>
      <c r="G17" s="46"/>
    </row>
    <row r="18" spans="1:7" ht="30">
      <c r="A18" s="1">
        <v>12</v>
      </c>
      <c r="B18" s="45" t="s">
        <v>36</v>
      </c>
      <c r="C18" s="15">
        <v>0</v>
      </c>
      <c r="D18" s="15">
        <v>0</v>
      </c>
      <c r="E18" s="15">
        <v>0</v>
      </c>
      <c r="F18" s="15">
        <v>0</v>
      </c>
      <c r="G18" s="15">
        <f>C18+D18+E18+F18</f>
        <v>0</v>
      </c>
    </row>
    <row r="19" spans="1:7" ht="30">
      <c r="A19" s="1">
        <v>13</v>
      </c>
      <c r="B19" s="45" t="s">
        <v>43</v>
      </c>
      <c r="C19" s="15">
        <v>0</v>
      </c>
      <c r="D19" s="15">
        <v>0</v>
      </c>
      <c r="E19" s="15">
        <v>0</v>
      </c>
      <c r="F19" s="15">
        <v>0</v>
      </c>
      <c r="G19" s="15">
        <f aca="true" t="shared" si="0" ref="G19:G25">C19+D19+E19+F19</f>
        <v>0</v>
      </c>
    </row>
    <row r="20" spans="1:7" ht="15.75">
      <c r="A20" s="1">
        <v>14</v>
      </c>
      <c r="B20" s="45" t="s">
        <v>38</v>
      </c>
      <c r="C20" s="15">
        <v>0</v>
      </c>
      <c r="D20" s="15">
        <v>0</v>
      </c>
      <c r="E20" s="15">
        <v>0</v>
      </c>
      <c r="F20" s="15">
        <v>0</v>
      </c>
      <c r="G20" s="15">
        <f t="shared" si="0"/>
        <v>0</v>
      </c>
    </row>
    <row r="21" spans="1:7" ht="15.75">
      <c r="A21" s="1">
        <v>15</v>
      </c>
      <c r="B21" s="45" t="s">
        <v>39</v>
      </c>
      <c r="C21" s="15">
        <v>0</v>
      </c>
      <c r="D21" s="15">
        <v>0</v>
      </c>
      <c r="E21" s="15">
        <v>0</v>
      </c>
      <c r="F21" s="15">
        <v>0</v>
      </c>
      <c r="G21" s="15">
        <f t="shared" si="0"/>
        <v>0</v>
      </c>
    </row>
    <row r="22" spans="1:7" ht="15.75">
      <c r="A22" s="1">
        <v>16</v>
      </c>
      <c r="B22" s="45" t="s">
        <v>40</v>
      </c>
      <c r="C22" s="15">
        <v>0</v>
      </c>
      <c r="D22" s="15">
        <v>0</v>
      </c>
      <c r="E22" s="15">
        <v>0</v>
      </c>
      <c r="F22" s="15">
        <v>0</v>
      </c>
      <c r="G22" s="15">
        <f t="shared" si="0"/>
        <v>0</v>
      </c>
    </row>
    <row r="23" spans="1:7" ht="15.75">
      <c r="A23" s="1">
        <v>17</v>
      </c>
      <c r="B23" s="45" t="s">
        <v>44</v>
      </c>
      <c r="C23" s="15">
        <v>0</v>
      </c>
      <c r="D23" s="15">
        <v>0</v>
      </c>
      <c r="E23" s="15">
        <v>0</v>
      </c>
      <c r="F23" s="15">
        <v>0</v>
      </c>
      <c r="G23" s="15">
        <f t="shared" si="0"/>
        <v>0</v>
      </c>
    </row>
    <row r="24" spans="1:7" ht="30">
      <c r="A24" s="1">
        <v>18</v>
      </c>
      <c r="B24" s="45" t="s">
        <v>99</v>
      </c>
      <c r="C24" s="15">
        <v>0</v>
      </c>
      <c r="D24" s="15">
        <v>0</v>
      </c>
      <c r="E24" s="15">
        <v>0</v>
      </c>
      <c r="F24" s="15">
        <v>0</v>
      </c>
      <c r="G24" s="15">
        <f t="shared" si="0"/>
        <v>0</v>
      </c>
    </row>
    <row r="25" spans="1:7" s="23" customFormat="1" ht="15.75">
      <c r="A25" s="1">
        <v>19</v>
      </c>
      <c r="B25" s="47" t="s">
        <v>62</v>
      </c>
      <c r="C25" s="18">
        <f>SUM(C18:C24)</f>
        <v>0</v>
      </c>
      <c r="D25" s="18">
        <f>SUM(D18:D24)</f>
        <v>0</v>
      </c>
      <c r="E25" s="18">
        <f>SUM(E18:E24)</f>
        <v>0</v>
      </c>
      <c r="F25" s="18">
        <f>SUM(F18:F24)</f>
        <v>0</v>
      </c>
      <c r="G25" s="18">
        <f t="shared" si="0"/>
        <v>0</v>
      </c>
    </row>
    <row r="26" spans="1:7" s="23" customFormat="1" ht="29.25">
      <c r="A26" s="1">
        <v>20</v>
      </c>
      <c r="B26" s="47" t="s">
        <v>63</v>
      </c>
      <c r="C26" s="18">
        <f>C17-C25</f>
        <v>927500</v>
      </c>
      <c r="D26" s="46"/>
      <c r="E26" s="46"/>
      <c r="F26" s="46"/>
      <c r="G26" s="46"/>
    </row>
    <row r="27" spans="1:7" s="23" customFormat="1" ht="42.75">
      <c r="A27" s="1">
        <v>21</v>
      </c>
      <c r="B27" s="48" t="s">
        <v>403</v>
      </c>
      <c r="C27" s="18">
        <f>SUM(C28:C32)</f>
        <v>0</v>
      </c>
      <c r="D27" s="18">
        <f>SUM(D28:D32)</f>
        <v>0</v>
      </c>
      <c r="E27" s="18">
        <f>SUM(E28:E32)</f>
        <v>0</v>
      </c>
      <c r="F27" s="18">
        <f>SUM(F28:F32)</f>
        <v>0</v>
      </c>
      <c r="G27" s="18">
        <f>SUM(G28:G32)</f>
        <v>0</v>
      </c>
    </row>
    <row r="28" spans="1:7" ht="30">
      <c r="A28" s="1">
        <v>22</v>
      </c>
      <c r="B28" s="45" t="s">
        <v>410</v>
      </c>
      <c r="C28" s="15">
        <v>0</v>
      </c>
      <c r="D28" s="15">
        <v>0</v>
      </c>
      <c r="E28" s="15">
        <v>0</v>
      </c>
      <c r="F28" s="15">
        <v>0</v>
      </c>
      <c r="G28" s="15">
        <f>C28+D28+E28+F28</f>
        <v>0</v>
      </c>
    </row>
    <row r="29" spans="1:7" ht="45">
      <c r="A29" s="1">
        <v>23</v>
      </c>
      <c r="B29" s="45" t="s">
        <v>134</v>
      </c>
      <c r="C29" s="15">
        <v>0</v>
      </c>
      <c r="D29" s="15">
        <v>0</v>
      </c>
      <c r="E29" s="15">
        <v>0</v>
      </c>
      <c r="F29" s="15">
        <v>0</v>
      </c>
      <c r="G29" s="15">
        <f>C29+D29+E29+F29</f>
        <v>0</v>
      </c>
    </row>
    <row r="30" spans="1:7" ht="30">
      <c r="A30" s="1">
        <v>24</v>
      </c>
      <c r="B30" s="45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f>C30+D30+E30+F30</f>
        <v>0</v>
      </c>
    </row>
    <row r="31" spans="1:7" ht="15.75">
      <c r="A31" s="1">
        <v>25</v>
      </c>
      <c r="B31" s="45" t="s">
        <v>98</v>
      </c>
      <c r="C31" s="15">
        <v>0</v>
      </c>
      <c r="D31" s="15">
        <v>0</v>
      </c>
      <c r="E31" s="15">
        <v>0</v>
      </c>
      <c r="F31" s="15">
        <v>0</v>
      </c>
      <c r="G31" s="15">
        <f>C31+D31+E31+F31</f>
        <v>0</v>
      </c>
    </row>
    <row r="32" spans="1:7" ht="45">
      <c r="A32" s="1">
        <v>26</v>
      </c>
      <c r="B32" s="45" t="s">
        <v>402</v>
      </c>
      <c r="C32" s="15">
        <v>0</v>
      </c>
      <c r="D32" s="15">
        <v>0</v>
      </c>
      <c r="E32" s="15">
        <v>0</v>
      </c>
      <c r="F32" s="15">
        <v>0</v>
      </c>
      <c r="G32" s="15">
        <f>C32+D32+E32+F32</f>
        <v>0</v>
      </c>
    </row>
  </sheetData>
  <sheetProtection/>
  <mergeCells count="5">
    <mergeCell ref="A1:G1"/>
    <mergeCell ref="A3:G3"/>
    <mergeCell ref="A4:G4"/>
    <mergeCell ref="B7:B8"/>
    <mergeCell ref="A2:G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scale="95" r:id="rId1"/>
  <headerFooter>
    <oddHeader>&amp;R&amp;"Arial,Normál"&amp;10
3. melléklet a 2/2018.(III.12.) önkormányzati rendelethez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369" t="s">
        <v>533</v>
      </c>
      <c r="B1" s="369"/>
      <c r="C1" s="369"/>
      <c r="D1" s="369"/>
      <c r="E1" s="369"/>
      <c r="F1" s="369"/>
    </row>
    <row r="2" spans="1:6" s="2" customFormat="1" ht="15.75">
      <c r="A2" s="369" t="s">
        <v>493</v>
      </c>
      <c r="B2" s="369"/>
      <c r="C2" s="369"/>
      <c r="D2" s="369"/>
      <c r="E2" s="369"/>
      <c r="F2" s="369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382" t="s">
        <v>9</v>
      </c>
      <c r="C5" s="6" t="s">
        <v>411</v>
      </c>
      <c r="D5" s="6" t="s">
        <v>495</v>
      </c>
      <c r="E5" s="6" t="s">
        <v>552</v>
      </c>
      <c r="F5" s="6" t="s">
        <v>5</v>
      </c>
    </row>
    <row r="6" spans="1:7" s="10" customFormat="1" ht="15.75">
      <c r="A6" s="1">
        <v>2</v>
      </c>
      <c r="B6" s="383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B5:B6"/>
    <mergeCell ref="A1:F1"/>
    <mergeCell ref="A2:F2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2/2018.(III.12.)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23"/>
  <sheetViews>
    <sheetView zoomScalePageLayoutView="0" workbookViewId="0" topLeftCell="A1">
      <selection activeCell="A24" sqref="A24"/>
    </sheetView>
  </sheetViews>
  <sheetFormatPr defaultColWidth="9.140625" defaultRowHeight="15"/>
  <cols>
    <col min="2" max="2" width="47.421875" style="0" customWidth="1"/>
    <col min="3" max="3" width="8.7109375" style="0" customWidth="1"/>
  </cols>
  <sheetData>
    <row r="1" spans="1:3" s="2" customFormat="1" ht="15.75">
      <c r="A1" s="369" t="s">
        <v>531</v>
      </c>
      <c r="B1" s="369"/>
      <c r="C1" s="369"/>
    </row>
    <row r="2" spans="1:3" s="2" customFormat="1" ht="15.75">
      <c r="A2" s="369" t="s">
        <v>500</v>
      </c>
      <c r="B2" s="369"/>
      <c r="C2" s="369"/>
    </row>
    <row r="3" spans="1:3" s="2" customFormat="1" ht="15.75">
      <c r="A3" s="369" t="s">
        <v>673</v>
      </c>
      <c r="B3" s="369"/>
      <c r="C3" s="369"/>
    </row>
    <row r="4" s="2" customFormat="1" ht="15.75"/>
    <row r="5" spans="1:3" s="10" customFormat="1" ht="15.75">
      <c r="A5" s="1"/>
      <c r="B5" s="1" t="s">
        <v>0</v>
      </c>
      <c r="C5" s="1" t="s">
        <v>1</v>
      </c>
    </row>
    <row r="6" spans="1:3" s="10" customFormat="1" ht="15.75">
      <c r="A6" s="1">
        <v>1</v>
      </c>
      <c r="B6" s="126" t="s">
        <v>9</v>
      </c>
      <c r="C6" s="127" t="s">
        <v>4</v>
      </c>
    </row>
    <row r="7" spans="1:3" s="10" customFormat="1" ht="15.75">
      <c r="A7" s="1">
        <v>2</v>
      </c>
      <c r="B7" s="81" t="s">
        <v>501</v>
      </c>
      <c r="C7" s="128"/>
    </row>
    <row r="8" spans="1:3" s="10" customFormat="1" ht="15.75">
      <c r="A8" s="1">
        <v>3</v>
      </c>
      <c r="B8" s="81" t="s">
        <v>502</v>
      </c>
      <c r="C8" s="128">
        <v>25200</v>
      </c>
    </row>
    <row r="9" spans="1:3" s="10" customFormat="1" ht="15.75" hidden="1">
      <c r="A9" s="1">
        <v>4</v>
      </c>
      <c r="B9" s="81" t="s">
        <v>676</v>
      </c>
      <c r="C9" s="128">
        <v>0</v>
      </c>
    </row>
    <row r="10" spans="1:3" s="10" customFormat="1" ht="15.75">
      <c r="A10" s="1">
        <v>4</v>
      </c>
      <c r="B10" s="81" t="s">
        <v>503</v>
      </c>
      <c r="C10" s="128">
        <f>Bevételek!C151</f>
        <v>0</v>
      </c>
    </row>
    <row r="11" spans="1:3" s="10" customFormat="1" ht="15.75">
      <c r="A11" s="1">
        <v>5</v>
      </c>
      <c r="B11" s="81" t="s">
        <v>504</v>
      </c>
      <c r="C11" s="128">
        <f>Bevételek!C144</f>
        <v>0</v>
      </c>
    </row>
    <row r="12" spans="1:3" s="10" customFormat="1" ht="15.75">
      <c r="A12" s="1">
        <v>6</v>
      </c>
      <c r="B12" s="129" t="s">
        <v>7</v>
      </c>
      <c r="C12" s="130">
        <f>SUM(C8:C11)</f>
        <v>25200</v>
      </c>
    </row>
    <row r="13" spans="1:3" s="10" customFormat="1" ht="15.75">
      <c r="A13" s="1">
        <v>7</v>
      </c>
      <c r="B13" s="81" t="s">
        <v>505</v>
      </c>
      <c r="C13" s="128"/>
    </row>
    <row r="14" spans="1:3" s="10" customFormat="1" ht="15.75">
      <c r="A14" s="1">
        <v>8</v>
      </c>
      <c r="B14" s="81" t="s">
        <v>536</v>
      </c>
      <c r="C14" s="128">
        <v>25200</v>
      </c>
    </row>
    <row r="15" spans="1:3" s="10" customFormat="1" ht="15.75" hidden="1">
      <c r="A15" s="1"/>
      <c r="B15" s="81"/>
      <c r="C15" s="128"/>
    </row>
    <row r="16" spans="1:3" s="10" customFormat="1" ht="15.75" hidden="1">
      <c r="A16" s="1"/>
      <c r="B16" s="81"/>
      <c r="C16" s="128"/>
    </row>
    <row r="17" spans="1:3" s="10" customFormat="1" ht="15.75" hidden="1">
      <c r="A17" s="1"/>
      <c r="B17" s="81"/>
      <c r="C17" s="128"/>
    </row>
    <row r="18" spans="1:3" s="10" customFormat="1" ht="15.75" hidden="1">
      <c r="A18" s="1"/>
      <c r="B18" s="81"/>
      <c r="C18" s="128"/>
    </row>
    <row r="19" spans="1:3" s="10" customFormat="1" ht="15.75" hidden="1">
      <c r="A19" s="1"/>
      <c r="B19" s="81"/>
      <c r="C19" s="128"/>
    </row>
    <row r="20" spans="1:3" s="10" customFormat="1" ht="15.75" hidden="1">
      <c r="A20" s="1"/>
      <c r="B20" s="81"/>
      <c r="C20" s="128"/>
    </row>
    <row r="21" ht="15" hidden="1"/>
    <row r="22" spans="1:3" s="10" customFormat="1" ht="15.75">
      <c r="A22" s="1">
        <v>9</v>
      </c>
      <c r="B22" s="129" t="s">
        <v>8</v>
      </c>
      <c r="C22" s="130">
        <f>SUM(C14:C20)</f>
        <v>25200</v>
      </c>
    </row>
    <row r="23" spans="1:3" s="10" customFormat="1" ht="15.75">
      <c r="A23" s="1">
        <v>10</v>
      </c>
      <c r="B23" s="131" t="s">
        <v>506</v>
      </c>
      <c r="C23" s="132">
        <f>C12-C22</f>
        <v>0</v>
      </c>
    </row>
  </sheetData>
  <sheetProtection/>
  <mergeCells count="3">
    <mergeCell ref="A1:C1"/>
    <mergeCell ref="A2:C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&amp;R&amp;"Arial,Normál"&amp;10
5. melléklet a 2/2018.(III.12.) önkormányzati rendelethez
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J3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36.7109375" style="0" customWidth="1"/>
    <col min="2" max="2" width="14.00390625" style="0" customWidth="1"/>
    <col min="3" max="3" width="15.57421875" style="0" customWidth="1"/>
    <col min="4" max="4" width="15.00390625" style="0" customWidth="1"/>
    <col min="5" max="5" width="15.57421875" style="0" hidden="1" customWidth="1"/>
    <col min="6" max="6" width="36.7109375" style="0" customWidth="1"/>
    <col min="7" max="7" width="15.421875" style="0" customWidth="1"/>
    <col min="8" max="8" width="14.57421875" style="0" customWidth="1"/>
    <col min="9" max="9" width="13.7109375" style="0" customWidth="1"/>
    <col min="10" max="10" width="15.421875" style="0" hidden="1" customWidth="1"/>
  </cols>
  <sheetData>
    <row r="1" spans="1:10" s="2" customFormat="1" ht="15.75" customHeight="1">
      <c r="A1" s="377" t="s">
        <v>684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s="2" customFormat="1" ht="15.75">
      <c r="A2" s="369" t="s">
        <v>688</v>
      </c>
      <c r="B2" s="369"/>
      <c r="C2" s="369"/>
      <c r="D2" s="369"/>
      <c r="E2" s="369"/>
      <c r="F2" s="369"/>
      <c r="G2" s="369"/>
      <c r="H2" s="369"/>
      <c r="I2" s="369"/>
      <c r="J2" s="369"/>
    </row>
    <row r="3" spans="2:5" ht="15">
      <c r="B3" s="40"/>
      <c r="C3" s="40"/>
      <c r="D3" s="40"/>
      <c r="E3" s="40"/>
    </row>
    <row r="4" spans="1:10" s="11" customFormat="1" ht="31.5">
      <c r="A4" s="87" t="s">
        <v>9</v>
      </c>
      <c r="B4" s="4" t="s">
        <v>685</v>
      </c>
      <c r="C4" s="4" t="s">
        <v>686</v>
      </c>
      <c r="D4" s="4" t="s">
        <v>687</v>
      </c>
      <c r="E4" s="4" t="s">
        <v>556</v>
      </c>
      <c r="F4" s="87" t="s">
        <v>9</v>
      </c>
      <c r="G4" s="4" t="s">
        <v>685</v>
      </c>
      <c r="H4" s="4" t="s">
        <v>686</v>
      </c>
      <c r="I4" s="4" t="s">
        <v>687</v>
      </c>
      <c r="J4" s="4" t="s">
        <v>556</v>
      </c>
    </row>
    <row r="5" spans="1:10" s="94" customFormat="1" ht="16.5">
      <c r="A5" s="366" t="s">
        <v>53</v>
      </c>
      <c r="B5" s="366"/>
      <c r="C5" s="366"/>
      <c r="D5" s="366"/>
      <c r="E5" s="366"/>
      <c r="F5" s="371" t="s">
        <v>147</v>
      </c>
      <c r="G5" s="372"/>
      <c r="H5" s="372"/>
      <c r="I5" s="373"/>
      <c r="J5" s="133"/>
    </row>
    <row r="6" spans="1:10" s="11" customFormat="1" ht="31.5">
      <c r="A6" s="89" t="s">
        <v>303</v>
      </c>
      <c r="B6" s="5">
        <v>9004529</v>
      </c>
      <c r="C6" s="5">
        <v>9755750</v>
      </c>
      <c r="D6" s="5">
        <f>Összesen!F7</f>
        <v>10309222</v>
      </c>
      <c r="E6" s="5" t="e">
        <f>Összesen!#REF!</f>
        <v>#REF!</v>
      </c>
      <c r="F6" s="91" t="s">
        <v>45</v>
      </c>
      <c r="G6" s="5">
        <v>4895452</v>
      </c>
      <c r="H6" s="5">
        <v>6697478</v>
      </c>
      <c r="I6" s="5">
        <f>Összesen!K7</f>
        <v>5312100</v>
      </c>
      <c r="J6" s="5" t="e">
        <f>Összesen!#REF!</f>
        <v>#REF!</v>
      </c>
    </row>
    <row r="7" spans="1:10" s="11" customFormat="1" ht="30">
      <c r="A7" s="89" t="s">
        <v>325</v>
      </c>
      <c r="B7" s="5">
        <v>4627288</v>
      </c>
      <c r="C7" s="5">
        <v>1909672</v>
      </c>
      <c r="D7" s="5">
        <f>Összesen!F8</f>
        <v>2250000</v>
      </c>
      <c r="E7" s="5" t="e">
        <f>Összesen!#REF!</f>
        <v>#REF!</v>
      </c>
      <c r="F7" s="91" t="s">
        <v>89</v>
      </c>
      <c r="G7" s="5">
        <v>1123400</v>
      </c>
      <c r="H7" s="5">
        <v>1446861</v>
      </c>
      <c r="I7" s="5">
        <f>Összesen!K8</f>
        <v>989380</v>
      </c>
      <c r="J7" s="5" t="e">
        <f>Összesen!#REF!</f>
        <v>#REF!</v>
      </c>
    </row>
    <row r="8" spans="1:10" s="11" customFormat="1" ht="15.75">
      <c r="A8" s="89" t="s">
        <v>53</v>
      </c>
      <c r="B8" s="5">
        <v>881863</v>
      </c>
      <c r="C8" s="5">
        <v>878917</v>
      </c>
      <c r="D8" s="5">
        <f>Összesen!F9</f>
        <v>722620</v>
      </c>
      <c r="E8" s="5" t="e">
        <f>Összesen!#REF!</f>
        <v>#REF!</v>
      </c>
      <c r="F8" s="91" t="s">
        <v>90</v>
      </c>
      <c r="G8" s="5">
        <v>5583566</v>
      </c>
      <c r="H8" s="5">
        <v>4404231</v>
      </c>
      <c r="I8" s="5">
        <f>Összesen!K9</f>
        <v>3079724</v>
      </c>
      <c r="J8" s="5" t="e">
        <f>Összesen!#REF!</f>
        <v>#REF!</v>
      </c>
    </row>
    <row r="9" spans="1:10" s="11" customFormat="1" ht="15.75">
      <c r="A9" s="375" t="s">
        <v>382</v>
      </c>
      <c r="B9" s="374">
        <v>41700</v>
      </c>
      <c r="C9" s="374">
        <v>0</v>
      </c>
      <c r="D9" s="374">
        <f>Összesen!F10</f>
        <v>0</v>
      </c>
      <c r="E9" s="384" t="e">
        <f>Összesen!#REF!</f>
        <v>#REF!</v>
      </c>
      <c r="F9" s="91" t="s">
        <v>91</v>
      </c>
      <c r="G9" s="5">
        <v>510800</v>
      </c>
      <c r="H9" s="5">
        <v>482100</v>
      </c>
      <c r="I9" s="5">
        <f>Összesen!K10</f>
        <v>554100</v>
      </c>
      <c r="J9" s="5" t="e">
        <f>Összesen!#REF!</f>
        <v>#REF!</v>
      </c>
    </row>
    <row r="10" spans="1:10" s="11" customFormat="1" ht="15.75">
      <c r="A10" s="375"/>
      <c r="B10" s="374"/>
      <c r="C10" s="374"/>
      <c r="D10" s="374"/>
      <c r="E10" s="385"/>
      <c r="F10" s="91" t="s">
        <v>92</v>
      </c>
      <c r="G10" s="5">
        <v>1477002</v>
      </c>
      <c r="H10" s="5">
        <v>1365210</v>
      </c>
      <c r="I10" s="5">
        <f>Összesen!K11</f>
        <v>959223</v>
      </c>
      <c r="J10" s="5" t="e">
        <f>Összesen!#REF!</f>
        <v>#REF!</v>
      </c>
    </row>
    <row r="11" spans="1:10" s="11" customFormat="1" ht="15.75">
      <c r="A11" s="90" t="s">
        <v>94</v>
      </c>
      <c r="B11" s="13">
        <f>SUM(B6:B10)</f>
        <v>14555380</v>
      </c>
      <c r="C11" s="13">
        <f>SUM(C6:C10)</f>
        <v>12544339</v>
      </c>
      <c r="D11" s="13">
        <f>SUM(D6:D10)</f>
        <v>13281842</v>
      </c>
      <c r="E11" s="13" t="e">
        <f>SUM(E6:E10)</f>
        <v>#REF!</v>
      </c>
      <c r="F11" s="90" t="s">
        <v>95</v>
      </c>
      <c r="G11" s="13">
        <f>SUM(G6:G10)</f>
        <v>13590220</v>
      </c>
      <c r="H11" s="13">
        <f>SUM(H6:H10)</f>
        <v>14395880</v>
      </c>
      <c r="I11" s="13">
        <f>SUM(I6:I10)</f>
        <v>10894527</v>
      </c>
      <c r="J11" s="13" t="e">
        <f>SUM(J6:J10)</f>
        <v>#REF!</v>
      </c>
    </row>
    <row r="12" spans="1:10" s="11" customFormat="1" ht="15.75">
      <c r="A12" s="92" t="s">
        <v>152</v>
      </c>
      <c r="B12" s="93">
        <f>B11-G11</f>
        <v>965160</v>
      </c>
      <c r="C12" s="93">
        <f>C11-H11</f>
        <v>-1851541</v>
      </c>
      <c r="D12" s="93">
        <f>D11-I11</f>
        <v>2387315</v>
      </c>
      <c r="E12" s="93" t="e">
        <f>E11-J11</f>
        <v>#REF!</v>
      </c>
      <c r="F12" s="365" t="s">
        <v>145</v>
      </c>
      <c r="G12" s="376">
        <v>290855</v>
      </c>
      <c r="H12" s="376">
        <v>278749</v>
      </c>
      <c r="I12" s="376">
        <f>Összesen!K13</f>
        <v>409233</v>
      </c>
      <c r="J12" s="376" t="e">
        <f>Összesen!#REF!</f>
        <v>#REF!</v>
      </c>
    </row>
    <row r="13" spans="1:10" s="11" customFormat="1" ht="15.75">
      <c r="A13" s="92" t="s">
        <v>143</v>
      </c>
      <c r="B13" s="5">
        <v>3106600</v>
      </c>
      <c r="C13" s="5">
        <v>6324902</v>
      </c>
      <c r="D13" s="5">
        <f>Összesen!F14</f>
        <v>1789187</v>
      </c>
      <c r="E13" s="5" t="e">
        <f>Összesen!#REF!</f>
        <v>#REF!</v>
      </c>
      <c r="F13" s="365"/>
      <c r="G13" s="376"/>
      <c r="H13" s="376"/>
      <c r="I13" s="376"/>
      <c r="J13" s="376"/>
    </row>
    <row r="14" spans="1:10" s="11" customFormat="1" ht="15.75">
      <c r="A14" s="92" t="s">
        <v>144</v>
      </c>
      <c r="B14" s="5">
        <v>278749</v>
      </c>
      <c r="C14" s="5">
        <v>409233</v>
      </c>
      <c r="D14" s="5">
        <f>Összesen!F15</f>
        <v>0</v>
      </c>
      <c r="E14" s="5" t="e">
        <f>Összesen!#REF!</f>
        <v>#REF!</v>
      </c>
      <c r="F14" s="365"/>
      <c r="G14" s="376"/>
      <c r="H14" s="376"/>
      <c r="I14" s="376"/>
      <c r="J14" s="376"/>
    </row>
    <row r="15" spans="1:10" s="11" customFormat="1" ht="15.75">
      <c r="A15" s="62" t="s">
        <v>177</v>
      </c>
      <c r="B15" s="5">
        <v>0</v>
      </c>
      <c r="C15" s="5">
        <v>0</v>
      </c>
      <c r="D15" s="5">
        <v>0</v>
      </c>
      <c r="E15" s="5"/>
      <c r="F15" s="62" t="s">
        <v>178</v>
      </c>
      <c r="G15" s="81">
        <v>0</v>
      </c>
      <c r="H15" s="81">
        <v>0</v>
      </c>
      <c r="I15" s="81">
        <v>0</v>
      </c>
      <c r="J15" s="81"/>
    </row>
    <row r="16" spans="1:10" s="11" customFormat="1" ht="15.75">
      <c r="A16" s="90" t="s">
        <v>10</v>
      </c>
      <c r="B16" s="14">
        <f>B11+B13+B14+B15</f>
        <v>17940729</v>
      </c>
      <c r="C16" s="14">
        <f>C11+C13+C14+C15</f>
        <v>19278474</v>
      </c>
      <c r="D16" s="14">
        <f>D11+D13+D14+D15</f>
        <v>15071029</v>
      </c>
      <c r="E16" s="14" t="e">
        <f>E11+E13+E14+E15</f>
        <v>#REF!</v>
      </c>
      <c r="F16" s="90" t="s">
        <v>11</v>
      </c>
      <c r="G16" s="14">
        <f>G11+G12+G15</f>
        <v>13881075</v>
      </c>
      <c r="H16" s="14">
        <f>H11+H12+H15</f>
        <v>14674629</v>
      </c>
      <c r="I16" s="14">
        <f>I11+I12+I15</f>
        <v>11303760</v>
      </c>
      <c r="J16" s="14" t="e">
        <f>J11+J12+J15</f>
        <v>#REF!</v>
      </c>
    </row>
    <row r="17" spans="1:10" s="94" customFormat="1" ht="16.5">
      <c r="A17" s="367" t="s">
        <v>146</v>
      </c>
      <c r="B17" s="367"/>
      <c r="C17" s="367"/>
      <c r="D17" s="367"/>
      <c r="E17" s="367"/>
      <c r="F17" s="371" t="s">
        <v>125</v>
      </c>
      <c r="G17" s="372"/>
      <c r="H17" s="372"/>
      <c r="I17" s="373"/>
      <c r="J17" s="133"/>
    </row>
    <row r="18" spans="1:10" s="11" customFormat="1" ht="31.5">
      <c r="A18" s="89" t="s">
        <v>312</v>
      </c>
      <c r="B18" s="5">
        <v>2950000</v>
      </c>
      <c r="C18" s="5">
        <v>0</v>
      </c>
      <c r="D18" s="5">
        <f>Összesen!F18</f>
        <v>0</v>
      </c>
      <c r="E18" s="5" t="e">
        <f>Összesen!#REF!</f>
        <v>#REF!</v>
      </c>
      <c r="F18" s="89" t="s">
        <v>120</v>
      </c>
      <c r="G18" s="5">
        <v>672447</v>
      </c>
      <c r="H18" s="5">
        <v>4098681</v>
      </c>
      <c r="I18" s="5">
        <f>Összesen!K18</f>
        <v>4022853</v>
      </c>
      <c r="J18" s="5" t="e">
        <f>Összesen!#REF!</f>
        <v>#REF!</v>
      </c>
    </row>
    <row r="19" spans="1:10" s="11" customFormat="1" ht="15.75">
      <c r="A19" s="89" t="s">
        <v>146</v>
      </c>
      <c r="B19" s="5">
        <v>0</v>
      </c>
      <c r="C19" s="5">
        <v>0</v>
      </c>
      <c r="D19" s="5">
        <f>Összesen!F19</f>
        <v>0</v>
      </c>
      <c r="E19" s="5" t="e">
        <f>Összesen!#REF!</f>
        <v>#REF!</v>
      </c>
      <c r="F19" s="89" t="s">
        <v>54</v>
      </c>
      <c r="G19" s="5">
        <v>7305</v>
      </c>
      <c r="H19" s="5">
        <v>689677</v>
      </c>
      <c r="I19" s="5">
        <f>Összesen!K19</f>
        <v>355666</v>
      </c>
      <c r="J19" s="5" t="e">
        <f>Összesen!#REF!</f>
        <v>#REF!</v>
      </c>
    </row>
    <row r="20" spans="1:10" s="11" customFormat="1" ht="15.75">
      <c r="A20" s="89" t="s">
        <v>383</v>
      </c>
      <c r="B20" s="5">
        <v>15000</v>
      </c>
      <c r="C20" s="5">
        <v>2008750</v>
      </c>
      <c r="D20" s="5">
        <f>Összesen!F20</f>
        <v>611250</v>
      </c>
      <c r="E20" s="5" t="e">
        <f>Összesen!#REF!</f>
        <v>#REF!</v>
      </c>
      <c r="F20" s="89" t="s">
        <v>220</v>
      </c>
      <c r="G20" s="5">
        <v>20000</v>
      </c>
      <c r="H20" s="5">
        <v>35050</v>
      </c>
      <c r="I20" s="5">
        <f>Összesen!K20</f>
        <v>0</v>
      </c>
      <c r="J20" s="5" t="e">
        <f>Összesen!#REF!</f>
        <v>#REF!</v>
      </c>
    </row>
    <row r="21" spans="1:10" s="11" customFormat="1" ht="15.75">
      <c r="A21" s="90" t="s">
        <v>94</v>
      </c>
      <c r="B21" s="13">
        <f>SUM(B18:B20)</f>
        <v>2965000</v>
      </c>
      <c r="C21" s="13">
        <f>SUM(C18:C20)</f>
        <v>2008750</v>
      </c>
      <c r="D21" s="13">
        <f>SUM(D18:D20)</f>
        <v>611250</v>
      </c>
      <c r="E21" s="13" t="e">
        <f>SUM(E18:E20)</f>
        <v>#REF!</v>
      </c>
      <c r="F21" s="90" t="s">
        <v>95</v>
      </c>
      <c r="G21" s="13">
        <f>SUM(G18:G20)</f>
        <v>699752</v>
      </c>
      <c r="H21" s="13">
        <f>SUM(H18:H20)</f>
        <v>4823408</v>
      </c>
      <c r="I21" s="13">
        <f>SUM(I18:I20)</f>
        <v>4378519</v>
      </c>
      <c r="J21" s="13" t="e">
        <f>SUM(J18:J20)</f>
        <v>#REF!</v>
      </c>
    </row>
    <row r="22" spans="1:10" s="11" customFormat="1" ht="15.75">
      <c r="A22" s="92" t="s">
        <v>152</v>
      </c>
      <c r="B22" s="93">
        <f>B21-G21</f>
        <v>2265248</v>
      </c>
      <c r="C22" s="93">
        <f>C21-H21</f>
        <v>-2814658</v>
      </c>
      <c r="D22" s="93">
        <f>D21-I21</f>
        <v>-3767269</v>
      </c>
      <c r="E22" s="93" t="e">
        <f>E21-J21</f>
        <v>#REF!</v>
      </c>
      <c r="F22" s="365" t="s">
        <v>145</v>
      </c>
      <c r="G22" s="376">
        <v>0</v>
      </c>
      <c r="H22" s="376">
        <v>0</v>
      </c>
      <c r="I22" s="376">
        <f>Összesen!K22</f>
        <v>0</v>
      </c>
      <c r="J22" s="376" t="e">
        <f>Összesen!#REF!</f>
        <v>#REF!</v>
      </c>
    </row>
    <row r="23" spans="1:10" s="11" customFormat="1" ht="15.75">
      <c r="A23" s="92" t="s">
        <v>143</v>
      </c>
      <c r="B23" s="5">
        <v>0</v>
      </c>
      <c r="C23" s="5">
        <v>0</v>
      </c>
      <c r="D23" s="5">
        <v>0</v>
      </c>
      <c r="E23" s="5" t="e">
        <f>Összesen!#REF!</f>
        <v>#REF!</v>
      </c>
      <c r="F23" s="365"/>
      <c r="G23" s="376"/>
      <c r="H23" s="376"/>
      <c r="I23" s="376"/>
      <c r="J23" s="376"/>
    </row>
    <row r="24" spans="1:10" s="11" customFormat="1" ht="15.75">
      <c r="A24" s="92" t="s">
        <v>144</v>
      </c>
      <c r="B24" s="5">
        <v>0</v>
      </c>
      <c r="C24" s="5">
        <v>0</v>
      </c>
      <c r="D24" s="5">
        <v>0</v>
      </c>
      <c r="E24" s="5" t="e">
        <f>Összesen!#REF!</f>
        <v>#REF!</v>
      </c>
      <c r="F24" s="365"/>
      <c r="G24" s="376"/>
      <c r="H24" s="376"/>
      <c r="I24" s="376"/>
      <c r="J24" s="376"/>
    </row>
    <row r="25" spans="1:10" s="11" customFormat="1" ht="31.5">
      <c r="A25" s="90" t="s">
        <v>12</v>
      </c>
      <c r="B25" s="14">
        <f>B21+B23+B24</f>
        <v>2965000</v>
      </c>
      <c r="C25" s="14">
        <f>C21+C23+C24</f>
        <v>2008750</v>
      </c>
      <c r="D25" s="14">
        <f>D21+D23+D24</f>
        <v>611250</v>
      </c>
      <c r="E25" s="14" t="e">
        <f>E21+E23+E24</f>
        <v>#REF!</v>
      </c>
      <c r="F25" s="90" t="s">
        <v>13</v>
      </c>
      <c r="G25" s="14">
        <f>G21+G22</f>
        <v>699752</v>
      </c>
      <c r="H25" s="14">
        <f>H21+H22</f>
        <v>4823408</v>
      </c>
      <c r="I25" s="14">
        <f>I21+I22</f>
        <v>4378519</v>
      </c>
      <c r="J25" s="14" t="e">
        <f>J21+J22</f>
        <v>#REF!</v>
      </c>
    </row>
    <row r="26" spans="1:10" s="94" customFormat="1" ht="16.5">
      <c r="A26" s="366" t="s">
        <v>148</v>
      </c>
      <c r="B26" s="366"/>
      <c r="C26" s="366"/>
      <c r="D26" s="366"/>
      <c r="E26" s="366"/>
      <c r="F26" s="371" t="s">
        <v>149</v>
      </c>
      <c r="G26" s="372"/>
      <c r="H26" s="372"/>
      <c r="I26" s="373"/>
      <c r="J26" s="133"/>
    </row>
    <row r="27" spans="1:10" s="11" customFormat="1" ht="15.75">
      <c r="A27" s="89" t="s">
        <v>150</v>
      </c>
      <c r="B27" s="5">
        <f>B11+B21</f>
        <v>17520380</v>
      </c>
      <c r="C27" s="5">
        <f>C11+C21</f>
        <v>14553089</v>
      </c>
      <c r="D27" s="5">
        <f>D11+D21</f>
        <v>13893092</v>
      </c>
      <c r="E27" s="5" t="e">
        <f>E11+E21</f>
        <v>#REF!</v>
      </c>
      <c r="F27" s="89" t="s">
        <v>151</v>
      </c>
      <c r="G27" s="5">
        <f aca="true" t="shared" si="0" ref="G27:J28">G11+G21</f>
        <v>14289972</v>
      </c>
      <c r="H27" s="5">
        <f t="shared" si="0"/>
        <v>19219288</v>
      </c>
      <c r="I27" s="5">
        <f>I11+I21</f>
        <v>15273046</v>
      </c>
      <c r="J27" s="5" t="e">
        <f t="shared" si="0"/>
        <v>#REF!</v>
      </c>
    </row>
    <row r="28" spans="1:10" s="11" customFormat="1" ht="15.75">
      <c r="A28" s="92" t="s">
        <v>152</v>
      </c>
      <c r="B28" s="93">
        <f>B27-G27</f>
        <v>3230408</v>
      </c>
      <c r="C28" s="93">
        <f>C27-H27</f>
        <v>-4666199</v>
      </c>
      <c r="D28" s="93">
        <f>D27-I27</f>
        <v>-1379954</v>
      </c>
      <c r="E28" s="93" t="e">
        <f>E27-J27</f>
        <v>#REF!</v>
      </c>
      <c r="F28" s="365" t="s">
        <v>145</v>
      </c>
      <c r="G28" s="376">
        <f t="shared" si="0"/>
        <v>290855</v>
      </c>
      <c r="H28" s="376">
        <v>278749</v>
      </c>
      <c r="I28" s="376">
        <f>I12+I22</f>
        <v>409233</v>
      </c>
      <c r="J28" s="376" t="e">
        <f t="shared" si="0"/>
        <v>#REF!</v>
      </c>
    </row>
    <row r="29" spans="1:10" s="11" customFormat="1" ht="15.75">
      <c r="A29" s="92" t="s">
        <v>143</v>
      </c>
      <c r="B29" s="5">
        <f aca="true" t="shared" si="1" ref="B29:E30">B13+B23</f>
        <v>3106600</v>
      </c>
      <c r="C29" s="5">
        <f t="shared" si="1"/>
        <v>6324902</v>
      </c>
      <c r="D29" s="5">
        <f>D13+D23</f>
        <v>1789187</v>
      </c>
      <c r="E29" s="5" t="e">
        <f t="shared" si="1"/>
        <v>#REF!</v>
      </c>
      <c r="F29" s="365"/>
      <c r="G29" s="376"/>
      <c r="H29" s="376"/>
      <c r="I29" s="376"/>
      <c r="J29" s="376"/>
    </row>
    <row r="30" spans="1:10" s="11" customFormat="1" ht="15.75">
      <c r="A30" s="92" t="s">
        <v>144</v>
      </c>
      <c r="B30" s="5">
        <f t="shared" si="1"/>
        <v>278749</v>
      </c>
      <c r="C30" s="5">
        <f t="shared" si="1"/>
        <v>409233</v>
      </c>
      <c r="D30" s="5">
        <f>D14+D24</f>
        <v>0</v>
      </c>
      <c r="E30" s="5" t="e">
        <f t="shared" si="1"/>
        <v>#REF!</v>
      </c>
      <c r="F30" s="365"/>
      <c r="G30" s="376"/>
      <c r="H30" s="376"/>
      <c r="I30" s="376"/>
      <c r="J30" s="376"/>
    </row>
    <row r="31" spans="1:10" s="11" customFormat="1" ht="15.75">
      <c r="A31" s="62" t="s">
        <v>177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2" t="s">
        <v>178</v>
      </c>
      <c r="G31" s="81">
        <f>G15</f>
        <v>0</v>
      </c>
      <c r="H31" s="81">
        <f>H15</f>
        <v>0</v>
      </c>
      <c r="I31" s="81">
        <f>I15</f>
        <v>0</v>
      </c>
      <c r="J31" s="81">
        <f>J15</f>
        <v>0</v>
      </c>
    </row>
    <row r="32" spans="1:10" s="11" customFormat="1" ht="15.75">
      <c r="A32" s="88" t="s">
        <v>7</v>
      </c>
      <c r="B32" s="14">
        <f>B27+B29+B30+B31</f>
        <v>20905729</v>
      </c>
      <c r="C32" s="14">
        <f>C27+C29+C30+C31</f>
        <v>21287224</v>
      </c>
      <c r="D32" s="14">
        <f>D27+D29+D30+D31</f>
        <v>15682279</v>
      </c>
      <c r="E32" s="14" t="e">
        <f>E27+E29+E30+E31</f>
        <v>#REF!</v>
      </c>
      <c r="F32" s="88" t="s">
        <v>8</v>
      </c>
      <c r="G32" s="14">
        <f>SUM(G27:G31)</f>
        <v>14580827</v>
      </c>
      <c r="H32" s="14">
        <f>SUM(H27:H31)</f>
        <v>19498037</v>
      </c>
      <c r="I32" s="14">
        <f>SUM(I27:I31)</f>
        <v>15682279</v>
      </c>
      <c r="J32" s="14" t="e">
        <f>SUM(J27:J31)</f>
        <v>#REF!</v>
      </c>
    </row>
    <row r="33" spans="4:9" ht="15">
      <c r="D33" s="40"/>
      <c r="I33" s="40"/>
    </row>
  </sheetData>
  <sheetProtection/>
  <mergeCells count="28">
    <mergeCell ref="I28:I30"/>
    <mergeCell ref="A26:E26"/>
    <mergeCell ref="F28:F30"/>
    <mergeCell ref="G28:G30"/>
    <mergeCell ref="H28:H30"/>
    <mergeCell ref="J28:J30"/>
    <mergeCell ref="G22:G24"/>
    <mergeCell ref="H22:H24"/>
    <mergeCell ref="J22:J24"/>
    <mergeCell ref="D9:D10"/>
    <mergeCell ref="I12:I14"/>
    <mergeCell ref="I22:I24"/>
    <mergeCell ref="A9:A10"/>
    <mergeCell ref="B9:B10"/>
    <mergeCell ref="C9:C10"/>
    <mergeCell ref="E9:E10"/>
    <mergeCell ref="A17:E17"/>
    <mergeCell ref="F22:F24"/>
    <mergeCell ref="F5:I5"/>
    <mergeCell ref="F17:I17"/>
    <mergeCell ref="F26:I26"/>
    <mergeCell ref="A5:E5"/>
    <mergeCell ref="A1:J1"/>
    <mergeCell ref="A2:J2"/>
    <mergeCell ref="F12:F14"/>
    <mergeCell ref="G12:G14"/>
    <mergeCell ref="H12:H14"/>
    <mergeCell ref="J12:J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  <headerFooter>
    <oddHeader>&amp;R1.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2018-03-19T15:12:32Z</cp:lastPrinted>
  <dcterms:created xsi:type="dcterms:W3CDTF">2011-02-02T09:24:37Z</dcterms:created>
  <dcterms:modified xsi:type="dcterms:W3CDTF">2018-03-19T15:13:56Z</dcterms:modified>
  <cp:category/>
  <cp:version/>
  <cp:contentType/>
  <cp:contentStatus/>
</cp:coreProperties>
</file>