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r:id="rId11"/>
    <sheet name="értékpapír" sheetId="12" r:id="rId12"/>
    <sheet name="követelés" sheetId="13" r:id="rId13"/>
    <sheet name="kötelezettség" sheetId="14" r:id="rId14"/>
    <sheet name="változás" sheetId="15" r:id="rId15"/>
    <sheet name="reszesedes" sheetId="16" r:id="rId16"/>
    <sheet name="közvetett támog" sheetId="17" r:id="rId17"/>
    <sheet name="Bevételek" sheetId="18" r:id="rId18"/>
    <sheet name="Kiadás" sheetId="19" r:id="rId19"/>
    <sheet name="COFOG" sheetId="20" r:id="rId20"/>
    <sheet name="Határozat (2)" sheetId="21" state="hidden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a" localSheetId="14">'[1]vagyon'!#REF!</definedName>
    <definedName name="aa">'[1]vagyon'!#REF!</definedName>
    <definedName name="aaa" localSheetId="14">'[1]vagyon'!#REF!</definedName>
    <definedName name="aaa">'[1]vagyon'!#REF!</definedName>
    <definedName name="bb" localSheetId="14">'[1]vagyon'!#REF!</definedName>
    <definedName name="bb">'[1]vagyon'!#REF!</definedName>
    <definedName name="bbb" localSheetId="14">'[1]vagyon'!#REF!</definedName>
    <definedName name="bbb">'[1]vagyon'!#REF!</definedName>
    <definedName name="ber">'[1]vagyon'!#REF!</definedName>
    <definedName name="bháza" localSheetId="14">'[1]vagyon'!#REF!</definedName>
    <definedName name="bháza">'[1]vagyon'!#REF!</definedName>
    <definedName name="CC" localSheetId="14">'[1]vagyon'!#REF!</definedName>
    <definedName name="CC">'[1]vagyon'!#REF!</definedName>
    <definedName name="ccc">'[1]vagyon'!#REF!</definedName>
    <definedName name="cccc" localSheetId="14">'[2]vagyon'!#REF!</definedName>
    <definedName name="cccc">'[2]vagyon'!#REF!</definedName>
    <definedName name="cccccc">'[1]vagyon'!#REF!</definedName>
    <definedName name="ee" localSheetId="14">'[2]vagyon'!#REF!</definedName>
    <definedName name="ee">'[2]vagyon'!#REF!</definedName>
    <definedName name="éé" localSheetId="14">'[1]vagyon'!#REF!</definedName>
    <definedName name="éé">'[1]vagyon'!#REF!</definedName>
    <definedName name="ééééé" localSheetId="14">'[1]vagyon'!#REF!</definedName>
    <definedName name="ééééé">'[1]vagyon'!#REF!</definedName>
    <definedName name="ff" localSheetId="14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 localSheetId="14">'[1]vagyon'!#REF!</definedName>
    <definedName name="mm">'[1]vagyon'!#REF!</definedName>
    <definedName name="mmm" localSheetId="14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5">'Egyensúly 2012-2014.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8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6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4">'változás'!$1:$4</definedName>
    <definedName name="Nyomtatási_ter" localSheetId="10">'[3]vagyon'!#REF!</definedName>
    <definedName name="Nyomtatási_ter" localSheetId="11">'[5]vagyon'!#REF!</definedName>
    <definedName name="Nyomtatási_ter" localSheetId="7">'[3]vagyon'!#REF!</definedName>
    <definedName name="Nyomtatási_ter" localSheetId="13">'[3]vagyon'!#REF!</definedName>
    <definedName name="Nyomtatási_ter" localSheetId="12">'[3]vagyon'!#REF!</definedName>
    <definedName name="Nyomtatási_ter" localSheetId="15">'[1]vagyon'!#REF!</definedName>
    <definedName name="Nyomtatási_ter" localSheetId="8">'[3]vagyon'!#REF!</definedName>
    <definedName name="Nyomtatási_ter" localSheetId="4">'[1]vagyon'!#REF!</definedName>
    <definedName name="Nyomtatási_ter" localSheetId="14">'[1]vagyon'!#REF!</definedName>
    <definedName name="Nyomtatási_ter">'[3]vagyon'!#REF!</definedName>
    <definedName name="Nyomtatási_ter2">'[1]vagyon'!#REF!</definedName>
    <definedName name="OOO" localSheetId="14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7">'[2]vagyon'!#REF!</definedName>
    <definedName name="Pénzmaradvány." localSheetId="13">'[2]vagyon'!#REF!</definedName>
    <definedName name="Pénzmaradvány." localSheetId="12">'[2]vagyon'!#REF!</definedName>
    <definedName name="Pénzmaradvány." localSheetId="8">'[2]vagyon'!#REF!</definedName>
    <definedName name="Pénzmaradvány." localSheetId="14">'[2]vagyon'!#REF!</definedName>
    <definedName name="Pénzmaradvány.">'[2]vagyon'!#REF!</definedName>
    <definedName name="pénzmaradvány1" localSheetId="14">'[1]vagyon'!#REF!</definedName>
    <definedName name="pénzmaradvány1">'[1]vagyon'!#REF!</definedName>
    <definedName name="pmar">'[6]vagyon'!#REF!</definedName>
    <definedName name="pp" localSheetId="14">'[1]vagyon'!#REF!</definedName>
    <definedName name="pp">'[1]vagyon'!#REF!</definedName>
    <definedName name="uu">'[1]vagyon'!#REF!</definedName>
    <definedName name="uuuuu">'[1]vagyon'!#REF!</definedName>
    <definedName name="ŰŰ" localSheetId="14">'[2]vagyon'!#REF!</definedName>
    <definedName name="ŰŰ">'[2]vagyon'!#REF!</definedName>
    <definedName name="vagy" localSheetId="10">'[3]vagyon'!#REF!</definedName>
    <definedName name="vagy">'[4]vagyon'!#REF!</definedName>
    <definedName name="ww">'[1]vagyon'!#REF!</definedName>
    <definedName name="XXXX" localSheetId="15">'[1]vagyon'!#REF!</definedName>
    <definedName name="XXXX" localSheetId="4">'[1]vagyon'!#REF!</definedName>
    <definedName name="XXXX" localSheetId="14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<sst xmlns="http://schemas.openxmlformats.org/spreadsheetml/2006/main" count="1258" uniqueCount="798">
  <si>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</si>
  <si>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</si>
  <si>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</si>
  <si>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</si>
  <si>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</si>
  <si>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</si>
  <si>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</si>
  <si>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</si>
  <si>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</si>
  <si>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</si>
  <si>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</si>
  <si>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</si>
  <si>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</si>
  <si>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</si>
  <si>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</si>
  <si>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</si>
  <si>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</si>
  <si>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</si>
  <si>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</si>
  <si>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</si>
  <si>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</si>
  <si>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</si>
  <si>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</si>
  <si>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</si>
  <si>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</si>
  <si>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</si>
  <si>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</si>
  <si>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</si>
  <si>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</si>
  <si>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</si>
  <si>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</si>
  <si>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</si>
  <si>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</si>
  <si>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</si>
  <si>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</si>
  <si>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</si>
  <si>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</si>
  <si>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</si>
  <si>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</si>
  <si>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</si>
  <si>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</si>
  <si>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</si>
  <si>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</si>
  <si>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</si>
  <si>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</si>
  <si>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</si>
  <si>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</si>
  <si>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</si>
  <si>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</si>
  <si>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</si>
  <si>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</si>
  <si>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</si>
  <si>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</si>
  <si>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</si>
  <si>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</si>
  <si>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</si>
  <si>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</si>
  <si>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</si>
  <si>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</si>
  <si>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</si>
  <si>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</si>
  <si>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</si>
  <si>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</si>
  <si>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</si>
  <si>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</si>
  <si>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</si>
  <si>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</si>
  <si>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</si>
  <si>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</si>
  <si>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</si>
  <si>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</si>
  <si>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</si>
  <si>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</si>
  <si>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</si>
  <si>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</si>
  <si>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</si>
  <si>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</si>
  <si>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</si>
  <si>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</si>
  <si>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</si>
  <si>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</si>
  <si>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</si>
  <si>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</si>
  <si>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</si>
  <si>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</si>
  <si>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</si>
  <si>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</si>
  <si>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</si>
  <si>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</si>
  <si>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</si>
  <si>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</si>
  <si>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</si>
  <si>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</si>
  <si>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</si>
  <si>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</si>
  <si>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</si>
  <si>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</si>
  <si>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</si>
  <si>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</si>
  <si>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</si>
  <si>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</si>
  <si>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</si>
  <si>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</si>
  <si>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</si>
  <si>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</si>
  <si>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</si>
  <si>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</si>
  <si>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</si>
  <si>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</si>
  <si>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</si>
  <si>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</si>
  <si>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</si>
  <si>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</si>
  <si>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</si>
  <si>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</si>
  <si>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</si>
  <si>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</si>
  <si>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</si>
  <si>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</si>
  <si>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</si>
  <si>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</si>
  <si>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</si>
  <si>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</si>
  <si>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</si>
  <si>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</si>
  <si>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</si>
  <si>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</si>
  <si>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</si>
  <si>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</si>
  <si>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</si>
  <si>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</si>
  <si>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</si>
  <si>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</si>
  <si>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</si>
  <si>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</si>
  <si>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</si>
  <si>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</si>
  <si>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</si>
  <si>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</si>
  <si>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</si>
  <si>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</si>
  <si>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Munkaerőpiaci Alap (közfoglalkoztatás)</t>
  </si>
  <si>
    <t xml:space="preserve">   - Lakossági közműfejlesztés támogatása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</si>
  <si>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</si>
  <si>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</si>
  <si>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</si>
  <si>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</si>
  <si>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</si>
  <si>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</si>
  <si>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</si>
  <si>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</si>
  <si>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</si>
  <si>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</si>
  <si>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</si>
  <si>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</si>
  <si>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</si>
  <si>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</si>
  <si>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</si>
  <si>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</si>
  <si>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</si>
  <si>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</si>
  <si>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</si>
  <si>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</si>
  <si>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</si>
  <si>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</si>
  <si>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</si>
  <si>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</si>
  <si>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</si>
  <si>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</si>
  <si>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</si>
  <si>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</si>
  <si>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</si>
  <si>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</si>
  <si>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</si>
  <si>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</si>
  <si>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</si>
  <si>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</si>
  <si>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</si>
  <si>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</si>
  <si>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</si>
  <si>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</si>
  <si>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</si>
  <si>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</si>
  <si>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</si>
  <si>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</si>
  <si>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</si>
  <si>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</si>
  <si>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</si>
  <si>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</si>
  <si>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</si>
  <si>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</si>
  <si>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</si>
  <si>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</si>
  <si>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</si>
  <si>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</si>
  <si>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</si>
  <si>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</si>
  <si>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</si>
  <si>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</si>
  <si>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</si>
  <si>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</si>
  <si>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</si>
  <si>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</si>
  <si>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</si>
  <si>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</si>
  <si>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</si>
  <si>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</si>
  <si>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</si>
  <si>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</si>
  <si>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</si>
  <si>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</si>
  <si>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</si>
  <si>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</si>
  <si>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</si>
  <si>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</si>
  <si>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</si>
  <si>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</si>
  <si>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</si>
  <si>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</si>
  <si>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</si>
  <si>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</si>
  <si>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</si>
  <si>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</si>
  <si>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</si>
  <si>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</si>
  <si>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</si>
  <si>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</si>
  <si>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</si>
  <si>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</si>
  <si>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</si>
  <si>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</si>
  <si>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</si>
  <si>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</si>
  <si>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</si>
  <si>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</si>
  <si>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</si>
  <si>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</si>
  <si>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</si>
  <si>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</si>
  <si>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</si>
  <si>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</si>
  <si>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</si>
  <si>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</si>
  <si>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</si>
  <si>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</si>
  <si>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</si>
  <si>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</si>
  <si>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</si>
  <si>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</si>
  <si>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</si>
  <si>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</si>
  <si>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</si>
  <si>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</si>
  <si>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</si>
  <si>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</si>
  <si>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</si>
  <si>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</si>
  <si>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</si>
  <si>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</si>
  <si>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</si>
  <si>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</si>
  <si>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</si>
  <si>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</si>
  <si>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</si>
  <si>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</si>
  <si>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</si>
  <si>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</si>
  <si>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</si>
  <si>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</si>
  <si>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</si>
  <si>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</si>
  <si>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</si>
  <si>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</si>
  <si>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</si>
  <si>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</si>
  <si>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</si>
  <si>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</si>
  <si>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</si>
  <si>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</si>
  <si>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</si>
  <si>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</si>
  <si>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</si>
  <si>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</si>
  <si>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</si>
  <si>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</si>
  <si>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</si>
  <si>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</si>
  <si>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</si>
  <si>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</si>
  <si>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</si>
  <si>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</si>
  <si>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</si>
  <si>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</si>
  <si>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</si>
  <si>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</si>
  <si>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</si>
  <si>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</si>
  <si>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</si>
  <si>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</si>
  <si>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</si>
  <si>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</si>
  <si>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</si>
  <si>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</si>
  <si>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</si>
  <si>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</si>
  <si>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</si>
  <si>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</si>
  <si>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</si>
  <si>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</si>
  <si>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</si>
  <si>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</si>
  <si>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</si>
  <si>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</si>
  <si>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</si>
  <si>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</si>
  <si>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</si>
  <si>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</si>
  <si>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</si>
  <si>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</si>
  <si>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</si>
  <si>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</si>
  <si>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</si>
  <si>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</si>
  <si>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</si>
  <si>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</si>
  <si>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</si>
  <si>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</si>
  <si>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</si>
  <si>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</si>
  <si>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</si>
  <si>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</si>
  <si>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</si>
  <si>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</si>
  <si>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</si>
  <si>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</si>
  <si>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</si>
  <si>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</si>
  <si>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</si>
  <si>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</si>
  <si>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</si>
  <si>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</si>
  <si>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</si>
  <si>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</si>
  <si>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</si>
  <si>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</si>
  <si>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</si>
  <si>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</si>
  <si>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</si>
  <si>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</si>
  <si>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</si>
  <si>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</si>
  <si>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</si>
  <si>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</si>
  <si>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</si>
  <si>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</si>
  <si>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</si>
  <si>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</si>
  <si>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</si>
  <si>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</si>
  <si>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</si>
  <si>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</si>
  <si>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</si>
  <si>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</si>
  <si>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</si>
  <si>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</si>
  <si>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</si>
  <si>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</si>
  <si>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</si>
  <si>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</si>
  <si>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</si>
  <si>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</si>
  <si>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</si>
  <si>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</si>
  <si>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</si>
  <si>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</si>
  <si>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</si>
  <si>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</si>
  <si>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</si>
  <si>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</si>
  <si>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</si>
  <si>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</si>
  <si>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</si>
  <si>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</si>
  <si>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</si>
  <si>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</si>
  <si>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</si>
  <si>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</si>
  <si>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</si>
  <si>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</si>
  <si>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</si>
  <si>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</si>
  <si>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</si>
  <si>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</si>
  <si>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</si>
  <si>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</si>
  <si>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</si>
  <si>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</si>
  <si>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</si>
  <si>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</si>
  <si>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</si>
  <si>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</si>
  <si>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</si>
  <si>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</si>
  <si>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</si>
  <si>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</si>
  <si>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</si>
  <si>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</si>
  <si>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</si>
  <si>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</si>
  <si>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</si>
  <si>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</si>
  <si>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</si>
  <si>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</si>
  <si>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</si>
  <si>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</si>
  <si>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</si>
  <si>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</si>
  <si>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</si>
  <si>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</si>
  <si>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</si>
  <si>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</si>
  <si>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</si>
  <si>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</si>
  <si>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</si>
  <si>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</si>
  <si>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</si>
  <si>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</si>
  <si>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 xml:space="preserve">   - Út és tó helyreállítás (vis maior)</t>
  </si>
  <si>
    <t xml:space="preserve"> - Gosztola</t>
  </si>
  <si>
    <t xml:space="preserve"> - Rédics</t>
  </si>
  <si>
    <t xml:space="preserve"> - Lenti</t>
  </si>
  <si>
    <t>- Tóbüfé bérleti díj</t>
  </si>
  <si>
    <t>- Tenke Horgászegylet</t>
  </si>
  <si>
    <t>- Sírhely</t>
  </si>
  <si>
    <t>- Zalavíz ZRT. bérleti díj</t>
  </si>
  <si>
    <t xml:space="preserve">   - Áram használat (Vízmű)</t>
  </si>
  <si>
    <t xml:space="preserve"> - lakosságnak visszatérítendő kölcsön</t>
  </si>
  <si>
    <t xml:space="preserve"> - Teke Klub Resznek</t>
  </si>
  <si>
    <t xml:space="preserve">  reprezentáció</t>
  </si>
  <si>
    <t>066020 Város és községgazdálkodás</t>
  </si>
  <si>
    <t>081061 Szabadidős park, fürdő és strandszolgáltatás (Tóval kapcs. kiad.)</t>
  </si>
  <si>
    <t xml:space="preserve"> - személyhez nem köthető repr.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</si>
  <si>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</si>
  <si>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</si>
  <si>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</si>
  <si>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</si>
  <si>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</si>
  <si>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</si>
  <si>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t xml:space="preserve">LENDVADEDES KÖZSÉG ÖNKORMÁNYZATA </t>
  </si>
  <si>
    <t>011130 Önkormányzatok és önkormányzati hivatalok jogalkotó és általános igazgatási tevékenysége Képviselői t.díj</t>
  </si>
  <si>
    <r>
      <t xml:space="preserve">081061 Szabadidős park, fürdő és strandszolgáltatás (Tóval kapcs. </t>
    </r>
    <r>
      <rPr>
        <b/>
        <sz val="12"/>
        <rFont val="Times New Roman"/>
        <family val="1"/>
      </rPr>
      <t>vis maior</t>
    </r>
    <r>
      <rPr>
        <sz val="12"/>
        <rFont val="Times New Roman"/>
        <family val="1"/>
      </rPr>
      <t xml:space="preserve"> kiad. Szakértői díj</t>
    </r>
  </si>
  <si>
    <t>LENDVADEDES KÖZSÉG ÖNKORMÁNYZATA 2016. ÉVI KÖLTSÉGVETÉSÉNEK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</si>
  <si>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</si>
  <si>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</si>
  <si>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</si>
  <si>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</si>
  <si>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</si>
  <si>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</si>
  <si>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</si>
  <si>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</si>
  <si>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</si>
  <si>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</si>
  <si>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</si>
  <si>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</si>
  <si>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</si>
  <si>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</si>
  <si>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</si>
  <si>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</si>
  <si>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</si>
  <si>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</si>
  <si>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</si>
  <si>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</si>
  <si>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szennyvízrendszer kiépítése</t>
  </si>
  <si>
    <t xml:space="preserve"> - Ravatalozó kerítés felújítása</t>
  </si>
  <si>
    <t xml:space="preserve"> - Lendvadedesi tó vészárapasztó helyreállítás vis maior</t>
  </si>
  <si>
    <t xml:space="preserve"> - Harangláb előtti tér kőburkolata</t>
  </si>
  <si>
    <t xml:space="preserve"> - szobor készítés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</si>
  <si>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</si>
  <si>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</si>
  <si>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</si>
  <si>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</si>
  <si>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</si>
  <si>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</si>
  <si>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</si>
  <si>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</si>
  <si>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</si>
  <si>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</si>
  <si>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</si>
  <si>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</si>
  <si>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</si>
  <si>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</si>
  <si>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</si>
  <si>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</si>
  <si>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t>LENDVADEDES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</si>
  <si>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     - szociális célú tűzifa 2015. évi</t>
  </si>
  <si>
    <t xml:space="preserve"> - lakosságtól visszatérítendő kölcsön</t>
  </si>
  <si>
    <t>LENDVADEDES KÖZSÉG ÖNKORMÁNYZATA 2014-2016. ÉVI MŰKÖDÉSI ÉS FELHALMOZÁSI</t>
  </si>
  <si>
    <t xml:space="preserve">2014. Tény </t>
  </si>
  <si>
    <t>2016. terv</t>
  </si>
  <si>
    <r>
      <t xml:space="preserve">Lendvadedes Község Önkormányzata 2016. évi közvetett támogatásai </t>
    </r>
    <r>
      <rPr>
        <i/>
        <sz val="12"/>
        <rFont val="Times New Roman"/>
        <family val="1"/>
      </rPr>
      <t>(adatok Ft-ban)</t>
    </r>
  </si>
  <si>
    <t xml:space="preserve">    - Erzsébet utalvány</t>
  </si>
  <si>
    <t>- A 2015. évről áthúzódó bérkompenzáció támogatása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</si>
  <si>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</si>
  <si>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kerti padok</t>
  </si>
  <si>
    <t>Összesen:</t>
  </si>
  <si>
    <t>Mód…</t>
  </si>
  <si>
    <t xml:space="preserve"> - Út vis maior</t>
  </si>
  <si>
    <t xml:space="preserve"> - Mentőszolgálat Alapítvány</t>
  </si>
  <si>
    <t xml:space="preserve">      - Hálózatfejlesztési hozz. </t>
  </si>
  <si>
    <t>O</t>
  </si>
  <si>
    <t>Q</t>
  </si>
  <si>
    <t>R</t>
  </si>
  <si>
    <t>T</t>
  </si>
  <si>
    <t>W</t>
  </si>
  <si>
    <t>Z</t>
  </si>
  <si>
    <t xml:space="preserve"> - Medicopter Alapítvány</t>
  </si>
  <si>
    <t xml:space="preserve">   - Dr. Hetés Ferenc Rendelőintézet Lenti</t>
  </si>
  <si>
    <t xml:space="preserve"> - mérőpont elhelyezés</t>
  </si>
  <si>
    <t xml:space="preserve"> - vastalicska</t>
  </si>
  <si>
    <t xml:space="preserve"> - fűnyíró vásárlása</t>
  </si>
  <si>
    <t>Mód. 09.07.</t>
  </si>
  <si>
    <t>"</t>
  </si>
  <si>
    <t xml:space="preserve">- Rendkív. Szoc. Tám. </t>
  </si>
  <si>
    <t xml:space="preserve">      - szociális célú tűzifa 2016. évi</t>
  </si>
  <si>
    <t>U</t>
  </si>
  <si>
    <t>V</t>
  </si>
  <si>
    <t>X</t>
  </si>
  <si>
    <t>Mód. 12.06.</t>
  </si>
  <si>
    <t>Tény 12.31.</t>
  </si>
  <si>
    <t xml:space="preserve">   - Rédics Önk. Átadás falug.kiesés miatt</t>
  </si>
  <si>
    <t>Mód. 12.31.</t>
  </si>
  <si>
    <t>Mód. 12.31</t>
  </si>
  <si>
    <t>- K914. Államháztartáson belüli megelőlegez.visszafiz.2016. évről</t>
  </si>
  <si>
    <t>- K914. Államháztartáson belüli megelőlegez.visszafiz.2015. évről</t>
  </si>
  <si>
    <t>Mód.12.31.</t>
  </si>
  <si>
    <t>- központi kezelésű előirányzat</t>
  </si>
  <si>
    <t xml:space="preserve">   </t>
  </si>
  <si>
    <t xml:space="preserve">   - Erzsébet utalvány</t>
  </si>
  <si>
    <t xml:space="preserve"> Adósságkonszolidációban részt nem vett önkormányzatok felhalmozási támogatása</t>
  </si>
  <si>
    <t>LENDVADEDES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</si>
  <si>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</si>
  <si>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</si>
  <si>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</si>
  <si>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</si>
  <si>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</si>
  <si>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</si>
  <si>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</si>
  <si>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</si>
  <si>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</si>
  <si>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</si>
  <si>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</si>
  <si>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</si>
  <si>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</si>
  <si>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</si>
  <si>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</si>
  <si>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</si>
  <si>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</si>
  <si>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</si>
  <si>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</si>
  <si>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</si>
  <si>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</si>
  <si>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</si>
  <si>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</si>
  <si>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</si>
  <si>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</si>
  <si>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</si>
  <si>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</si>
  <si>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</si>
  <si>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</si>
  <si>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</si>
  <si>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</si>
  <si>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</si>
  <si>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</si>
  <si>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</si>
  <si>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LENDVADEDES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</si>
  <si>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</si>
  <si>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</si>
  <si>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</si>
  <si>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</si>
  <si>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</si>
  <si>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</si>
  <si>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</si>
  <si>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</si>
  <si>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</si>
  <si>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</si>
  <si>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</si>
  <si>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</si>
  <si>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</si>
  <si>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</si>
  <si>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</si>
  <si>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</si>
  <si>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</si>
  <si>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</si>
  <si>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</si>
  <si>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</si>
  <si>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</si>
  <si>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</si>
  <si>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</si>
  <si>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</si>
  <si>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</si>
  <si>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</si>
  <si>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</si>
  <si>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</si>
  <si>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</si>
  <si>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</si>
  <si>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</si>
  <si>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</si>
  <si>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</si>
  <si>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</si>
  <si>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</si>
  <si>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</si>
  <si>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</si>
  <si>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</si>
  <si>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</si>
  <si>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</si>
  <si>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</si>
  <si>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</si>
  <si>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</si>
  <si>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</si>
  <si>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</si>
  <si>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</si>
  <si>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</si>
  <si>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</si>
  <si>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</si>
  <si>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</si>
  <si>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</si>
  <si>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</si>
  <si>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</si>
  <si>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</si>
  <si>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</si>
  <si>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</si>
  <si>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</si>
  <si>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</si>
  <si>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</si>
  <si>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</si>
  <si>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</si>
  <si>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</si>
  <si>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</si>
  <si>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</si>
  <si>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</si>
  <si>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</si>
  <si>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</si>
  <si>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</si>
  <si>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</si>
  <si>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</si>
  <si>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</si>
  <si>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</si>
  <si>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</si>
  <si>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</si>
  <si>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</si>
  <si>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</si>
  <si>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</si>
  <si>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</si>
  <si>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</si>
  <si>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</si>
  <si>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</si>
  <si>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</si>
  <si>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LENDVADEDES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</si>
  <si>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</si>
  <si>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</si>
  <si>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</si>
  <si>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</si>
  <si>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</si>
  <si>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</si>
  <si>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</si>
  <si>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</si>
  <si>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</si>
  <si>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</si>
  <si>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</si>
  <si>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</si>
  <si>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</si>
  <si>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</si>
  <si>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</si>
  <si>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</si>
  <si>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</si>
  <si>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</si>
  <si>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</si>
  <si>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</si>
  <si>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</si>
  <si>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</si>
  <si>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</si>
  <si>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</si>
  <si>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</si>
  <si>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</si>
  <si>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</si>
  <si>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</si>
  <si>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</si>
  <si>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</si>
  <si>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</si>
  <si>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</si>
  <si>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</si>
  <si>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LENDVADEDES ÖNKORMÁNYZAT</t>
  </si>
  <si>
    <t>100.000 FT ÉRTÉKET MEGHALADÓ GÉPEIRŐL, BERENDEZÉSEIRŐL</t>
  </si>
  <si>
    <t>Értékcsökkenés</t>
  </si>
  <si>
    <t>0-ra leirt gép,berendezés jármű</t>
  </si>
  <si>
    <t>forgalomképes</t>
  </si>
  <si>
    <t xml:space="preserve">Partner fűnyrótraktor </t>
  </si>
  <si>
    <t>LG LCD televízió</t>
  </si>
  <si>
    <t>Bozótvágó kawasaki</t>
  </si>
  <si>
    <t>Ügyvitel technikai gép</t>
  </si>
  <si>
    <t xml:space="preserve">Számítógép </t>
  </si>
  <si>
    <t>Ügyvitel technikai gép összesen: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</si>
  <si>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</si>
  <si>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</si>
  <si>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</si>
  <si>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</si>
  <si>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</si>
  <si>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</si>
  <si>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LENDVADEDES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</si>
  <si>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</si>
  <si>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</si>
  <si>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</si>
  <si>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</si>
  <si>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</si>
  <si>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</si>
  <si>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</si>
  <si>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</si>
  <si>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</si>
  <si>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</si>
  <si>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</si>
  <si>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</si>
  <si>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</si>
  <si>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LENDVADEDES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</si>
  <si>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</si>
  <si>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</si>
  <si>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</si>
  <si>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</si>
  <si>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</si>
  <si>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</si>
  <si>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</si>
  <si>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</si>
  <si>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</si>
  <si>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</si>
  <si>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</si>
  <si>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</si>
  <si>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</si>
  <si>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</si>
  <si>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</si>
  <si>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</si>
  <si>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</si>
  <si>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Lendvadedes árapasztó helyreállítása</t>
  </si>
  <si>
    <t>Nem aktívált felújítás</t>
  </si>
  <si>
    <t>Beruházásokból, felújításokból aktívált érték</t>
  </si>
  <si>
    <t>Térítésmentes átvétel</t>
  </si>
  <si>
    <t>Alapításkori átvétel, vagyonkez vétel miatti átv, vagyonkez jog vvét</t>
  </si>
  <si>
    <t>Egyéb növekedés</t>
  </si>
  <si>
    <t>Összes növekedés</t>
  </si>
  <si>
    <t>Földterület értékesítése</t>
  </si>
  <si>
    <t>Értékesítés</t>
  </si>
  <si>
    <t>Hiány, selejtezés, megsemmisülés</t>
  </si>
  <si>
    <t>Térítésmentes átadás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</si>
  <si>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</si>
  <si>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</si>
  <si>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</si>
  <si>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</si>
  <si>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</si>
  <si>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</si>
  <si>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</si>
  <si>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</si>
  <si>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</si>
  <si>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</si>
  <si>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</si>
  <si>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</si>
  <si>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2015.12.31-i állomány</t>
  </si>
  <si>
    <t>Összes részesedés</t>
  </si>
  <si>
    <r>
      <t xml:space="preserve">2016.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</si>
  <si>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</si>
  <si>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2015.  tény</t>
  </si>
  <si>
    <t>Nyító pénzkészlet 2016. 01.01.</t>
  </si>
  <si>
    <t>Sajátos elszámolások</t>
  </si>
  <si>
    <t>LENDVADEDES KÖZSÉG ÖNKORMÁNYZATA 2016. ÉVI PÉNZESZKÖZ VÁLTOZÁSÁNAK BEMUTATÁSA   (adatok Ft-ban)</t>
  </si>
  <si>
    <r>
      <t xml:space="preserve">2. LENDVADEDES ÖNKORMÁNYZAT TÁRGYI ESZKÖZEINEK ALAKULÁSA 2016. ÉVBEN - </t>
    </r>
    <r>
      <rPr>
        <i/>
        <sz val="12"/>
        <rFont val="Times New Roman CE"/>
        <family val="0"/>
      </rPr>
      <t>(adatok Ft-ban)</t>
    </r>
  </si>
  <si>
    <t>talicska</t>
  </si>
  <si>
    <t>Lendvadedes árapasztó helyreállítása aktiválás előző évi beruházásból</t>
  </si>
  <si>
    <t>2 db keri pad</t>
  </si>
  <si>
    <t>Szent Márton szobor</t>
  </si>
  <si>
    <t>Mérőpont elhelyezés</t>
  </si>
  <si>
    <t>0-s állomány növekedés leiródás miatt</t>
  </si>
  <si>
    <t>Gosztola-Rédics- Lenti tulajdonjog kivezetése</t>
  </si>
  <si>
    <t>Aktiv állomány csökkenés leiródás miatt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</si>
  <si>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</si>
  <si>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Pad "SZIGET" 160 CM</t>
  </si>
  <si>
    <t>2016. december 31.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</si>
  <si>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</si>
  <si>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</si>
  <si>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</si>
  <si>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t>Telj.  %-a</t>
  </si>
  <si>
    <t>P</t>
  </si>
  <si>
    <t>S</t>
  </si>
  <si>
    <t>Y</t>
  </si>
  <si>
    <t>2017. március 31.</t>
  </si>
  <si>
    <t>1.6. KIMUTATÁS LENDVADEDES ÖNKORMÁNYZAT</t>
  </si>
  <si>
    <t>1.3. KIMUTATÁS LENDVADEDES ÖNKORMÁNYZAT</t>
  </si>
  <si>
    <t>FOLYAMATBAN LÉVŐ BERUHÁZÁSAIRÓL</t>
  </si>
  <si>
    <t>Beruházás megnevezése</t>
  </si>
  <si>
    <t>Beruházás összege</t>
  </si>
  <si>
    <t>Talicska</t>
  </si>
  <si>
    <t>Beruházás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</si>
</sst>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0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8" borderId="7" applyNumberFormat="0" applyFont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right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left" vertical="center" wrapText="1"/>
      <protection/>
    </xf>
    <xf numFmtId="0" fontId="3" fillId="33" borderId="10" xfId="78" applyFont="1" applyFill="1" applyBorder="1" applyAlignment="1">
      <alignment horizontal="left" vertical="center" wrapText="1"/>
      <protection/>
    </xf>
    <xf numFmtId="0" fontId="5" fillId="33" borderId="10" xfId="7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8" applyNumberFormat="1" applyFont="1" applyFill="1" applyBorder="1" applyAlignment="1">
      <alignment horizontal="right" vertical="center" wrapText="1"/>
      <protection/>
    </xf>
    <xf numFmtId="3" fontId="3" fillId="33" borderId="10" xfId="78" applyNumberFormat="1" applyFont="1" applyFill="1" applyBorder="1" applyAlignment="1">
      <alignment horizontal="right" vertical="center" wrapText="1"/>
      <protection/>
    </xf>
    <xf numFmtId="3" fontId="4" fillId="0" borderId="10" xfId="78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8" applyFont="1" applyFill="1" applyBorder="1" applyAlignment="1">
      <alignment horizontal="center"/>
      <protection/>
    </xf>
    <xf numFmtId="3" fontId="3" fillId="0" borderId="10" xfId="7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66" applyFont="1" applyAlignment="1">
      <alignment wrapText="1"/>
      <protection/>
    </xf>
    <xf numFmtId="0" fontId="97" fillId="0" borderId="0" xfId="66" applyFont="1">
      <alignment/>
      <protection/>
    </xf>
    <xf numFmtId="0" fontId="98" fillId="0" borderId="10" xfId="66" applyFont="1" applyBorder="1">
      <alignment/>
      <protection/>
    </xf>
    <xf numFmtId="0" fontId="98" fillId="0" borderId="0" xfId="66" applyFont="1">
      <alignment/>
      <protection/>
    </xf>
    <xf numFmtId="3" fontId="99" fillId="0" borderId="0" xfId="66" applyNumberFormat="1" applyFont="1" applyAlignment="1">
      <alignment vertical="center"/>
      <protection/>
    </xf>
    <xf numFmtId="3" fontId="100" fillId="0" borderId="11" xfId="66" applyNumberFormat="1" applyFont="1" applyBorder="1" applyAlignment="1">
      <alignment horizontal="left" vertical="center" wrapText="1"/>
      <protection/>
    </xf>
    <xf numFmtId="3" fontId="101" fillId="0" borderId="10" xfId="66" applyNumberFormat="1" applyFont="1" applyBorder="1" applyAlignment="1">
      <alignment horizontal="center" vertical="center" wrapText="1"/>
      <protection/>
    </xf>
    <xf numFmtId="3" fontId="96" fillId="0" borderId="0" xfId="66" applyNumberFormat="1" applyFont="1" applyAlignment="1">
      <alignment wrapText="1"/>
      <protection/>
    </xf>
    <xf numFmtId="3" fontId="96" fillId="0" borderId="0" xfId="66" applyNumberFormat="1" applyFont="1">
      <alignment/>
      <protection/>
    </xf>
    <xf numFmtId="3" fontId="96" fillId="0" borderId="10" xfId="66" applyNumberFormat="1" applyFont="1" applyBorder="1" applyAlignment="1">
      <alignment wrapText="1"/>
      <protection/>
    </xf>
    <xf numFmtId="3" fontId="97" fillId="0" borderId="10" xfId="66" applyNumberFormat="1" applyFont="1" applyBorder="1">
      <alignment/>
      <protection/>
    </xf>
    <xf numFmtId="3" fontId="97" fillId="0" borderId="0" xfId="66" applyNumberFormat="1" applyFont="1">
      <alignment/>
      <protection/>
    </xf>
    <xf numFmtId="3" fontId="96" fillId="0" borderId="10" xfId="66" applyNumberFormat="1" applyFont="1" applyBorder="1" applyAlignment="1">
      <alignment vertical="center" wrapText="1"/>
      <protection/>
    </xf>
    <xf numFmtId="3" fontId="101" fillId="0" borderId="10" xfId="66" applyNumberFormat="1" applyFont="1" applyBorder="1" applyAlignment="1">
      <alignment wrapText="1"/>
      <protection/>
    </xf>
    <xf numFmtId="3" fontId="98" fillId="0" borderId="10" xfId="66" applyNumberFormat="1" applyFont="1" applyBorder="1">
      <alignment/>
      <protection/>
    </xf>
    <xf numFmtId="3" fontId="98" fillId="0" borderId="0" xfId="66" applyNumberFormat="1" applyFont="1">
      <alignment/>
      <protection/>
    </xf>
    <xf numFmtId="3" fontId="101" fillId="0" borderId="10" xfId="66" applyNumberFormat="1" applyFont="1" applyBorder="1" applyAlignment="1">
      <alignment vertical="center" wrapText="1"/>
      <protection/>
    </xf>
    <xf numFmtId="3" fontId="101" fillId="0" borderId="10" xfId="66" applyNumberFormat="1" applyFont="1" applyBorder="1" applyAlignment="1">
      <alignment vertical="top" wrapText="1"/>
      <protection/>
    </xf>
    <xf numFmtId="3" fontId="16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8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8" applyFont="1" applyFill="1" applyBorder="1" applyAlignment="1">
      <alignment horizontal="center" vertical="center"/>
      <protection/>
    </xf>
    <xf numFmtId="0" fontId="97" fillId="0" borderId="10" xfId="66" applyFont="1" applyBorder="1" applyAlignment="1">
      <alignment wrapText="1"/>
      <protection/>
    </xf>
    <xf numFmtId="3" fontId="4" fillId="0" borderId="13" xfId="78" applyNumberFormat="1" applyFont="1" applyFill="1" applyBorder="1" applyAlignment="1">
      <alignment horizontal="right" wrapText="1"/>
      <protection/>
    </xf>
    <xf numFmtId="0" fontId="98" fillId="0" borderId="10" xfId="66" applyFont="1" applyBorder="1" applyAlignment="1">
      <alignment wrapText="1"/>
      <protection/>
    </xf>
    <xf numFmtId="0" fontId="98" fillId="0" borderId="10" xfId="66" applyFont="1" applyBorder="1" applyAlignment="1">
      <alignment vertical="top" wrapText="1"/>
      <protection/>
    </xf>
    <xf numFmtId="0" fontId="12" fillId="0" borderId="0" xfId="71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2" fillId="0" borderId="0" xfId="71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10" fillId="0" borderId="10" xfId="76" applyNumberFormat="1" applyFont="1" applyBorder="1" applyAlignment="1">
      <alignment/>
      <protection/>
    </xf>
    <xf numFmtId="3" fontId="8" fillId="0" borderId="10" xfId="76" applyNumberFormat="1" applyFont="1" applyBorder="1" applyAlignment="1">
      <alignment/>
      <protection/>
    </xf>
    <xf numFmtId="0" fontId="4" fillId="0" borderId="10" xfId="78" applyFont="1" applyFill="1" applyBorder="1" applyAlignment="1">
      <alignment wrapText="1"/>
      <protection/>
    </xf>
    <xf numFmtId="3" fontId="97" fillId="0" borderId="0" xfId="66" applyNumberFormat="1" applyFont="1" applyAlignment="1">
      <alignment horizontal="center"/>
      <protection/>
    </xf>
    <xf numFmtId="0" fontId="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 wrapText="1"/>
      <protection/>
    </xf>
    <xf numFmtId="0" fontId="20" fillId="0" borderId="10" xfId="78" applyFont="1" applyFill="1" applyBorder="1" applyAlignment="1">
      <alignment wrapText="1"/>
      <protection/>
    </xf>
    <xf numFmtId="0" fontId="22" fillId="0" borderId="10" xfId="78" applyFont="1" applyFill="1" applyBorder="1" applyAlignment="1">
      <alignment wrapText="1"/>
      <protection/>
    </xf>
    <xf numFmtId="0" fontId="72" fillId="0" borderId="0" xfId="0" applyFont="1" applyAlignment="1">
      <alignment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10" fillId="0" borderId="10" xfId="76" applyFont="1" applyBorder="1" applyAlignment="1" quotePrefix="1">
      <alignment vertical="top" wrapText="1"/>
      <protection/>
    </xf>
    <xf numFmtId="0" fontId="8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8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/>
      <protection/>
    </xf>
    <xf numFmtId="0" fontId="4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0" fontId="4" fillId="0" borderId="10" xfId="78" applyFont="1" applyFill="1" applyBorder="1" applyAlignment="1">
      <alignment vertical="center"/>
      <protection/>
    </xf>
    <xf numFmtId="3" fontId="15" fillId="33" borderId="10" xfId="78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1" fillId="0" borderId="0" xfId="66" applyNumberFormat="1" applyFont="1" applyBorder="1" applyAlignment="1">
      <alignment vertical="center" wrapText="1"/>
      <protection/>
    </xf>
    <xf numFmtId="3" fontId="98" fillId="0" borderId="0" xfId="66" applyNumberFormat="1" applyFont="1" applyBorder="1">
      <alignment/>
      <protection/>
    </xf>
    <xf numFmtId="3" fontId="19" fillId="0" borderId="0" xfId="66" applyNumberFormat="1" applyFont="1" applyAlignment="1">
      <alignment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wrapText="1"/>
      <protection/>
    </xf>
    <xf numFmtId="0" fontId="21" fillId="0" borderId="10" xfId="78" applyFont="1" applyFill="1" applyBorder="1" applyAlignment="1">
      <alignment horizontal="center" wrapText="1"/>
      <protection/>
    </xf>
    <xf numFmtId="0" fontId="15" fillId="33" borderId="10" xfId="78" applyFont="1" applyFill="1" applyBorder="1" applyAlignment="1">
      <alignment horizontal="left" vertical="center" wrapText="1"/>
      <protection/>
    </xf>
    <xf numFmtId="0" fontId="21" fillId="0" borderId="10" xfId="78" applyFont="1" applyFill="1" applyBorder="1" applyAlignment="1">
      <alignment horizontal="center"/>
      <protection/>
    </xf>
    <xf numFmtId="0" fontId="4" fillId="0" borderId="10" xfId="78" applyFont="1" applyFill="1" applyBorder="1" applyAlignment="1" quotePrefix="1">
      <alignment horizontal="center"/>
      <protection/>
    </xf>
    <xf numFmtId="3" fontId="3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 horizontal="left" wrapText="1"/>
      <protection/>
    </xf>
    <xf numFmtId="0" fontId="102" fillId="0" borderId="10" xfId="78" applyFont="1" applyFill="1" applyBorder="1" applyAlignment="1" quotePrefix="1">
      <alignment wrapText="1"/>
      <protection/>
    </xf>
    <xf numFmtId="0" fontId="102" fillId="0" borderId="10" xfId="78" applyFont="1" applyFill="1" applyBorder="1" applyAlignment="1">
      <alignment wrapText="1"/>
      <protection/>
    </xf>
    <xf numFmtId="0" fontId="102" fillId="0" borderId="10" xfId="78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3" fillId="0" borderId="10" xfId="78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8" applyNumberFormat="1" applyFont="1" applyFill="1" applyBorder="1" applyAlignment="1">
      <alignment horizontal="right" vertical="center" wrapText="1"/>
      <protection/>
    </xf>
    <xf numFmtId="3" fontId="101" fillId="0" borderId="14" xfId="66" applyNumberFormat="1" applyFont="1" applyBorder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8" fillId="0" borderId="10" xfId="78" applyFont="1" applyFill="1" applyBorder="1" applyAlignment="1">
      <alignment vertical="center" wrapText="1"/>
      <protection/>
    </xf>
    <xf numFmtId="3" fontId="100" fillId="0" borderId="0" xfId="66" applyNumberFormat="1" applyFont="1" applyBorder="1" applyAlignment="1">
      <alignment horizontal="left" vertical="center" wrapText="1"/>
      <protection/>
    </xf>
    <xf numFmtId="0" fontId="4" fillId="33" borderId="10" xfId="78" applyFont="1" applyFill="1" applyBorder="1" applyAlignment="1" quotePrefix="1">
      <alignment horizontal="left" vertical="center" wrapText="1"/>
      <protection/>
    </xf>
    <xf numFmtId="0" fontId="15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 quotePrefix="1">
      <alignment horizontal="left" wrapText="1" indent="2"/>
      <protection/>
    </xf>
    <xf numFmtId="0" fontId="4" fillId="0" borderId="10" xfId="78" applyFont="1" applyFill="1" applyBorder="1" applyAlignment="1" quotePrefix="1">
      <alignment horizontal="left" wrapText="1" indent="3"/>
      <protection/>
    </xf>
    <xf numFmtId="0" fontId="20" fillId="0" borderId="10" xfId="78" applyFont="1" applyFill="1" applyBorder="1" applyAlignment="1">
      <alignment vertical="center" wrapText="1"/>
      <protection/>
    </xf>
    <xf numFmtId="0" fontId="89" fillId="0" borderId="0" xfId="0" applyFont="1" applyAlignment="1">
      <alignment/>
    </xf>
    <xf numFmtId="0" fontId="10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78" applyFont="1" applyFill="1" applyBorder="1" applyAlignment="1">
      <alignment/>
      <protection/>
    </xf>
    <xf numFmtId="0" fontId="9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5" fillId="0" borderId="0" xfId="0" applyFont="1" applyAlignment="1">
      <alignment horizontal="right"/>
    </xf>
    <xf numFmtId="0" fontId="97" fillId="0" borderId="0" xfId="66" applyFont="1" applyAlignment="1">
      <alignment horizontal="right"/>
      <protection/>
    </xf>
    <xf numFmtId="3" fontId="4" fillId="34" borderId="10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3" fontId="4" fillId="33" borderId="10" xfId="78" applyNumberFormat="1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/>
    </xf>
    <xf numFmtId="3" fontId="99" fillId="0" borderId="0" xfId="0" applyNumberFormat="1" applyFont="1" applyAlignment="1">
      <alignment horizontal="center"/>
    </xf>
    <xf numFmtId="0" fontId="3" fillId="0" borderId="10" xfId="78" applyFont="1" applyFill="1" applyBorder="1" applyAlignment="1">
      <alignment horizontal="center" vertical="center"/>
      <protection/>
    </xf>
    <xf numFmtId="0" fontId="104" fillId="0" borderId="10" xfId="0" applyFont="1" applyBorder="1" applyAlignment="1">
      <alignment horizontal="center"/>
    </xf>
    <xf numFmtId="3" fontId="99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 horizontal="left"/>
    </xf>
    <xf numFmtId="3" fontId="94" fillId="0" borderId="10" xfId="0" applyNumberFormat="1" applyFont="1" applyBorder="1" applyAlignment="1">
      <alignment/>
    </xf>
    <xf numFmtId="0" fontId="99" fillId="0" borderId="10" xfId="0" applyFont="1" applyBorder="1" applyAlignment="1">
      <alignment horizontal="left"/>
    </xf>
    <xf numFmtId="3" fontId="99" fillId="0" borderId="10" xfId="0" applyNumberFormat="1" applyFont="1" applyBorder="1" applyAlignment="1">
      <alignment/>
    </xf>
    <xf numFmtId="0" fontId="89" fillId="0" borderId="0" xfId="0" applyFont="1" applyAlignment="1">
      <alignment horizontal="right"/>
    </xf>
    <xf numFmtId="3" fontId="9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8" applyNumberFormat="1" applyFont="1" applyFill="1" applyBorder="1" applyAlignment="1">
      <alignment horizontal="center" vertical="center"/>
      <protection/>
    </xf>
    <xf numFmtId="0" fontId="4" fillId="33" borderId="10" xfId="78" applyFont="1" applyFill="1" applyBorder="1" applyAlignment="1">
      <alignment vertical="center"/>
      <protection/>
    </xf>
    <xf numFmtId="0" fontId="3" fillId="33" borderId="10" xfId="78" applyFont="1" applyFill="1" applyBorder="1" applyAlignment="1">
      <alignment vertical="center"/>
      <protection/>
    </xf>
    <xf numFmtId="3" fontId="3" fillId="33" borderId="10" xfId="78" applyNumberFormat="1" applyFont="1" applyFill="1" applyBorder="1" applyAlignment="1">
      <alignment vertical="center" wrapText="1"/>
      <protection/>
    </xf>
    <xf numFmtId="0" fontId="27" fillId="0" borderId="0" xfId="62" applyFont="1" applyBorder="1" applyAlignment="1">
      <alignment/>
      <protection/>
    </xf>
    <xf numFmtId="0" fontId="29" fillId="0" borderId="0" xfId="62" applyFont="1" applyFill="1">
      <alignment/>
      <protection/>
    </xf>
    <xf numFmtId="0" fontId="12" fillId="0" borderId="0" xfId="80" applyFont="1">
      <alignment/>
      <protection/>
    </xf>
    <xf numFmtId="0" fontId="8" fillId="0" borderId="0" xfId="70" applyNumberFormat="1" applyFont="1" applyFill="1" applyBorder="1" applyAlignment="1" applyProtection="1">
      <alignment/>
      <protection locked="0"/>
    </xf>
    <xf numFmtId="0" fontId="12" fillId="0" borderId="10" xfId="80" applyFont="1" applyBorder="1">
      <alignment/>
      <protection/>
    </xf>
    <xf numFmtId="0" fontId="27" fillId="0" borderId="10" xfId="62" applyFont="1" applyFill="1" applyBorder="1" applyAlignment="1">
      <alignment horizontal="center"/>
      <protection/>
    </xf>
    <xf numFmtId="0" fontId="30" fillId="0" borderId="10" xfId="62" applyFont="1" applyFill="1" applyBorder="1" applyAlignment="1">
      <alignment horizontal="center"/>
      <protection/>
    </xf>
    <xf numFmtId="4" fontId="3" fillId="0" borderId="10" xfId="70" applyNumberFormat="1" applyFont="1" applyFill="1" applyBorder="1" applyAlignment="1" applyProtection="1">
      <alignment horizontal="center"/>
      <protection locked="0"/>
    </xf>
    <xf numFmtId="14" fontId="31" fillId="0" borderId="10" xfId="70" applyNumberFormat="1" applyFont="1" applyFill="1" applyBorder="1" applyAlignment="1" applyProtection="1">
      <alignment horizontal="center"/>
      <protection locked="0"/>
    </xf>
    <xf numFmtId="4" fontId="7" fillId="0" borderId="10" xfId="70" applyNumberFormat="1" applyFont="1" applyFill="1" applyBorder="1" applyAlignment="1" applyProtection="1">
      <alignment/>
      <protection locked="0"/>
    </xf>
    <xf numFmtId="4" fontId="8" fillId="0" borderId="10" xfId="70" applyNumberFormat="1" applyFont="1" applyFill="1" applyBorder="1" applyAlignment="1" applyProtection="1">
      <alignment/>
      <protection locked="0"/>
    </xf>
    <xf numFmtId="4" fontId="16" fillId="0" borderId="10" xfId="70" applyNumberFormat="1" applyFont="1" applyFill="1" applyBorder="1" applyAlignment="1" applyProtection="1">
      <alignment/>
      <protection locked="0"/>
    </xf>
    <xf numFmtId="4" fontId="9" fillId="0" borderId="10" xfId="70" applyNumberFormat="1" applyFont="1" applyFill="1" applyBorder="1" applyAlignment="1" applyProtection="1">
      <alignment wrapText="1"/>
      <protection locked="0"/>
    </xf>
    <xf numFmtId="4" fontId="32" fillId="0" borderId="10" xfId="70" applyNumberFormat="1" applyFont="1" applyFill="1" applyBorder="1" applyAlignment="1" applyProtection="1">
      <alignment/>
      <protection locked="0"/>
    </xf>
    <xf numFmtId="4" fontId="33" fillId="0" borderId="10" xfId="70" applyNumberFormat="1" applyFont="1" applyFill="1" applyBorder="1" applyAlignment="1" applyProtection="1">
      <alignment wrapText="1"/>
      <protection locked="0"/>
    </xf>
    <xf numFmtId="4" fontId="33" fillId="0" borderId="10" xfId="70" applyNumberFormat="1" applyFont="1" applyFill="1" applyBorder="1" applyAlignment="1" applyProtection="1">
      <alignment/>
      <protection locked="0"/>
    </xf>
    <xf numFmtId="4" fontId="16" fillId="0" borderId="10" xfId="70" applyNumberFormat="1" applyFont="1" applyFill="1" applyBorder="1" applyAlignment="1" applyProtection="1">
      <alignment wrapText="1"/>
      <protection locked="0"/>
    </xf>
    <xf numFmtId="4" fontId="9" fillId="0" borderId="10" xfId="70" applyNumberFormat="1" applyFont="1" applyFill="1" applyBorder="1" applyAlignment="1" applyProtection="1">
      <alignment/>
      <protection locked="0"/>
    </xf>
    <xf numFmtId="0" fontId="7" fillId="0" borderId="0" xfId="70" applyNumberFormat="1" applyFont="1" applyFill="1" applyBorder="1" applyAlignment="1" applyProtection="1">
      <alignment/>
      <protection locked="0"/>
    </xf>
    <xf numFmtId="4" fontId="10" fillId="0" borderId="10" xfId="70" applyNumberFormat="1" applyFont="1" applyFill="1" applyBorder="1" applyAlignment="1" applyProtection="1">
      <alignment/>
      <protection locked="0"/>
    </xf>
    <xf numFmtId="4" fontId="14" fillId="0" borderId="10" xfId="70" applyNumberFormat="1" applyFont="1" applyFill="1" applyBorder="1" applyAlignment="1" applyProtection="1">
      <alignment/>
      <protection locked="0"/>
    </xf>
    <xf numFmtId="0" fontId="9" fillId="0" borderId="0" xfId="70" applyNumberFormat="1" applyFont="1" applyFill="1" applyBorder="1" applyAlignment="1" applyProtection="1">
      <alignment/>
      <protection locked="0"/>
    </xf>
    <xf numFmtId="0" fontId="8" fillId="0" borderId="10" xfId="70" applyNumberFormat="1" applyFont="1" applyFill="1" applyBorder="1" applyAlignment="1" applyProtection="1">
      <alignment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0" fontId="16" fillId="0" borderId="0" xfId="70" applyNumberFormat="1" applyFont="1" applyFill="1" applyBorder="1" applyAlignment="1" applyProtection="1">
      <alignment/>
      <protection locked="0"/>
    </xf>
    <xf numFmtId="4" fontId="3" fillId="0" borderId="10" xfId="70" applyNumberFormat="1" applyFont="1" applyFill="1" applyBorder="1" applyAlignment="1" applyProtection="1">
      <alignment/>
      <protection locked="0"/>
    </xf>
    <xf numFmtId="0" fontId="35" fillId="0" borderId="10" xfId="80" applyFont="1" applyBorder="1">
      <alignment/>
      <protection/>
    </xf>
    <xf numFmtId="0" fontId="36" fillId="0" borderId="10" xfId="62" applyFont="1" applyFill="1" applyBorder="1" applyAlignment="1">
      <alignment horizontal="center"/>
      <protection/>
    </xf>
    <xf numFmtId="0" fontId="35" fillId="0" borderId="0" xfId="80" applyFont="1">
      <alignment/>
      <protection/>
    </xf>
    <xf numFmtId="4" fontId="35" fillId="0" borderId="0" xfId="70" applyNumberFormat="1" applyFont="1" applyFill="1" applyBorder="1" applyAlignment="1" applyProtection="1">
      <alignment/>
      <protection locked="0"/>
    </xf>
    <xf numFmtId="4" fontId="37" fillId="0" borderId="10" xfId="70" applyNumberFormat="1" applyFont="1" applyFill="1" applyBorder="1" applyAlignment="1" applyProtection="1">
      <alignment/>
      <protection locked="0"/>
    </xf>
    <xf numFmtId="4" fontId="35" fillId="0" borderId="10" xfId="70" applyNumberFormat="1" applyFont="1" applyFill="1" applyBorder="1" applyAlignment="1" applyProtection="1">
      <alignment/>
      <protection locked="0"/>
    </xf>
    <xf numFmtId="4" fontId="38" fillId="0" borderId="10" xfId="70" applyNumberFormat="1" applyFont="1" applyFill="1" applyBorder="1" applyAlignment="1" applyProtection="1">
      <alignment/>
      <protection locked="0"/>
    </xf>
    <xf numFmtId="4" fontId="39" fillId="0" borderId="10" xfId="70" applyNumberFormat="1" applyFont="1" applyFill="1" applyBorder="1" applyAlignment="1" applyProtection="1">
      <alignment/>
      <protection locked="0"/>
    </xf>
    <xf numFmtId="4" fontId="40" fillId="0" borderId="10" xfId="70" applyNumberFormat="1" applyFont="1" applyFill="1" applyBorder="1" applyAlignment="1" applyProtection="1">
      <alignment/>
      <protection locked="0"/>
    </xf>
    <xf numFmtId="4" fontId="39" fillId="0" borderId="10" xfId="74" applyNumberFormat="1" applyFont="1" applyFill="1" applyBorder="1" applyAlignment="1" applyProtection="1">
      <alignment/>
      <protection locked="0"/>
    </xf>
    <xf numFmtId="4" fontId="37" fillId="35" borderId="10" xfId="70" applyNumberFormat="1" applyFont="1" applyFill="1" applyBorder="1" applyAlignment="1" applyProtection="1">
      <alignment/>
      <protection locked="0"/>
    </xf>
    <xf numFmtId="4" fontId="39" fillId="35" borderId="10" xfId="70" applyNumberFormat="1" applyFont="1" applyFill="1" applyBorder="1" applyAlignment="1" applyProtection="1">
      <alignment/>
      <protection locked="0"/>
    </xf>
    <xf numFmtId="4" fontId="40" fillId="35" borderId="10" xfId="70" applyNumberFormat="1" applyFont="1" applyFill="1" applyBorder="1" applyAlignment="1" applyProtection="1">
      <alignment/>
      <protection locked="0"/>
    </xf>
    <xf numFmtId="4" fontId="41" fillId="0" borderId="10" xfId="70" applyNumberFormat="1" applyFont="1" applyFill="1" applyBorder="1" applyAlignment="1" applyProtection="1">
      <alignment/>
      <protection locked="0"/>
    </xf>
    <xf numFmtId="4" fontId="105" fillId="0" borderId="0" xfId="70" applyNumberFormat="1" applyFont="1" applyFill="1" applyBorder="1" applyAlignment="1" applyProtection="1">
      <alignment/>
      <protection locked="0"/>
    </xf>
    <xf numFmtId="4" fontId="42" fillId="0" borderId="10" xfId="70" applyNumberFormat="1" applyFont="1" applyFill="1" applyBorder="1" applyAlignment="1" applyProtection="1">
      <alignment/>
      <protection locked="0"/>
    </xf>
    <xf numFmtId="4" fontId="11" fillId="0" borderId="10" xfId="70" applyNumberFormat="1" applyFont="1" applyFill="1" applyBorder="1" applyAlignment="1" applyProtection="1">
      <alignment/>
      <protection locked="0"/>
    </xf>
    <xf numFmtId="4" fontId="11" fillId="0" borderId="0" xfId="70" applyNumberFormat="1" applyFont="1" applyFill="1" applyBorder="1" applyAlignment="1" applyProtection="1">
      <alignment/>
      <protection locked="0"/>
    </xf>
    <xf numFmtId="4" fontId="37" fillId="36" borderId="10" xfId="70" applyNumberFormat="1" applyFont="1" applyFill="1" applyBorder="1" applyAlignment="1" applyProtection="1">
      <alignment wrapText="1"/>
      <protection locked="0"/>
    </xf>
    <xf numFmtId="4" fontId="37" fillId="36" borderId="10" xfId="70" applyNumberFormat="1" applyFont="1" applyFill="1" applyBorder="1" applyAlignment="1" applyProtection="1">
      <alignment/>
      <protection locked="0"/>
    </xf>
    <xf numFmtId="4" fontId="39" fillId="36" borderId="10" xfId="70" applyNumberFormat="1" applyFont="1" applyFill="1" applyBorder="1" applyAlignment="1" applyProtection="1">
      <alignment/>
      <protection locked="0"/>
    </xf>
    <xf numFmtId="4" fontId="37" fillId="0" borderId="0" xfId="70" applyNumberFormat="1" applyFont="1" applyFill="1" applyBorder="1" applyAlignment="1" applyProtection="1">
      <alignment/>
      <protection locked="0"/>
    </xf>
    <xf numFmtId="0" fontId="27" fillId="0" borderId="0" xfId="60" applyFont="1" applyBorder="1" applyAlignment="1">
      <alignment/>
      <protection/>
    </xf>
    <xf numFmtId="0" fontId="29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4" fontId="43" fillId="0" borderId="10" xfId="79" applyNumberFormat="1" applyFont="1" applyFill="1" applyBorder="1" applyAlignment="1" applyProtection="1">
      <alignment/>
      <protection locked="0"/>
    </xf>
    <xf numFmtId="4" fontId="43" fillId="0" borderId="10" xfId="79" applyNumberFormat="1" applyFont="1" applyFill="1" applyBorder="1" applyAlignment="1" applyProtection="1">
      <alignment horizontal="center"/>
      <protection locked="0"/>
    </xf>
    <xf numFmtId="0" fontId="11" fillId="0" borderId="0" xfId="79">
      <alignment/>
      <protection/>
    </xf>
    <xf numFmtId="0" fontId="42" fillId="0" borderId="10" xfId="69" applyFont="1" applyBorder="1">
      <alignment/>
      <protection/>
    </xf>
    <xf numFmtId="4" fontId="27" fillId="0" borderId="10" xfId="69" applyNumberFormat="1" applyFont="1" applyFill="1" applyBorder="1" applyAlignment="1" applyProtection="1">
      <alignment horizontal="center"/>
      <protection locked="0"/>
    </xf>
    <xf numFmtId="0" fontId="11" fillId="0" borderId="0" xfId="60">
      <alignment/>
      <protection/>
    </xf>
    <xf numFmtId="0" fontId="11" fillId="0" borderId="0" xfId="69">
      <alignment/>
      <protection/>
    </xf>
    <xf numFmtId="0" fontId="0" fillId="0" borderId="10" xfId="69" applyFont="1" applyBorder="1">
      <alignment/>
      <protection/>
    </xf>
    <xf numFmtId="4" fontId="29" fillId="0" borderId="10" xfId="69" applyNumberFormat="1" applyFont="1" applyFill="1" applyBorder="1" applyAlignment="1" applyProtection="1">
      <alignment horizontal="right"/>
      <protection locked="0"/>
    </xf>
    <xf numFmtId="0" fontId="11" fillId="0" borderId="0" xfId="60" applyFont="1">
      <alignment/>
      <protection/>
    </xf>
    <xf numFmtId="0" fontId="11" fillId="0" borderId="0" xfId="69" applyFont="1">
      <alignment/>
      <protection/>
    </xf>
    <xf numFmtId="0" fontId="42" fillId="36" borderId="10" xfId="69" applyFont="1" applyFill="1" applyBorder="1">
      <alignment/>
      <protection/>
    </xf>
    <xf numFmtId="4" fontId="27" fillId="36" borderId="10" xfId="69" applyNumberFormat="1" applyFont="1" applyFill="1" applyBorder="1" applyAlignment="1" applyProtection="1">
      <alignment horizontal="right"/>
      <protection locked="0"/>
    </xf>
    <xf numFmtId="0" fontId="42" fillId="0" borderId="0" xfId="60" applyFont="1">
      <alignment/>
      <protection/>
    </xf>
    <xf numFmtId="0" fontId="42" fillId="0" borderId="0" xfId="69" applyFont="1">
      <alignment/>
      <protection/>
    </xf>
    <xf numFmtId="4" fontId="27" fillId="0" borderId="10" xfId="69" applyNumberFormat="1" applyFont="1" applyFill="1" applyBorder="1" applyAlignment="1" applyProtection="1">
      <alignment/>
      <protection locked="0"/>
    </xf>
    <xf numFmtId="4" fontId="29" fillId="0" borderId="10" xfId="69" applyNumberFormat="1" applyFont="1" applyFill="1" applyBorder="1" applyAlignment="1" applyProtection="1">
      <alignment/>
      <protection locked="0"/>
    </xf>
    <xf numFmtId="4" fontId="27" fillId="35" borderId="10" xfId="69" applyNumberFormat="1" applyFont="1" applyFill="1" applyBorder="1" applyAlignment="1" applyProtection="1">
      <alignment/>
      <protection locked="0"/>
    </xf>
    <xf numFmtId="0" fontId="0" fillId="0" borderId="0" xfId="69" applyFont="1">
      <alignment/>
      <protection/>
    </xf>
    <xf numFmtId="4" fontId="3" fillId="0" borderId="10" xfId="73" applyNumberFormat="1" applyFont="1" applyFill="1" applyBorder="1" applyAlignment="1" applyProtection="1">
      <alignment horizontal="center"/>
      <protection locked="0"/>
    </xf>
    <xf numFmtId="4" fontId="3" fillId="0" borderId="10" xfId="73" applyNumberFormat="1" applyFont="1" applyFill="1" applyBorder="1" applyAlignment="1" applyProtection="1">
      <alignment/>
      <protection locked="0"/>
    </xf>
    <xf numFmtId="0" fontId="8" fillId="0" borderId="0" xfId="73" applyNumberFormat="1" applyFont="1" applyFill="1" applyBorder="1" applyAlignment="1" applyProtection="1">
      <alignment/>
      <protection locked="0"/>
    </xf>
    <xf numFmtId="4" fontId="4" fillId="0" borderId="10" xfId="73" applyNumberFormat="1" applyFont="1" applyFill="1" applyBorder="1" applyAlignment="1" applyProtection="1">
      <alignment/>
      <protection locked="0"/>
    </xf>
    <xf numFmtId="4" fontId="4" fillId="0" borderId="10" xfId="73" applyNumberFormat="1" applyFont="1" applyFill="1" applyBorder="1" applyAlignment="1" applyProtection="1">
      <alignment horizontal="right"/>
      <protection locked="0"/>
    </xf>
    <xf numFmtId="4" fontId="3" fillId="37" borderId="10" xfId="73" applyNumberFormat="1" applyFont="1" applyFill="1" applyBorder="1" applyAlignment="1" applyProtection="1">
      <alignment/>
      <protection locked="0"/>
    </xf>
    <xf numFmtId="3" fontId="4" fillId="0" borderId="10" xfId="70" applyNumberFormat="1" applyFont="1" applyFill="1" applyBorder="1" applyAlignment="1" applyProtection="1">
      <alignment vertical="center"/>
      <protection locked="0"/>
    </xf>
    <xf numFmtId="3" fontId="44" fillId="0" borderId="10" xfId="70" applyNumberFormat="1" applyFont="1" applyFill="1" applyBorder="1" applyAlignment="1" applyProtection="1">
      <alignment horizontal="center" vertical="center" wrapText="1"/>
      <protection locked="0"/>
    </xf>
    <xf numFmtId="3" fontId="44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0" applyNumberFormat="1" applyFont="1" applyFill="1" applyBorder="1" applyAlignment="1" applyProtection="1">
      <alignment/>
      <protection locked="0"/>
    </xf>
    <xf numFmtId="3" fontId="4" fillId="0" borderId="10" xfId="70" applyNumberFormat="1" applyFont="1" applyFill="1" applyBorder="1" applyAlignment="1" applyProtection="1">
      <alignment/>
      <protection locked="0"/>
    </xf>
    <xf numFmtId="3" fontId="4" fillId="0" borderId="10" xfId="77" applyNumberFormat="1" applyFont="1" applyFill="1" applyBorder="1" applyAlignment="1" applyProtection="1">
      <alignment horizontal="right"/>
      <protection locked="0"/>
    </xf>
    <xf numFmtId="0" fontId="4" fillId="0" borderId="10" xfId="70" applyNumberFormat="1" applyFont="1" applyFill="1" applyBorder="1" applyAlignment="1" applyProtection="1">
      <alignment/>
      <protection locked="0"/>
    </xf>
    <xf numFmtId="3" fontId="26" fillId="0" borderId="10" xfId="77" applyNumberFormat="1" applyFont="1" applyFill="1" applyBorder="1" applyAlignment="1" applyProtection="1">
      <alignment horizontal="right"/>
      <protection locked="0"/>
    </xf>
    <xf numFmtId="3" fontId="26" fillId="0" borderId="10" xfId="77" applyNumberFormat="1" applyFont="1" applyFill="1" applyBorder="1" applyAlignment="1" applyProtection="1">
      <alignment/>
      <protection locked="0"/>
    </xf>
    <xf numFmtId="0" fontId="4" fillId="0" borderId="0" xfId="70" applyNumberFormat="1" applyFont="1" applyFill="1" applyBorder="1" applyAlignment="1" applyProtection="1">
      <alignment/>
      <protection locked="0"/>
    </xf>
    <xf numFmtId="3" fontId="3" fillId="0" borderId="10" xfId="70" applyNumberFormat="1" applyFont="1" applyFill="1" applyBorder="1" applyAlignment="1" applyProtection="1">
      <alignment/>
      <protection locked="0"/>
    </xf>
    <xf numFmtId="0" fontId="3" fillId="0" borderId="0" xfId="70" applyNumberFormat="1" applyFont="1" applyFill="1" applyBorder="1" applyAlignment="1" applyProtection="1">
      <alignment/>
      <protection locked="0"/>
    </xf>
    <xf numFmtId="3" fontId="3" fillId="0" borderId="10" xfId="70" applyNumberFormat="1" applyFont="1" applyFill="1" applyBorder="1" applyAlignment="1" applyProtection="1">
      <alignment wrapText="1"/>
      <protection locked="0"/>
    </xf>
    <xf numFmtId="3" fontId="3" fillId="0" borderId="10" xfId="70" applyNumberFormat="1" applyFont="1" applyFill="1" applyBorder="1" applyAlignment="1" applyProtection="1">
      <alignment horizontal="right"/>
      <protection locked="0"/>
    </xf>
    <xf numFmtId="3" fontId="4" fillId="0" borderId="10" xfId="70" applyNumberFormat="1" applyFont="1" applyFill="1" applyBorder="1" applyAlignment="1" applyProtection="1">
      <alignment wrapText="1"/>
      <protection locked="0"/>
    </xf>
    <xf numFmtId="3" fontId="4" fillId="0" borderId="10" xfId="70" applyNumberFormat="1" applyFont="1" applyFill="1" applyBorder="1" applyAlignment="1" applyProtection="1">
      <alignment horizontal="right"/>
      <protection locked="0"/>
    </xf>
    <xf numFmtId="0" fontId="26" fillId="0" borderId="0" xfId="77" applyNumberFormat="1" applyFont="1" applyFill="1" applyBorder="1" applyAlignment="1" applyProtection="1">
      <alignment/>
      <protection locked="0"/>
    </xf>
    <xf numFmtId="0" fontId="45" fillId="0" borderId="10" xfId="72" applyNumberFormat="1" applyFont="1" applyFill="1" applyBorder="1" applyAlignment="1" applyProtection="1">
      <alignment/>
      <protection locked="0"/>
    </xf>
    <xf numFmtId="49" fontId="46" fillId="0" borderId="10" xfId="72" applyNumberFormat="1" applyFont="1" applyFill="1" applyBorder="1" applyAlignment="1" applyProtection="1">
      <alignment/>
      <protection locked="0"/>
    </xf>
    <xf numFmtId="49" fontId="46" fillId="0" borderId="10" xfId="72" applyNumberFormat="1" applyFont="1" applyFill="1" applyBorder="1" applyAlignment="1" applyProtection="1">
      <alignment horizontal="right"/>
      <protection locked="0"/>
    </xf>
    <xf numFmtId="0" fontId="45" fillId="0" borderId="0" xfId="72" applyNumberFormat="1" applyFont="1" applyFill="1" applyBorder="1" applyAlignment="1" applyProtection="1">
      <alignment/>
      <protection locked="0"/>
    </xf>
    <xf numFmtId="0" fontId="47" fillId="0" borderId="10" xfId="62" applyFont="1" applyFill="1" applyBorder="1" applyAlignment="1">
      <alignment horizontal="center"/>
      <protection/>
    </xf>
    <xf numFmtId="3" fontId="45" fillId="0" borderId="10" xfId="72" applyNumberFormat="1" applyFont="1" applyFill="1" applyBorder="1" applyAlignment="1" applyProtection="1">
      <alignment horizontal="right"/>
      <protection locked="0"/>
    </xf>
    <xf numFmtId="49" fontId="45" fillId="0" borderId="10" xfId="72" applyNumberFormat="1" applyFont="1" applyFill="1" applyBorder="1" applyAlignment="1" applyProtection="1">
      <alignment horizontal="right"/>
      <protection locked="0"/>
    </xf>
    <xf numFmtId="0" fontId="46" fillId="0" borderId="10" xfId="72" applyNumberFormat="1" applyFont="1" applyFill="1" applyBorder="1" applyAlignment="1" applyProtection="1">
      <alignment wrapText="1"/>
      <protection locked="0"/>
    </xf>
    <xf numFmtId="3" fontId="48" fillId="0" borderId="10" xfId="72" applyNumberFormat="1" applyFont="1" applyBorder="1" applyAlignment="1">
      <alignment horizontal="right"/>
      <protection/>
    </xf>
    <xf numFmtId="3" fontId="48" fillId="0" borderId="10" xfId="72" applyNumberFormat="1" applyFont="1" applyBorder="1">
      <alignment/>
      <protection/>
    </xf>
    <xf numFmtId="0" fontId="46" fillId="0" borderId="0" xfId="72" applyNumberFormat="1" applyFont="1" applyFill="1" applyBorder="1" applyAlignment="1" applyProtection="1">
      <alignment/>
      <protection locked="0"/>
    </xf>
    <xf numFmtId="0" fontId="45" fillId="0" borderId="10" xfId="72" applyNumberFormat="1" applyFont="1" applyFill="1" applyBorder="1" applyAlignment="1" applyProtection="1">
      <alignment wrapText="1"/>
      <protection locked="0"/>
    </xf>
    <xf numFmtId="3" fontId="49" fillId="0" borderId="10" xfId="72" applyNumberFormat="1" applyFont="1" applyBorder="1">
      <alignment/>
      <protection/>
    </xf>
    <xf numFmtId="0" fontId="46" fillId="0" borderId="10" xfId="72" applyNumberFormat="1" applyFont="1" applyFill="1" applyBorder="1" applyAlignment="1" applyProtection="1">
      <alignment/>
      <protection locked="0"/>
    </xf>
    <xf numFmtId="0" fontId="46" fillId="38" borderId="10" xfId="72" applyNumberFormat="1" applyFont="1" applyFill="1" applyBorder="1" applyAlignment="1" applyProtection="1">
      <alignment/>
      <protection locked="0"/>
    </xf>
    <xf numFmtId="3" fontId="48" fillId="39" borderId="10" xfId="72" applyNumberFormat="1" applyFont="1" applyFill="1" applyBorder="1">
      <alignment/>
      <protection/>
    </xf>
    <xf numFmtId="0" fontId="29" fillId="0" borderId="0" xfId="65" applyFont="1" applyFill="1">
      <alignment/>
      <protection/>
    </xf>
    <xf numFmtId="0" fontId="26" fillId="0" borderId="0" xfId="70" applyNumberFormat="1" applyFont="1" applyFill="1" applyBorder="1" applyAlignment="1" applyProtection="1">
      <alignment/>
      <protection locked="0"/>
    </xf>
    <xf numFmtId="0" fontId="29" fillId="0" borderId="10" xfId="65" applyFont="1" applyBorder="1">
      <alignment/>
      <protection/>
    </xf>
    <xf numFmtId="0" fontId="27" fillId="0" borderId="10" xfId="65" applyFont="1" applyFill="1" applyBorder="1" applyAlignment="1">
      <alignment horizontal="center"/>
      <protection/>
    </xf>
    <xf numFmtId="0" fontId="29" fillId="0" borderId="0" xfId="65" applyFont="1">
      <alignment/>
      <protection/>
    </xf>
    <xf numFmtId="0" fontId="30" fillId="0" borderId="10" xfId="65" applyFont="1" applyFill="1" applyBorder="1" applyAlignment="1">
      <alignment horizontal="center"/>
      <protection/>
    </xf>
    <xf numFmtId="4" fontId="50" fillId="0" borderId="10" xfId="70" applyNumberFormat="1" applyFont="1" applyFill="1" applyBorder="1" applyAlignment="1" applyProtection="1">
      <alignment horizontal="center" vertical="center"/>
      <protection locked="0"/>
    </xf>
    <xf numFmtId="4" fontId="5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0">
      <alignment/>
      <protection/>
    </xf>
    <xf numFmtId="4" fontId="42" fillId="40" borderId="10" xfId="81" applyNumberFormat="1" applyFont="1" applyFill="1" applyBorder="1">
      <alignment/>
      <protection/>
    </xf>
    <xf numFmtId="4" fontId="42" fillId="40" borderId="10" xfId="81" applyNumberFormat="1" applyFont="1" applyFill="1" applyBorder="1">
      <alignment/>
      <protection/>
    </xf>
    <xf numFmtId="4" fontId="42" fillId="0" borderId="0" xfId="81" applyNumberFormat="1" applyFont="1">
      <alignment/>
      <protection/>
    </xf>
    <xf numFmtId="4" fontId="42" fillId="0" borderId="10" xfId="81" applyNumberFormat="1" applyFont="1" applyBorder="1" applyAlignment="1">
      <alignment wrapText="1"/>
      <protection/>
    </xf>
    <xf numFmtId="4" fontId="42" fillId="0" borderId="10" xfId="81" applyNumberFormat="1" applyFont="1" applyBorder="1">
      <alignment/>
      <protection/>
    </xf>
    <xf numFmtId="4" fontId="42" fillId="41" borderId="10" xfId="81" applyNumberFormat="1" applyFont="1" applyFill="1" applyBorder="1">
      <alignment/>
      <protection/>
    </xf>
    <xf numFmtId="4" fontId="42" fillId="0" borderId="0" xfId="81" applyNumberFormat="1" applyFont="1">
      <alignment/>
      <protection/>
    </xf>
    <xf numFmtId="4" fontId="11" fillId="0" borderId="10" xfId="81" applyNumberFormat="1" applyFont="1" applyBorder="1" applyAlignment="1">
      <alignment wrapText="1"/>
      <protection/>
    </xf>
    <xf numFmtId="4" fontId="11" fillId="0" borderId="10" xfId="81" applyNumberFormat="1" applyFont="1" applyBorder="1">
      <alignment/>
      <protection/>
    </xf>
    <xf numFmtId="4" fontId="11" fillId="41" borderId="10" xfId="81" applyNumberFormat="1" applyFont="1" applyFill="1" applyBorder="1">
      <alignment/>
      <protection/>
    </xf>
    <xf numFmtId="4" fontId="11" fillId="0" borderId="0" xfId="81" applyNumberFormat="1" applyFont="1">
      <alignment/>
      <protection/>
    </xf>
    <xf numFmtId="4" fontId="42" fillId="0" borderId="10" xfId="81" applyNumberFormat="1" applyFont="1" applyFill="1" applyBorder="1">
      <alignment/>
      <protection/>
    </xf>
    <xf numFmtId="4" fontId="11" fillId="0" borderId="10" xfId="81" applyNumberFormat="1" applyFont="1" applyFill="1" applyBorder="1">
      <alignment/>
      <protection/>
    </xf>
    <xf numFmtId="4" fontId="11" fillId="0" borderId="10" xfId="81" applyNumberFormat="1" applyFont="1" applyFill="1" applyBorder="1">
      <alignment/>
      <protection/>
    </xf>
    <xf numFmtId="4" fontId="11" fillId="0" borderId="0" xfId="81" applyNumberFormat="1" applyFont="1" applyFill="1">
      <alignment/>
      <protection/>
    </xf>
    <xf numFmtId="4" fontId="11" fillId="0" borderId="10" xfId="81" applyNumberFormat="1" applyBorder="1">
      <alignment/>
      <protection/>
    </xf>
    <xf numFmtId="4" fontId="11" fillId="0" borderId="0" xfId="81" applyNumberFormat="1">
      <alignment/>
      <protection/>
    </xf>
    <xf numFmtId="4" fontId="11" fillId="0" borderId="10" xfId="81" applyNumberFormat="1" applyBorder="1" applyAlignment="1">
      <alignment wrapText="1"/>
      <protection/>
    </xf>
    <xf numFmtId="4" fontId="42" fillId="0" borderId="10" xfId="81" applyNumberFormat="1" applyFont="1" applyBorder="1">
      <alignment/>
      <protection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center" wrapText="1"/>
    </xf>
    <xf numFmtId="0" fontId="20" fillId="0" borderId="15" xfId="78" applyFont="1" applyFill="1" applyBorder="1" applyAlignment="1">
      <alignment vertical="center" wrapText="1"/>
      <protection/>
    </xf>
    <xf numFmtId="0" fontId="20" fillId="0" borderId="15" xfId="78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center"/>
    </xf>
    <xf numFmtId="3" fontId="4" fillId="33" borderId="15" xfId="78" applyNumberFormat="1" applyFont="1" applyFill="1" applyBorder="1" applyAlignment="1">
      <alignment horizontal="center" vertical="center" wrapText="1"/>
      <protection/>
    </xf>
    <xf numFmtId="0" fontId="8" fillId="0" borderId="15" xfId="78" applyFont="1" applyFill="1" applyBorder="1" applyAlignment="1">
      <alignment vertical="center" wrapText="1"/>
      <protection/>
    </xf>
    <xf numFmtId="0" fontId="7" fillId="33" borderId="15" xfId="78" applyFont="1" applyFill="1" applyBorder="1" applyAlignment="1">
      <alignment horizontal="left" vertical="center" wrapText="1"/>
      <protection/>
    </xf>
    <xf numFmtId="0" fontId="8" fillId="33" borderId="15" xfId="7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/>
    </xf>
    <xf numFmtId="3" fontId="3" fillId="33" borderId="10" xfId="78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4" fontId="11" fillId="40" borderId="10" xfId="81" applyNumberFormat="1" applyFont="1" applyFill="1" applyBorder="1">
      <alignment/>
      <protection/>
    </xf>
    <xf numFmtId="4" fontId="11" fillId="0" borderId="10" xfId="81" applyNumberFormat="1" applyFont="1" applyFill="1" applyBorder="1" applyAlignment="1">
      <alignment wrapText="1"/>
      <protection/>
    </xf>
    <xf numFmtId="4" fontId="11" fillId="0" borderId="10" xfId="81" applyNumberFormat="1" applyFill="1" applyBorder="1">
      <alignment/>
      <protection/>
    </xf>
    <xf numFmtId="0" fontId="11" fillId="0" borderId="10" xfId="69" applyFont="1" applyBorder="1">
      <alignment/>
      <protection/>
    </xf>
    <xf numFmtId="4" fontId="29" fillId="0" borderId="10" xfId="69" applyNumberFormat="1" applyFont="1" applyFill="1" applyBorder="1" applyAlignment="1" applyProtection="1">
      <alignment/>
      <protection locked="0"/>
    </xf>
    <xf numFmtId="4" fontId="27" fillId="35" borderId="10" xfId="69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>
      <alignment/>
    </xf>
    <xf numFmtId="0" fontId="27" fillId="0" borderId="0" xfId="59" applyFont="1" applyBorder="1" applyAlignment="1">
      <alignment/>
      <protection/>
    </xf>
    <xf numFmtId="0" fontId="29" fillId="0" borderId="0" xfId="59" applyFont="1" applyFill="1">
      <alignment/>
      <protection/>
    </xf>
    <xf numFmtId="0" fontId="27" fillId="0" borderId="10" xfId="59" applyFont="1" applyFill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0" fontId="47" fillId="0" borderId="10" xfId="59" applyFont="1" applyFill="1" applyBorder="1" applyAlignment="1">
      <alignment horizontal="center"/>
      <protection/>
    </xf>
    <xf numFmtId="4" fontId="4" fillId="0" borderId="10" xfId="70" applyNumberFormat="1" applyFont="1" applyFill="1" applyBorder="1" applyAlignment="1" applyProtection="1">
      <alignment/>
      <protection locked="0"/>
    </xf>
    <xf numFmtId="4" fontId="27" fillId="38" borderId="10" xfId="75" applyNumberFormat="1" applyFont="1" applyFill="1" applyBorder="1" applyAlignment="1" applyProtection="1">
      <alignment/>
      <protection locked="0"/>
    </xf>
    <xf numFmtId="0" fontId="11" fillId="0" borderId="0" xfId="75">
      <alignment/>
      <protection/>
    </xf>
    <xf numFmtId="3" fontId="4" fillId="33" borderId="10" xfId="78" applyNumberFormat="1" applyFont="1" applyFill="1" applyBorder="1" applyAlignment="1">
      <alignment wrapText="1"/>
      <protection/>
    </xf>
    <xf numFmtId="0" fontId="10" fillId="0" borderId="10" xfId="78" applyFont="1" applyFill="1" applyBorder="1" applyAlignment="1">
      <alignment wrapText="1"/>
      <protection/>
    </xf>
    <xf numFmtId="0" fontId="99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vertical="center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20" fillId="0" borderId="10" xfId="78" applyFont="1" applyFill="1" applyBorder="1" applyAlignment="1">
      <alignment vertical="center" wrapText="1"/>
      <protection/>
    </xf>
    <xf numFmtId="0" fontId="20" fillId="0" borderId="10" xfId="78" applyFont="1" applyFill="1" applyBorder="1" applyAlignment="1">
      <alignment vertical="center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8" applyFont="1" applyFill="1" applyBorder="1" applyAlignment="1">
      <alignment horizontal="center" vertical="center"/>
      <protection/>
    </xf>
    <xf numFmtId="0" fontId="4" fillId="0" borderId="14" xfId="78" applyFont="1" applyFill="1" applyBorder="1" applyAlignment="1">
      <alignment horizontal="center" vertical="center"/>
      <protection/>
    </xf>
    <xf numFmtId="0" fontId="4" fillId="33" borderId="12" xfId="78" applyFont="1" applyFill="1" applyBorder="1" applyAlignment="1">
      <alignment horizontal="left" vertical="center" wrapText="1"/>
      <protection/>
    </xf>
    <xf numFmtId="0" fontId="4" fillId="33" borderId="14" xfId="78" applyFont="1" applyFill="1" applyBorder="1" applyAlignment="1">
      <alignment horizontal="left" vertical="center" wrapText="1"/>
      <protection/>
    </xf>
    <xf numFmtId="3" fontId="4" fillId="33" borderId="12" xfId="78" applyNumberFormat="1" applyFont="1" applyFill="1" applyBorder="1" applyAlignment="1">
      <alignment vertical="center" wrapText="1"/>
      <protection/>
    </xf>
    <xf numFmtId="3" fontId="4" fillId="33" borderId="14" xfId="78" applyNumberFormat="1" applyFont="1" applyFill="1" applyBorder="1" applyAlignment="1">
      <alignment vertical="center" wrapText="1"/>
      <protection/>
    </xf>
    <xf numFmtId="0" fontId="4" fillId="33" borderId="10" xfId="78" applyFont="1" applyFill="1" applyBorder="1" applyAlignment="1">
      <alignment vertical="center"/>
      <protection/>
    </xf>
    <xf numFmtId="0" fontId="20" fillId="0" borderId="15" xfId="78" applyFont="1" applyFill="1" applyBorder="1" applyAlignment="1">
      <alignment vertical="center" wrapText="1"/>
      <protection/>
    </xf>
    <xf numFmtId="0" fontId="20" fillId="0" borderId="16" xfId="78" applyFont="1" applyFill="1" applyBorder="1" applyAlignment="1">
      <alignment vertical="center" wrapText="1"/>
      <protection/>
    </xf>
    <xf numFmtId="0" fontId="20" fillId="0" borderId="17" xfId="78" applyFont="1" applyFill="1" applyBorder="1" applyAlignment="1">
      <alignment vertical="center" wrapText="1"/>
      <protection/>
    </xf>
    <xf numFmtId="0" fontId="99" fillId="0" borderId="0" xfId="0" applyFont="1" applyAlignment="1">
      <alignment horizontal="center" wrapText="1"/>
    </xf>
    <xf numFmtId="3" fontId="4" fillId="33" borderId="12" xfId="78" applyNumberFormat="1" applyFont="1" applyFill="1" applyBorder="1" applyAlignment="1">
      <alignment horizontal="right" vertical="center" wrapText="1"/>
      <protection/>
    </xf>
    <xf numFmtId="3" fontId="4" fillId="33" borderId="14" xfId="78" applyNumberFormat="1" applyFont="1" applyFill="1" applyBorder="1" applyAlignment="1">
      <alignment horizontal="right" vertical="center" wrapText="1"/>
      <protection/>
    </xf>
    <xf numFmtId="3" fontId="4" fillId="33" borderId="12" xfId="78" applyNumberFormat="1" applyFont="1" applyFill="1" applyBorder="1" applyAlignment="1">
      <alignment horizontal="right" wrapText="1"/>
      <protection/>
    </xf>
    <xf numFmtId="3" fontId="4" fillId="33" borderId="18" xfId="78" applyNumberFormat="1" applyFont="1" applyFill="1" applyBorder="1" applyAlignment="1">
      <alignment horizontal="right" wrapText="1"/>
      <protection/>
    </xf>
    <xf numFmtId="3" fontId="4" fillId="33" borderId="14" xfId="78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 horizontal="center" wrapText="1"/>
    </xf>
    <xf numFmtId="0" fontId="27" fillId="0" borderId="0" xfId="62" applyFont="1" applyBorder="1" applyAlignment="1">
      <alignment horizontal="center"/>
      <protection/>
    </xf>
    <xf numFmtId="4" fontId="37" fillId="0" borderId="12" xfId="70" applyNumberFormat="1" applyFont="1" applyFill="1" applyBorder="1" applyAlignment="1" applyProtection="1">
      <alignment horizontal="center" vertical="center"/>
      <protection locked="0"/>
    </xf>
    <xf numFmtId="4" fontId="37" fillId="0" borderId="14" xfId="70" applyNumberFormat="1" applyFont="1" applyFill="1" applyBorder="1" applyAlignment="1" applyProtection="1">
      <alignment horizontal="center" vertical="center"/>
      <protection locked="0"/>
    </xf>
    <xf numFmtId="4" fontId="37" fillId="0" borderId="15" xfId="70" applyNumberFormat="1" applyFont="1" applyFill="1" applyBorder="1" applyAlignment="1" applyProtection="1">
      <alignment horizontal="center" vertical="center"/>
      <protection locked="0"/>
    </xf>
    <xf numFmtId="4" fontId="37" fillId="0" borderId="16" xfId="70" applyNumberFormat="1" applyFont="1" applyFill="1" applyBorder="1" applyAlignment="1" applyProtection="1">
      <alignment horizontal="center" vertical="center"/>
      <protection locked="0"/>
    </xf>
    <xf numFmtId="4" fontId="37" fillId="0" borderId="17" xfId="70" applyNumberFormat="1" applyFont="1" applyFill="1" applyBorder="1" applyAlignment="1" applyProtection="1">
      <alignment horizontal="center" vertical="center"/>
      <protection locked="0"/>
    </xf>
    <xf numFmtId="4" fontId="37" fillId="0" borderId="15" xfId="70" applyNumberFormat="1" applyFont="1" applyFill="1" applyBorder="1" applyAlignment="1" applyProtection="1">
      <alignment horizontal="center" wrapText="1"/>
      <protection locked="0"/>
    </xf>
    <xf numFmtId="4" fontId="37" fillId="0" borderId="16" xfId="70" applyNumberFormat="1" applyFont="1" applyFill="1" applyBorder="1" applyAlignment="1" applyProtection="1">
      <alignment horizontal="center" wrapText="1"/>
      <protection locked="0"/>
    </xf>
    <xf numFmtId="4" fontId="37" fillId="0" borderId="17" xfId="70" applyNumberFormat="1" applyFont="1" applyFill="1" applyBorder="1" applyAlignment="1" applyProtection="1">
      <alignment horizontal="center" wrapText="1"/>
      <protection locked="0"/>
    </xf>
    <xf numFmtId="4" fontId="37" fillId="0" borderId="15" xfId="70" applyNumberFormat="1" applyFont="1" applyFill="1" applyBorder="1" applyAlignment="1" applyProtection="1">
      <alignment horizontal="center"/>
      <protection locked="0"/>
    </xf>
    <xf numFmtId="4" fontId="37" fillId="0" borderId="16" xfId="70" applyNumberFormat="1" applyFont="1" applyFill="1" applyBorder="1" applyAlignment="1" applyProtection="1">
      <alignment horizontal="center"/>
      <protection locked="0"/>
    </xf>
    <xf numFmtId="4" fontId="37" fillId="0" borderId="17" xfId="70" applyNumberFormat="1" applyFont="1" applyFill="1" applyBorder="1" applyAlignment="1" applyProtection="1">
      <alignment horizontal="center"/>
      <protection locked="0"/>
    </xf>
    <xf numFmtId="0" fontId="27" fillId="0" borderId="0" xfId="60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0" fontId="34" fillId="0" borderId="0" xfId="62" applyFont="1" applyBorder="1" applyAlignment="1">
      <alignment horizontal="center"/>
      <protection/>
    </xf>
    <xf numFmtId="0" fontId="27" fillId="0" borderId="0" xfId="65" applyFont="1" applyBorder="1" applyAlignment="1">
      <alignment horizontal="center"/>
      <protection/>
    </xf>
    <xf numFmtId="0" fontId="5" fillId="0" borderId="0" xfId="76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3" fontId="100" fillId="0" borderId="0" xfId="66" applyNumberFormat="1" applyFont="1" applyBorder="1" applyAlignment="1">
      <alignment horizontal="left" vertical="center" wrapText="1"/>
      <protection/>
    </xf>
    <xf numFmtId="3" fontId="95" fillId="0" borderId="0" xfId="66" applyNumberFormat="1" applyFont="1" applyBorder="1" applyAlignment="1">
      <alignment vertical="center" wrapText="1"/>
      <protection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100 e feletti gép Ldedes" xfId="69"/>
    <cellStyle name="Normál_baglad" xfId="70"/>
    <cellStyle name="Normál_Baglad 2007. költségvetés 2" xfId="71"/>
    <cellStyle name="Normál_baglad rövidlej." xfId="72"/>
    <cellStyle name="Normál_Bagladbef. pénzügyi eszk." xfId="73"/>
    <cellStyle name="Normál_belsősárd tárgyi eszközök" xfId="74"/>
    <cellStyle name="Normál_gosztola" xfId="75"/>
    <cellStyle name="Normál_ktgv2004" xfId="76"/>
    <cellStyle name="Normál_ljfa követelés.2005xlr" xfId="77"/>
    <cellStyle name="Normál_Munka1" xfId="78"/>
    <cellStyle name="Normál_resznek" xfId="79"/>
    <cellStyle name="Normál_Zszfa 2004 2" xfId="80"/>
    <cellStyle name="Normál_zszombatfa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Lendvadedes\Ldedes%20z&#225;rsz&#225;mad&#225;s%202005.12.31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"/>
      <sheetName val="Szöv.mód.12.31. "/>
      <sheetName val="ütemt."/>
      <sheetName val="Szöv.mód.12.12."/>
      <sheetName val="Szöv.mód.09.30."/>
      <sheetName val="bevétel"/>
      <sheetName val="kiadásösszes"/>
      <sheetName val="szakfelad"/>
      <sheetName val="segély"/>
      <sheetName val="felhalm"/>
      <sheetName val="Pénzmaradvány mód.2."/>
      <sheetName val="többéves köt."/>
      <sheetName val="guruló"/>
      <sheetName val="fejl. bev"/>
      <sheetName val="EU"/>
      <sheetName val="mük felh egyens mérleg"/>
      <sheetName val="közvetett támog (2)"/>
      <sheetName val="Egysz.pénzmar."/>
      <sheetName val="Egysz.pénzforg.jel."/>
      <sheetName val="Egysz.mérleg"/>
      <sheetName val="értékpapír"/>
      <sheetName val="vagyon"/>
      <sheetName val="100 fölötti"/>
      <sheetName val="forintos"/>
      <sheetName val="követelés"/>
      <sheetName val="változások"/>
      <sheetName val="beruházás"/>
      <sheetName val="Mód.szöv.félév"/>
      <sheetName val="Szöveges 06.22."/>
      <sheetName val="Szöveges 04.20. (2)"/>
      <sheetName val="Pénzmaradvány Lded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selection activeCell="X43" sqref="X4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0.00390625" style="0" customWidth="1"/>
    <col min="4" max="5" width="12.140625" style="0" customWidth="1"/>
    <col min="6" max="6" width="11.8515625" style="0" customWidth="1"/>
    <col min="7" max="8" width="12.140625" style="0" customWidth="1"/>
    <col min="9" max="9" width="10.28125" style="0" customWidth="1"/>
    <col min="10" max="10" width="12.140625" style="0" customWidth="1"/>
    <col min="11" max="11" width="12.8515625" style="0" customWidth="1"/>
    <col min="12" max="13" width="12.28125" style="0" customWidth="1"/>
    <col min="14" max="14" width="14.7109375" style="0" customWidth="1"/>
    <col min="15" max="15" width="25.7109375" style="0" customWidth="1"/>
    <col min="16" max="16" width="10.421875" style="0" customWidth="1"/>
    <col min="17" max="18" width="11.57421875" style="0" customWidth="1"/>
    <col min="19" max="19" width="11.8515625" style="0" customWidth="1"/>
    <col min="20" max="23" width="12.140625" style="0" customWidth="1"/>
    <col min="24" max="24" width="14.7109375" style="0" customWidth="1"/>
    <col min="25" max="26" width="12.28125" style="0" customWidth="1"/>
    <col min="27" max="27" width="14.7109375" style="0" customWidth="1"/>
  </cols>
  <sheetData>
    <row r="1" spans="1:25" s="2" customFormat="1" ht="15.75">
      <c r="A1" s="323" t="s">
        <v>493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</row>
    <row r="2" spans="2:26" s="2" customFormat="1" ht="15" customHeight="1">
      <c r="B2" s="114"/>
      <c r="C2" s="129"/>
      <c r="D2" s="129"/>
      <c r="F2" s="129"/>
      <c r="G2" s="129"/>
      <c r="I2" s="129"/>
      <c r="J2" s="129"/>
      <c r="L2" s="129"/>
      <c r="M2" s="129"/>
      <c r="P2" s="129"/>
      <c r="Q2" s="129"/>
      <c r="S2" s="129"/>
      <c r="T2" s="129"/>
      <c r="V2" s="129"/>
      <c r="W2" s="129"/>
      <c r="Y2" s="129"/>
      <c r="Z2" s="129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46</v>
      </c>
      <c r="H3" s="1" t="s">
        <v>47</v>
      </c>
      <c r="I3" s="1" t="s">
        <v>48</v>
      </c>
      <c r="J3" s="1" t="s">
        <v>89</v>
      </c>
      <c r="K3" s="1" t="s">
        <v>90</v>
      </c>
      <c r="L3" s="1" t="s">
        <v>49</v>
      </c>
      <c r="M3" s="1" t="s">
        <v>91</v>
      </c>
      <c r="N3" s="1" t="s">
        <v>92</v>
      </c>
      <c r="O3" s="1" t="s">
        <v>93</v>
      </c>
      <c r="P3" s="1" t="s">
        <v>509</v>
      </c>
      <c r="Q3" s="1" t="s">
        <v>787</v>
      </c>
      <c r="R3" s="1" t="s">
        <v>510</v>
      </c>
      <c r="S3" s="1" t="s">
        <v>511</v>
      </c>
      <c r="T3" s="1" t="s">
        <v>788</v>
      </c>
      <c r="U3" s="1" t="s">
        <v>512</v>
      </c>
      <c r="V3" s="1" t="s">
        <v>524</v>
      </c>
      <c r="W3" s="1" t="s">
        <v>525</v>
      </c>
      <c r="X3" s="1" t="s">
        <v>513</v>
      </c>
      <c r="Y3" s="1" t="s">
        <v>526</v>
      </c>
      <c r="Z3" s="1" t="s">
        <v>789</v>
      </c>
      <c r="AA3" s="1" t="s">
        <v>514</v>
      </c>
    </row>
    <row r="4" spans="1:27" s="11" customFormat="1" ht="15.75">
      <c r="A4" s="1">
        <v>1</v>
      </c>
      <c r="B4" s="324" t="s">
        <v>9</v>
      </c>
      <c r="C4" s="324" t="s">
        <v>375</v>
      </c>
      <c r="D4" s="324"/>
      <c r="E4" s="324"/>
      <c r="F4" s="324" t="s">
        <v>109</v>
      </c>
      <c r="G4" s="324"/>
      <c r="H4" s="324"/>
      <c r="I4" s="324" t="s">
        <v>110</v>
      </c>
      <c r="J4" s="324"/>
      <c r="K4" s="324"/>
      <c r="L4" s="324" t="s">
        <v>5</v>
      </c>
      <c r="M4" s="324"/>
      <c r="N4" s="324"/>
      <c r="O4" s="324" t="s">
        <v>9</v>
      </c>
      <c r="P4" s="324" t="s">
        <v>375</v>
      </c>
      <c r="Q4" s="324"/>
      <c r="R4" s="324"/>
      <c r="S4" s="324" t="s">
        <v>109</v>
      </c>
      <c r="T4" s="324"/>
      <c r="U4" s="324"/>
      <c r="V4" s="324" t="s">
        <v>110</v>
      </c>
      <c r="W4" s="324"/>
      <c r="X4" s="324"/>
      <c r="Y4" s="324" t="s">
        <v>5</v>
      </c>
      <c r="Z4" s="324"/>
      <c r="AA4" s="324"/>
    </row>
    <row r="5" spans="1:27" s="11" customFormat="1" ht="15.75">
      <c r="A5" s="1">
        <v>2</v>
      </c>
      <c r="B5" s="324"/>
      <c r="C5" s="85" t="s">
        <v>4</v>
      </c>
      <c r="D5" s="85" t="s">
        <v>534</v>
      </c>
      <c r="E5" s="85" t="s">
        <v>528</v>
      </c>
      <c r="F5" s="85" t="s">
        <v>4</v>
      </c>
      <c r="G5" s="85" t="s">
        <v>534</v>
      </c>
      <c r="H5" s="85" t="s">
        <v>528</v>
      </c>
      <c r="I5" s="85" t="s">
        <v>4</v>
      </c>
      <c r="J5" s="85" t="s">
        <v>534</v>
      </c>
      <c r="K5" s="85" t="s">
        <v>528</v>
      </c>
      <c r="L5" s="85" t="s">
        <v>4</v>
      </c>
      <c r="M5" s="85" t="s">
        <v>534</v>
      </c>
      <c r="N5" s="85" t="s">
        <v>528</v>
      </c>
      <c r="O5" s="324"/>
      <c r="P5" s="85" t="s">
        <v>4</v>
      </c>
      <c r="Q5" s="85" t="s">
        <v>534</v>
      </c>
      <c r="R5" s="85" t="s">
        <v>528</v>
      </c>
      <c r="S5" s="85" t="s">
        <v>4</v>
      </c>
      <c r="T5" s="85" t="s">
        <v>534</v>
      </c>
      <c r="U5" s="85" t="s">
        <v>528</v>
      </c>
      <c r="V5" s="85" t="s">
        <v>4</v>
      </c>
      <c r="W5" s="85" t="s">
        <v>534</v>
      </c>
      <c r="X5" s="85" t="s">
        <v>528</v>
      </c>
      <c r="Y5" s="85" t="s">
        <v>4</v>
      </c>
      <c r="Z5" s="85" t="s">
        <v>534</v>
      </c>
      <c r="AA5" s="85" t="s">
        <v>528</v>
      </c>
    </row>
    <row r="6" spans="1:27" s="92" customFormat="1" ht="16.5">
      <c r="A6" s="1">
        <v>3</v>
      </c>
      <c r="B6" s="327" t="s">
        <v>43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121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</row>
    <row r="7" spans="1:27" s="11" customFormat="1" ht="47.25">
      <c r="A7" s="1">
        <v>4</v>
      </c>
      <c r="B7" s="87" t="s">
        <v>277</v>
      </c>
      <c r="C7" s="5">
        <f>Bevételek!C87</f>
        <v>0</v>
      </c>
      <c r="D7" s="5">
        <f>Bevételek!D87</f>
        <v>0</v>
      </c>
      <c r="E7" s="5">
        <f>Bevételek!E87</f>
        <v>0</v>
      </c>
      <c r="F7" s="5">
        <f>Bevételek!C88</f>
        <v>10127832</v>
      </c>
      <c r="G7" s="5">
        <f>Bevételek!D88</f>
        <v>12005841</v>
      </c>
      <c r="H7" s="5">
        <f>Bevételek!E88</f>
        <v>12005841</v>
      </c>
      <c r="I7" s="5">
        <f>Bevételek!C89</f>
        <v>0</v>
      </c>
      <c r="J7" s="5">
        <f>Bevételek!D89</f>
        <v>0</v>
      </c>
      <c r="K7" s="5">
        <f>Bevételek!E89</f>
        <v>0</v>
      </c>
      <c r="L7" s="5">
        <f aca="true" t="shared" si="0" ref="L7:N10">C7+F7+I7</f>
        <v>10127832</v>
      </c>
      <c r="M7" s="5">
        <f t="shared" si="0"/>
        <v>12005841</v>
      </c>
      <c r="N7" s="5">
        <f t="shared" si="0"/>
        <v>12005841</v>
      </c>
      <c r="O7" s="89" t="s">
        <v>35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3955438</v>
      </c>
      <c r="T7" s="5">
        <f>Kiadás!D9</f>
        <v>4155438</v>
      </c>
      <c r="U7" s="5">
        <f>Kiadás!E9</f>
        <v>3900644</v>
      </c>
      <c r="V7" s="5">
        <f>Kiadás!C10</f>
        <v>410000</v>
      </c>
      <c r="W7" s="5">
        <f>Kiadás!D10</f>
        <v>410000</v>
      </c>
      <c r="X7" s="5">
        <f>Kiadás!E10</f>
        <v>383470</v>
      </c>
      <c r="Y7" s="5">
        <f aca="true" t="shared" si="1" ref="Y7:AA11">P7+S7+V7</f>
        <v>4365438</v>
      </c>
      <c r="Z7" s="5">
        <f t="shared" si="1"/>
        <v>4565438</v>
      </c>
      <c r="AA7" s="5">
        <f t="shared" si="1"/>
        <v>4284114</v>
      </c>
    </row>
    <row r="8" spans="1:27" s="11" customFormat="1" ht="45">
      <c r="A8" s="1">
        <v>5</v>
      </c>
      <c r="B8" s="87" t="s">
        <v>298</v>
      </c>
      <c r="C8" s="5">
        <f>Bevételek!C147</f>
        <v>0</v>
      </c>
      <c r="D8" s="5">
        <f>Bevételek!D147</f>
        <v>0</v>
      </c>
      <c r="E8" s="5">
        <f>Bevételek!E147</f>
        <v>0</v>
      </c>
      <c r="F8" s="5">
        <f>Bevételek!C148</f>
        <v>90000</v>
      </c>
      <c r="G8" s="5">
        <f>Bevételek!D148</f>
        <v>90000</v>
      </c>
      <c r="H8" s="5">
        <f>Bevételek!E148</f>
        <v>74448</v>
      </c>
      <c r="I8" s="5">
        <f>Bevételek!C149</f>
        <v>913000</v>
      </c>
      <c r="J8" s="5">
        <f>Bevételek!D149</f>
        <v>913000</v>
      </c>
      <c r="K8" s="5">
        <f>Bevételek!E149</f>
        <v>729204</v>
      </c>
      <c r="L8" s="5">
        <f t="shared" si="0"/>
        <v>1003000</v>
      </c>
      <c r="M8" s="5">
        <f t="shared" si="0"/>
        <v>1003000</v>
      </c>
      <c r="N8" s="5">
        <f t="shared" si="0"/>
        <v>803652</v>
      </c>
      <c r="O8" s="89" t="s">
        <v>75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995311</v>
      </c>
      <c r="T8" s="5">
        <f>Kiadás!D13</f>
        <v>1049311</v>
      </c>
      <c r="U8" s="5">
        <f>Kiadás!E13</f>
        <v>985369</v>
      </c>
      <c r="V8" s="5">
        <f>Kiadás!C14</f>
        <v>122785</v>
      </c>
      <c r="W8" s="5">
        <f>Kiadás!D14</f>
        <v>122785</v>
      </c>
      <c r="X8" s="5">
        <f>Kiadás!E14</f>
        <v>112099</v>
      </c>
      <c r="Y8" s="5">
        <f t="shared" si="1"/>
        <v>1118096</v>
      </c>
      <c r="Z8" s="5">
        <f t="shared" si="1"/>
        <v>1172096</v>
      </c>
      <c r="AA8" s="5">
        <f t="shared" si="1"/>
        <v>1097468</v>
      </c>
    </row>
    <row r="9" spans="1:27" s="11" customFormat="1" ht="15.75">
      <c r="A9" s="1">
        <v>6</v>
      </c>
      <c r="B9" s="87" t="s">
        <v>43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673447</v>
      </c>
      <c r="G9" s="5">
        <f>Bevételek!D204</f>
        <v>673447</v>
      </c>
      <c r="H9" s="5">
        <f>Bevételek!E204</f>
        <v>673579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673447</v>
      </c>
      <c r="M9" s="5">
        <f t="shared" si="0"/>
        <v>673447</v>
      </c>
      <c r="N9" s="5">
        <f t="shared" si="0"/>
        <v>673579</v>
      </c>
      <c r="O9" s="89" t="s">
        <v>76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7916388</v>
      </c>
      <c r="T9" s="5">
        <f>Kiadás!D17</f>
        <v>7916388</v>
      </c>
      <c r="U9" s="5">
        <f>Kiadás!E17</f>
        <v>3734047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7916388</v>
      </c>
      <c r="Z9" s="5">
        <f t="shared" si="1"/>
        <v>7916388</v>
      </c>
      <c r="AA9" s="5">
        <f t="shared" si="1"/>
        <v>3734047</v>
      </c>
    </row>
    <row r="10" spans="1:27" s="11" customFormat="1" ht="15.75">
      <c r="A10" s="1">
        <v>7</v>
      </c>
      <c r="B10" s="326" t="s">
        <v>356</v>
      </c>
      <c r="C10" s="325">
        <f>Bevételek!C237</f>
        <v>0</v>
      </c>
      <c r="D10" s="325">
        <f>Bevételek!D237</f>
        <v>0</v>
      </c>
      <c r="E10" s="325">
        <f>Bevételek!E237</f>
        <v>0</v>
      </c>
      <c r="F10" s="325">
        <f>Bevételek!C238</f>
        <v>50000</v>
      </c>
      <c r="G10" s="325">
        <f>Bevételek!D238</f>
        <v>50000</v>
      </c>
      <c r="H10" s="325">
        <f>Bevételek!E238</f>
        <v>0</v>
      </c>
      <c r="I10" s="325">
        <f>Bevételek!C239</f>
        <v>0</v>
      </c>
      <c r="J10" s="325">
        <f>Bevételek!D239</f>
        <v>0</v>
      </c>
      <c r="K10" s="325">
        <f>Bevételek!E239</f>
        <v>0</v>
      </c>
      <c r="L10" s="325">
        <f t="shared" si="0"/>
        <v>50000</v>
      </c>
      <c r="M10" s="325">
        <f t="shared" si="0"/>
        <v>50000</v>
      </c>
      <c r="N10" s="325">
        <f t="shared" si="0"/>
        <v>0</v>
      </c>
      <c r="O10" s="89" t="s">
        <v>77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799000</v>
      </c>
      <c r="T10" s="5">
        <f>Kiadás!D62</f>
        <v>1086690</v>
      </c>
      <c r="U10" s="5">
        <f>Kiadás!E62</f>
        <v>1059150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799000</v>
      </c>
      <c r="Z10" s="5">
        <f t="shared" si="1"/>
        <v>1086690</v>
      </c>
      <c r="AA10" s="5">
        <f t="shared" si="1"/>
        <v>1059150</v>
      </c>
    </row>
    <row r="11" spans="1:27" s="11" customFormat="1" ht="30">
      <c r="A11" s="1">
        <v>8</v>
      </c>
      <c r="B11" s="326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89" t="s">
        <v>78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901695</v>
      </c>
      <c r="T11" s="5">
        <f>Kiadás!D125</f>
        <v>3545653</v>
      </c>
      <c r="U11" s="5">
        <f>Kiadás!E125</f>
        <v>1960373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901695</v>
      </c>
      <c r="Z11" s="5">
        <f t="shared" si="1"/>
        <v>3545653</v>
      </c>
      <c r="AA11" s="5">
        <f t="shared" si="1"/>
        <v>1960373</v>
      </c>
    </row>
    <row r="12" spans="1:27" s="11" customFormat="1" ht="15.75">
      <c r="A12" s="1">
        <v>9</v>
      </c>
      <c r="B12" s="88" t="s">
        <v>80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10941279</v>
      </c>
      <c r="G12" s="13">
        <f t="shared" si="2"/>
        <v>12819288</v>
      </c>
      <c r="H12" s="13">
        <f t="shared" si="2"/>
        <v>12753868</v>
      </c>
      <c r="I12" s="13">
        <f t="shared" si="2"/>
        <v>913000</v>
      </c>
      <c r="J12" s="13">
        <f t="shared" si="2"/>
        <v>913000</v>
      </c>
      <c r="K12" s="13">
        <f t="shared" si="2"/>
        <v>729204</v>
      </c>
      <c r="L12" s="13">
        <f t="shared" si="2"/>
        <v>11854279</v>
      </c>
      <c r="M12" s="13">
        <f t="shared" si="2"/>
        <v>13732288</v>
      </c>
      <c r="N12" s="13">
        <f t="shared" si="2"/>
        <v>13483072</v>
      </c>
      <c r="O12" s="88" t="s">
        <v>81</v>
      </c>
      <c r="P12" s="13">
        <f aca="true" t="shared" si="3" ref="P12:AA12">SUM(P7:P11)</f>
        <v>0</v>
      </c>
      <c r="Q12" s="13">
        <f>SUM(Q7:Q11)</f>
        <v>0</v>
      </c>
      <c r="R12" s="13">
        <f t="shared" si="3"/>
        <v>0</v>
      </c>
      <c r="S12" s="13">
        <f t="shared" si="3"/>
        <v>14567832</v>
      </c>
      <c r="T12" s="13">
        <f>SUM(T7:T11)</f>
        <v>17753480</v>
      </c>
      <c r="U12" s="13">
        <f t="shared" si="3"/>
        <v>11639583</v>
      </c>
      <c r="V12" s="13">
        <f t="shared" si="3"/>
        <v>532785</v>
      </c>
      <c r="W12" s="13">
        <f>SUM(W7:W11)</f>
        <v>532785</v>
      </c>
      <c r="X12" s="13">
        <f t="shared" si="3"/>
        <v>495569</v>
      </c>
      <c r="Y12" s="13">
        <f t="shared" si="3"/>
        <v>15100617</v>
      </c>
      <c r="Z12" s="13">
        <f>SUM(Z7:Z11)</f>
        <v>18286265</v>
      </c>
      <c r="AA12" s="13">
        <f t="shared" si="3"/>
        <v>12135152</v>
      </c>
    </row>
    <row r="13" spans="1:27" s="11" customFormat="1" ht="15.75">
      <c r="A13" s="1">
        <v>10</v>
      </c>
      <c r="B13" s="90" t="s">
        <v>126</v>
      </c>
      <c r="C13" s="91">
        <f aca="true" t="shared" si="4" ref="C13:N13">C12-P12</f>
        <v>0</v>
      </c>
      <c r="D13" s="91">
        <f t="shared" si="4"/>
        <v>0</v>
      </c>
      <c r="E13" s="91">
        <f t="shared" si="4"/>
        <v>0</v>
      </c>
      <c r="F13" s="91">
        <f t="shared" si="4"/>
        <v>-3626553</v>
      </c>
      <c r="G13" s="91">
        <f t="shared" si="4"/>
        <v>-4934192</v>
      </c>
      <c r="H13" s="91">
        <f t="shared" si="4"/>
        <v>1114285</v>
      </c>
      <c r="I13" s="91">
        <f t="shared" si="4"/>
        <v>380215</v>
      </c>
      <c r="J13" s="91">
        <f t="shared" si="4"/>
        <v>380215</v>
      </c>
      <c r="K13" s="91">
        <f t="shared" si="4"/>
        <v>233635</v>
      </c>
      <c r="L13" s="91">
        <f t="shared" si="4"/>
        <v>-3246338</v>
      </c>
      <c r="M13" s="91">
        <f t="shared" si="4"/>
        <v>-4553977</v>
      </c>
      <c r="N13" s="91">
        <f t="shared" si="4"/>
        <v>1347920</v>
      </c>
      <c r="O13" s="322" t="s">
        <v>112</v>
      </c>
      <c r="P13" s="321">
        <f>Kiadás!C154</f>
        <v>0</v>
      </c>
      <c r="Q13" s="321">
        <f>Kiadás!D154</f>
        <v>0</v>
      </c>
      <c r="R13" s="321">
        <f>Kiadás!E154</f>
        <v>0</v>
      </c>
      <c r="S13" s="321">
        <f>Kiadás!C155</f>
        <v>405114</v>
      </c>
      <c r="T13" s="321">
        <f>Kiadás!D155</f>
        <v>836234</v>
      </c>
      <c r="U13" s="321">
        <f>Kiadás!E155</f>
        <v>405114</v>
      </c>
      <c r="V13" s="321">
        <f>Kiadás!C156</f>
        <v>0</v>
      </c>
      <c r="W13" s="321">
        <f>Kiadás!D156</f>
        <v>0</v>
      </c>
      <c r="X13" s="321">
        <f>Kiadás!E156</f>
        <v>0</v>
      </c>
      <c r="Y13" s="321">
        <f>P13+S13+V13</f>
        <v>405114</v>
      </c>
      <c r="Z13" s="321">
        <f>Q13+T13+W13</f>
        <v>836234</v>
      </c>
      <c r="AA13" s="321">
        <f>R13+U13+X13</f>
        <v>405114</v>
      </c>
    </row>
    <row r="14" spans="1:27" s="11" customFormat="1" ht="15.75">
      <c r="A14" s="1">
        <v>11</v>
      </c>
      <c r="B14" s="90" t="s">
        <v>117</v>
      </c>
      <c r="C14" s="5">
        <f>Bevételek!C258</f>
        <v>0</v>
      </c>
      <c r="D14" s="5">
        <f>Bevételek!D258</f>
        <v>0</v>
      </c>
      <c r="E14" s="5">
        <f>Bevételek!E258</f>
        <v>0</v>
      </c>
      <c r="F14" s="5">
        <f>Bevételek!C259</f>
        <v>8153908</v>
      </c>
      <c r="G14" s="5">
        <f>Bevételek!D259</f>
        <v>8153908</v>
      </c>
      <c r="H14" s="5">
        <f>Bevételek!E259</f>
        <v>8153908</v>
      </c>
      <c r="I14" s="5">
        <f>Bevételek!C260</f>
        <v>0</v>
      </c>
      <c r="J14" s="5">
        <f>Bevételek!D260</f>
        <v>0</v>
      </c>
      <c r="K14" s="5">
        <f>Bevételek!E260</f>
        <v>0</v>
      </c>
      <c r="L14" s="5">
        <f aca="true" t="shared" si="5" ref="L14:N15">C14+F14+I14</f>
        <v>8153908</v>
      </c>
      <c r="M14" s="5">
        <f t="shared" si="5"/>
        <v>8153908</v>
      </c>
      <c r="N14" s="5">
        <f t="shared" si="5"/>
        <v>8153908</v>
      </c>
      <c r="O14" s="322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</row>
    <row r="15" spans="1:27" s="11" customFormat="1" ht="15.75">
      <c r="A15" s="1">
        <v>12</v>
      </c>
      <c r="B15" s="90" t="s">
        <v>118</v>
      </c>
      <c r="C15" s="5">
        <f>Bevételek!C279</f>
        <v>0</v>
      </c>
      <c r="D15" s="5">
        <f>Bevételek!D279</f>
        <v>0</v>
      </c>
      <c r="E15" s="5">
        <f>Bevételek!E279</f>
        <v>0</v>
      </c>
      <c r="F15" s="5">
        <f>Bevételek!C280</f>
        <v>0</v>
      </c>
      <c r="G15" s="5">
        <f>Bevételek!D280</f>
        <v>431120</v>
      </c>
      <c r="H15" s="5">
        <f>Bevételek!E280</f>
        <v>431120</v>
      </c>
      <c r="I15" s="5">
        <f>Bevételek!C281</f>
        <v>0</v>
      </c>
      <c r="J15" s="5">
        <f>Bevételek!D281</f>
        <v>0</v>
      </c>
      <c r="K15" s="5">
        <f>Bevételek!E281</f>
        <v>0</v>
      </c>
      <c r="L15" s="5">
        <f t="shared" si="5"/>
        <v>0</v>
      </c>
      <c r="M15" s="5">
        <f t="shared" si="5"/>
        <v>431120</v>
      </c>
      <c r="N15" s="5">
        <f t="shared" si="5"/>
        <v>431120</v>
      </c>
      <c r="O15" s="322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</row>
    <row r="16" spans="1:27" s="11" customFormat="1" ht="31.5">
      <c r="A16" s="1">
        <v>13</v>
      </c>
      <c r="B16" s="88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19095187</v>
      </c>
      <c r="G16" s="14">
        <f t="shared" si="6"/>
        <v>21404316</v>
      </c>
      <c r="H16" s="14">
        <f t="shared" si="6"/>
        <v>21338896</v>
      </c>
      <c r="I16" s="14">
        <f t="shared" si="6"/>
        <v>913000</v>
      </c>
      <c r="J16" s="14">
        <f t="shared" si="6"/>
        <v>913000</v>
      </c>
      <c r="K16" s="14">
        <f t="shared" si="6"/>
        <v>729204</v>
      </c>
      <c r="L16" s="14">
        <f t="shared" si="6"/>
        <v>20008187</v>
      </c>
      <c r="M16" s="14">
        <f t="shared" si="6"/>
        <v>22317316</v>
      </c>
      <c r="N16" s="14">
        <f t="shared" si="6"/>
        <v>22068100</v>
      </c>
      <c r="O16" s="88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14972946</v>
      </c>
      <c r="T16" s="14">
        <f t="shared" si="7"/>
        <v>18589714</v>
      </c>
      <c r="U16" s="14">
        <f t="shared" si="7"/>
        <v>12044697</v>
      </c>
      <c r="V16" s="14">
        <f t="shared" si="7"/>
        <v>532785</v>
      </c>
      <c r="W16" s="14">
        <f t="shared" si="7"/>
        <v>532785</v>
      </c>
      <c r="X16" s="14">
        <f t="shared" si="7"/>
        <v>495569</v>
      </c>
      <c r="Y16" s="14">
        <f t="shared" si="7"/>
        <v>15505731</v>
      </c>
      <c r="Z16" s="14">
        <f t="shared" si="7"/>
        <v>19122499</v>
      </c>
      <c r="AA16" s="14">
        <f t="shared" si="7"/>
        <v>12540266</v>
      </c>
    </row>
    <row r="17" spans="1:27" s="92" customFormat="1" ht="16.5">
      <c r="A17" s="1">
        <v>14</v>
      </c>
      <c r="B17" s="328" t="s">
        <v>120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7" t="s">
        <v>99</v>
      </c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</row>
    <row r="18" spans="1:27" s="11" customFormat="1" ht="47.25">
      <c r="A18" s="1">
        <v>15</v>
      </c>
      <c r="B18" s="87" t="s">
        <v>285</v>
      </c>
      <c r="C18" s="5">
        <f>Bevételek!C118</f>
        <v>0</v>
      </c>
      <c r="D18" s="5">
        <f>Bevételek!D118</f>
        <v>0</v>
      </c>
      <c r="E18" s="5">
        <f>Bevételek!E118</f>
        <v>0</v>
      </c>
      <c r="F18" s="5">
        <f>Bevételek!C119</f>
        <v>8348913</v>
      </c>
      <c r="G18" s="5">
        <f>Bevételek!D119</f>
        <v>8348277</v>
      </c>
      <c r="H18" s="5">
        <f>Bevételek!E119</f>
        <v>8348277</v>
      </c>
      <c r="I18" s="5">
        <f>Bevételek!C120</f>
        <v>0</v>
      </c>
      <c r="J18" s="5">
        <f>Bevételek!D120</f>
        <v>0</v>
      </c>
      <c r="K18" s="5">
        <f>Bevételek!E120</f>
        <v>0</v>
      </c>
      <c r="L18" s="5">
        <f aca="true" t="shared" si="8" ref="L18:N20">C18+F18+I18</f>
        <v>8348913</v>
      </c>
      <c r="M18" s="5">
        <f t="shared" si="8"/>
        <v>8348277</v>
      </c>
      <c r="N18" s="5">
        <f t="shared" si="8"/>
        <v>8348277</v>
      </c>
      <c r="O18" s="87" t="s">
        <v>94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1885969</v>
      </c>
      <c r="T18" s="5">
        <f>Kiadás!D130</f>
        <v>1885969</v>
      </c>
      <c r="U18" s="5">
        <f>Kiadás!E130</f>
        <v>1362772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1885969</v>
      </c>
      <c r="Z18" s="5">
        <f t="shared" si="9"/>
        <v>1885969</v>
      </c>
      <c r="AA18" s="5">
        <f t="shared" si="9"/>
        <v>1362772</v>
      </c>
    </row>
    <row r="19" spans="1:27" s="11" customFormat="1" ht="15.75">
      <c r="A19" s="1">
        <v>16</v>
      </c>
      <c r="B19" s="87" t="s">
        <v>120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0</v>
      </c>
      <c r="G19" s="5">
        <f>Bevételek!D224</f>
        <v>1228275</v>
      </c>
      <c r="H19" s="5">
        <f>Bevételek!E224</f>
        <v>1228275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8"/>
        <v>0</v>
      </c>
      <c r="M19" s="5">
        <f t="shared" si="8"/>
        <v>1228275</v>
      </c>
      <c r="N19" s="5">
        <f t="shared" si="8"/>
        <v>1228275</v>
      </c>
      <c r="O19" s="87" t="s">
        <v>44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10965400</v>
      </c>
      <c r="T19" s="5">
        <f>Kiadás!D134</f>
        <v>10965400</v>
      </c>
      <c r="U19" s="5">
        <f>Kiadás!E134</f>
        <v>6965400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10965400</v>
      </c>
      <c r="Z19" s="5">
        <f t="shared" si="9"/>
        <v>10965400</v>
      </c>
      <c r="AA19" s="5">
        <f t="shared" si="9"/>
        <v>6965400</v>
      </c>
    </row>
    <row r="20" spans="1:27" s="11" customFormat="1" ht="31.5">
      <c r="A20" s="1">
        <v>17</v>
      </c>
      <c r="B20" s="87" t="s">
        <v>357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100000</v>
      </c>
      <c r="H20" s="5">
        <f>Bevételek!E251</f>
        <v>100000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100000</v>
      </c>
      <c r="N20" s="5">
        <f t="shared" si="8"/>
        <v>100000</v>
      </c>
      <c r="O20" s="87" t="s">
        <v>192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0</v>
      </c>
      <c r="T20" s="5">
        <f>Kiadás!D138</f>
        <v>20000</v>
      </c>
      <c r="U20" s="5">
        <f>Kiadás!E138</f>
        <v>20000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0</v>
      </c>
      <c r="Z20" s="5">
        <f t="shared" si="9"/>
        <v>20000</v>
      </c>
      <c r="AA20" s="5">
        <f t="shared" si="9"/>
        <v>20000</v>
      </c>
    </row>
    <row r="21" spans="1:27" s="11" customFormat="1" ht="15.75">
      <c r="A21" s="1">
        <v>18</v>
      </c>
      <c r="B21" s="88" t="s">
        <v>80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8348913</v>
      </c>
      <c r="G21" s="13">
        <f t="shared" si="10"/>
        <v>9676552</v>
      </c>
      <c r="H21" s="13">
        <f t="shared" si="10"/>
        <v>9676552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8348913</v>
      </c>
      <c r="M21" s="13">
        <f t="shared" si="10"/>
        <v>9676552</v>
      </c>
      <c r="N21" s="13">
        <f t="shared" si="10"/>
        <v>9676552</v>
      </c>
      <c r="O21" s="88" t="s">
        <v>81</v>
      </c>
      <c r="P21" s="13">
        <f aca="true" t="shared" si="11" ref="P21:AA21">SUM(P18:P20)</f>
        <v>0</v>
      </c>
      <c r="Q21" s="13">
        <f>SUM(Q18:Q20)</f>
        <v>0</v>
      </c>
      <c r="R21" s="13">
        <f t="shared" si="11"/>
        <v>0</v>
      </c>
      <c r="S21" s="13">
        <f t="shared" si="11"/>
        <v>12851369</v>
      </c>
      <c r="T21" s="13">
        <f>SUM(T18:T20)</f>
        <v>12871369</v>
      </c>
      <c r="U21" s="13">
        <f t="shared" si="11"/>
        <v>8348172</v>
      </c>
      <c r="V21" s="13">
        <f t="shared" si="11"/>
        <v>0</v>
      </c>
      <c r="W21" s="13">
        <f>SUM(W18:W20)</f>
        <v>0</v>
      </c>
      <c r="X21" s="13">
        <f t="shared" si="11"/>
        <v>0</v>
      </c>
      <c r="Y21" s="13">
        <f t="shared" si="11"/>
        <v>12851369</v>
      </c>
      <c r="Z21" s="13">
        <f>SUM(Z18:Z20)</f>
        <v>12871369</v>
      </c>
      <c r="AA21" s="13">
        <f t="shared" si="11"/>
        <v>8348172</v>
      </c>
    </row>
    <row r="22" spans="1:27" s="11" customFormat="1" ht="15.75">
      <c r="A22" s="1">
        <v>19</v>
      </c>
      <c r="B22" s="90" t="s">
        <v>126</v>
      </c>
      <c r="C22" s="91">
        <f aca="true" t="shared" si="12" ref="C22:N22">C21-P21</f>
        <v>0</v>
      </c>
      <c r="D22" s="91">
        <f t="shared" si="12"/>
        <v>0</v>
      </c>
      <c r="E22" s="91">
        <f t="shared" si="12"/>
        <v>0</v>
      </c>
      <c r="F22" s="91">
        <f t="shared" si="12"/>
        <v>-4502456</v>
      </c>
      <c r="G22" s="91">
        <f t="shared" si="12"/>
        <v>-3194817</v>
      </c>
      <c r="H22" s="91">
        <f t="shared" si="12"/>
        <v>1328380</v>
      </c>
      <c r="I22" s="91">
        <f t="shared" si="12"/>
        <v>0</v>
      </c>
      <c r="J22" s="91">
        <f t="shared" si="12"/>
        <v>0</v>
      </c>
      <c r="K22" s="91">
        <f t="shared" si="12"/>
        <v>0</v>
      </c>
      <c r="L22" s="91">
        <f t="shared" si="12"/>
        <v>-4502456</v>
      </c>
      <c r="M22" s="91">
        <f t="shared" si="12"/>
        <v>-3194817</v>
      </c>
      <c r="N22" s="91">
        <f t="shared" si="12"/>
        <v>1328380</v>
      </c>
      <c r="O22" s="322" t="s">
        <v>112</v>
      </c>
      <c r="P22" s="321">
        <f>Kiadás!C169</f>
        <v>0</v>
      </c>
      <c r="Q22" s="321">
        <f>Kiadás!D169</f>
        <v>0</v>
      </c>
      <c r="R22" s="321">
        <f>Kiadás!E169</f>
        <v>0</v>
      </c>
      <c r="S22" s="321">
        <f>Kiadás!C170</f>
        <v>0</v>
      </c>
      <c r="T22" s="321">
        <f>Kiadás!D170</f>
        <v>0</v>
      </c>
      <c r="U22" s="321">
        <f>Kiadás!E170</f>
        <v>0</v>
      </c>
      <c r="V22" s="321">
        <f>Kiadás!C171</f>
        <v>0</v>
      </c>
      <c r="W22" s="321">
        <f>Kiadás!D171</f>
        <v>0</v>
      </c>
      <c r="X22" s="321">
        <f>Kiadás!E171</f>
        <v>0</v>
      </c>
      <c r="Y22" s="321">
        <f>P22+S22+V22</f>
        <v>0</v>
      </c>
      <c r="Z22" s="321">
        <f>Q22+T22+W22</f>
        <v>0</v>
      </c>
      <c r="AA22" s="321">
        <f>R22+U22+X22</f>
        <v>0</v>
      </c>
    </row>
    <row r="23" spans="1:27" s="11" customFormat="1" ht="15.75">
      <c r="A23" s="1">
        <v>20</v>
      </c>
      <c r="B23" s="90" t="s">
        <v>117</v>
      </c>
      <c r="C23" s="5">
        <f>Bevételek!C265</f>
        <v>0</v>
      </c>
      <c r="D23" s="5">
        <f>Bevételek!D265</f>
        <v>0</v>
      </c>
      <c r="E23" s="5">
        <f>Bevételek!E265</f>
        <v>0</v>
      </c>
      <c r="F23" s="5">
        <f>Bevételek!C266</f>
        <v>0</v>
      </c>
      <c r="G23" s="5">
        <f>Bevételek!D266</f>
        <v>0</v>
      </c>
      <c r="H23" s="5">
        <f>Bevételek!E266</f>
        <v>0</v>
      </c>
      <c r="I23" s="5">
        <f>Bevételek!C267</f>
        <v>0</v>
      </c>
      <c r="J23" s="5">
        <f>Bevételek!D267</f>
        <v>0</v>
      </c>
      <c r="K23" s="5">
        <f>Bevételek!E267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22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</row>
    <row r="24" spans="1:27" s="11" customFormat="1" ht="15.75">
      <c r="A24" s="1">
        <v>21</v>
      </c>
      <c r="B24" s="90" t="s">
        <v>118</v>
      </c>
      <c r="C24" s="5">
        <f>Bevételek!C292</f>
        <v>0</v>
      </c>
      <c r="D24" s="5">
        <f>Bevételek!D292</f>
        <v>0</v>
      </c>
      <c r="E24" s="5">
        <f>Bevételek!E292</f>
        <v>0</v>
      </c>
      <c r="F24" s="5">
        <f>Bevételek!C293</f>
        <v>0</v>
      </c>
      <c r="G24" s="5">
        <f>Bevételek!D293</f>
        <v>0</v>
      </c>
      <c r="H24" s="5">
        <f>Bevételek!E293</f>
        <v>0</v>
      </c>
      <c r="I24" s="5">
        <f>Bevételek!C294</f>
        <v>0</v>
      </c>
      <c r="J24" s="5">
        <f>Bevételek!D294</f>
        <v>0</v>
      </c>
      <c r="K24" s="5">
        <f>Bevételek!E294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22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</row>
    <row r="25" spans="1:27" s="11" customFormat="1" ht="31.5">
      <c r="A25" s="1">
        <v>22</v>
      </c>
      <c r="B25" s="88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8348913</v>
      </c>
      <c r="G25" s="14">
        <f t="shared" si="14"/>
        <v>9676552</v>
      </c>
      <c r="H25" s="14">
        <f t="shared" si="14"/>
        <v>9676552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8348913</v>
      </c>
      <c r="M25" s="14">
        <f t="shared" si="14"/>
        <v>9676552</v>
      </c>
      <c r="N25" s="14">
        <f t="shared" si="14"/>
        <v>9676552</v>
      </c>
      <c r="O25" s="88" t="s">
        <v>13</v>
      </c>
      <c r="P25" s="14">
        <f aca="true" t="shared" si="15" ref="P25:AA25">P21+P22</f>
        <v>0</v>
      </c>
      <c r="Q25" s="14">
        <f>Q21+Q22</f>
        <v>0</v>
      </c>
      <c r="R25" s="14">
        <f t="shared" si="15"/>
        <v>0</v>
      </c>
      <c r="S25" s="14">
        <f t="shared" si="15"/>
        <v>12851369</v>
      </c>
      <c r="T25" s="14">
        <f>T21+T22</f>
        <v>12871369</v>
      </c>
      <c r="U25" s="14">
        <f t="shared" si="15"/>
        <v>8348172</v>
      </c>
      <c r="V25" s="14">
        <f t="shared" si="15"/>
        <v>0</v>
      </c>
      <c r="W25" s="14">
        <f>W21+W22</f>
        <v>0</v>
      </c>
      <c r="X25" s="14">
        <f t="shared" si="15"/>
        <v>0</v>
      </c>
      <c r="Y25" s="14">
        <f t="shared" si="15"/>
        <v>12851369</v>
      </c>
      <c r="Z25" s="14">
        <f>Z21+Z22</f>
        <v>12871369</v>
      </c>
      <c r="AA25" s="14">
        <f t="shared" si="15"/>
        <v>8348172</v>
      </c>
    </row>
    <row r="26" spans="1:27" s="92" customFormat="1" ht="16.5">
      <c r="A26" s="1">
        <v>23</v>
      </c>
      <c r="B26" s="327" t="s">
        <v>122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 t="s">
        <v>123</v>
      </c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</row>
    <row r="27" spans="1:27" s="11" customFormat="1" ht="15.75">
      <c r="A27" s="1">
        <v>24</v>
      </c>
      <c r="B27" s="87" t="s">
        <v>124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19290192</v>
      </c>
      <c r="G27" s="5">
        <f t="shared" si="16"/>
        <v>22495840</v>
      </c>
      <c r="H27" s="5">
        <f t="shared" si="16"/>
        <v>22430420</v>
      </c>
      <c r="I27" s="5">
        <f t="shared" si="16"/>
        <v>913000</v>
      </c>
      <c r="J27" s="5">
        <f t="shared" si="16"/>
        <v>913000</v>
      </c>
      <c r="K27" s="5">
        <f t="shared" si="16"/>
        <v>729204</v>
      </c>
      <c r="L27" s="5">
        <f t="shared" si="16"/>
        <v>20203192</v>
      </c>
      <c r="M27" s="5">
        <f t="shared" si="16"/>
        <v>23408840</v>
      </c>
      <c r="N27" s="5">
        <f t="shared" si="16"/>
        <v>23159624</v>
      </c>
      <c r="O27" s="87" t="s">
        <v>125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27419201</v>
      </c>
      <c r="T27" s="5">
        <f>T12+T21</f>
        <v>30624849</v>
      </c>
      <c r="U27" s="5">
        <f t="shared" si="17"/>
        <v>19987755</v>
      </c>
      <c r="V27" s="5">
        <f t="shared" si="17"/>
        <v>532785</v>
      </c>
      <c r="W27" s="5">
        <f>W12+W21</f>
        <v>532785</v>
      </c>
      <c r="X27" s="5">
        <f t="shared" si="17"/>
        <v>495569</v>
      </c>
      <c r="Y27" s="5">
        <f t="shared" si="17"/>
        <v>27951986</v>
      </c>
      <c r="Z27" s="5">
        <f>Z12+Z21</f>
        <v>31157634</v>
      </c>
      <c r="AA27" s="5">
        <f t="shared" si="17"/>
        <v>20483324</v>
      </c>
    </row>
    <row r="28" spans="1:27" s="11" customFormat="1" ht="15.75">
      <c r="A28" s="1">
        <v>25</v>
      </c>
      <c r="B28" s="90" t="s">
        <v>126</v>
      </c>
      <c r="C28" s="91">
        <f aca="true" t="shared" si="18" ref="C28:N28">C27-P27</f>
        <v>0</v>
      </c>
      <c r="D28" s="91">
        <f t="shared" si="18"/>
        <v>0</v>
      </c>
      <c r="E28" s="91">
        <f t="shared" si="18"/>
        <v>0</v>
      </c>
      <c r="F28" s="91">
        <f t="shared" si="18"/>
        <v>-8129009</v>
      </c>
      <c r="G28" s="91">
        <f t="shared" si="18"/>
        <v>-8129009</v>
      </c>
      <c r="H28" s="91">
        <f t="shared" si="18"/>
        <v>2442665</v>
      </c>
      <c r="I28" s="91">
        <f t="shared" si="18"/>
        <v>380215</v>
      </c>
      <c r="J28" s="91">
        <f t="shared" si="18"/>
        <v>380215</v>
      </c>
      <c r="K28" s="91">
        <f t="shared" si="18"/>
        <v>233635</v>
      </c>
      <c r="L28" s="91">
        <f t="shared" si="18"/>
        <v>-7748794</v>
      </c>
      <c r="M28" s="91">
        <f t="shared" si="18"/>
        <v>-7748794</v>
      </c>
      <c r="N28" s="91">
        <f t="shared" si="18"/>
        <v>2676300</v>
      </c>
      <c r="O28" s="322" t="s">
        <v>119</v>
      </c>
      <c r="P28" s="321">
        <f aca="true" t="shared" si="19" ref="P28:AA28">P13+P22</f>
        <v>0</v>
      </c>
      <c r="Q28" s="321">
        <f>Q13+Q22</f>
        <v>0</v>
      </c>
      <c r="R28" s="321">
        <f t="shared" si="19"/>
        <v>0</v>
      </c>
      <c r="S28" s="321">
        <f t="shared" si="19"/>
        <v>405114</v>
      </c>
      <c r="T28" s="321">
        <f>T13+T22</f>
        <v>836234</v>
      </c>
      <c r="U28" s="321">
        <f t="shared" si="19"/>
        <v>405114</v>
      </c>
      <c r="V28" s="321">
        <f t="shared" si="19"/>
        <v>0</v>
      </c>
      <c r="W28" s="321">
        <f>W13+W22</f>
        <v>0</v>
      </c>
      <c r="X28" s="321">
        <f t="shared" si="19"/>
        <v>0</v>
      </c>
      <c r="Y28" s="321">
        <f t="shared" si="19"/>
        <v>405114</v>
      </c>
      <c r="Z28" s="321">
        <f>Z13+Z22</f>
        <v>836234</v>
      </c>
      <c r="AA28" s="321">
        <f t="shared" si="19"/>
        <v>405114</v>
      </c>
    </row>
    <row r="29" spans="1:27" s="11" customFormat="1" ht="15.75">
      <c r="A29" s="1">
        <v>26</v>
      </c>
      <c r="B29" s="90" t="s">
        <v>117</v>
      </c>
      <c r="C29" s="5">
        <f aca="true" t="shared" si="20" ref="C29:N29">C14+C23</f>
        <v>0</v>
      </c>
      <c r="D29" s="5">
        <f>D14+D23</f>
        <v>0</v>
      </c>
      <c r="E29" s="5">
        <f t="shared" si="20"/>
        <v>0</v>
      </c>
      <c r="F29" s="5">
        <f t="shared" si="20"/>
        <v>8153908</v>
      </c>
      <c r="G29" s="5">
        <f>G14+G23</f>
        <v>8153908</v>
      </c>
      <c r="H29" s="5">
        <f t="shared" si="20"/>
        <v>8153908</v>
      </c>
      <c r="I29" s="5">
        <f t="shared" si="20"/>
        <v>0</v>
      </c>
      <c r="J29" s="5">
        <f>J14+J23</f>
        <v>0</v>
      </c>
      <c r="K29" s="5">
        <f t="shared" si="20"/>
        <v>0</v>
      </c>
      <c r="L29" s="5">
        <f t="shared" si="20"/>
        <v>8153908</v>
      </c>
      <c r="M29" s="5">
        <f>M14+M23</f>
        <v>8153908</v>
      </c>
      <c r="N29" s="5">
        <f t="shared" si="20"/>
        <v>8153908</v>
      </c>
      <c r="O29" s="322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</row>
    <row r="30" spans="1:27" s="11" customFormat="1" ht="15.75">
      <c r="A30" s="1">
        <v>27</v>
      </c>
      <c r="B30" s="90" t="s">
        <v>118</v>
      </c>
      <c r="C30" s="5">
        <f aca="true" t="shared" si="21" ref="C30:N30">C15+C24</f>
        <v>0</v>
      </c>
      <c r="D30" s="5">
        <f>D15+D24</f>
        <v>0</v>
      </c>
      <c r="E30" s="5">
        <f t="shared" si="21"/>
        <v>0</v>
      </c>
      <c r="F30" s="5">
        <f t="shared" si="21"/>
        <v>0</v>
      </c>
      <c r="G30" s="5">
        <f>G15+G24</f>
        <v>431120</v>
      </c>
      <c r="H30" s="5">
        <f t="shared" si="21"/>
        <v>431120</v>
      </c>
      <c r="I30" s="5">
        <f t="shared" si="21"/>
        <v>0</v>
      </c>
      <c r="J30" s="5">
        <f>J15+J24</f>
        <v>0</v>
      </c>
      <c r="K30" s="5">
        <f t="shared" si="21"/>
        <v>0</v>
      </c>
      <c r="L30" s="5">
        <f t="shared" si="21"/>
        <v>0</v>
      </c>
      <c r="M30" s="5">
        <f>M15+M24</f>
        <v>431120</v>
      </c>
      <c r="N30" s="5">
        <f t="shared" si="21"/>
        <v>431120</v>
      </c>
      <c r="O30" s="322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</row>
    <row r="31" spans="1:27" s="11" customFormat="1" ht="15.75">
      <c r="A31" s="1">
        <v>28</v>
      </c>
      <c r="B31" s="86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27444100</v>
      </c>
      <c r="G31" s="14">
        <f t="shared" si="22"/>
        <v>31080868</v>
      </c>
      <c r="H31" s="14">
        <f t="shared" si="22"/>
        <v>31015448</v>
      </c>
      <c r="I31" s="14">
        <f t="shared" si="22"/>
        <v>913000</v>
      </c>
      <c r="J31" s="14">
        <f t="shared" si="22"/>
        <v>913000</v>
      </c>
      <c r="K31" s="14">
        <f t="shared" si="22"/>
        <v>729204</v>
      </c>
      <c r="L31" s="14">
        <f t="shared" si="22"/>
        <v>28357100</v>
      </c>
      <c r="M31" s="14">
        <f t="shared" si="22"/>
        <v>31993868</v>
      </c>
      <c r="N31" s="14">
        <f t="shared" si="22"/>
        <v>31744652</v>
      </c>
      <c r="O31" s="86" t="s">
        <v>8</v>
      </c>
      <c r="P31" s="14">
        <f aca="true" t="shared" si="23" ref="P31:AA31">SUM(P27:P30)</f>
        <v>0</v>
      </c>
      <c r="Q31" s="14">
        <f>SUM(Q27:Q30)</f>
        <v>0</v>
      </c>
      <c r="R31" s="14">
        <f t="shared" si="23"/>
        <v>0</v>
      </c>
      <c r="S31" s="14">
        <f t="shared" si="23"/>
        <v>27824315</v>
      </c>
      <c r="T31" s="14">
        <f>SUM(T27:T30)</f>
        <v>31461083</v>
      </c>
      <c r="U31" s="14">
        <f t="shared" si="23"/>
        <v>20392869</v>
      </c>
      <c r="V31" s="14">
        <f t="shared" si="23"/>
        <v>532785</v>
      </c>
      <c r="W31" s="14">
        <f>SUM(W27:W30)</f>
        <v>532785</v>
      </c>
      <c r="X31" s="14">
        <f t="shared" si="23"/>
        <v>495569</v>
      </c>
      <c r="Y31" s="14">
        <f t="shared" si="23"/>
        <v>28357100</v>
      </c>
      <c r="Z31" s="14">
        <f>SUM(Z27:Z30)</f>
        <v>31993868</v>
      </c>
      <c r="AA31" s="14">
        <f t="shared" si="23"/>
        <v>20888438</v>
      </c>
    </row>
    <row r="32" spans="12:26" ht="15">
      <c r="L32" s="42"/>
      <c r="M32" s="42"/>
      <c r="N32" s="42"/>
      <c r="Z32" s="130"/>
    </row>
    <row r="33" spans="12:14" ht="15">
      <c r="L33" s="42"/>
      <c r="M33" s="42"/>
      <c r="N33" s="42"/>
    </row>
  </sheetData>
  <sheetProtection/>
  <mergeCells count="69">
    <mergeCell ref="B17:N17"/>
    <mergeCell ref="B26:N26"/>
    <mergeCell ref="O26:AA26"/>
    <mergeCell ref="O17:AA17"/>
    <mergeCell ref="O6:AA6"/>
    <mergeCell ref="N10:N11"/>
    <mergeCell ref="K10:K11"/>
    <mergeCell ref="AA13:AA15"/>
    <mergeCell ref="AA22:AA24"/>
    <mergeCell ref="C4:E4"/>
    <mergeCell ref="F4:H4"/>
    <mergeCell ref="I4:K4"/>
    <mergeCell ref="L4:N4"/>
    <mergeCell ref="M10:M11"/>
    <mergeCell ref="B6:N6"/>
    <mergeCell ref="C10:C11"/>
    <mergeCell ref="F10:F11"/>
    <mergeCell ref="L10:L11"/>
    <mergeCell ref="D10:D11"/>
    <mergeCell ref="AA28:AA30"/>
    <mergeCell ref="Y28:Y30"/>
    <mergeCell ref="X13:X15"/>
    <mergeCell ref="Z13:Z15"/>
    <mergeCell ref="Z22:Z24"/>
    <mergeCell ref="Z28:Z30"/>
    <mergeCell ref="X28:X30"/>
    <mergeCell ref="P4:R4"/>
    <mergeCell ref="S4:U4"/>
    <mergeCell ref="S22:S24"/>
    <mergeCell ref="R13:R15"/>
    <mergeCell ref="R22:R24"/>
    <mergeCell ref="V4:X4"/>
    <mergeCell ref="T22:T24"/>
    <mergeCell ref="U13:U15"/>
    <mergeCell ref="W22:W24"/>
    <mergeCell ref="Y4:AA4"/>
    <mergeCell ref="X22:X24"/>
    <mergeCell ref="Y22:Y24"/>
    <mergeCell ref="G10:G11"/>
    <mergeCell ref="J10:J11"/>
    <mergeCell ref="O22:O24"/>
    <mergeCell ref="V13:V15"/>
    <mergeCell ref="V22:V24"/>
    <mergeCell ref="W13:W15"/>
    <mergeCell ref="I10:I11"/>
    <mergeCell ref="A1:Y1"/>
    <mergeCell ref="Y13:Y15"/>
    <mergeCell ref="O4:O5"/>
    <mergeCell ref="Q13:Q15"/>
    <mergeCell ref="P13:P15"/>
    <mergeCell ref="S13:S15"/>
    <mergeCell ref="E10:E11"/>
    <mergeCell ref="H10:H11"/>
    <mergeCell ref="B4:B5"/>
    <mergeCell ref="B10:B11"/>
    <mergeCell ref="O13:O15"/>
    <mergeCell ref="P28:P30"/>
    <mergeCell ref="S28:S30"/>
    <mergeCell ref="R28:R30"/>
    <mergeCell ref="T13:T15"/>
    <mergeCell ref="U28:U30"/>
    <mergeCell ref="T28:T30"/>
    <mergeCell ref="V28:V30"/>
    <mergeCell ref="U22:U24"/>
    <mergeCell ref="Q22:Q24"/>
    <mergeCell ref="Q28:Q30"/>
    <mergeCell ref="W28:W30"/>
    <mergeCell ref="O28:O30"/>
    <mergeCell ref="P22:P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4/2017.(V.26.)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D21" sqref="D21"/>
    </sheetView>
  </sheetViews>
  <sheetFormatPr defaultColWidth="9.140625" defaultRowHeight="15"/>
  <cols>
    <col min="1" max="1" width="5.7109375" style="154" customWidth="1"/>
    <col min="2" max="2" width="32.421875" style="210" customWidth="1"/>
    <col min="3" max="3" width="15.00390625" style="210" customWidth="1"/>
    <col min="4" max="4" width="19.28125" style="210" customWidth="1"/>
    <col min="5" max="5" width="14.140625" style="210" customWidth="1"/>
    <col min="6" max="40" width="9.140625" style="209" customWidth="1"/>
    <col min="41" max="16384" width="9.140625" style="210" customWidth="1"/>
  </cols>
  <sheetData>
    <row r="1" spans="1:8" s="201" customFormat="1" ht="17.25" customHeight="1">
      <c r="A1" s="364" t="s">
        <v>691</v>
      </c>
      <c r="B1" s="364"/>
      <c r="C1" s="364"/>
      <c r="D1" s="364"/>
      <c r="E1" s="364"/>
      <c r="F1" s="200"/>
      <c r="G1" s="200"/>
      <c r="H1" s="200"/>
    </row>
    <row r="2" spans="1:8" s="201" customFormat="1" ht="17.25" customHeight="1">
      <c r="A2" s="364" t="s">
        <v>692</v>
      </c>
      <c r="B2" s="364"/>
      <c r="C2" s="364"/>
      <c r="D2" s="364"/>
      <c r="E2" s="364"/>
      <c r="F2" s="200"/>
      <c r="G2" s="200"/>
      <c r="H2" s="200"/>
    </row>
    <row r="3" spans="1:8" s="201" customFormat="1" ht="17.25" customHeight="1">
      <c r="A3" s="364" t="s">
        <v>780</v>
      </c>
      <c r="B3" s="364"/>
      <c r="C3" s="364"/>
      <c r="D3" s="364"/>
      <c r="E3" s="364"/>
      <c r="F3" s="200"/>
      <c r="G3" s="200"/>
      <c r="H3" s="200"/>
    </row>
    <row r="4" spans="1:8" s="201" customFormat="1" ht="17.25" customHeight="1">
      <c r="A4" s="154"/>
      <c r="B4" s="200"/>
      <c r="C4" s="200"/>
      <c r="D4" s="200"/>
      <c r="E4" s="200"/>
      <c r="F4" s="200"/>
      <c r="G4" s="200"/>
      <c r="H4" s="200"/>
    </row>
    <row r="5" spans="1:5" s="154" customFormat="1" ht="13.5" customHeight="1">
      <c r="A5" s="156"/>
      <c r="B5" s="202" t="s">
        <v>0</v>
      </c>
      <c r="C5" s="202" t="s">
        <v>1</v>
      </c>
      <c r="D5" s="202" t="s">
        <v>2</v>
      </c>
      <c r="E5" s="202" t="s">
        <v>3</v>
      </c>
    </row>
    <row r="6" spans="1:5" s="206" customFormat="1" ht="14.25">
      <c r="A6" s="203">
        <v>1</v>
      </c>
      <c r="B6" s="204" t="s">
        <v>9</v>
      </c>
      <c r="C6" s="204" t="s">
        <v>662</v>
      </c>
      <c r="D6" s="205" t="s">
        <v>693</v>
      </c>
      <c r="E6" s="205" t="s">
        <v>664</v>
      </c>
    </row>
    <row r="7" spans="1:5" ht="15.75">
      <c r="A7" s="203">
        <v>2</v>
      </c>
      <c r="B7" s="207" t="s">
        <v>694</v>
      </c>
      <c r="C7" s="208"/>
      <c r="D7" s="208"/>
      <c r="E7" s="208"/>
    </row>
    <row r="8" spans="1:5" ht="15.75">
      <c r="A8" s="203">
        <v>3</v>
      </c>
      <c r="B8" s="309" t="s">
        <v>781</v>
      </c>
      <c r="C8" s="212">
        <v>128600</v>
      </c>
      <c r="D8" s="212">
        <v>128600</v>
      </c>
      <c r="E8" s="212">
        <f>C8-D8</f>
        <v>0</v>
      </c>
    </row>
    <row r="9" spans="1:5" ht="15.75">
      <c r="A9" s="203">
        <v>4</v>
      </c>
      <c r="B9" s="215" t="s">
        <v>504</v>
      </c>
      <c r="C9" s="216">
        <f>SUM(C8)</f>
        <v>128600</v>
      </c>
      <c r="D9" s="216">
        <f>SUM(D8)</f>
        <v>128600</v>
      </c>
      <c r="E9" s="216">
        <f>SUM(E8)</f>
        <v>0</v>
      </c>
    </row>
    <row r="10" spans="1:5" ht="15.75">
      <c r="A10" s="203">
        <v>5</v>
      </c>
      <c r="B10" s="207" t="s">
        <v>678</v>
      </c>
      <c r="C10" s="208"/>
      <c r="D10" s="208"/>
      <c r="E10" s="208"/>
    </row>
    <row r="11" spans="1:5" ht="15.75">
      <c r="A11" s="203">
        <v>6</v>
      </c>
      <c r="B11" s="207" t="s">
        <v>695</v>
      </c>
      <c r="C11" s="208"/>
      <c r="D11" s="208"/>
      <c r="E11" s="208"/>
    </row>
    <row r="12" spans="1:40" s="214" customFormat="1" ht="15.75">
      <c r="A12" s="203">
        <v>7</v>
      </c>
      <c r="B12" s="211" t="s">
        <v>696</v>
      </c>
      <c r="C12" s="212">
        <v>817810</v>
      </c>
      <c r="D12" s="212">
        <v>759044</v>
      </c>
      <c r="E12" s="212">
        <f>C12-D12</f>
        <v>58766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</row>
    <row r="13" spans="1:40" s="214" customFormat="1" ht="15.75">
      <c r="A13" s="203">
        <v>8</v>
      </c>
      <c r="B13" s="211" t="s">
        <v>697</v>
      </c>
      <c r="C13" s="212">
        <v>130000</v>
      </c>
      <c r="D13" s="212">
        <v>121156</v>
      </c>
      <c r="E13" s="212">
        <f>C13-D13</f>
        <v>8844</v>
      </c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</row>
    <row r="14" spans="1:40" s="214" customFormat="1" ht="15.75">
      <c r="A14" s="203">
        <v>9</v>
      </c>
      <c r="B14" s="211" t="s">
        <v>698</v>
      </c>
      <c r="C14" s="212">
        <v>139900</v>
      </c>
      <c r="D14" s="212">
        <v>95108</v>
      </c>
      <c r="E14" s="212">
        <f>C14-D14</f>
        <v>44792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</row>
    <row r="15" spans="1:40" s="218" customFormat="1" ht="15.75">
      <c r="A15" s="203">
        <v>10</v>
      </c>
      <c r="B15" s="215" t="s">
        <v>504</v>
      </c>
      <c r="C15" s="216">
        <f>SUM(C12:C14)</f>
        <v>1087710</v>
      </c>
      <c r="D15" s="216">
        <f>SUM(D12:D14)</f>
        <v>975308</v>
      </c>
      <c r="E15" s="216">
        <f>SUM(E12:E14)</f>
        <v>112402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</row>
    <row r="16" spans="1:5" ht="15.75">
      <c r="A16" s="203">
        <v>11</v>
      </c>
      <c r="B16" s="219" t="s">
        <v>699</v>
      </c>
      <c r="C16" s="208"/>
      <c r="D16" s="208"/>
      <c r="E16" s="208"/>
    </row>
    <row r="17" spans="1:5" ht="15.75">
      <c r="A17" s="203">
        <v>12</v>
      </c>
      <c r="B17" s="219" t="s">
        <v>661</v>
      </c>
      <c r="C17" s="310"/>
      <c r="D17" s="220"/>
      <c r="E17" s="220"/>
    </row>
    <row r="18" spans="1:5" ht="15.75">
      <c r="A18" s="203">
        <v>13</v>
      </c>
      <c r="B18" s="220" t="s">
        <v>700</v>
      </c>
      <c r="C18" s="310">
        <v>214019</v>
      </c>
      <c r="D18" s="220">
        <v>214019</v>
      </c>
      <c r="E18" s="220">
        <f>C18-D18</f>
        <v>0</v>
      </c>
    </row>
    <row r="19" spans="1:5" ht="15.75">
      <c r="A19" s="203">
        <v>14</v>
      </c>
      <c r="B19" s="221" t="s">
        <v>701</v>
      </c>
      <c r="C19" s="311">
        <f>SUM(C18:C18)</f>
        <v>214019</v>
      </c>
      <c r="D19" s="221">
        <f>SUM(D18:D18)</f>
        <v>214019</v>
      </c>
      <c r="E19" s="221">
        <f>SUM(E18:E18)</f>
        <v>0</v>
      </c>
    </row>
    <row r="21" ht="18">
      <c r="C21" s="222"/>
    </row>
    <row r="22" ht="18">
      <c r="D22" s="222"/>
    </row>
  </sheetData>
  <sheetProtection/>
  <mergeCells count="3">
    <mergeCell ref="A1:E1"/>
    <mergeCell ref="A2:E2"/>
    <mergeCell ref="A3:E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3" sqref="C13"/>
    </sheetView>
  </sheetViews>
  <sheetFormatPr defaultColWidth="14.28125" defaultRowHeight="15"/>
  <cols>
    <col min="1" max="1" width="5.7109375" style="154" customWidth="1"/>
    <col min="2" max="2" width="40.421875" style="320" customWidth="1"/>
    <col min="3" max="3" width="31.28125" style="320" customWidth="1"/>
    <col min="4" max="16384" width="14.28125" style="320" customWidth="1"/>
  </cols>
  <sheetData>
    <row r="1" spans="1:7" s="314" customFormat="1" ht="17.25" customHeight="1">
      <c r="A1" s="365" t="s">
        <v>792</v>
      </c>
      <c r="B1" s="365"/>
      <c r="C1" s="365"/>
      <c r="D1" s="313"/>
      <c r="E1" s="313"/>
      <c r="F1" s="313"/>
      <c r="G1" s="313"/>
    </row>
    <row r="2" spans="1:7" s="314" customFormat="1" ht="17.25" customHeight="1">
      <c r="A2" s="365" t="s">
        <v>793</v>
      </c>
      <c r="B2" s="365"/>
      <c r="C2" s="365"/>
      <c r="D2" s="313"/>
      <c r="E2" s="313"/>
      <c r="F2" s="313"/>
      <c r="G2" s="313"/>
    </row>
    <row r="3" spans="1:7" s="314" customFormat="1" ht="17.25" customHeight="1">
      <c r="A3" s="365" t="s">
        <v>780</v>
      </c>
      <c r="B3" s="365"/>
      <c r="C3" s="365"/>
      <c r="D3" s="313"/>
      <c r="E3" s="313"/>
      <c r="F3" s="313"/>
      <c r="G3" s="313"/>
    </row>
    <row r="4" s="155" customFormat="1" ht="18">
      <c r="A4" s="154"/>
    </row>
    <row r="5" spans="1:3" s="154" customFormat="1" ht="13.5" customHeight="1">
      <c r="A5" s="156"/>
      <c r="B5" s="315" t="s">
        <v>0</v>
      </c>
      <c r="C5" s="315" t="s">
        <v>1</v>
      </c>
    </row>
    <row r="6" spans="1:3" s="155" customFormat="1" ht="15.75">
      <c r="A6" s="316">
        <v>1</v>
      </c>
      <c r="B6" s="177" t="s">
        <v>794</v>
      </c>
      <c r="C6" s="159" t="s">
        <v>795</v>
      </c>
    </row>
    <row r="7" spans="1:3" s="155" customFormat="1" ht="15.75">
      <c r="A7" s="317">
        <v>2</v>
      </c>
      <c r="B7" s="318" t="s">
        <v>796</v>
      </c>
      <c r="C7" s="318">
        <v>9449</v>
      </c>
    </row>
    <row r="8" spans="1:3" ht="15.75">
      <c r="A8" s="316">
        <v>3</v>
      </c>
      <c r="B8" s="319" t="s">
        <v>797</v>
      </c>
      <c r="C8" s="319">
        <f>SUM(C7:C7)</f>
        <v>9449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54" customWidth="1"/>
    <col min="2" max="2" width="54.7109375" style="225" customWidth="1"/>
    <col min="3" max="3" width="21.8515625" style="225" customWidth="1"/>
    <col min="4" max="16384" width="12.00390625" style="225" customWidth="1"/>
  </cols>
  <sheetData>
    <row r="1" spans="1:9" s="201" customFormat="1" ht="17.25" customHeight="1">
      <c r="A1" s="364" t="s">
        <v>708</v>
      </c>
      <c r="B1" s="364"/>
      <c r="C1" s="364"/>
      <c r="D1" s="200"/>
      <c r="E1" s="200"/>
      <c r="F1" s="200"/>
      <c r="G1" s="200"/>
      <c r="H1" s="200"/>
      <c r="I1" s="200"/>
    </row>
    <row r="2" spans="1:9" s="201" customFormat="1" ht="17.25" customHeight="1">
      <c r="A2" s="364" t="s">
        <v>702</v>
      </c>
      <c r="B2" s="364"/>
      <c r="C2" s="364"/>
      <c r="D2" s="200"/>
      <c r="E2" s="200"/>
      <c r="F2" s="200"/>
      <c r="G2" s="200"/>
      <c r="H2" s="200"/>
      <c r="I2" s="200"/>
    </row>
    <row r="3" spans="1:9" s="201" customFormat="1" ht="17.25" customHeight="1">
      <c r="A3" s="364" t="s">
        <v>703</v>
      </c>
      <c r="B3" s="364"/>
      <c r="C3" s="364"/>
      <c r="D3" s="200"/>
      <c r="E3" s="200"/>
      <c r="F3" s="200"/>
      <c r="G3" s="200"/>
      <c r="H3" s="200"/>
      <c r="I3" s="200"/>
    </row>
    <row r="4" spans="1:9" s="201" customFormat="1" ht="17.25" customHeight="1">
      <c r="A4" s="364" t="s">
        <v>780</v>
      </c>
      <c r="B4" s="364"/>
      <c r="C4" s="364"/>
      <c r="D4" s="200"/>
      <c r="E4" s="200"/>
      <c r="F4" s="200"/>
      <c r="G4" s="200"/>
      <c r="H4" s="200"/>
      <c r="I4" s="200"/>
    </row>
    <row r="6" spans="1:3" s="154" customFormat="1" ht="13.5" customHeight="1">
      <c r="A6" s="156"/>
      <c r="B6" s="202" t="s">
        <v>0</v>
      </c>
      <c r="C6" s="202" t="s">
        <v>1</v>
      </c>
    </row>
    <row r="7" spans="1:3" s="154" customFormat="1" ht="13.5" customHeight="1">
      <c r="A7" s="203">
        <v>1</v>
      </c>
      <c r="B7" s="202" t="s">
        <v>9</v>
      </c>
      <c r="C7" s="223" t="s">
        <v>704</v>
      </c>
    </row>
    <row r="8" spans="1:3" ht="15.75">
      <c r="A8" s="203">
        <v>2</v>
      </c>
      <c r="B8" s="224" t="s">
        <v>705</v>
      </c>
      <c r="C8" s="223"/>
    </row>
    <row r="9" spans="1:3" ht="15.75">
      <c r="A9" s="203">
        <v>3</v>
      </c>
      <c r="B9" s="226" t="s">
        <v>706</v>
      </c>
      <c r="C9" s="227">
        <v>100000</v>
      </c>
    </row>
    <row r="10" spans="1:3" ht="15.75">
      <c r="A10" s="203">
        <v>4</v>
      </c>
      <c r="B10" s="228" t="s">
        <v>707</v>
      </c>
      <c r="C10" s="228">
        <f>C9</f>
        <v>100000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E2"/>
    </sheetView>
  </sheetViews>
  <sheetFormatPr defaultColWidth="12.00390625" defaultRowHeight="15"/>
  <cols>
    <col min="1" max="1" width="5.7109375" style="154" customWidth="1"/>
    <col min="2" max="2" width="33.00390625" style="155" customWidth="1"/>
    <col min="3" max="3" width="15.57421875" style="155" customWidth="1"/>
    <col min="4" max="5" width="15.57421875" style="245" customWidth="1"/>
    <col min="6" max="16384" width="12.00390625" style="155" customWidth="1"/>
  </cols>
  <sheetData>
    <row r="1" spans="1:8" s="153" customFormat="1" ht="17.25" customHeight="1">
      <c r="A1" s="352" t="s">
        <v>722</v>
      </c>
      <c r="B1" s="352"/>
      <c r="C1" s="352"/>
      <c r="D1" s="352"/>
      <c r="E1" s="352"/>
      <c r="F1" s="152"/>
      <c r="G1" s="152"/>
      <c r="H1" s="152"/>
    </row>
    <row r="2" spans="1:8" s="153" customFormat="1" ht="17.25" customHeight="1">
      <c r="A2" s="352" t="s">
        <v>709</v>
      </c>
      <c r="B2" s="352"/>
      <c r="C2" s="352"/>
      <c r="D2" s="352"/>
      <c r="E2" s="352"/>
      <c r="F2" s="152"/>
      <c r="G2" s="152"/>
      <c r="H2" s="152"/>
    </row>
    <row r="3" spans="1:8" s="153" customFormat="1" ht="17.25" customHeight="1">
      <c r="A3" s="352" t="s">
        <v>780</v>
      </c>
      <c r="B3" s="352"/>
      <c r="C3" s="352"/>
      <c r="D3" s="352"/>
      <c r="E3" s="352"/>
      <c r="F3" s="152"/>
      <c r="G3" s="152"/>
      <c r="H3" s="152"/>
    </row>
    <row r="5" spans="1:5" s="154" customFormat="1" ht="18.75" customHeight="1">
      <c r="A5" s="156"/>
      <c r="B5" s="157" t="s">
        <v>0</v>
      </c>
      <c r="C5" s="157" t="s">
        <v>1</v>
      </c>
      <c r="D5" s="157" t="s">
        <v>2</v>
      </c>
      <c r="E5" s="157" t="s">
        <v>3</v>
      </c>
    </row>
    <row r="6" spans="1:5" ht="47.25">
      <c r="A6" s="158">
        <v>1</v>
      </c>
      <c r="B6" s="229" t="s">
        <v>9</v>
      </c>
      <c r="C6" s="230" t="s">
        <v>710</v>
      </c>
      <c r="D6" s="231" t="s">
        <v>711</v>
      </c>
      <c r="E6" s="231" t="s">
        <v>712</v>
      </c>
    </row>
    <row r="7" spans="1:5" ht="15.75">
      <c r="A7" s="158">
        <v>2</v>
      </c>
      <c r="B7" s="232" t="s">
        <v>713</v>
      </c>
      <c r="C7" s="233"/>
      <c r="D7" s="234"/>
      <c r="E7" s="234"/>
    </row>
    <row r="8" spans="1:5" ht="18.75">
      <c r="A8" s="158">
        <v>3</v>
      </c>
      <c r="B8" s="235" t="s">
        <v>714</v>
      </c>
      <c r="C8" s="233">
        <v>222750</v>
      </c>
      <c r="D8" s="234">
        <v>201264</v>
      </c>
      <c r="E8" s="236">
        <f>C8-D8</f>
        <v>21486</v>
      </c>
    </row>
    <row r="9" spans="1:5" s="238" customFormat="1" ht="18.75">
      <c r="A9" s="158">
        <v>4</v>
      </c>
      <c r="B9" s="235" t="s">
        <v>715</v>
      </c>
      <c r="C9" s="233">
        <v>11234</v>
      </c>
      <c r="D9" s="237">
        <v>11025</v>
      </c>
      <c r="E9" s="236">
        <f>C9-D9</f>
        <v>209</v>
      </c>
    </row>
    <row r="10" spans="1:5" s="240" customFormat="1" ht="15.75">
      <c r="A10" s="158">
        <v>5</v>
      </c>
      <c r="B10" s="232" t="s">
        <v>716</v>
      </c>
      <c r="C10" s="239">
        <f>SUM(C8:C9)</f>
        <v>233984</v>
      </c>
      <c r="D10" s="239">
        <f>SUM(D8:D9)</f>
        <v>212289</v>
      </c>
      <c r="E10" s="239">
        <f>SUM(E8:E9)</f>
        <v>21695</v>
      </c>
    </row>
    <row r="11" spans="1:5" ht="15.75">
      <c r="A11" s="158">
        <v>6</v>
      </c>
      <c r="B11" s="241" t="s">
        <v>717</v>
      </c>
      <c r="C11" s="242">
        <f>SUM(C10,)</f>
        <v>233984</v>
      </c>
      <c r="D11" s="242">
        <f>SUM(D10,)</f>
        <v>212289</v>
      </c>
      <c r="E11" s="242">
        <f>SUM(E10,)</f>
        <v>21695</v>
      </c>
    </row>
    <row r="12" spans="1:5" ht="18.75">
      <c r="A12" s="158">
        <v>7</v>
      </c>
      <c r="B12" s="243" t="s">
        <v>718</v>
      </c>
      <c r="C12" s="244">
        <v>0</v>
      </c>
      <c r="D12" s="244">
        <v>0</v>
      </c>
      <c r="E12" s="236">
        <f>C12-D12</f>
        <v>0</v>
      </c>
    </row>
    <row r="13" spans="1:5" ht="31.5">
      <c r="A13" s="158">
        <v>8</v>
      </c>
      <c r="B13" s="241" t="s">
        <v>719</v>
      </c>
      <c r="C13" s="242">
        <f>SUM(C12:C12)</f>
        <v>0</v>
      </c>
      <c r="D13" s="242">
        <f>SUM(D12:D12)</f>
        <v>0</v>
      </c>
      <c r="E13" s="242">
        <f>SUM(E12:E12)</f>
        <v>0</v>
      </c>
    </row>
    <row r="14" spans="1:5" ht="15.75">
      <c r="A14" s="158">
        <v>9</v>
      </c>
      <c r="B14" s="241" t="s">
        <v>720</v>
      </c>
      <c r="C14" s="242">
        <v>0</v>
      </c>
      <c r="D14" s="242">
        <v>0</v>
      </c>
      <c r="E14" s="242">
        <v>0</v>
      </c>
    </row>
    <row r="15" spans="1:5" ht="15.75">
      <c r="A15" s="158">
        <v>10</v>
      </c>
      <c r="B15" s="239" t="s">
        <v>721</v>
      </c>
      <c r="C15" s="242">
        <f>SUM(C11,C13,C14)</f>
        <v>233984</v>
      </c>
      <c r="D15" s="242">
        <f>SUM(D11,D13,D14)</f>
        <v>212289</v>
      </c>
      <c r="E15" s="242">
        <f>SUM(E11,E13,E14)</f>
        <v>21695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D2"/>
    </sheetView>
  </sheetViews>
  <sheetFormatPr defaultColWidth="11.8515625" defaultRowHeight="15"/>
  <cols>
    <col min="1" max="1" width="5.7109375" style="154" customWidth="1"/>
    <col min="2" max="2" width="32.00390625" style="249" customWidth="1"/>
    <col min="3" max="3" width="24.140625" style="249" customWidth="1"/>
    <col min="4" max="4" width="24.00390625" style="249" customWidth="1"/>
    <col min="5" max="16384" width="11.8515625" style="249" customWidth="1"/>
  </cols>
  <sheetData>
    <row r="1" spans="1:7" s="153" customFormat="1" ht="17.25" customHeight="1">
      <c r="A1" s="352" t="s">
        <v>791</v>
      </c>
      <c r="B1" s="352"/>
      <c r="C1" s="352"/>
      <c r="D1" s="352"/>
      <c r="E1" s="152"/>
      <c r="F1" s="152"/>
      <c r="G1" s="152"/>
    </row>
    <row r="2" spans="1:7" s="153" customFormat="1" ht="17.25" customHeight="1">
      <c r="A2" s="352" t="s">
        <v>723</v>
      </c>
      <c r="B2" s="352"/>
      <c r="C2" s="352"/>
      <c r="D2" s="352"/>
      <c r="E2" s="152"/>
      <c r="F2" s="152"/>
      <c r="G2" s="152"/>
    </row>
    <row r="3" spans="1:7" s="153" customFormat="1" ht="17.25" customHeight="1">
      <c r="A3" s="366" t="s">
        <v>724</v>
      </c>
      <c r="B3" s="366"/>
      <c r="C3" s="366"/>
      <c r="D3" s="366"/>
      <c r="E3" s="152"/>
      <c r="F3" s="152"/>
      <c r="G3" s="152"/>
    </row>
    <row r="5" spans="1:4" s="154" customFormat="1" ht="16.5" customHeight="1">
      <c r="A5" s="156"/>
      <c r="B5" s="157" t="s">
        <v>0</v>
      </c>
      <c r="C5" s="157" t="s">
        <v>1</v>
      </c>
      <c r="D5" s="157" t="s">
        <v>2</v>
      </c>
    </row>
    <row r="6" spans="1:4" ht="16.5">
      <c r="A6" s="158">
        <v>1</v>
      </c>
      <c r="B6" s="246" t="s">
        <v>9</v>
      </c>
      <c r="C6" s="247" t="s">
        <v>782</v>
      </c>
      <c r="D6" s="248" t="s">
        <v>790</v>
      </c>
    </row>
    <row r="7" spans="1:4" ht="16.5">
      <c r="A7" s="250">
        <v>2</v>
      </c>
      <c r="B7" s="246" t="s">
        <v>725</v>
      </c>
      <c r="C7" s="251">
        <v>0</v>
      </c>
      <c r="D7" s="252" t="s">
        <v>726</v>
      </c>
    </row>
    <row r="8" spans="1:4" s="256" customFormat="1" ht="47.25" customHeight="1">
      <c r="A8" s="158">
        <v>3</v>
      </c>
      <c r="B8" s="253" t="s">
        <v>727</v>
      </c>
      <c r="C8" s="254">
        <f>SUM(C7)</f>
        <v>0</v>
      </c>
      <c r="D8" s="255">
        <v>0</v>
      </c>
    </row>
    <row r="9" spans="1:4" ht="33">
      <c r="A9" s="250">
        <v>4</v>
      </c>
      <c r="B9" s="257" t="s">
        <v>728</v>
      </c>
      <c r="C9" s="258">
        <v>431120</v>
      </c>
      <c r="D9" s="258">
        <v>0</v>
      </c>
    </row>
    <row r="10" spans="1:4" s="256" customFormat="1" ht="49.5">
      <c r="A10" s="158">
        <v>5</v>
      </c>
      <c r="B10" s="253" t="s">
        <v>729</v>
      </c>
      <c r="C10" s="255">
        <f>SUM(C9:C9)</f>
        <v>431120</v>
      </c>
      <c r="D10" s="255">
        <f>SUM(D9:D9)</f>
        <v>0</v>
      </c>
    </row>
    <row r="11" spans="1:4" s="256" customFormat="1" ht="18">
      <c r="A11" s="250">
        <v>6</v>
      </c>
      <c r="B11" s="259" t="s">
        <v>730</v>
      </c>
      <c r="C11" s="255">
        <v>20228</v>
      </c>
      <c r="D11" s="255">
        <v>16728</v>
      </c>
    </row>
    <row r="12" spans="1:4" s="256" customFormat="1" ht="18">
      <c r="A12" s="158">
        <v>7</v>
      </c>
      <c r="B12" s="260" t="s">
        <v>731</v>
      </c>
      <c r="C12" s="261">
        <f>SUM(C8,C10,C11)</f>
        <v>451348</v>
      </c>
      <c r="D12" s="261">
        <f>SUM(D8,D10,D11)</f>
        <v>16728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4.57421875" style="154" customWidth="1"/>
    <col min="2" max="2" width="43.00390625" style="287" customWidth="1"/>
    <col min="3" max="3" width="15.8515625" style="287" customWidth="1"/>
    <col min="4" max="4" width="18.8515625" style="287" customWidth="1"/>
    <col min="5" max="5" width="18.421875" style="287" customWidth="1"/>
    <col min="6" max="6" width="19.140625" style="287" customWidth="1"/>
    <col min="7" max="7" width="17.421875" style="287" customWidth="1"/>
    <col min="8" max="8" width="18.28125" style="287" customWidth="1"/>
    <col min="9" max="16384" width="9.140625" style="287" customWidth="1"/>
  </cols>
  <sheetData>
    <row r="1" spans="1:8" s="262" customFormat="1" ht="17.25" customHeight="1">
      <c r="A1" s="367" t="s">
        <v>771</v>
      </c>
      <c r="B1" s="367"/>
      <c r="C1" s="367"/>
      <c r="D1" s="367"/>
      <c r="E1" s="367"/>
      <c r="F1" s="367"/>
      <c r="G1" s="367"/>
      <c r="H1" s="367"/>
    </row>
    <row r="2" spans="1:2" s="155" customFormat="1" ht="9.75" customHeight="1">
      <c r="A2" s="154"/>
      <c r="B2" s="263"/>
    </row>
    <row r="3" spans="1:8" s="266" customFormat="1" ht="15.75">
      <c r="A3" s="264"/>
      <c r="B3" s="265" t="s">
        <v>0</v>
      </c>
      <c r="C3" s="265" t="s">
        <v>1</v>
      </c>
      <c r="D3" s="265" t="s">
        <v>2</v>
      </c>
      <c r="E3" s="265" t="s">
        <v>3</v>
      </c>
      <c r="F3" s="265" t="s">
        <v>6</v>
      </c>
      <c r="G3" s="265" t="s">
        <v>46</v>
      </c>
      <c r="H3" s="265" t="s">
        <v>47</v>
      </c>
    </row>
    <row r="4" spans="1:8" s="270" customFormat="1" ht="43.5" customHeight="1">
      <c r="A4" s="267">
        <v>1</v>
      </c>
      <c r="B4" s="268" t="s">
        <v>9</v>
      </c>
      <c r="C4" s="269" t="s">
        <v>732</v>
      </c>
      <c r="D4" s="269" t="s">
        <v>733</v>
      </c>
      <c r="E4" s="269" t="s">
        <v>734</v>
      </c>
      <c r="F4" s="269" t="s">
        <v>735</v>
      </c>
      <c r="G4" s="269" t="s">
        <v>736</v>
      </c>
      <c r="H4" s="268" t="s">
        <v>737</v>
      </c>
    </row>
    <row r="5" spans="1:8" s="273" customFormat="1" ht="19.5" customHeight="1">
      <c r="A5" s="267">
        <v>2</v>
      </c>
      <c r="B5" s="271" t="s">
        <v>738</v>
      </c>
      <c r="C5" s="271">
        <v>1855736</v>
      </c>
      <c r="D5" s="271">
        <v>77368446</v>
      </c>
      <c r="E5" s="271">
        <v>1616651</v>
      </c>
      <c r="F5" s="271">
        <v>1369000</v>
      </c>
      <c r="G5" s="271">
        <v>11689000</v>
      </c>
      <c r="H5" s="272">
        <f aca="true" t="shared" si="0" ref="H5:H19">SUM(C5:G5)</f>
        <v>93898833</v>
      </c>
    </row>
    <row r="6" spans="1:8" s="277" customFormat="1" ht="25.5" customHeight="1">
      <c r="A6" s="267">
        <v>3</v>
      </c>
      <c r="B6" s="306" t="s">
        <v>772</v>
      </c>
      <c r="C6" s="306"/>
      <c r="D6" s="306"/>
      <c r="E6" s="306"/>
      <c r="F6" s="306">
        <v>9449</v>
      </c>
      <c r="G6" s="271"/>
      <c r="H6" s="272">
        <f t="shared" si="0"/>
        <v>9449</v>
      </c>
    </row>
    <row r="7" spans="1:8" s="281" customFormat="1" ht="25.5" customHeight="1">
      <c r="A7" s="267">
        <v>4</v>
      </c>
      <c r="B7" s="274" t="s">
        <v>739</v>
      </c>
      <c r="C7" s="275"/>
      <c r="D7" s="276"/>
      <c r="E7" s="276"/>
      <c r="F7" s="275">
        <f>F6</f>
        <v>9449</v>
      </c>
      <c r="G7" s="276"/>
      <c r="H7" s="275">
        <f t="shared" si="0"/>
        <v>9449</v>
      </c>
    </row>
    <row r="8" spans="1:8" s="277" customFormat="1" ht="19.5" customHeight="1">
      <c r="A8" s="267">
        <v>5</v>
      </c>
      <c r="B8" s="278" t="s">
        <v>740</v>
      </c>
      <c r="C8" s="279"/>
      <c r="D8" s="280"/>
      <c r="E8" s="280"/>
      <c r="F8" s="279">
        <v>-1369000</v>
      </c>
      <c r="G8" s="280"/>
      <c r="H8" s="279">
        <f t="shared" si="0"/>
        <v>-1369000</v>
      </c>
    </row>
    <row r="9" spans="1:8" s="281" customFormat="1" ht="19.5" customHeight="1">
      <c r="A9" s="267">
        <v>6</v>
      </c>
      <c r="B9" s="275" t="s">
        <v>741</v>
      </c>
      <c r="C9" s="276"/>
      <c r="D9" s="276"/>
      <c r="E9" s="276"/>
      <c r="F9" s="282">
        <f>F8</f>
        <v>-1369000</v>
      </c>
      <c r="G9" s="276"/>
      <c r="H9" s="275">
        <f t="shared" si="0"/>
        <v>-1369000</v>
      </c>
    </row>
    <row r="10" spans="1:8" s="281" customFormat="1" ht="19.5" customHeight="1">
      <c r="A10" s="267">
        <v>7</v>
      </c>
      <c r="B10" s="283" t="s">
        <v>740</v>
      </c>
      <c r="C10" s="284"/>
      <c r="D10" s="284">
        <v>5484567</v>
      </c>
      <c r="E10" s="284"/>
      <c r="F10" s="284"/>
      <c r="G10" s="284"/>
      <c r="H10" s="279">
        <f t="shared" si="0"/>
        <v>5484567</v>
      </c>
    </row>
    <row r="11" spans="1:8" s="277" customFormat="1" ht="29.25" customHeight="1">
      <c r="A11" s="267">
        <v>8</v>
      </c>
      <c r="B11" s="307" t="s">
        <v>773</v>
      </c>
      <c r="C11" s="284"/>
      <c r="D11" s="284">
        <v>1369000</v>
      </c>
      <c r="E11" s="284"/>
      <c r="F11" s="284"/>
      <c r="G11" s="284"/>
      <c r="H11" s="279">
        <f t="shared" si="0"/>
        <v>1369000</v>
      </c>
    </row>
    <row r="12" spans="1:8" s="277" customFormat="1" ht="19.5" customHeight="1">
      <c r="A12" s="267">
        <v>9</v>
      </c>
      <c r="B12" s="278" t="s">
        <v>774</v>
      </c>
      <c r="C12" s="284"/>
      <c r="D12" s="284"/>
      <c r="E12" s="284">
        <v>128600</v>
      </c>
      <c r="F12" s="284"/>
      <c r="G12" s="284"/>
      <c r="H12" s="279">
        <f t="shared" si="0"/>
        <v>128600</v>
      </c>
    </row>
    <row r="13" spans="1:8" s="277" customFormat="1" ht="27.75" customHeight="1">
      <c r="A13" s="267">
        <v>10</v>
      </c>
      <c r="B13" s="278" t="s">
        <v>775</v>
      </c>
      <c r="C13" s="284"/>
      <c r="D13" s="284">
        <v>620000</v>
      </c>
      <c r="E13" s="284"/>
      <c r="F13" s="284"/>
      <c r="G13" s="284"/>
      <c r="H13" s="279">
        <f t="shared" si="0"/>
        <v>620000</v>
      </c>
    </row>
    <row r="14" spans="1:8" s="277" customFormat="1" ht="19.5" customHeight="1">
      <c r="A14" s="267">
        <v>11</v>
      </c>
      <c r="B14" s="278" t="s">
        <v>776</v>
      </c>
      <c r="C14" s="284"/>
      <c r="D14" s="284">
        <v>315000</v>
      </c>
      <c r="E14" s="284"/>
      <c r="F14" s="284"/>
      <c r="G14" s="284"/>
      <c r="H14" s="279">
        <f t="shared" si="0"/>
        <v>315000</v>
      </c>
    </row>
    <row r="15" spans="1:8" s="277" customFormat="1" ht="19.5" customHeight="1">
      <c r="A15" s="267">
        <v>12</v>
      </c>
      <c r="B15" s="275" t="s">
        <v>742</v>
      </c>
      <c r="C15" s="276"/>
      <c r="D15" s="282">
        <f>SUM(D10:D14)</f>
        <v>7788567</v>
      </c>
      <c r="E15" s="282">
        <f>SUM(E10:E12)</f>
        <v>128600</v>
      </c>
      <c r="F15" s="276"/>
      <c r="G15" s="276"/>
      <c r="H15" s="275">
        <f t="shared" si="0"/>
        <v>7917167</v>
      </c>
    </row>
    <row r="16" spans="1:8" s="285" customFormat="1" ht="19.5" customHeight="1">
      <c r="A16" s="267">
        <v>13</v>
      </c>
      <c r="B16" s="275" t="s">
        <v>743</v>
      </c>
      <c r="C16" s="282"/>
      <c r="D16" s="282">
        <v>0</v>
      </c>
      <c r="E16" s="282"/>
      <c r="F16" s="282"/>
      <c r="G16" s="276"/>
      <c r="H16" s="275">
        <f t="shared" si="0"/>
        <v>0</v>
      </c>
    </row>
    <row r="17" spans="1:8" s="285" customFormat="1" ht="28.5" customHeight="1">
      <c r="A17" s="267">
        <v>14</v>
      </c>
      <c r="B17" s="274" t="s">
        <v>744</v>
      </c>
      <c r="C17" s="275"/>
      <c r="D17" s="275"/>
      <c r="E17" s="275"/>
      <c r="F17" s="275"/>
      <c r="G17" s="276"/>
      <c r="H17" s="275">
        <f t="shared" si="0"/>
        <v>0</v>
      </c>
    </row>
    <row r="18" spans="1:8" s="277" customFormat="1" ht="19.5" customHeight="1">
      <c r="A18" s="267">
        <v>15</v>
      </c>
      <c r="B18" s="278" t="s">
        <v>777</v>
      </c>
      <c r="C18" s="275"/>
      <c r="D18" s="275"/>
      <c r="E18" s="279">
        <v>817810</v>
      </c>
      <c r="F18" s="275"/>
      <c r="G18" s="276"/>
      <c r="H18" s="275">
        <f t="shared" si="0"/>
        <v>817810</v>
      </c>
    </row>
    <row r="19" spans="1:8" s="277" customFormat="1" ht="19.5" customHeight="1">
      <c r="A19" s="267">
        <v>16</v>
      </c>
      <c r="B19" s="275" t="s">
        <v>745</v>
      </c>
      <c r="C19" s="275"/>
      <c r="D19" s="275"/>
      <c r="E19" s="275">
        <f>E18</f>
        <v>817810</v>
      </c>
      <c r="F19" s="275"/>
      <c r="G19" s="275"/>
      <c r="H19" s="275">
        <f t="shared" si="0"/>
        <v>817810</v>
      </c>
    </row>
    <row r="20" spans="1:8" ht="19.5" customHeight="1">
      <c r="A20" s="267">
        <v>17</v>
      </c>
      <c r="B20" s="272" t="s">
        <v>746</v>
      </c>
      <c r="C20" s="272">
        <f>SUM(C7,C16,C17,C19)</f>
        <v>0</v>
      </c>
      <c r="D20" s="272">
        <f>SUM(D15,D16,D17,D19)</f>
        <v>7788567</v>
      </c>
      <c r="E20" s="272">
        <f>SUM(E15,E16,E17,E19)</f>
        <v>946410</v>
      </c>
      <c r="F20" s="272">
        <f>F7+F9</f>
        <v>-1359551</v>
      </c>
      <c r="G20" s="272">
        <f>SUM(G15,G16,G17,G19)</f>
        <v>0</v>
      </c>
      <c r="H20" s="272">
        <f>SUM(H7,H9,H15,H16,H17,H19)</f>
        <v>7375426</v>
      </c>
    </row>
    <row r="21" spans="1:8" ht="27.75" customHeight="1">
      <c r="A21" s="267">
        <v>18</v>
      </c>
      <c r="B21" s="284" t="s">
        <v>747</v>
      </c>
      <c r="C21" s="284"/>
      <c r="D21" s="284">
        <v>722400</v>
      </c>
      <c r="E21" s="284"/>
      <c r="F21" s="284"/>
      <c r="G21" s="284"/>
      <c r="H21" s="279">
        <f aca="true" t="shared" si="1" ref="H21:H27">SUM(C21:G21)</f>
        <v>722400</v>
      </c>
    </row>
    <row r="22" spans="1:8" s="273" customFormat="1" ht="19.5" customHeight="1">
      <c r="A22" s="267">
        <v>19</v>
      </c>
      <c r="B22" s="275" t="s">
        <v>748</v>
      </c>
      <c r="C22" s="275"/>
      <c r="D22" s="275">
        <f>SUM(D21:D21)</f>
        <v>722400</v>
      </c>
      <c r="E22" s="275">
        <f>SUM(E21:E21)</f>
        <v>0</v>
      </c>
      <c r="F22" s="276"/>
      <c r="G22" s="276"/>
      <c r="H22" s="275">
        <f t="shared" si="1"/>
        <v>722400</v>
      </c>
    </row>
    <row r="23" spans="1:8" s="273" customFormat="1" ht="19.5" customHeight="1">
      <c r="A23" s="267">
        <v>20</v>
      </c>
      <c r="B23" s="275" t="s">
        <v>749</v>
      </c>
      <c r="C23" s="275"/>
      <c r="D23" s="275"/>
      <c r="E23" s="275"/>
      <c r="F23" s="275"/>
      <c r="G23" s="275"/>
      <c r="H23" s="275">
        <f t="shared" si="1"/>
        <v>0</v>
      </c>
    </row>
    <row r="24" spans="1:8" s="273" customFormat="1" ht="19.5" customHeight="1">
      <c r="A24" s="267">
        <v>21</v>
      </c>
      <c r="B24" s="286" t="s">
        <v>750</v>
      </c>
      <c r="C24" s="286"/>
      <c r="D24" s="286"/>
      <c r="E24" s="286"/>
      <c r="F24" s="286"/>
      <c r="G24" s="276"/>
      <c r="H24" s="275">
        <f t="shared" si="1"/>
        <v>0</v>
      </c>
    </row>
    <row r="25" spans="1:8" ht="19.5" customHeight="1">
      <c r="A25" s="267">
        <v>22</v>
      </c>
      <c r="B25" s="288" t="s">
        <v>778</v>
      </c>
      <c r="C25" s="286"/>
      <c r="D25" s="286">
        <v>5715875</v>
      </c>
      <c r="E25" s="286"/>
      <c r="F25" s="286"/>
      <c r="G25" s="276"/>
      <c r="H25" s="275">
        <f t="shared" si="1"/>
        <v>5715875</v>
      </c>
    </row>
    <row r="26" spans="1:8" ht="19.5" customHeight="1">
      <c r="A26" s="267">
        <v>23</v>
      </c>
      <c r="B26" s="288" t="s">
        <v>779</v>
      </c>
      <c r="C26" s="286"/>
      <c r="D26" s="286"/>
      <c r="E26" s="286">
        <v>817810</v>
      </c>
      <c r="F26" s="286"/>
      <c r="G26" s="276"/>
      <c r="H26" s="275">
        <f t="shared" si="1"/>
        <v>817810</v>
      </c>
    </row>
    <row r="27" spans="1:8" ht="19.5" customHeight="1">
      <c r="A27" s="267">
        <v>24</v>
      </c>
      <c r="B27" s="289" t="s">
        <v>751</v>
      </c>
      <c r="C27" s="289"/>
      <c r="D27" s="289">
        <f>D25+D26</f>
        <v>5715875</v>
      </c>
      <c r="E27" s="289">
        <f>E26</f>
        <v>817810</v>
      </c>
      <c r="F27" s="289"/>
      <c r="G27" s="289"/>
      <c r="H27" s="289">
        <f t="shared" si="1"/>
        <v>6533685</v>
      </c>
    </row>
    <row r="28" spans="1:8" ht="19.5" customHeight="1">
      <c r="A28" s="267">
        <v>25</v>
      </c>
      <c r="B28" s="289" t="s">
        <v>752</v>
      </c>
      <c r="C28" s="289">
        <f>SUM(C27)</f>
        <v>0</v>
      </c>
      <c r="D28" s="289">
        <f>SUM(D22,D23,D24,D27)</f>
        <v>6438275</v>
      </c>
      <c r="E28" s="289">
        <f>SUM(E22,E23,E24,E25,E27)</f>
        <v>817810</v>
      </c>
      <c r="F28" s="289">
        <f>SUM(F22,F23,F24,F25,F27)</f>
        <v>0</v>
      </c>
      <c r="G28" s="289">
        <f>SUM(G22,G23,G24,G25,G27)</f>
        <v>0</v>
      </c>
      <c r="H28" s="289">
        <f>SUM(H22,H23,H24,H25,H27)</f>
        <v>12971960</v>
      </c>
    </row>
    <row r="29" spans="1:8" s="273" customFormat="1" ht="19.5" customHeight="1">
      <c r="A29" s="267">
        <v>26</v>
      </c>
      <c r="B29" s="271" t="s">
        <v>753</v>
      </c>
      <c r="C29" s="271">
        <f aca="true" t="shared" si="2" ref="C29:H29">C5+C20-C28</f>
        <v>1855736</v>
      </c>
      <c r="D29" s="271">
        <f t="shared" si="2"/>
        <v>78718738</v>
      </c>
      <c r="E29" s="271">
        <f t="shared" si="2"/>
        <v>1745251</v>
      </c>
      <c r="F29" s="271">
        <f t="shared" si="2"/>
        <v>9449</v>
      </c>
      <c r="G29" s="271">
        <f t="shared" si="2"/>
        <v>11689000</v>
      </c>
      <c r="H29" s="271">
        <f t="shared" si="2"/>
        <v>88302299</v>
      </c>
    </row>
    <row r="30" spans="1:8" s="273" customFormat="1" ht="19.5" customHeight="1">
      <c r="A30" s="267">
        <v>27</v>
      </c>
      <c r="B30" s="271" t="s">
        <v>754</v>
      </c>
      <c r="C30" s="271">
        <v>1855736</v>
      </c>
      <c r="D30" s="271">
        <v>20823410</v>
      </c>
      <c r="E30" s="271">
        <v>1465113</v>
      </c>
      <c r="F30" s="276"/>
      <c r="G30" s="271">
        <v>1108888</v>
      </c>
      <c r="H30" s="271">
        <f aca="true" t="shared" si="3" ref="H30:H37">SUM(C30:G30)</f>
        <v>25253147</v>
      </c>
    </row>
    <row r="31" spans="1:8" ht="19.5" customHeight="1">
      <c r="A31" s="267">
        <v>28</v>
      </c>
      <c r="B31" s="286" t="s">
        <v>755</v>
      </c>
      <c r="C31" s="286"/>
      <c r="D31" s="286">
        <v>1798903</v>
      </c>
      <c r="E31" s="286">
        <v>226502</v>
      </c>
      <c r="F31" s="276"/>
      <c r="G31" s="286">
        <v>369632</v>
      </c>
      <c r="H31" s="286">
        <f t="shared" si="3"/>
        <v>2395037</v>
      </c>
    </row>
    <row r="32" spans="1:8" ht="12.75">
      <c r="A32" s="267">
        <v>29</v>
      </c>
      <c r="B32" s="286" t="s">
        <v>756</v>
      </c>
      <c r="C32" s="286"/>
      <c r="D32" s="286"/>
      <c r="E32" s="286"/>
      <c r="F32" s="276"/>
      <c r="G32" s="286"/>
      <c r="H32" s="286">
        <f t="shared" si="3"/>
        <v>0</v>
      </c>
    </row>
    <row r="33" spans="1:8" ht="12.75">
      <c r="A33" s="267">
        <v>30</v>
      </c>
      <c r="B33" s="286" t="s">
        <v>757</v>
      </c>
      <c r="C33" s="286"/>
      <c r="D33" s="286"/>
      <c r="E33" s="286"/>
      <c r="F33" s="286"/>
      <c r="G33" s="286"/>
      <c r="H33" s="286">
        <f t="shared" si="3"/>
        <v>0</v>
      </c>
    </row>
    <row r="34" spans="1:8" ht="12.75">
      <c r="A34" s="267">
        <v>31</v>
      </c>
      <c r="B34" s="286" t="s">
        <v>758</v>
      </c>
      <c r="C34" s="286"/>
      <c r="D34" s="286"/>
      <c r="E34" s="286"/>
      <c r="F34" s="286"/>
      <c r="G34" s="286"/>
      <c r="H34" s="286">
        <f t="shared" si="3"/>
        <v>0</v>
      </c>
    </row>
    <row r="35" spans="1:8" ht="12.75">
      <c r="A35" s="267">
        <v>32</v>
      </c>
      <c r="B35" s="271" t="s">
        <v>759</v>
      </c>
      <c r="C35" s="271">
        <f>C30+C31-C32</f>
        <v>1855736</v>
      </c>
      <c r="D35" s="271">
        <f>D30+D31-D32</f>
        <v>22622313</v>
      </c>
      <c r="E35" s="271">
        <f>E30+E31-E32</f>
        <v>1691615</v>
      </c>
      <c r="F35" s="271">
        <f>F30+F31-F32</f>
        <v>0</v>
      </c>
      <c r="G35" s="271">
        <f>G30+G31-G32</f>
        <v>1478520</v>
      </c>
      <c r="H35" s="271">
        <f t="shared" si="3"/>
        <v>27648184</v>
      </c>
    </row>
    <row r="36" spans="1:8" ht="12.75">
      <c r="A36" s="267">
        <v>33</v>
      </c>
      <c r="B36" s="271" t="s">
        <v>760</v>
      </c>
      <c r="C36" s="271">
        <f>C29-C35</f>
        <v>0</v>
      </c>
      <c r="D36" s="271">
        <f>D29-D35</f>
        <v>56096425</v>
      </c>
      <c r="E36" s="271">
        <f>E29-E35</f>
        <v>53636</v>
      </c>
      <c r="F36" s="271">
        <f>F29-F35</f>
        <v>9449</v>
      </c>
      <c r="G36" s="271">
        <f>G29-G35</f>
        <v>10210480</v>
      </c>
      <c r="H36" s="271">
        <f t="shared" si="3"/>
        <v>66369990</v>
      </c>
    </row>
    <row r="37" spans="1:8" ht="12.75">
      <c r="A37" s="267">
        <v>34</v>
      </c>
      <c r="B37" s="286" t="s">
        <v>761</v>
      </c>
      <c r="C37" s="286">
        <v>1855736</v>
      </c>
      <c r="D37" s="286"/>
      <c r="E37" s="308">
        <v>1475351</v>
      </c>
      <c r="F37" s="286">
        <v>0</v>
      </c>
      <c r="G37" s="286">
        <v>0</v>
      </c>
      <c r="H37" s="286">
        <f t="shared" si="3"/>
        <v>3331087</v>
      </c>
    </row>
  </sheetData>
  <sheetProtection/>
  <mergeCells count="1">
    <mergeCell ref="A1:H1"/>
  </mergeCells>
  <printOptions/>
  <pageMargins left="0.3937007874015748" right="0.4330708661417323" top="0.2755905511811024" bottom="0.1574803149606299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23" t="s">
        <v>539</v>
      </c>
      <c r="B1" s="323"/>
      <c r="C1" s="323"/>
      <c r="D1" s="323"/>
      <c r="E1" s="323"/>
    </row>
    <row r="2" spans="1:5" s="2" customFormat="1" ht="15.75">
      <c r="A2" s="323" t="s">
        <v>783</v>
      </c>
      <c r="B2" s="323"/>
      <c r="C2" s="323"/>
      <c r="D2" s="323"/>
      <c r="E2" s="323"/>
    </row>
    <row r="3" s="2" customFormat="1" ht="15.75"/>
    <row r="4" spans="1:5" s="11" customFormat="1" ht="15.75">
      <c r="A4" s="147"/>
      <c r="B4" s="147" t="s">
        <v>0</v>
      </c>
      <c r="C4" s="147" t="s">
        <v>1</v>
      </c>
      <c r="D4" s="147" t="s">
        <v>2</v>
      </c>
      <c r="E4" s="147" t="s">
        <v>3</v>
      </c>
    </row>
    <row r="5" spans="1:5" s="11" customFormat="1" ht="15.75">
      <c r="A5" s="147">
        <v>1</v>
      </c>
      <c r="B5" s="85" t="s">
        <v>9</v>
      </c>
      <c r="C5" s="148">
        <v>42369</v>
      </c>
      <c r="D5" s="148" t="s">
        <v>785</v>
      </c>
      <c r="E5" s="148">
        <v>42735</v>
      </c>
    </row>
    <row r="6" spans="1:5" s="11" customFormat="1" ht="15.75">
      <c r="A6" s="147">
        <v>2</v>
      </c>
      <c r="B6" s="150" t="s">
        <v>762</v>
      </c>
      <c r="C6" s="135"/>
      <c r="D6" s="135"/>
      <c r="E6" s="135"/>
    </row>
    <row r="7" spans="1:5" s="11" customFormat="1" ht="15.75">
      <c r="A7" s="147">
        <v>3</v>
      </c>
      <c r="B7" s="149" t="s">
        <v>763</v>
      </c>
      <c r="C7" s="135">
        <v>100000</v>
      </c>
      <c r="D7" s="135"/>
      <c r="E7" s="135"/>
    </row>
    <row r="8" spans="1:5" s="11" customFormat="1" ht="15.75">
      <c r="A8" s="147">
        <v>4</v>
      </c>
      <c r="B8" s="149" t="s">
        <v>784</v>
      </c>
      <c r="C8" s="135"/>
      <c r="D8" s="135"/>
      <c r="E8" s="135">
        <v>100000</v>
      </c>
    </row>
    <row r="9" spans="1:5" s="11" customFormat="1" ht="15.75">
      <c r="A9" s="147">
        <v>5</v>
      </c>
      <c r="B9" s="150" t="s">
        <v>764</v>
      </c>
      <c r="C9" s="151">
        <f>SUM(C6:C8)</f>
        <v>100000</v>
      </c>
      <c r="D9" s="151">
        <f>SUM(D6:D8)</f>
        <v>0</v>
      </c>
      <c r="E9" s="151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8.28125" style="56" customWidth="1"/>
    <col min="2" max="3" width="16.140625" style="56" customWidth="1"/>
    <col min="4" max="137" width="9.140625" style="55" customWidth="1"/>
    <col min="138" max="16384" width="9.140625" style="56" customWidth="1"/>
  </cols>
  <sheetData>
    <row r="1" spans="1:137" s="52" customFormat="1" ht="33" customHeight="1">
      <c r="A1" s="368" t="s">
        <v>499</v>
      </c>
      <c r="B1" s="368"/>
      <c r="C1" s="36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</row>
    <row r="2" spans="2:137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</row>
    <row r="3" spans="1:137" s="58" customFormat="1" ht="30" customHeight="1">
      <c r="A3" s="71" t="s">
        <v>54</v>
      </c>
      <c r="B3" s="57" t="s">
        <v>55</v>
      </c>
      <c r="C3" s="57" t="s">
        <v>528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1:137" s="58" customFormat="1" ht="31.5">
      <c r="A4" s="72" t="s">
        <v>56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1:137" s="58" customFormat="1" ht="18">
      <c r="A5" s="73" t="s">
        <v>57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</row>
    <row r="6" spans="1:137" s="58" customFormat="1" ht="18">
      <c r="A6" s="73" t="s">
        <v>58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</row>
    <row r="7" spans="1:3" ht="31.5">
      <c r="A7" s="72" t="s">
        <v>59</v>
      </c>
      <c r="B7" s="59">
        <v>0</v>
      </c>
      <c r="C7" s="59">
        <v>0</v>
      </c>
    </row>
    <row r="8" spans="1:3" ht="31.5">
      <c r="A8" s="74" t="s">
        <v>60</v>
      </c>
      <c r="B8" s="60">
        <f>SUM(B9:B10)</f>
        <v>0</v>
      </c>
      <c r="C8" s="60">
        <f>SUM(C9:C10)</f>
        <v>0</v>
      </c>
    </row>
    <row r="9" spans="1:137" s="58" customFormat="1" ht="30">
      <c r="A9" s="75" t="s">
        <v>61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</row>
    <row r="10" spans="1:137" s="58" customFormat="1" ht="30">
      <c r="A10" s="75" t="s">
        <v>62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</row>
    <row r="11" spans="1:137" s="58" customFormat="1" ht="31.5">
      <c r="A11" s="74" t="s">
        <v>63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</row>
    <row r="12" spans="1:137" s="58" customFormat="1" ht="31.5">
      <c r="A12" s="74" t="s">
        <v>64</v>
      </c>
      <c r="B12" s="60">
        <f>SUM(B13,B16,B19,B25,B22)</f>
        <v>200000</v>
      </c>
      <c r="C12" s="60">
        <f>SUM(C13,C16,C19,C25,C22)</f>
        <v>200000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</row>
    <row r="13" spans="1:3" ht="18">
      <c r="A13" s="75" t="s">
        <v>65</v>
      </c>
      <c r="B13" s="61">
        <v>0</v>
      </c>
      <c r="C13" s="61">
        <v>0</v>
      </c>
    </row>
    <row r="14" spans="1:137" s="58" customFormat="1" ht="18">
      <c r="A14" s="76" t="s">
        <v>66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</row>
    <row r="15" spans="1:137" s="58" customFormat="1" ht="25.5">
      <c r="A15" s="76" t="s">
        <v>67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</row>
    <row r="16" spans="1:137" s="58" customFormat="1" ht="30">
      <c r="A16" s="75" t="s">
        <v>68</v>
      </c>
      <c r="B16" s="61">
        <f>SUM(B17:B18)</f>
        <v>200000</v>
      </c>
      <c r="C16" s="61">
        <f>SUM(C17:C18)</f>
        <v>200000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</row>
    <row r="17" spans="1:137" s="58" customFormat="1" ht="18">
      <c r="A17" s="76" t="s">
        <v>66</v>
      </c>
      <c r="B17" s="62">
        <v>200000</v>
      </c>
      <c r="C17" s="62">
        <v>200000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7" s="58" customFormat="1" ht="25.5">
      <c r="A18" s="76" t="s">
        <v>67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7" s="58" customFormat="1" ht="18">
      <c r="A19" s="75" t="s">
        <v>100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3" ht="18">
      <c r="A20" s="76" t="s">
        <v>66</v>
      </c>
      <c r="B20" s="62">
        <v>0</v>
      </c>
      <c r="C20" s="62">
        <v>0</v>
      </c>
    </row>
    <row r="21" spans="1:137" s="58" customFormat="1" ht="25.5">
      <c r="A21" s="76" t="s">
        <v>67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7" s="58" customFormat="1" ht="18">
      <c r="A22" s="75" t="s">
        <v>69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3" ht="18">
      <c r="A23" s="76" t="s">
        <v>66</v>
      </c>
      <c r="B23" s="62">
        <v>0</v>
      </c>
      <c r="C23" s="62">
        <v>0</v>
      </c>
    </row>
    <row r="24" spans="1:3" ht="25.5">
      <c r="A24" s="76" t="s">
        <v>67</v>
      </c>
      <c r="B24" s="62">
        <v>0</v>
      </c>
      <c r="C24" s="62">
        <v>0</v>
      </c>
    </row>
    <row r="25" spans="1:3" ht="18">
      <c r="A25" s="75" t="s">
        <v>70</v>
      </c>
      <c r="B25" s="61">
        <f>SUM(B26:B27)</f>
        <v>0</v>
      </c>
      <c r="C25" s="61">
        <f>SUM(C26:C27)</f>
        <v>0</v>
      </c>
    </row>
    <row r="26" spans="1:3" ht="18">
      <c r="A26" s="76" t="s">
        <v>66</v>
      </c>
      <c r="B26" s="62">
        <v>0</v>
      </c>
      <c r="C26" s="62">
        <v>0</v>
      </c>
    </row>
    <row r="27" spans="1:3" ht="25.5">
      <c r="A27" s="76" t="s">
        <v>67</v>
      </c>
      <c r="B27" s="62">
        <v>0</v>
      </c>
      <c r="C27" s="62">
        <v>0</v>
      </c>
    </row>
    <row r="28" spans="1:3" ht="31.5">
      <c r="A28" s="74" t="s">
        <v>71</v>
      </c>
      <c r="B28" s="60">
        <v>0</v>
      </c>
      <c r="C28" s="60">
        <v>0</v>
      </c>
    </row>
    <row r="29" spans="1:3" ht="18">
      <c r="A29" s="77" t="s">
        <v>72</v>
      </c>
      <c r="B29" s="60">
        <f>SUM(B8,B11,B12,B28,B4,B7)</f>
        <v>200000</v>
      </c>
      <c r="C29" s="60">
        <f>SUM(C8,C11,C12,C28,C4,C7)</f>
        <v>200000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95"/>
  <sheetViews>
    <sheetView zoomScalePageLayoutView="0" workbookViewId="0" topLeftCell="A189">
      <selection activeCell="L223" sqref="L223"/>
    </sheetView>
  </sheetViews>
  <sheetFormatPr defaultColWidth="9.140625" defaultRowHeight="15"/>
  <cols>
    <col min="1" max="1" width="54.7109375" style="111" customWidth="1"/>
    <col min="2" max="2" width="5.7109375" style="16" customWidth="1"/>
    <col min="3" max="3" width="12.140625" style="41" customWidth="1"/>
    <col min="4" max="4" width="11.7109375" style="41" customWidth="1"/>
    <col min="5" max="5" width="12.7109375" style="41" customWidth="1"/>
    <col min="6" max="6" width="10.8515625" style="16" hidden="1" customWidth="1"/>
    <col min="7" max="7" width="15.57421875" style="16" hidden="1" customWidth="1"/>
    <col min="8" max="11" width="0" style="16" hidden="1" customWidth="1"/>
    <col min="12" max="12" width="10.7109375" style="16" customWidth="1"/>
    <col min="13" max="16384" width="9.140625" style="16" customWidth="1"/>
  </cols>
  <sheetData>
    <row r="1" spans="1:12" ht="15.75">
      <c r="A1" s="333" t="s">
        <v>451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5.75">
      <c r="A2" s="334" t="s">
        <v>502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5" ht="15.75">
      <c r="A3" s="109"/>
      <c r="B3" s="45"/>
      <c r="C3" s="45"/>
      <c r="D3" s="45"/>
      <c r="E3" s="45"/>
    </row>
    <row r="4" spans="1:12" s="10" customFormat="1" ht="31.5">
      <c r="A4" s="99" t="s">
        <v>9</v>
      </c>
      <c r="B4" s="17" t="s">
        <v>127</v>
      </c>
      <c r="C4" s="40" t="s">
        <v>4</v>
      </c>
      <c r="D4" s="40" t="s">
        <v>530</v>
      </c>
      <c r="E4" s="40" t="s">
        <v>528</v>
      </c>
      <c r="L4" s="299" t="s">
        <v>786</v>
      </c>
    </row>
    <row r="5" spans="1:12" s="10" customFormat="1" ht="16.5">
      <c r="A5" s="68" t="s">
        <v>80</v>
      </c>
      <c r="B5" s="102"/>
      <c r="C5" s="79"/>
      <c r="D5" s="79"/>
      <c r="E5" s="79"/>
      <c r="L5" s="299"/>
    </row>
    <row r="6" spans="1:12" s="10" customFormat="1" ht="31.5">
      <c r="A6" s="67" t="s">
        <v>254</v>
      </c>
      <c r="B6" s="17"/>
      <c r="C6" s="79"/>
      <c r="D6" s="79"/>
      <c r="E6" s="79"/>
      <c r="L6" s="299"/>
    </row>
    <row r="7" spans="1:12" s="10" customFormat="1" ht="15.75" customHeight="1" hidden="1">
      <c r="A7" s="84" t="s">
        <v>136</v>
      </c>
      <c r="B7" s="17">
        <v>2</v>
      </c>
      <c r="C7" s="79"/>
      <c r="D7" s="79"/>
      <c r="E7" s="79"/>
      <c r="L7" s="312" t="e">
        <f>K7/J7*100</f>
        <v>#DIV/0!</v>
      </c>
    </row>
    <row r="8" spans="1:12" s="10" customFormat="1" ht="15.75">
      <c r="A8" s="84" t="s">
        <v>137</v>
      </c>
      <c r="B8" s="17">
        <v>2</v>
      </c>
      <c r="C8" s="79">
        <v>405860</v>
      </c>
      <c r="D8" s="79">
        <v>405860</v>
      </c>
      <c r="E8" s="79">
        <v>405860</v>
      </c>
      <c r="F8" s="12" t="e">
        <f>#REF!*79.0399603839%</f>
        <v>#REF!</v>
      </c>
      <c r="G8" s="12"/>
      <c r="L8" s="312">
        <f>E8/D8*100</f>
        <v>100</v>
      </c>
    </row>
    <row r="9" spans="1:12" s="10" customFormat="1" ht="15.75">
      <c r="A9" s="84" t="s">
        <v>138</v>
      </c>
      <c r="B9" s="17">
        <v>2</v>
      </c>
      <c r="C9" s="79">
        <v>960000</v>
      </c>
      <c r="D9" s="79">
        <v>960000</v>
      </c>
      <c r="E9" s="79">
        <v>960000</v>
      </c>
      <c r="F9" s="12" t="e">
        <f>#REF!*79.0399603839%</f>
        <v>#REF!</v>
      </c>
      <c r="G9" s="12"/>
      <c r="L9" s="312">
        <f>E9/D9*100</f>
        <v>100</v>
      </c>
    </row>
    <row r="10" spans="1:12" s="10" customFormat="1" ht="15.75">
      <c r="A10" s="84" t="s">
        <v>139</v>
      </c>
      <c r="B10" s="17">
        <v>2</v>
      </c>
      <c r="C10" s="79">
        <v>100000</v>
      </c>
      <c r="D10" s="79">
        <v>100000</v>
      </c>
      <c r="E10" s="79">
        <v>100000</v>
      </c>
      <c r="F10" s="12" t="e">
        <f>#REF!*79.0399603839%</f>
        <v>#REF!</v>
      </c>
      <c r="G10" s="12"/>
      <c r="L10" s="312">
        <f aca="true" t="shared" si="0" ref="L10:L73">E10/D10*100</f>
        <v>100</v>
      </c>
    </row>
    <row r="11" spans="1:12" s="10" customFormat="1" ht="15.75">
      <c r="A11" s="84" t="s">
        <v>140</v>
      </c>
      <c r="B11" s="17">
        <v>2</v>
      </c>
      <c r="C11" s="79">
        <v>304180</v>
      </c>
      <c r="D11" s="79">
        <v>304180</v>
      </c>
      <c r="E11" s="79">
        <v>304180</v>
      </c>
      <c r="F11" s="12" t="e">
        <f>#REF!*79.0399603839%</f>
        <v>#REF!</v>
      </c>
      <c r="G11" s="12"/>
      <c r="L11" s="312">
        <f t="shared" si="0"/>
        <v>100</v>
      </c>
    </row>
    <row r="12" spans="1:12" s="10" customFormat="1" ht="15.75">
      <c r="A12" s="84" t="s">
        <v>256</v>
      </c>
      <c r="B12" s="17">
        <v>2</v>
      </c>
      <c r="C12" s="79">
        <v>5000000</v>
      </c>
      <c r="D12" s="79">
        <v>5000000</v>
      </c>
      <c r="E12" s="79">
        <v>5000000</v>
      </c>
      <c r="F12" s="12" t="e">
        <f>#REF!*79.0399603839%</f>
        <v>#REF!</v>
      </c>
      <c r="G12" s="12"/>
      <c r="L12" s="312">
        <f t="shared" si="0"/>
        <v>100</v>
      </c>
    </row>
    <row r="13" spans="1:12" s="10" customFormat="1" ht="31.5" customHeight="1" hidden="1">
      <c r="A13" s="84" t="s">
        <v>257</v>
      </c>
      <c r="B13" s="17">
        <v>2</v>
      </c>
      <c r="C13" s="79"/>
      <c r="D13" s="79"/>
      <c r="E13" s="79"/>
      <c r="F13" s="12" t="e">
        <f>#REF!*79.0399603839%</f>
        <v>#REF!</v>
      </c>
      <c r="G13" s="12"/>
      <c r="L13" s="312" t="e">
        <f t="shared" si="0"/>
        <v>#DIV/0!</v>
      </c>
    </row>
    <row r="14" spans="1:12" s="10" customFormat="1" ht="15.75">
      <c r="A14" s="110" t="s">
        <v>483</v>
      </c>
      <c r="B14" s="17">
        <v>2</v>
      </c>
      <c r="C14" s="79">
        <v>1693148</v>
      </c>
      <c r="D14" s="79">
        <v>2031777</v>
      </c>
      <c r="E14" s="79">
        <v>2031777</v>
      </c>
      <c r="F14" s="12" t="e">
        <f>#REF!*79.0399603839%</f>
        <v>#REF!</v>
      </c>
      <c r="G14" s="12"/>
      <c r="L14" s="312">
        <f t="shared" si="0"/>
        <v>100</v>
      </c>
    </row>
    <row r="15" spans="1:12" s="10" customFormat="1" ht="31.5">
      <c r="A15" s="84" t="s">
        <v>276</v>
      </c>
      <c r="B15" s="17">
        <v>2</v>
      </c>
      <c r="C15" s="79">
        <v>2550</v>
      </c>
      <c r="D15" s="79">
        <v>2550</v>
      </c>
      <c r="E15" s="79">
        <v>2550</v>
      </c>
      <c r="F15" s="12" t="e">
        <f>#REF!*79.0399603839%</f>
        <v>#REF!</v>
      </c>
      <c r="G15" s="12"/>
      <c r="L15" s="312">
        <f t="shared" si="0"/>
        <v>100</v>
      </c>
    </row>
    <row r="16" spans="1:12" s="10" customFormat="1" ht="31.5">
      <c r="A16" s="107" t="s">
        <v>255</v>
      </c>
      <c r="B16" s="17"/>
      <c r="C16" s="79">
        <f>SUM(C7:C15)</f>
        <v>8465738</v>
      </c>
      <c r="D16" s="79">
        <f>SUM(D7:D15)</f>
        <v>8804367</v>
      </c>
      <c r="E16" s="79">
        <f>SUM(E7:E15)</f>
        <v>8804367</v>
      </c>
      <c r="F16" s="12" t="e">
        <f>#REF!*79.0399603839%</f>
        <v>#REF!</v>
      </c>
      <c r="G16" s="12"/>
      <c r="L16" s="312">
        <f t="shared" si="0"/>
        <v>100</v>
      </c>
    </row>
    <row r="17" spans="1:12" s="10" customFormat="1" ht="15.75" hidden="1">
      <c r="A17" s="84" t="s">
        <v>259</v>
      </c>
      <c r="B17" s="17">
        <v>2</v>
      </c>
      <c r="C17" s="79"/>
      <c r="D17" s="79"/>
      <c r="E17" s="79"/>
      <c r="F17" s="12" t="e">
        <f>#REF!*79.0399603839%</f>
        <v>#REF!</v>
      </c>
      <c r="G17" s="12"/>
      <c r="L17" s="312" t="e">
        <f t="shared" si="0"/>
        <v>#DIV/0!</v>
      </c>
    </row>
    <row r="18" spans="1:12" s="10" customFormat="1" ht="15.75" hidden="1">
      <c r="A18" s="84" t="s">
        <v>260</v>
      </c>
      <c r="B18" s="17">
        <v>2</v>
      </c>
      <c r="C18" s="79"/>
      <c r="D18" s="79"/>
      <c r="E18" s="79"/>
      <c r="F18" s="12" t="e">
        <f>#REF!*79.0399603839%</f>
        <v>#REF!</v>
      </c>
      <c r="G18" s="12"/>
      <c r="L18" s="312" t="e">
        <f t="shared" si="0"/>
        <v>#DIV/0!</v>
      </c>
    </row>
    <row r="19" spans="1:12" s="10" customFormat="1" ht="31.5" hidden="1">
      <c r="A19" s="107" t="s">
        <v>258</v>
      </c>
      <c r="B19" s="17"/>
      <c r="C19" s="79">
        <f>SUM(C17:C18)</f>
        <v>0</v>
      </c>
      <c r="D19" s="79">
        <f>SUM(D17:D18)</f>
        <v>0</v>
      </c>
      <c r="E19" s="79">
        <f>SUM(E17:E18)</f>
        <v>0</v>
      </c>
      <c r="F19" s="12" t="e">
        <f>#REF!*79.0399603839%</f>
        <v>#REF!</v>
      </c>
      <c r="G19" s="12"/>
      <c r="L19" s="312" t="e">
        <f t="shared" si="0"/>
        <v>#DIV/0!</v>
      </c>
    </row>
    <row r="20" spans="1:12" s="10" customFormat="1" ht="15.75" hidden="1">
      <c r="A20" s="84" t="s">
        <v>261</v>
      </c>
      <c r="B20" s="17">
        <v>2</v>
      </c>
      <c r="C20" s="79"/>
      <c r="D20" s="79"/>
      <c r="E20" s="79"/>
      <c r="F20" s="12" t="e">
        <f>#REF!*79.0399603839%</f>
        <v>#REF!</v>
      </c>
      <c r="G20" s="12"/>
      <c r="L20" s="312" t="e">
        <f t="shared" si="0"/>
        <v>#DIV/0!</v>
      </c>
    </row>
    <row r="21" spans="1:12" s="10" customFormat="1" ht="15.75" hidden="1">
      <c r="A21" s="84" t="s">
        <v>262</v>
      </c>
      <c r="B21" s="17">
        <v>2</v>
      </c>
      <c r="C21" s="79"/>
      <c r="D21" s="79"/>
      <c r="E21" s="79"/>
      <c r="F21" s="12" t="e">
        <f>#REF!*79.0399603839%</f>
        <v>#REF!</v>
      </c>
      <c r="G21" s="12"/>
      <c r="L21" s="312" t="e">
        <f t="shared" si="0"/>
        <v>#DIV/0!</v>
      </c>
    </row>
    <row r="22" spans="1:12" s="10" customFormat="1" ht="15.75" hidden="1">
      <c r="A22" s="110" t="s">
        <v>483</v>
      </c>
      <c r="B22" s="17">
        <v>2</v>
      </c>
      <c r="C22" s="79"/>
      <c r="D22" s="79"/>
      <c r="E22" s="79"/>
      <c r="F22" s="12" t="e">
        <f>#REF!*79.0399603839%</f>
        <v>#REF!</v>
      </c>
      <c r="G22" s="12"/>
      <c r="L22" s="312" t="e">
        <f t="shared" si="0"/>
        <v>#DIV/0!</v>
      </c>
    </row>
    <row r="23" spans="1:12" s="10" customFormat="1" ht="15.75">
      <c r="A23" s="84" t="s">
        <v>265</v>
      </c>
      <c r="B23" s="17">
        <v>2</v>
      </c>
      <c r="C23" s="79">
        <v>110720</v>
      </c>
      <c r="D23" s="79">
        <v>110720</v>
      </c>
      <c r="E23" s="79">
        <v>110720</v>
      </c>
      <c r="F23" s="12" t="e">
        <f>#REF!*76.000986812%</f>
        <v>#REF!</v>
      </c>
      <c r="G23" s="12"/>
      <c r="L23" s="312">
        <f t="shared" si="0"/>
        <v>100</v>
      </c>
    </row>
    <row r="24" spans="1:12" s="10" customFormat="1" ht="15.75" hidden="1">
      <c r="A24" s="84" t="s">
        <v>266</v>
      </c>
      <c r="B24" s="17">
        <v>2</v>
      </c>
      <c r="C24" s="79"/>
      <c r="D24" s="79"/>
      <c r="E24" s="79"/>
      <c r="F24" s="12" t="e">
        <f>#REF!*76.000986812%</f>
        <v>#REF!</v>
      </c>
      <c r="G24" s="12"/>
      <c r="L24" s="312" t="e">
        <f t="shared" si="0"/>
        <v>#DIV/0!</v>
      </c>
    </row>
    <row r="25" spans="1:12" s="10" customFormat="1" ht="31.5">
      <c r="A25" s="84" t="s">
        <v>484</v>
      </c>
      <c r="B25" s="17">
        <v>2</v>
      </c>
      <c r="C25" s="79">
        <v>351374</v>
      </c>
      <c r="D25" s="79">
        <v>351374</v>
      </c>
      <c r="E25" s="79">
        <v>351374</v>
      </c>
      <c r="F25" s="12" t="e">
        <f>#REF!*76.000986812%</f>
        <v>#REF!</v>
      </c>
      <c r="G25" s="12"/>
      <c r="L25" s="312">
        <f t="shared" si="0"/>
        <v>100</v>
      </c>
    </row>
    <row r="26" spans="1:12" s="10" customFormat="1" ht="15.75" hidden="1">
      <c r="A26" s="84" t="s">
        <v>263</v>
      </c>
      <c r="B26" s="17">
        <v>2</v>
      </c>
      <c r="C26" s="79"/>
      <c r="D26" s="79"/>
      <c r="E26" s="79"/>
      <c r="F26" s="12" t="e">
        <f>#REF!*79.0399603839%</f>
        <v>#REF!</v>
      </c>
      <c r="G26" s="12"/>
      <c r="L26" s="312" t="e">
        <f t="shared" si="0"/>
        <v>#DIV/0!</v>
      </c>
    </row>
    <row r="27" spans="1:12" s="10" customFormat="1" ht="47.25">
      <c r="A27" s="107" t="s">
        <v>264</v>
      </c>
      <c r="B27" s="17"/>
      <c r="C27" s="79">
        <f>SUM(C20:C26)</f>
        <v>462094</v>
      </c>
      <c r="D27" s="79">
        <f>SUM(D20:D26)</f>
        <v>462094</v>
      </c>
      <c r="E27" s="79">
        <f>SUM(E20:E26)</f>
        <v>462094</v>
      </c>
      <c r="F27" s="12" t="e">
        <f>#REF!*79.0399603839%</f>
        <v>#REF!</v>
      </c>
      <c r="G27" s="12"/>
      <c r="L27" s="312">
        <f t="shared" si="0"/>
        <v>100</v>
      </c>
    </row>
    <row r="28" spans="1:12" s="10" customFormat="1" ht="47.25">
      <c r="A28" s="84" t="s">
        <v>267</v>
      </c>
      <c r="B28" s="17">
        <v>2</v>
      </c>
      <c r="C28" s="79">
        <v>1200000</v>
      </c>
      <c r="D28" s="79">
        <v>1200000</v>
      </c>
      <c r="E28" s="79">
        <v>1200000</v>
      </c>
      <c r="F28" s="12" t="e">
        <f>#REF!*79.0399603839%</f>
        <v>#REF!</v>
      </c>
      <c r="G28" s="12"/>
      <c r="L28" s="312">
        <f t="shared" si="0"/>
        <v>100</v>
      </c>
    </row>
    <row r="29" spans="1:12" s="10" customFormat="1" ht="31.5">
      <c r="A29" s="107" t="s">
        <v>268</v>
      </c>
      <c r="B29" s="17"/>
      <c r="C29" s="79">
        <f>SUM(C28)</f>
        <v>1200000</v>
      </c>
      <c r="D29" s="79">
        <f>SUM(D28)</f>
        <v>1200000</v>
      </c>
      <c r="E29" s="79">
        <f>SUM(E28)</f>
        <v>1200000</v>
      </c>
      <c r="F29" s="12"/>
      <c r="G29" s="12"/>
      <c r="L29" s="312">
        <f t="shared" si="0"/>
        <v>100</v>
      </c>
    </row>
    <row r="30" spans="1:12" s="10" customFormat="1" ht="31.5">
      <c r="A30" s="84" t="s">
        <v>269</v>
      </c>
      <c r="B30" s="17">
        <v>2</v>
      </c>
      <c r="C30" s="79"/>
      <c r="D30" s="79">
        <v>1245900</v>
      </c>
      <c r="E30" s="79">
        <v>1245900</v>
      </c>
      <c r="F30" s="12"/>
      <c r="G30" s="12"/>
      <c r="L30" s="312">
        <f t="shared" si="0"/>
        <v>100</v>
      </c>
    </row>
    <row r="31" spans="1:12" s="10" customFormat="1" ht="15.75" hidden="1">
      <c r="A31" s="84" t="s">
        <v>270</v>
      </c>
      <c r="B31" s="17">
        <v>2</v>
      </c>
      <c r="C31" s="79"/>
      <c r="D31" s="79"/>
      <c r="E31" s="79"/>
      <c r="F31" s="12"/>
      <c r="G31" s="12"/>
      <c r="L31" s="312" t="e">
        <f t="shared" si="0"/>
        <v>#DIV/0!</v>
      </c>
    </row>
    <row r="32" spans="1:12" s="10" customFormat="1" ht="15.75" hidden="1">
      <c r="A32" s="84" t="s">
        <v>271</v>
      </c>
      <c r="B32" s="17">
        <v>2</v>
      </c>
      <c r="C32" s="79"/>
      <c r="D32" s="79"/>
      <c r="E32" s="79"/>
      <c r="F32" s="12"/>
      <c r="G32" s="12"/>
      <c r="L32" s="312" t="e">
        <f t="shared" si="0"/>
        <v>#DIV/0!</v>
      </c>
    </row>
    <row r="33" spans="1:12" s="10" customFormat="1" ht="31.5" hidden="1">
      <c r="A33" s="84" t="s">
        <v>272</v>
      </c>
      <c r="B33" s="17">
        <v>2</v>
      </c>
      <c r="C33" s="79"/>
      <c r="D33" s="79"/>
      <c r="E33" s="79"/>
      <c r="F33" s="12"/>
      <c r="G33" s="12"/>
      <c r="L33" s="312" t="e">
        <f t="shared" si="0"/>
        <v>#DIV/0!</v>
      </c>
    </row>
    <row r="34" spans="1:12" s="10" customFormat="1" ht="15.75" hidden="1">
      <c r="A34" s="84" t="s">
        <v>273</v>
      </c>
      <c r="B34" s="17">
        <v>2</v>
      </c>
      <c r="C34" s="79"/>
      <c r="D34" s="79"/>
      <c r="E34" s="79"/>
      <c r="F34" s="12"/>
      <c r="G34" s="12"/>
      <c r="L34" s="312" t="e">
        <f t="shared" si="0"/>
        <v>#DIV/0!</v>
      </c>
    </row>
    <row r="35" spans="1:12" s="10" customFormat="1" ht="15.75" hidden="1">
      <c r="A35" s="84" t="s">
        <v>274</v>
      </c>
      <c r="B35" s="17">
        <v>2</v>
      </c>
      <c r="C35" s="79"/>
      <c r="D35" s="79"/>
      <c r="E35" s="79"/>
      <c r="F35" s="12"/>
      <c r="G35" s="12"/>
      <c r="L35" s="312" t="e">
        <f t="shared" si="0"/>
        <v>#DIV/0!</v>
      </c>
    </row>
    <row r="36" spans="1:12" s="10" customFormat="1" ht="15.75" hidden="1">
      <c r="A36" s="84" t="s">
        <v>501</v>
      </c>
      <c r="B36" s="17">
        <v>2</v>
      </c>
      <c r="C36" s="79"/>
      <c r="D36" s="79"/>
      <c r="E36" s="79"/>
      <c r="F36" s="12"/>
      <c r="G36" s="12"/>
      <c r="L36" s="312" t="e">
        <f t="shared" si="0"/>
        <v>#DIV/0!</v>
      </c>
    </row>
    <row r="37" spans="1:12" s="10" customFormat="1" ht="15.75" hidden="1">
      <c r="A37" s="84" t="s">
        <v>275</v>
      </c>
      <c r="B37" s="17">
        <v>2</v>
      </c>
      <c r="C37" s="79"/>
      <c r="D37" s="79"/>
      <c r="E37" s="79"/>
      <c r="F37" s="12"/>
      <c r="G37" s="12"/>
      <c r="L37" s="312" t="e">
        <f t="shared" si="0"/>
        <v>#DIV/0!</v>
      </c>
    </row>
    <row r="38" spans="1:12" s="10" customFormat="1" ht="15.75" hidden="1">
      <c r="A38" s="84" t="s">
        <v>414</v>
      </c>
      <c r="B38" s="17">
        <v>2</v>
      </c>
      <c r="C38" s="79"/>
      <c r="D38" s="79"/>
      <c r="E38" s="79"/>
      <c r="F38" s="12"/>
      <c r="G38" s="12"/>
      <c r="L38" s="312" t="e">
        <f t="shared" si="0"/>
        <v>#DIV/0!</v>
      </c>
    </row>
    <row r="39" spans="1:12" s="10" customFormat="1" ht="15.75">
      <c r="A39" s="84" t="s">
        <v>522</v>
      </c>
      <c r="B39" s="17">
        <v>2</v>
      </c>
      <c r="C39" s="79"/>
      <c r="D39" s="79">
        <v>181000</v>
      </c>
      <c r="E39" s="79">
        <v>181000</v>
      </c>
      <c r="F39" s="12"/>
      <c r="G39" s="12"/>
      <c r="L39" s="312">
        <f t="shared" si="0"/>
        <v>100</v>
      </c>
    </row>
    <row r="40" spans="1:12" s="10" customFormat="1" ht="15.75">
      <c r="A40" s="84" t="s">
        <v>485</v>
      </c>
      <c r="B40" s="17">
        <v>2</v>
      </c>
      <c r="C40" s="79"/>
      <c r="D40" s="79">
        <v>106680</v>
      </c>
      <c r="E40" s="79">
        <v>106680</v>
      </c>
      <c r="F40" s="12"/>
      <c r="G40" s="12"/>
      <c r="L40" s="312">
        <f t="shared" si="0"/>
        <v>100</v>
      </c>
    </row>
    <row r="41" spans="1:12" s="10" customFormat="1" ht="15.75" hidden="1">
      <c r="A41" s="84" t="s">
        <v>276</v>
      </c>
      <c r="B41" s="17">
        <v>2</v>
      </c>
      <c r="C41" s="79"/>
      <c r="D41" s="79"/>
      <c r="E41" s="79"/>
      <c r="F41" s="12"/>
      <c r="G41" s="12"/>
      <c r="L41" s="312" t="e">
        <f t="shared" si="0"/>
        <v>#DIV/0!</v>
      </c>
    </row>
    <row r="42" spans="1:12" s="10" customFormat="1" ht="31.5">
      <c r="A42" s="107" t="s">
        <v>415</v>
      </c>
      <c r="B42" s="17"/>
      <c r="C42" s="79">
        <f>SUM(C30:C41)</f>
        <v>0</v>
      </c>
      <c r="D42" s="79">
        <f>SUM(D30:D41)</f>
        <v>1533580</v>
      </c>
      <c r="E42" s="79">
        <f>SUM(E30:E41)</f>
        <v>1533580</v>
      </c>
      <c r="F42" s="12"/>
      <c r="G42" s="12"/>
      <c r="L42" s="312">
        <f t="shared" si="0"/>
        <v>100</v>
      </c>
    </row>
    <row r="43" spans="1:12" s="10" customFormat="1" ht="15.75" hidden="1">
      <c r="A43" s="84"/>
      <c r="B43" s="17"/>
      <c r="C43" s="79"/>
      <c r="D43" s="79"/>
      <c r="E43" s="79"/>
      <c r="F43" s="12"/>
      <c r="G43" s="12"/>
      <c r="L43" s="312" t="e">
        <f t="shared" si="0"/>
        <v>#DIV/0!</v>
      </c>
    </row>
    <row r="44" spans="1:12" s="10" customFormat="1" ht="15.75" hidden="1">
      <c r="A44" s="107" t="s">
        <v>416</v>
      </c>
      <c r="B44" s="17"/>
      <c r="C44" s="79">
        <f>SUM(C43)</f>
        <v>0</v>
      </c>
      <c r="D44" s="79">
        <f>SUM(D43)</f>
        <v>0</v>
      </c>
      <c r="E44" s="79">
        <f>SUM(E43)</f>
        <v>0</v>
      </c>
      <c r="F44" s="12"/>
      <c r="G44" s="12"/>
      <c r="L44" s="312" t="e">
        <f t="shared" si="0"/>
        <v>#DIV/0!</v>
      </c>
    </row>
    <row r="45" spans="1:12" s="10" customFormat="1" ht="15.75" hidden="1">
      <c r="A45" s="63"/>
      <c r="B45" s="17"/>
      <c r="C45" s="79"/>
      <c r="D45" s="79"/>
      <c r="E45" s="79"/>
      <c r="F45" s="12"/>
      <c r="G45" s="12"/>
      <c r="L45" s="312" t="e">
        <f t="shared" si="0"/>
        <v>#DIV/0!</v>
      </c>
    </row>
    <row r="46" spans="1:12" s="10" customFormat="1" ht="15.75" hidden="1">
      <c r="A46" s="63" t="s">
        <v>278</v>
      </c>
      <c r="B46" s="17"/>
      <c r="C46" s="79"/>
      <c r="D46" s="79"/>
      <c r="E46" s="79"/>
      <c r="F46" s="12"/>
      <c r="G46" s="12"/>
      <c r="L46" s="312" t="e">
        <f t="shared" si="0"/>
        <v>#DIV/0!</v>
      </c>
    </row>
    <row r="47" spans="1:12" s="10" customFormat="1" ht="15.75" hidden="1">
      <c r="A47" s="63"/>
      <c r="B47" s="17"/>
      <c r="C47" s="79"/>
      <c r="D47" s="79"/>
      <c r="E47" s="79"/>
      <c r="F47" s="12"/>
      <c r="G47" s="12"/>
      <c r="L47" s="312" t="e">
        <f t="shared" si="0"/>
        <v>#DIV/0!</v>
      </c>
    </row>
    <row r="48" spans="1:12" s="10" customFormat="1" ht="31.5" hidden="1">
      <c r="A48" s="63" t="s">
        <v>281</v>
      </c>
      <c r="B48" s="17"/>
      <c r="C48" s="79"/>
      <c r="D48" s="79"/>
      <c r="E48" s="79"/>
      <c r="F48" s="12"/>
      <c r="G48" s="12"/>
      <c r="L48" s="312" t="e">
        <f t="shared" si="0"/>
        <v>#DIV/0!</v>
      </c>
    </row>
    <row r="49" spans="1:12" s="10" customFormat="1" ht="15.75" hidden="1">
      <c r="A49" s="63"/>
      <c r="B49" s="17"/>
      <c r="C49" s="79"/>
      <c r="D49" s="79"/>
      <c r="E49" s="79"/>
      <c r="F49" s="12"/>
      <c r="G49" s="12"/>
      <c r="L49" s="312" t="e">
        <f t="shared" si="0"/>
        <v>#DIV/0!</v>
      </c>
    </row>
    <row r="50" spans="1:12" s="10" customFormat="1" ht="31.5" hidden="1">
      <c r="A50" s="63" t="s">
        <v>280</v>
      </c>
      <c r="B50" s="17"/>
      <c r="C50" s="79"/>
      <c r="D50" s="79"/>
      <c r="E50" s="79"/>
      <c r="F50" s="12"/>
      <c r="G50" s="12"/>
      <c r="L50" s="312" t="e">
        <f t="shared" si="0"/>
        <v>#DIV/0!</v>
      </c>
    </row>
    <row r="51" spans="1:12" s="10" customFormat="1" ht="15.75" hidden="1">
      <c r="A51" s="63"/>
      <c r="B51" s="17"/>
      <c r="C51" s="79"/>
      <c r="D51" s="79"/>
      <c r="E51" s="79"/>
      <c r="F51" s="12"/>
      <c r="G51" s="12"/>
      <c r="L51" s="312" t="e">
        <f t="shared" si="0"/>
        <v>#DIV/0!</v>
      </c>
    </row>
    <row r="52" spans="1:12" s="10" customFormat="1" ht="31.5" hidden="1">
      <c r="A52" s="63" t="s">
        <v>279</v>
      </c>
      <c r="B52" s="17"/>
      <c r="C52" s="79"/>
      <c r="D52" s="79"/>
      <c r="E52" s="79"/>
      <c r="F52" s="12"/>
      <c r="G52" s="12"/>
      <c r="L52" s="312" t="e">
        <f t="shared" si="0"/>
        <v>#DIV/0!</v>
      </c>
    </row>
    <row r="53" spans="1:12" s="10" customFormat="1" ht="15.75" hidden="1">
      <c r="A53" s="84" t="s">
        <v>500</v>
      </c>
      <c r="B53" s="17">
        <v>2</v>
      </c>
      <c r="C53" s="79"/>
      <c r="D53" s="79">
        <v>0</v>
      </c>
      <c r="E53" s="79">
        <v>0</v>
      </c>
      <c r="F53" s="12"/>
      <c r="G53" s="12"/>
      <c r="L53" s="312" t="e">
        <f t="shared" si="0"/>
        <v>#DIV/0!</v>
      </c>
    </row>
    <row r="54" spans="1:12" s="10" customFormat="1" ht="15.75" hidden="1">
      <c r="A54" s="106" t="s">
        <v>477</v>
      </c>
      <c r="B54" s="97"/>
      <c r="C54" s="79">
        <f>SUM(C53)</f>
        <v>0</v>
      </c>
      <c r="D54" s="79">
        <f>SUM(D53)</f>
        <v>0</v>
      </c>
      <c r="E54" s="79">
        <f>SUM(E53)</f>
        <v>0</v>
      </c>
      <c r="F54" s="12"/>
      <c r="G54" s="12"/>
      <c r="L54" s="312" t="e">
        <f t="shared" si="0"/>
        <v>#DIV/0!</v>
      </c>
    </row>
    <row r="55" spans="1:12" s="10" customFormat="1" ht="15.75" hidden="1">
      <c r="A55" s="84" t="s">
        <v>536</v>
      </c>
      <c r="B55" s="97">
        <v>2</v>
      </c>
      <c r="C55" s="79"/>
      <c r="D55" s="79"/>
      <c r="E55" s="79"/>
      <c r="F55" s="12"/>
      <c r="G55" s="12"/>
      <c r="L55" s="312" t="e">
        <f t="shared" si="0"/>
        <v>#DIV/0!</v>
      </c>
    </row>
    <row r="56" spans="1:12" s="10" customFormat="1" ht="15.75" hidden="1">
      <c r="A56" s="84" t="s">
        <v>105</v>
      </c>
      <c r="B56" s="97">
        <v>2</v>
      </c>
      <c r="C56" s="79"/>
      <c r="D56" s="79"/>
      <c r="E56" s="79"/>
      <c r="F56" s="12"/>
      <c r="G56" s="12"/>
      <c r="L56" s="312" t="e">
        <f t="shared" si="0"/>
        <v>#DIV/0!</v>
      </c>
    </row>
    <row r="57" spans="1:12" s="10" customFormat="1" ht="15.75">
      <c r="A57" s="84" t="s">
        <v>537</v>
      </c>
      <c r="B57" s="97">
        <v>2</v>
      </c>
      <c r="C57" s="79"/>
      <c r="D57" s="79">
        <v>5800</v>
      </c>
      <c r="E57" s="79">
        <v>5800</v>
      </c>
      <c r="F57" s="12"/>
      <c r="G57" s="12"/>
      <c r="L57" s="312">
        <f t="shared" si="0"/>
        <v>100</v>
      </c>
    </row>
    <row r="58" spans="1:12" s="10" customFormat="1" ht="15.75">
      <c r="A58" s="106" t="s">
        <v>535</v>
      </c>
      <c r="B58" s="97"/>
      <c r="C58" s="79">
        <f>SUM(C55:C57)</f>
        <v>0</v>
      </c>
      <c r="D58" s="79">
        <f>SUM(D55:D57)</f>
        <v>5800</v>
      </c>
      <c r="E58" s="79">
        <f>SUM(E55:E57)</f>
        <v>5800</v>
      </c>
      <c r="F58" s="12"/>
      <c r="G58" s="12"/>
      <c r="L58" s="312">
        <f t="shared" si="0"/>
        <v>100</v>
      </c>
    </row>
    <row r="59" spans="1:12" s="10" customFormat="1" ht="15.75" hidden="1">
      <c r="A59" s="84" t="s">
        <v>141</v>
      </c>
      <c r="B59" s="97">
        <v>2</v>
      </c>
      <c r="C59" s="79"/>
      <c r="D59" s="79"/>
      <c r="E59" s="79"/>
      <c r="F59" s="12"/>
      <c r="G59" s="12"/>
      <c r="L59" s="312" t="e">
        <f t="shared" si="0"/>
        <v>#DIV/0!</v>
      </c>
    </row>
    <row r="60" spans="1:12" s="10" customFormat="1" ht="15.75" hidden="1">
      <c r="A60" s="84" t="s">
        <v>105</v>
      </c>
      <c r="B60" s="97"/>
      <c r="C60" s="79"/>
      <c r="D60" s="79"/>
      <c r="E60" s="79"/>
      <c r="F60" s="12"/>
      <c r="G60" s="12"/>
      <c r="L60" s="312" t="e">
        <f t="shared" si="0"/>
        <v>#DIV/0!</v>
      </c>
    </row>
    <row r="61" spans="1:12" s="10" customFormat="1" ht="15.75" hidden="1">
      <c r="A61" s="106" t="s">
        <v>143</v>
      </c>
      <c r="B61" s="97"/>
      <c r="C61" s="79">
        <f>SUM(C59:C60)</f>
        <v>0</v>
      </c>
      <c r="D61" s="79">
        <f>SUM(D59:D60)</f>
        <v>0</v>
      </c>
      <c r="E61" s="79">
        <f>SUM(E59:E60)</f>
        <v>0</v>
      </c>
      <c r="F61" s="12"/>
      <c r="G61" s="12"/>
      <c r="L61" s="312" t="e">
        <f t="shared" si="0"/>
        <v>#DIV/0!</v>
      </c>
    </row>
    <row r="62" spans="1:12" s="10" customFormat="1" ht="15.75" hidden="1">
      <c r="A62" s="84" t="s">
        <v>116</v>
      </c>
      <c r="B62" s="17">
        <v>2</v>
      </c>
      <c r="C62" s="79"/>
      <c r="D62" s="79"/>
      <c r="E62" s="79"/>
      <c r="F62" s="12"/>
      <c r="G62" s="12"/>
      <c r="L62" s="312" t="e">
        <f t="shared" si="0"/>
        <v>#DIV/0!</v>
      </c>
    </row>
    <row r="63" spans="1:12" s="10" customFormat="1" ht="15.75" hidden="1">
      <c r="A63" s="84" t="s">
        <v>444</v>
      </c>
      <c r="B63" s="99">
        <v>2</v>
      </c>
      <c r="C63" s="79"/>
      <c r="D63" s="79"/>
      <c r="E63" s="79"/>
      <c r="F63" s="12"/>
      <c r="G63" s="12"/>
      <c r="L63" s="312" t="e">
        <f t="shared" si="0"/>
        <v>#DIV/0!</v>
      </c>
    </row>
    <row r="64" spans="1:12" s="10" customFormat="1" ht="15.75" hidden="1">
      <c r="A64" s="84" t="s">
        <v>457</v>
      </c>
      <c r="B64" s="99">
        <v>2</v>
      </c>
      <c r="C64" s="79"/>
      <c r="D64" s="79"/>
      <c r="E64" s="79"/>
      <c r="F64" s="12"/>
      <c r="G64" s="12"/>
      <c r="L64" s="312" t="e">
        <f t="shared" si="0"/>
        <v>#DIV/0!</v>
      </c>
    </row>
    <row r="65" spans="1:12" s="10" customFormat="1" ht="15.75" hidden="1">
      <c r="A65" s="84" t="s">
        <v>445</v>
      </c>
      <c r="B65" s="99">
        <v>2</v>
      </c>
      <c r="C65" s="79"/>
      <c r="D65" s="79"/>
      <c r="E65" s="79"/>
      <c r="F65" s="12"/>
      <c r="G65" s="12"/>
      <c r="L65" s="312" t="e">
        <f t="shared" si="0"/>
        <v>#DIV/0!</v>
      </c>
    </row>
    <row r="66" spans="1:12" s="10" customFormat="1" ht="15.75" hidden="1">
      <c r="A66" s="84" t="s">
        <v>458</v>
      </c>
      <c r="B66" s="99">
        <v>2</v>
      </c>
      <c r="C66" s="79"/>
      <c r="D66" s="79"/>
      <c r="E66" s="79"/>
      <c r="F66" s="12"/>
      <c r="G66" s="12"/>
      <c r="L66" s="312" t="e">
        <f t="shared" si="0"/>
        <v>#DIV/0!</v>
      </c>
    </row>
    <row r="67" spans="1:12" s="10" customFormat="1" ht="15.75" hidden="1">
      <c r="A67" s="84" t="s">
        <v>446</v>
      </c>
      <c r="B67" s="99">
        <v>2</v>
      </c>
      <c r="C67" s="79"/>
      <c r="D67" s="79"/>
      <c r="E67" s="79"/>
      <c r="F67" s="12"/>
      <c r="G67" s="12"/>
      <c r="L67" s="312" t="e">
        <f t="shared" si="0"/>
        <v>#DIV/0!</v>
      </c>
    </row>
    <row r="68" spans="1:12" s="10" customFormat="1" ht="15.75" hidden="1">
      <c r="A68" s="84" t="s">
        <v>459</v>
      </c>
      <c r="B68" s="99">
        <v>2</v>
      </c>
      <c r="C68" s="79"/>
      <c r="D68" s="79"/>
      <c r="E68" s="79"/>
      <c r="F68" s="12"/>
      <c r="G68" s="12"/>
      <c r="L68" s="312" t="e">
        <f t="shared" si="0"/>
        <v>#DIV/0!</v>
      </c>
    </row>
    <row r="69" spans="1:12" s="10" customFormat="1" ht="15.75" hidden="1">
      <c r="A69" s="84" t="s">
        <v>105</v>
      </c>
      <c r="B69" s="17"/>
      <c r="C69" s="79"/>
      <c r="D69" s="79"/>
      <c r="E69" s="79"/>
      <c r="F69" s="12"/>
      <c r="G69" s="12"/>
      <c r="L69" s="312" t="e">
        <f t="shared" si="0"/>
        <v>#DIV/0!</v>
      </c>
    </row>
    <row r="70" spans="1:12" s="10" customFormat="1" ht="15.75" hidden="1">
      <c r="A70" s="84" t="s">
        <v>105</v>
      </c>
      <c r="B70" s="17"/>
      <c r="C70" s="79"/>
      <c r="D70" s="79"/>
      <c r="E70" s="79"/>
      <c r="F70" s="12"/>
      <c r="G70" s="12"/>
      <c r="L70" s="312" t="e">
        <f t="shared" si="0"/>
        <v>#DIV/0!</v>
      </c>
    </row>
    <row r="71" spans="1:12" s="10" customFormat="1" ht="15.75" hidden="1">
      <c r="A71" s="106" t="s">
        <v>144</v>
      </c>
      <c r="B71" s="17"/>
      <c r="C71" s="79">
        <f>SUM(C62:C70)</f>
        <v>0</v>
      </c>
      <c r="D71" s="79">
        <f>SUM(D62:D70)</f>
        <v>0</v>
      </c>
      <c r="E71" s="79">
        <f>SUM(E62:E70)</f>
        <v>0</v>
      </c>
      <c r="F71" s="12"/>
      <c r="G71" s="12"/>
      <c r="L71" s="312" t="e">
        <f t="shared" si="0"/>
        <v>#DIV/0!</v>
      </c>
    </row>
    <row r="72" spans="1:12" s="10" customFormat="1" ht="15.75" hidden="1">
      <c r="A72" s="84" t="s">
        <v>460</v>
      </c>
      <c r="B72" s="99">
        <v>2</v>
      </c>
      <c r="C72" s="79"/>
      <c r="D72" s="79"/>
      <c r="E72" s="79"/>
      <c r="F72" s="12"/>
      <c r="G72" s="12"/>
      <c r="L72" s="312" t="e">
        <f t="shared" si="0"/>
        <v>#DIV/0!</v>
      </c>
    </row>
    <row r="73" spans="1:12" s="10" customFormat="1" ht="15.75" hidden="1">
      <c r="A73" s="84" t="s">
        <v>461</v>
      </c>
      <c r="B73" s="99">
        <v>2</v>
      </c>
      <c r="C73" s="79"/>
      <c r="D73" s="79"/>
      <c r="E73" s="79"/>
      <c r="F73" s="12"/>
      <c r="G73" s="12"/>
      <c r="L73" s="312" t="e">
        <f t="shared" si="0"/>
        <v>#DIV/0!</v>
      </c>
    </row>
    <row r="74" spans="1:12" s="10" customFormat="1" ht="15.75" hidden="1">
      <c r="A74" s="84" t="s">
        <v>462</v>
      </c>
      <c r="B74" s="99">
        <v>2</v>
      </c>
      <c r="C74" s="79"/>
      <c r="D74" s="79"/>
      <c r="E74" s="79"/>
      <c r="F74" s="12"/>
      <c r="G74" s="12"/>
      <c r="L74" s="312" t="e">
        <f aca="true" t="shared" si="1" ref="L74:L137">E74/D74*100</f>
        <v>#DIV/0!</v>
      </c>
    </row>
    <row r="75" spans="1:12" s="10" customFormat="1" ht="15.75" hidden="1">
      <c r="A75" s="84" t="s">
        <v>463</v>
      </c>
      <c r="B75" s="99">
        <v>2</v>
      </c>
      <c r="C75" s="79"/>
      <c r="D75" s="79"/>
      <c r="E75" s="79"/>
      <c r="F75" s="12"/>
      <c r="G75" s="12"/>
      <c r="L75" s="312" t="e">
        <f t="shared" si="1"/>
        <v>#DIV/0!</v>
      </c>
    </row>
    <row r="76" spans="1:12" s="10" customFormat="1" ht="15.75" hidden="1">
      <c r="A76" s="84" t="s">
        <v>464</v>
      </c>
      <c r="B76" s="99">
        <v>2</v>
      </c>
      <c r="C76" s="79"/>
      <c r="D76" s="79"/>
      <c r="E76" s="79"/>
      <c r="F76" s="12"/>
      <c r="G76" s="12"/>
      <c r="L76" s="312" t="e">
        <f t="shared" si="1"/>
        <v>#DIV/0!</v>
      </c>
    </row>
    <row r="77" spans="1:12" s="10" customFormat="1" ht="15.75" hidden="1">
      <c r="A77" s="84" t="s">
        <v>465</v>
      </c>
      <c r="B77" s="99">
        <v>2</v>
      </c>
      <c r="C77" s="79"/>
      <c r="D77" s="79"/>
      <c r="E77" s="79"/>
      <c r="F77" s="12"/>
      <c r="G77" s="12"/>
      <c r="L77" s="312" t="e">
        <f t="shared" si="1"/>
        <v>#DIV/0!</v>
      </c>
    </row>
    <row r="78" spans="1:12" s="10" customFormat="1" ht="15.75" hidden="1">
      <c r="A78" s="84" t="s">
        <v>466</v>
      </c>
      <c r="B78" s="17">
        <v>2</v>
      </c>
      <c r="C78" s="79"/>
      <c r="D78" s="79"/>
      <c r="E78" s="79"/>
      <c r="F78" s="12"/>
      <c r="G78" s="12"/>
      <c r="L78" s="312" t="e">
        <f t="shared" si="1"/>
        <v>#DIV/0!</v>
      </c>
    </row>
    <row r="79" spans="1:12" s="10" customFormat="1" ht="15.75" hidden="1">
      <c r="A79" s="84" t="s">
        <v>467</v>
      </c>
      <c r="B79" s="17">
        <v>2</v>
      </c>
      <c r="C79" s="79"/>
      <c r="D79" s="79"/>
      <c r="E79" s="79"/>
      <c r="F79" s="12"/>
      <c r="G79" s="12"/>
      <c r="L79" s="312" t="e">
        <f t="shared" si="1"/>
        <v>#DIV/0!</v>
      </c>
    </row>
    <row r="80" spans="1:12" s="10" customFormat="1" ht="15.75" hidden="1">
      <c r="A80" s="84" t="s">
        <v>105</v>
      </c>
      <c r="B80" s="17"/>
      <c r="C80" s="79"/>
      <c r="D80" s="79"/>
      <c r="E80" s="79"/>
      <c r="F80" s="12"/>
      <c r="G80" s="12"/>
      <c r="L80" s="312" t="e">
        <f t="shared" si="1"/>
        <v>#DIV/0!</v>
      </c>
    </row>
    <row r="81" spans="1:12" s="10" customFormat="1" ht="15.75" hidden="1">
      <c r="A81" s="84" t="s">
        <v>105</v>
      </c>
      <c r="B81" s="17"/>
      <c r="C81" s="79"/>
      <c r="D81" s="79"/>
      <c r="E81" s="79"/>
      <c r="F81" s="12"/>
      <c r="G81" s="12"/>
      <c r="L81" s="312" t="e">
        <f t="shared" si="1"/>
        <v>#DIV/0!</v>
      </c>
    </row>
    <row r="82" spans="1:12" s="10" customFormat="1" ht="15.75" hidden="1">
      <c r="A82" s="106" t="s">
        <v>282</v>
      </c>
      <c r="B82" s="17"/>
      <c r="C82" s="79">
        <f>SUM(C72:C81)</f>
        <v>0</v>
      </c>
      <c r="D82" s="79">
        <f>SUM(D72:D81)</f>
        <v>0</v>
      </c>
      <c r="E82" s="79">
        <f>SUM(E72:E81)</f>
        <v>0</v>
      </c>
      <c r="F82" s="12"/>
      <c r="G82" s="12"/>
      <c r="L82" s="312" t="e">
        <f t="shared" si="1"/>
        <v>#DIV/0!</v>
      </c>
    </row>
    <row r="83" spans="1:12" s="10" customFormat="1" ht="15.75" hidden="1">
      <c r="A83" s="63"/>
      <c r="B83" s="17"/>
      <c r="C83" s="79"/>
      <c r="D83" s="79"/>
      <c r="E83" s="79"/>
      <c r="F83" s="12"/>
      <c r="G83" s="12"/>
      <c r="L83" s="312" t="e">
        <f t="shared" si="1"/>
        <v>#DIV/0!</v>
      </c>
    </row>
    <row r="84" spans="1:12" s="10" customFormat="1" ht="15.75" hidden="1">
      <c r="A84" s="63"/>
      <c r="B84" s="17"/>
      <c r="C84" s="79"/>
      <c r="D84" s="79"/>
      <c r="E84" s="79"/>
      <c r="F84" s="12"/>
      <c r="G84" s="12"/>
      <c r="L84" s="312" t="e">
        <f t="shared" si="1"/>
        <v>#DIV/0!</v>
      </c>
    </row>
    <row r="85" spans="1:12" s="10" customFormat="1" ht="31.5">
      <c r="A85" s="107" t="s">
        <v>283</v>
      </c>
      <c r="B85" s="17"/>
      <c r="C85" s="79">
        <f>C54+C58+C61+C71+C82</f>
        <v>0</v>
      </c>
      <c r="D85" s="79">
        <f>D54+D58+D61+D71+D82</f>
        <v>5800</v>
      </c>
      <c r="E85" s="79">
        <f>E54+E58+E61+E71+E82</f>
        <v>5800</v>
      </c>
      <c r="F85" s="12"/>
      <c r="G85" s="12"/>
      <c r="L85" s="312">
        <f t="shared" si="1"/>
        <v>100</v>
      </c>
    </row>
    <row r="86" spans="1:12" s="10" customFormat="1" ht="31.5">
      <c r="A86" s="43" t="s">
        <v>254</v>
      </c>
      <c r="B86" s="99"/>
      <c r="C86" s="81">
        <f>SUM(C87:C87:C89)</f>
        <v>10127832</v>
      </c>
      <c r="D86" s="81">
        <f>SUM(D87:D87:D89)</f>
        <v>12005841</v>
      </c>
      <c r="E86" s="81">
        <f>SUM(E87:E87:E89)</f>
        <v>12005841</v>
      </c>
      <c r="F86" s="12"/>
      <c r="G86" s="12"/>
      <c r="L86" s="312">
        <f t="shared" si="1"/>
        <v>100</v>
      </c>
    </row>
    <row r="87" spans="1:12" s="10" customFormat="1" ht="15.75">
      <c r="A87" s="84" t="s">
        <v>376</v>
      </c>
      <c r="B87" s="97">
        <v>1</v>
      </c>
      <c r="C87" s="79">
        <f>SUMIF($B$6:$B$86,"1",C$6:C$86)</f>
        <v>0</v>
      </c>
      <c r="D87" s="79">
        <f>SUMIF($B$6:$B$86,"1",D$6:D$86)</f>
        <v>0</v>
      </c>
      <c r="E87" s="79">
        <f>SUMIF($B$6:$B$86,"1",E$6:E$86)</f>
        <v>0</v>
      </c>
      <c r="F87" s="12"/>
      <c r="G87" s="12"/>
      <c r="L87" s="312"/>
    </row>
    <row r="88" spans="1:12" s="10" customFormat="1" ht="15.75">
      <c r="A88" s="84" t="s">
        <v>217</v>
      </c>
      <c r="B88" s="97">
        <v>2</v>
      </c>
      <c r="C88" s="79">
        <f>SUMIF($B$6:$B$86,"2",C$6:C$86)</f>
        <v>10127832</v>
      </c>
      <c r="D88" s="79">
        <f>SUMIF($B$6:$B$86,"2",D$6:D$86)</f>
        <v>12005841</v>
      </c>
      <c r="E88" s="79">
        <f>SUMIF($B$6:$B$86,"2",E$6:E$86)</f>
        <v>12005841</v>
      </c>
      <c r="F88" s="12"/>
      <c r="G88" s="12"/>
      <c r="L88" s="312">
        <f t="shared" si="1"/>
        <v>100</v>
      </c>
    </row>
    <row r="89" spans="1:12" s="10" customFormat="1" ht="15.75">
      <c r="A89" s="84" t="s">
        <v>111</v>
      </c>
      <c r="B89" s="97">
        <v>3</v>
      </c>
      <c r="C89" s="79">
        <f>SUMIF($B$6:$B$86,"3",C$6:C$86)</f>
        <v>0</v>
      </c>
      <c r="D89" s="79">
        <f>SUMIF($B$6:$B$86,"3",D$6:D$86)</f>
        <v>0</v>
      </c>
      <c r="E89" s="79">
        <f>SUMIF($B$6:$B$86,"3",E$6:E$86)</f>
        <v>0</v>
      </c>
      <c r="F89" s="12"/>
      <c r="G89" s="12"/>
      <c r="L89" s="312"/>
    </row>
    <row r="90" spans="1:12" s="10" customFormat="1" ht="31.5">
      <c r="A90" s="67" t="s">
        <v>284</v>
      </c>
      <c r="B90" s="17"/>
      <c r="C90" s="81"/>
      <c r="D90" s="81"/>
      <c r="E90" s="81"/>
      <c r="F90" s="12"/>
      <c r="G90" s="12"/>
      <c r="L90" s="312"/>
    </row>
    <row r="91" spans="1:12" s="10" customFormat="1" ht="15.75" hidden="1">
      <c r="A91" s="84" t="s">
        <v>142</v>
      </c>
      <c r="B91" s="17">
        <v>2</v>
      </c>
      <c r="C91" s="79"/>
      <c r="D91" s="79"/>
      <c r="E91" s="79"/>
      <c r="F91" s="12"/>
      <c r="G91" s="12"/>
      <c r="L91" s="312" t="e">
        <f t="shared" si="1"/>
        <v>#DIV/0!</v>
      </c>
    </row>
    <row r="92" spans="1:12" s="10" customFormat="1" ht="15.75" hidden="1">
      <c r="A92" s="84" t="s">
        <v>286</v>
      </c>
      <c r="B92" s="17">
        <v>2</v>
      </c>
      <c r="C92" s="79"/>
      <c r="D92" s="79"/>
      <c r="E92" s="79"/>
      <c r="F92" s="12"/>
      <c r="G92" s="12"/>
      <c r="L92" s="312" t="e">
        <f t="shared" si="1"/>
        <v>#DIV/0!</v>
      </c>
    </row>
    <row r="93" spans="1:12" s="10" customFormat="1" ht="31.5" hidden="1">
      <c r="A93" s="84" t="s">
        <v>287</v>
      </c>
      <c r="B93" s="17">
        <v>2</v>
      </c>
      <c r="C93" s="79"/>
      <c r="D93" s="79"/>
      <c r="E93" s="79"/>
      <c r="F93" s="12"/>
      <c r="G93" s="12"/>
      <c r="L93" s="312" t="e">
        <f t="shared" si="1"/>
        <v>#DIV/0!</v>
      </c>
    </row>
    <row r="94" spans="1:12" s="10" customFormat="1" ht="31.5" hidden="1">
      <c r="A94" s="84" t="s">
        <v>288</v>
      </c>
      <c r="B94" s="17">
        <v>2</v>
      </c>
      <c r="C94" s="79"/>
      <c r="D94" s="79"/>
      <c r="E94" s="79"/>
      <c r="F94" s="12"/>
      <c r="G94" s="12"/>
      <c r="L94" s="312" t="e">
        <f t="shared" si="1"/>
        <v>#DIV/0!</v>
      </c>
    </row>
    <row r="95" spans="1:12" s="10" customFormat="1" ht="31.5" hidden="1">
      <c r="A95" s="84" t="s">
        <v>289</v>
      </c>
      <c r="B95" s="17">
        <v>2</v>
      </c>
      <c r="C95" s="79"/>
      <c r="D95" s="79"/>
      <c r="E95" s="79"/>
      <c r="F95" s="12"/>
      <c r="G95" s="12"/>
      <c r="L95" s="312" t="e">
        <f t="shared" si="1"/>
        <v>#DIV/0!</v>
      </c>
    </row>
    <row r="96" spans="1:12" s="10" customFormat="1" ht="31.5" hidden="1">
      <c r="A96" s="84" t="s">
        <v>290</v>
      </c>
      <c r="B96" s="17">
        <v>2</v>
      </c>
      <c r="C96" s="79"/>
      <c r="D96" s="79"/>
      <c r="E96" s="79"/>
      <c r="F96" s="12"/>
      <c r="G96" s="12"/>
      <c r="L96" s="312" t="e">
        <f t="shared" si="1"/>
        <v>#DIV/0!</v>
      </c>
    </row>
    <row r="97" spans="1:12" s="10" customFormat="1" ht="15.75" hidden="1">
      <c r="A97" s="106" t="s">
        <v>291</v>
      </c>
      <c r="B97" s="17"/>
      <c r="C97" s="79">
        <f>SUM(C91:C96)</f>
        <v>0</v>
      </c>
      <c r="D97" s="79">
        <f>SUM(D91:D96)</f>
        <v>0</v>
      </c>
      <c r="E97" s="79">
        <f>SUM(E91:E96)</f>
        <v>0</v>
      </c>
      <c r="F97" s="12"/>
      <c r="G97" s="12"/>
      <c r="L97" s="312" t="e">
        <f t="shared" si="1"/>
        <v>#DIV/0!</v>
      </c>
    </row>
    <row r="98" spans="1:12" s="10" customFormat="1" ht="15.75" hidden="1">
      <c r="A98" s="84"/>
      <c r="B98" s="17"/>
      <c r="C98" s="79"/>
      <c r="D98" s="79"/>
      <c r="E98" s="79"/>
      <c r="F98" s="12"/>
      <c r="G98" s="12"/>
      <c r="L98" s="312" t="e">
        <f t="shared" si="1"/>
        <v>#DIV/0!</v>
      </c>
    </row>
    <row r="99" spans="1:12" s="10" customFormat="1" ht="15.75">
      <c r="A99" s="84" t="s">
        <v>427</v>
      </c>
      <c r="B99" s="17">
        <v>2</v>
      </c>
      <c r="C99" s="79">
        <v>6268000</v>
      </c>
      <c r="D99" s="79">
        <v>6268058</v>
      </c>
      <c r="E99" s="79">
        <v>6268058</v>
      </c>
      <c r="F99" s="134"/>
      <c r="G99" s="12"/>
      <c r="L99" s="312">
        <f t="shared" si="1"/>
        <v>100</v>
      </c>
    </row>
    <row r="100" spans="1:12" s="10" customFormat="1" ht="15.75">
      <c r="A100" s="106" t="s">
        <v>292</v>
      </c>
      <c r="B100" s="17"/>
      <c r="C100" s="79">
        <f>SUM(C98:C99)</f>
        <v>6268000</v>
      </c>
      <c r="D100" s="79">
        <f>SUM(D98:D99)</f>
        <v>6268058</v>
      </c>
      <c r="E100" s="79">
        <f>SUM(E98:E99)</f>
        <v>6268058</v>
      </c>
      <c r="F100" s="12"/>
      <c r="G100" s="12"/>
      <c r="L100" s="312">
        <f t="shared" si="1"/>
        <v>100</v>
      </c>
    </row>
    <row r="101" spans="1:12" s="10" customFormat="1" ht="31.5">
      <c r="A101" s="106" t="s">
        <v>538</v>
      </c>
      <c r="B101" s="17">
        <v>2</v>
      </c>
      <c r="C101" s="79"/>
      <c r="D101" s="79">
        <v>1499306</v>
      </c>
      <c r="E101" s="79">
        <v>1499306</v>
      </c>
      <c r="F101" s="12"/>
      <c r="G101" s="12"/>
      <c r="L101" s="312">
        <f t="shared" si="1"/>
        <v>100</v>
      </c>
    </row>
    <row r="102" spans="1:12" s="10" customFormat="1" ht="31.5">
      <c r="A102" s="107" t="s">
        <v>293</v>
      </c>
      <c r="B102" s="17"/>
      <c r="C102" s="79">
        <f>C97+C100</f>
        <v>6268000</v>
      </c>
      <c r="D102" s="79">
        <f>D97+D100+D101</f>
        <v>7767364</v>
      </c>
      <c r="E102" s="79">
        <f>E97+E100+E101</f>
        <v>7767364</v>
      </c>
      <c r="F102" s="12"/>
      <c r="G102" s="12"/>
      <c r="L102" s="312">
        <f t="shared" si="1"/>
        <v>100</v>
      </c>
    </row>
    <row r="103" spans="1:12" s="10" customFormat="1" ht="15.75" hidden="1">
      <c r="A103" s="63"/>
      <c r="B103" s="17"/>
      <c r="C103" s="79"/>
      <c r="D103" s="79"/>
      <c r="E103" s="79"/>
      <c r="F103" s="12"/>
      <c r="G103" s="12"/>
      <c r="L103" s="312" t="e">
        <f t="shared" si="1"/>
        <v>#DIV/0!</v>
      </c>
    </row>
    <row r="104" spans="1:12" s="10" customFormat="1" ht="31.5" hidden="1">
      <c r="A104" s="63" t="s">
        <v>294</v>
      </c>
      <c r="B104" s="17"/>
      <c r="C104" s="79"/>
      <c r="D104" s="79"/>
      <c r="E104" s="79"/>
      <c r="F104" s="12"/>
      <c r="G104" s="12"/>
      <c r="L104" s="312" t="e">
        <f t="shared" si="1"/>
        <v>#DIV/0!</v>
      </c>
    </row>
    <row r="105" spans="1:12" s="10" customFormat="1" ht="15.75" hidden="1">
      <c r="A105" s="63"/>
      <c r="B105" s="17"/>
      <c r="C105" s="79"/>
      <c r="D105" s="79"/>
      <c r="E105" s="79"/>
      <c r="F105" s="12"/>
      <c r="G105" s="12"/>
      <c r="L105" s="312" t="e">
        <f t="shared" si="1"/>
        <v>#DIV/0!</v>
      </c>
    </row>
    <row r="106" spans="1:12" s="10" customFormat="1" ht="31.5" hidden="1">
      <c r="A106" s="63" t="s">
        <v>295</v>
      </c>
      <c r="B106" s="17"/>
      <c r="C106" s="79"/>
      <c r="D106" s="79"/>
      <c r="E106" s="79"/>
      <c r="F106" s="12"/>
      <c r="G106" s="12"/>
      <c r="L106" s="312" t="e">
        <f t="shared" si="1"/>
        <v>#DIV/0!</v>
      </c>
    </row>
    <row r="107" spans="1:12" s="10" customFormat="1" ht="15.75" hidden="1">
      <c r="A107" s="63"/>
      <c r="B107" s="17"/>
      <c r="C107" s="79"/>
      <c r="D107" s="79"/>
      <c r="E107" s="79"/>
      <c r="F107" s="12"/>
      <c r="G107" s="12"/>
      <c r="L107" s="312" t="e">
        <f t="shared" si="1"/>
        <v>#DIV/0!</v>
      </c>
    </row>
    <row r="108" spans="1:12" s="10" customFormat="1" ht="31.5" hidden="1">
      <c r="A108" s="63" t="s">
        <v>296</v>
      </c>
      <c r="B108" s="17"/>
      <c r="C108" s="79"/>
      <c r="D108" s="79"/>
      <c r="E108" s="79"/>
      <c r="F108" s="12"/>
      <c r="G108" s="12"/>
      <c r="L108" s="312" t="e">
        <f t="shared" si="1"/>
        <v>#DIV/0!</v>
      </c>
    </row>
    <row r="109" spans="1:12" s="10" customFormat="1" ht="31.5">
      <c r="A109" s="84" t="s">
        <v>487</v>
      </c>
      <c r="B109" s="17">
        <v>2</v>
      </c>
      <c r="C109" s="79">
        <v>1500000</v>
      </c>
      <c r="D109" s="79">
        <v>0</v>
      </c>
      <c r="E109" s="79">
        <v>0</v>
      </c>
      <c r="F109" s="12"/>
      <c r="G109" s="12"/>
      <c r="L109" s="312"/>
    </row>
    <row r="110" spans="1:12" s="10" customFormat="1" ht="15.75">
      <c r="A110" s="106" t="s">
        <v>488</v>
      </c>
      <c r="B110" s="17"/>
      <c r="C110" s="79">
        <f>SUM(C108:C109)</f>
        <v>1500000</v>
      </c>
      <c r="D110" s="79">
        <f>SUM(D108:D109)</f>
        <v>0</v>
      </c>
      <c r="E110" s="79">
        <f>SUM(E108:E109)</f>
        <v>0</v>
      </c>
      <c r="F110" s="12"/>
      <c r="G110" s="12"/>
      <c r="L110" s="312"/>
    </row>
    <row r="111" spans="1:12" s="10" customFormat="1" ht="15.75">
      <c r="A111" s="84" t="s">
        <v>427</v>
      </c>
      <c r="B111" s="17"/>
      <c r="C111" s="79"/>
      <c r="D111" s="79"/>
      <c r="E111" s="79"/>
      <c r="F111" s="12"/>
      <c r="G111" s="12"/>
      <c r="L111" s="312"/>
    </row>
    <row r="112" spans="1:12" s="10" customFormat="1" ht="15.75">
      <c r="A112" s="120" t="s">
        <v>428</v>
      </c>
      <c r="B112" s="17">
        <v>2</v>
      </c>
      <c r="C112" s="79">
        <v>87067</v>
      </c>
      <c r="D112" s="79">
        <v>87067</v>
      </c>
      <c r="E112" s="79">
        <v>87067</v>
      </c>
      <c r="F112" s="12"/>
      <c r="G112" s="12"/>
      <c r="L112" s="312">
        <f t="shared" si="1"/>
        <v>100</v>
      </c>
    </row>
    <row r="113" spans="1:12" s="10" customFormat="1" ht="15.75">
      <c r="A113" s="120" t="s">
        <v>429</v>
      </c>
      <c r="B113" s="17">
        <v>2</v>
      </c>
      <c r="C113" s="79">
        <v>246923</v>
      </c>
      <c r="D113" s="79">
        <v>246923</v>
      </c>
      <c r="E113" s="79">
        <v>246923</v>
      </c>
      <c r="F113" s="12"/>
      <c r="G113" s="12"/>
      <c r="L113" s="312">
        <f t="shared" si="1"/>
        <v>100</v>
      </c>
    </row>
    <row r="114" spans="1:12" s="10" customFormat="1" ht="15.75">
      <c r="A114" s="120" t="s">
        <v>430</v>
      </c>
      <c r="B114" s="17">
        <v>2</v>
      </c>
      <c r="C114" s="79">
        <v>246923</v>
      </c>
      <c r="D114" s="79">
        <v>246923</v>
      </c>
      <c r="E114" s="79">
        <v>246923</v>
      </c>
      <c r="F114" s="12"/>
      <c r="G114" s="12"/>
      <c r="L114" s="312">
        <f t="shared" si="1"/>
        <v>100</v>
      </c>
    </row>
    <row r="115" spans="1:12" s="10" customFormat="1" ht="31.5">
      <c r="A115" s="106" t="s">
        <v>144</v>
      </c>
      <c r="B115" s="17"/>
      <c r="C115" s="79">
        <f>SUM(C112:C114)</f>
        <v>580913</v>
      </c>
      <c r="D115" s="79">
        <f>SUM(D112:D114)</f>
        <v>580913</v>
      </c>
      <c r="E115" s="79">
        <f>SUM(E112:E114)</f>
        <v>580913</v>
      </c>
      <c r="F115" s="12"/>
      <c r="G115" s="12"/>
      <c r="L115" s="312">
        <f t="shared" si="1"/>
        <v>100</v>
      </c>
    </row>
    <row r="116" spans="1:12" s="10" customFormat="1" ht="31.5">
      <c r="A116" s="63" t="s">
        <v>297</v>
      </c>
      <c r="B116" s="17"/>
      <c r="C116" s="79">
        <f>C110+C115</f>
        <v>2080913</v>
      </c>
      <c r="D116" s="79">
        <f>D110+D115</f>
        <v>580913</v>
      </c>
      <c r="E116" s="79">
        <f>E110+E115</f>
        <v>580913</v>
      </c>
      <c r="F116" s="12"/>
      <c r="G116" s="12"/>
      <c r="L116" s="312">
        <f t="shared" si="1"/>
        <v>100</v>
      </c>
    </row>
    <row r="117" spans="1:12" s="10" customFormat="1" ht="31.5">
      <c r="A117" s="43" t="s">
        <v>284</v>
      </c>
      <c r="B117" s="99"/>
      <c r="C117" s="81">
        <f>SUM(C118:C118:C120)</f>
        <v>8348913</v>
      </c>
      <c r="D117" s="81">
        <f>SUM(D118:D118:D120)</f>
        <v>8348277</v>
      </c>
      <c r="E117" s="81">
        <f>SUM(E118:E118:E120)</f>
        <v>8348277</v>
      </c>
      <c r="F117" s="12"/>
      <c r="G117" s="12"/>
      <c r="L117" s="312">
        <f t="shared" si="1"/>
        <v>100</v>
      </c>
    </row>
    <row r="118" spans="1:12" s="10" customFormat="1" ht="15.75">
      <c r="A118" s="84" t="s">
        <v>376</v>
      </c>
      <c r="B118" s="97">
        <v>1</v>
      </c>
      <c r="C118" s="79">
        <f>SUMIF($B$90:$B$117,"1",C$90:C$117)</f>
        <v>0</v>
      </c>
      <c r="D118" s="79">
        <f>SUMIF($B$90:$B$117,"1",D$90:D$117)</f>
        <v>0</v>
      </c>
      <c r="E118" s="79">
        <f>SUMIF($B$90:$B$117,"1",E$90:E$117)</f>
        <v>0</v>
      </c>
      <c r="F118" s="12"/>
      <c r="G118" s="12"/>
      <c r="L118" s="312"/>
    </row>
    <row r="119" spans="1:12" s="10" customFormat="1" ht="15.75">
      <c r="A119" s="84" t="s">
        <v>217</v>
      </c>
      <c r="B119" s="97">
        <v>2</v>
      </c>
      <c r="C119" s="79">
        <f>SUMIF($B$90:$B$117,"2",C$90:C$117)</f>
        <v>8348913</v>
      </c>
      <c r="D119" s="79">
        <f>SUMIF($B$90:$B$117,"2",D$90:D$117)</f>
        <v>8348277</v>
      </c>
      <c r="E119" s="79">
        <f>SUMIF($B$90:$B$117,"2",E$90:E$117)</f>
        <v>8348277</v>
      </c>
      <c r="F119" s="12"/>
      <c r="G119" s="12"/>
      <c r="L119" s="312">
        <f t="shared" si="1"/>
        <v>100</v>
      </c>
    </row>
    <row r="120" spans="1:12" s="10" customFormat="1" ht="15.75">
      <c r="A120" s="84" t="s">
        <v>111</v>
      </c>
      <c r="B120" s="97">
        <v>3</v>
      </c>
      <c r="C120" s="79">
        <f>SUMIF($B$90:$B$117,"3",C$90:C$117)</f>
        <v>0</v>
      </c>
      <c r="D120" s="79">
        <f>SUMIF($B$90:$B$117,"3",D$90:D$117)</f>
        <v>0</v>
      </c>
      <c r="E120" s="79">
        <f>SUMIF($B$90:$B$117,"3",E$90:E$117)</f>
        <v>0</v>
      </c>
      <c r="F120" s="12"/>
      <c r="G120" s="12"/>
      <c r="L120" s="312"/>
    </row>
    <row r="121" spans="1:12" s="10" customFormat="1" ht="15.75">
      <c r="A121" s="67" t="s">
        <v>299</v>
      </c>
      <c r="B121" s="17"/>
      <c r="C121" s="81"/>
      <c r="D121" s="81"/>
      <c r="E121" s="81"/>
      <c r="F121" s="12"/>
      <c r="G121" s="12"/>
      <c r="L121" s="312"/>
    </row>
    <row r="122" spans="1:12" s="10" customFormat="1" ht="31.5" hidden="1">
      <c r="A122" s="84" t="s">
        <v>301</v>
      </c>
      <c r="B122" s="17">
        <v>2</v>
      </c>
      <c r="C122" s="79"/>
      <c r="D122" s="79"/>
      <c r="E122" s="79"/>
      <c r="F122" s="12"/>
      <c r="G122" s="12"/>
      <c r="L122" s="312" t="e">
        <f t="shared" si="1"/>
        <v>#DIV/0!</v>
      </c>
    </row>
    <row r="123" spans="1:12" s="10" customFormat="1" ht="15.75" hidden="1">
      <c r="A123" s="107" t="s">
        <v>300</v>
      </c>
      <c r="B123" s="17"/>
      <c r="C123" s="79">
        <f>SUM(C122)</f>
        <v>0</v>
      </c>
      <c r="D123" s="79">
        <f>SUM(D122)</f>
        <v>0</v>
      </c>
      <c r="E123" s="79">
        <f>SUM(E122)</f>
        <v>0</v>
      </c>
      <c r="F123" s="12"/>
      <c r="G123" s="12"/>
      <c r="L123" s="312" t="e">
        <f t="shared" si="1"/>
        <v>#DIV/0!</v>
      </c>
    </row>
    <row r="124" spans="1:12" s="10" customFormat="1" ht="15.75" hidden="1">
      <c r="A124" s="84" t="s">
        <v>103</v>
      </c>
      <c r="B124" s="17">
        <v>3</v>
      </c>
      <c r="C124" s="79"/>
      <c r="D124" s="79"/>
      <c r="E124" s="79"/>
      <c r="F124" s="12"/>
      <c r="G124" s="12"/>
      <c r="L124" s="312" t="e">
        <f t="shared" si="1"/>
        <v>#DIV/0!</v>
      </c>
    </row>
    <row r="125" spans="1:15" s="10" customFormat="1" ht="15.75">
      <c r="A125" s="84" t="s">
        <v>102</v>
      </c>
      <c r="B125" s="17">
        <v>3</v>
      </c>
      <c r="C125" s="79">
        <v>770000</v>
      </c>
      <c r="D125" s="79">
        <v>770000</v>
      </c>
      <c r="E125" s="79">
        <v>579354</v>
      </c>
      <c r="F125" s="12"/>
      <c r="G125" s="12"/>
      <c r="L125" s="312">
        <f t="shared" si="1"/>
        <v>75.24077922077922</v>
      </c>
      <c r="O125" s="12"/>
    </row>
    <row r="126" spans="1:12" s="10" customFormat="1" ht="15.75">
      <c r="A126" s="107" t="s">
        <v>302</v>
      </c>
      <c r="B126" s="17"/>
      <c r="C126" s="79">
        <f>SUM(C124:C125)</f>
        <v>770000</v>
      </c>
      <c r="D126" s="79">
        <f>SUM(D124:D125)</f>
        <v>770000</v>
      </c>
      <c r="E126" s="79">
        <f>SUM(E124:E125)</f>
        <v>579354</v>
      </c>
      <c r="F126" s="12"/>
      <c r="G126" s="12"/>
      <c r="L126" s="312">
        <f t="shared" si="1"/>
        <v>75.24077922077922</v>
      </c>
    </row>
    <row r="127" spans="1:12" s="10" customFormat="1" ht="31.5">
      <c r="A127" s="84" t="s">
        <v>303</v>
      </c>
      <c r="B127" s="17">
        <v>3</v>
      </c>
      <c r="C127" s="79">
        <v>143000</v>
      </c>
      <c r="D127" s="79">
        <v>143000</v>
      </c>
      <c r="E127" s="79">
        <v>149850</v>
      </c>
      <c r="F127" s="12"/>
      <c r="G127" s="12"/>
      <c r="L127" s="312">
        <f t="shared" si="1"/>
        <v>104.79020979020979</v>
      </c>
    </row>
    <row r="128" spans="1:12" s="10" customFormat="1" ht="31.5" hidden="1">
      <c r="A128" s="84" t="s">
        <v>304</v>
      </c>
      <c r="B128" s="17">
        <v>3</v>
      </c>
      <c r="C128" s="79"/>
      <c r="D128" s="79"/>
      <c r="E128" s="79"/>
      <c r="F128" s="12"/>
      <c r="G128" s="12"/>
      <c r="L128" s="312" t="e">
        <f t="shared" si="1"/>
        <v>#DIV/0!</v>
      </c>
    </row>
    <row r="129" spans="1:12" s="10" customFormat="1" ht="15.75">
      <c r="A129" s="107" t="s">
        <v>305</v>
      </c>
      <c r="B129" s="17"/>
      <c r="C129" s="79">
        <f>SUM(C127:C128)</f>
        <v>143000</v>
      </c>
      <c r="D129" s="79">
        <f>SUM(D127:D128)</f>
        <v>143000</v>
      </c>
      <c r="E129" s="79">
        <f>SUM(E127:E128)</f>
        <v>149850</v>
      </c>
      <c r="F129" s="12"/>
      <c r="G129" s="12"/>
      <c r="L129" s="312">
        <f t="shared" si="1"/>
        <v>104.79020979020979</v>
      </c>
    </row>
    <row r="130" spans="1:12" s="10" customFormat="1" ht="31.5">
      <c r="A130" s="84" t="s">
        <v>306</v>
      </c>
      <c r="B130" s="17">
        <v>2</v>
      </c>
      <c r="C130" s="79">
        <v>65000</v>
      </c>
      <c r="D130" s="79">
        <v>65000</v>
      </c>
      <c r="E130" s="79">
        <v>74448</v>
      </c>
      <c r="F130" s="12"/>
      <c r="G130" s="12"/>
      <c r="L130" s="312">
        <f t="shared" si="1"/>
        <v>114.53538461538461</v>
      </c>
    </row>
    <row r="131" spans="1:12" s="10" customFormat="1" ht="15.75" hidden="1">
      <c r="A131" s="84" t="s">
        <v>307</v>
      </c>
      <c r="B131" s="17">
        <v>2</v>
      </c>
      <c r="C131" s="79"/>
      <c r="D131" s="79"/>
      <c r="E131" s="79"/>
      <c r="F131" s="12"/>
      <c r="G131" s="12"/>
      <c r="L131" s="312" t="e">
        <f t="shared" si="1"/>
        <v>#DIV/0!</v>
      </c>
    </row>
    <row r="132" spans="1:12" s="10" customFormat="1" ht="15.75">
      <c r="A132" s="63" t="s">
        <v>308</v>
      </c>
      <c r="B132" s="17"/>
      <c r="C132" s="79">
        <f>SUM(C130:C131)</f>
        <v>65000</v>
      </c>
      <c r="D132" s="79">
        <f>SUM(D130:D131)</f>
        <v>65000</v>
      </c>
      <c r="E132" s="79">
        <f>SUM(E130:E131)</f>
        <v>74448</v>
      </c>
      <c r="F132" s="12"/>
      <c r="G132" s="12"/>
      <c r="L132" s="312">
        <f t="shared" si="1"/>
        <v>114.53538461538461</v>
      </c>
    </row>
    <row r="133" spans="1:12" s="10" customFormat="1" ht="15.75" hidden="1">
      <c r="A133" s="84" t="s">
        <v>309</v>
      </c>
      <c r="B133" s="17">
        <v>3</v>
      </c>
      <c r="C133" s="79"/>
      <c r="D133" s="79"/>
      <c r="E133" s="79"/>
      <c r="F133" s="12"/>
      <c r="G133" s="12"/>
      <c r="L133" s="312" t="e">
        <f t="shared" si="1"/>
        <v>#DIV/0!</v>
      </c>
    </row>
    <row r="134" spans="1:12" s="10" customFormat="1" ht="15.75" hidden="1">
      <c r="A134" s="84" t="s">
        <v>310</v>
      </c>
      <c r="B134" s="17">
        <v>2</v>
      </c>
      <c r="C134" s="79"/>
      <c r="D134" s="79"/>
      <c r="E134" s="79"/>
      <c r="F134" s="12"/>
      <c r="G134" s="12"/>
      <c r="L134" s="312" t="e">
        <f t="shared" si="1"/>
        <v>#DIV/0!</v>
      </c>
    </row>
    <row r="135" spans="1:12" s="10" customFormat="1" ht="15.75" hidden="1">
      <c r="A135" s="107" t="s">
        <v>311</v>
      </c>
      <c r="B135" s="17"/>
      <c r="C135" s="79">
        <f>SUM(C133:C134)</f>
        <v>0</v>
      </c>
      <c r="D135" s="79">
        <f>SUM(D133:D134)</f>
        <v>0</v>
      </c>
      <c r="E135" s="79">
        <f>SUM(E133:E134)</f>
        <v>0</v>
      </c>
      <c r="F135" s="12"/>
      <c r="G135" s="12"/>
      <c r="L135" s="312" t="e">
        <f t="shared" si="1"/>
        <v>#DIV/0!</v>
      </c>
    </row>
    <row r="136" spans="1:12" s="10" customFormat="1" ht="15.75" hidden="1">
      <c r="A136" s="84" t="s">
        <v>312</v>
      </c>
      <c r="B136" s="17">
        <v>2</v>
      </c>
      <c r="C136" s="79"/>
      <c r="D136" s="79"/>
      <c r="E136" s="79"/>
      <c r="F136" s="12"/>
      <c r="G136" s="12"/>
      <c r="L136" s="312" t="e">
        <f t="shared" si="1"/>
        <v>#DIV/0!</v>
      </c>
    </row>
    <row r="137" spans="1:12" s="10" customFormat="1" ht="15.75" hidden="1">
      <c r="A137" s="84" t="s">
        <v>313</v>
      </c>
      <c r="B137" s="17">
        <v>2</v>
      </c>
      <c r="C137" s="79"/>
      <c r="D137" s="79"/>
      <c r="E137" s="79"/>
      <c r="F137" s="12"/>
      <c r="G137" s="12"/>
      <c r="L137" s="312" t="e">
        <f t="shared" si="1"/>
        <v>#DIV/0!</v>
      </c>
    </row>
    <row r="138" spans="1:12" s="10" customFormat="1" ht="15.75" hidden="1">
      <c r="A138" s="84" t="s">
        <v>133</v>
      </c>
      <c r="B138" s="17">
        <v>2</v>
      </c>
      <c r="C138" s="79"/>
      <c r="D138" s="79"/>
      <c r="E138" s="79"/>
      <c r="F138" s="12"/>
      <c r="G138" s="12"/>
      <c r="L138" s="312" t="e">
        <f aca="true" t="shared" si="2" ref="L138:L195">E138/D138*100</f>
        <v>#DIV/0!</v>
      </c>
    </row>
    <row r="139" spans="1:12" s="10" customFormat="1" ht="15.75" hidden="1">
      <c r="A139" s="84" t="s">
        <v>134</v>
      </c>
      <c r="B139" s="17">
        <v>2</v>
      </c>
      <c r="C139" s="79"/>
      <c r="D139" s="79"/>
      <c r="E139" s="79"/>
      <c r="F139" s="12"/>
      <c r="G139" s="12"/>
      <c r="L139" s="312" t="e">
        <f t="shared" si="2"/>
        <v>#DIV/0!</v>
      </c>
    </row>
    <row r="140" spans="1:12" s="10" customFormat="1" ht="15.75" hidden="1">
      <c r="A140" s="84" t="s">
        <v>135</v>
      </c>
      <c r="B140" s="17">
        <v>2</v>
      </c>
      <c r="C140" s="79"/>
      <c r="D140" s="79"/>
      <c r="E140" s="79"/>
      <c r="F140" s="12"/>
      <c r="G140" s="12"/>
      <c r="L140" s="312" t="e">
        <f t="shared" si="2"/>
        <v>#DIV/0!</v>
      </c>
    </row>
    <row r="141" spans="1:12" s="10" customFormat="1" ht="47.25" hidden="1">
      <c r="A141" s="84" t="s">
        <v>314</v>
      </c>
      <c r="B141" s="17">
        <v>2</v>
      </c>
      <c r="C141" s="79"/>
      <c r="D141" s="79"/>
      <c r="E141" s="79"/>
      <c r="F141" s="12"/>
      <c r="G141" s="12"/>
      <c r="L141" s="312" t="e">
        <f t="shared" si="2"/>
        <v>#DIV/0!</v>
      </c>
    </row>
    <row r="142" spans="1:12" s="10" customFormat="1" ht="15.75" hidden="1">
      <c r="A142" s="84" t="s">
        <v>315</v>
      </c>
      <c r="B142" s="17">
        <v>2</v>
      </c>
      <c r="C142" s="79"/>
      <c r="D142" s="79"/>
      <c r="E142" s="79"/>
      <c r="F142" s="12"/>
      <c r="G142" s="12"/>
      <c r="L142" s="312" t="e">
        <f t="shared" si="2"/>
        <v>#DIV/0!</v>
      </c>
    </row>
    <row r="143" spans="1:12" s="10" customFormat="1" ht="15.75">
      <c r="A143" s="84" t="s">
        <v>316</v>
      </c>
      <c r="B143" s="17">
        <v>2</v>
      </c>
      <c r="C143" s="79">
        <v>25000</v>
      </c>
      <c r="D143" s="79">
        <v>25000</v>
      </c>
      <c r="E143" s="79"/>
      <c r="F143" s="12"/>
      <c r="G143" s="12"/>
      <c r="L143" s="312">
        <f t="shared" si="2"/>
        <v>0</v>
      </c>
    </row>
    <row r="144" spans="1:12" s="10" customFormat="1" ht="31.5">
      <c r="A144" s="106" t="s">
        <v>317</v>
      </c>
      <c r="B144" s="17"/>
      <c r="C144" s="79">
        <f>SUM(C143)</f>
        <v>25000</v>
      </c>
      <c r="D144" s="79">
        <f>SUM(D143)</f>
        <v>25000</v>
      </c>
      <c r="E144" s="79">
        <f>SUM(E143)</f>
        <v>0</v>
      </c>
      <c r="F144" s="12"/>
      <c r="G144" s="12"/>
      <c r="L144" s="312">
        <f t="shared" si="2"/>
        <v>0</v>
      </c>
    </row>
    <row r="145" spans="1:12" s="10" customFormat="1" ht="15.75">
      <c r="A145" s="107" t="s">
        <v>318</v>
      </c>
      <c r="B145" s="17"/>
      <c r="C145" s="79">
        <f>SUM(C136:C142)+C144</f>
        <v>25000</v>
      </c>
      <c r="D145" s="79">
        <f>SUM(D136:D142)+D144</f>
        <v>25000</v>
      </c>
      <c r="E145" s="79">
        <f>SUM(E136:E142)+E144</f>
        <v>0</v>
      </c>
      <c r="F145" s="12"/>
      <c r="G145" s="12"/>
      <c r="L145" s="312">
        <f t="shared" si="2"/>
        <v>0</v>
      </c>
    </row>
    <row r="146" spans="1:15" s="10" customFormat="1" ht="15.75">
      <c r="A146" s="43" t="s">
        <v>299</v>
      </c>
      <c r="B146" s="99"/>
      <c r="C146" s="81">
        <f>SUM(C147:C147:C149)</f>
        <v>1003000</v>
      </c>
      <c r="D146" s="81">
        <f>SUM(D147:D147:D149)</f>
        <v>1003000</v>
      </c>
      <c r="E146" s="81">
        <f>SUM(E147:E147:E149)</f>
        <v>803652</v>
      </c>
      <c r="F146" s="12"/>
      <c r="G146" s="12"/>
      <c r="L146" s="312">
        <f t="shared" si="2"/>
        <v>80.1248255234297</v>
      </c>
      <c r="O146" s="12"/>
    </row>
    <row r="147" spans="1:12" s="10" customFormat="1" ht="15.75">
      <c r="A147" s="84" t="s">
        <v>376</v>
      </c>
      <c r="B147" s="97">
        <v>1</v>
      </c>
      <c r="C147" s="79">
        <f>SUMIF($B$121:$B$146,"1",C$121:C$146)</f>
        <v>0</v>
      </c>
      <c r="D147" s="79">
        <f>SUMIF($B$121:$B$146,"1",D$121:D$146)</f>
        <v>0</v>
      </c>
      <c r="E147" s="79">
        <f>SUMIF($B$121:$B$146,"1",E$121:E$146)</f>
        <v>0</v>
      </c>
      <c r="F147" s="12"/>
      <c r="G147" s="12"/>
      <c r="L147" s="312"/>
    </row>
    <row r="148" spans="1:12" s="10" customFormat="1" ht="15.75">
      <c r="A148" s="84" t="s">
        <v>217</v>
      </c>
      <c r="B148" s="97">
        <v>2</v>
      </c>
      <c r="C148" s="79">
        <f>SUMIF($B$121:$B$146,"2",C$121:C$146)</f>
        <v>90000</v>
      </c>
      <c r="D148" s="79">
        <f>SUMIF($B$121:$B$146,"2",D$121:D$146)</f>
        <v>90000</v>
      </c>
      <c r="E148" s="79">
        <f>SUMIF($B$121:$B$146,"2",E$121:E$146)</f>
        <v>74448</v>
      </c>
      <c r="F148" s="12"/>
      <c r="G148" s="12"/>
      <c r="L148" s="312">
        <f t="shared" si="2"/>
        <v>82.72</v>
      </c>
    </row>
    <row r="149" spans="1:12" s="10" customFormat="1" ht="15.75">
      <c r="A149" s="84" t="s">
        <v>111</v>
      </c>
      <c r="B149" s="97">
        <v>3</v>
      </c>
      <c r="C149" s="79">
        <f>SUMIF($B$121:$B$146,"3",C$121:C$146)</f>
        <v>913000</v>
      </c>
      <c r="D149" s="79">
        <f>SUMIF($B$121:$B$146,"3",D$121:D$146)</f>
        <v>913000</v>
      </c>
      <c r="E149" s="79">
        <f>SUMIF($B$121:$B$146,"3",E$121:E$146)</f>
        <v>729204</v>
      </c>
      <c r="F149" s="12"/>
      <c r="G149" s="12"/>
      <c r="L149" s="312">
        <f t="shared" si="2"/>
        <v>79.86900328587076</v>
      </c>
    </row>
    <row r="150" spans="1:12" s="10" customFormat="1" ht="15.75">
      <c r="A150" s="67" t="s">
        <v>323</v>
      </c>
      <c r="B150" s="17"/>
      <c r="C150" s="81"/>
      <c r="D150" s="81"/>
      <c r="E150" s="81"/>
      <c r="F150" s="12"/>
      <c r="G150" s="12"/>
      <c r="L150" s="312"/>
    </row>
    <row r="151" spans="1:12" s="10" customFormat="1" ht="15.75" hidden="1">
      <c r="A151" s="84" t="s">
        <v>104</v>
      </c>
      <c r="B151" s="17"/>
      <c r="C151" s="81"/>
      <c r="D151" s="81"/>
      <c r="E151" s="81"/>
      <c r="F151" s="12"/>
      <c r="G151" s="12"/>
      <c r="L151" s="312" t="e">
        <f t="shared" si="2"/>
        <v>#DIV/0!</v>
      </c>
    </row>
    <row r="152" spans="1:12" s="10" customFormat="1" ht="15.75" hidden="1">
      <c r="A152" s="84" t="s">
        <v>104</v>
      </c>
      <c r="B152" s="17"/>
      <c r="C152" s="81"/>
      <c r="D152" s="81"/>
      <c r="E152" s="81"/>
      <c r="F152" s="12"/>
      <c r="G152" s="12"/>
      <c r="L152" s="312" t="e">
        <f t="shared" si="2"/>
        <v>#DIV/0!</v>
      </c>
    </row>
    <row r="153" spans="1:12" s="10" customFormat="1" ht="15.75" hidden="1">
      <c r="A153" s="106" t="s">
        <v>319</v>
      </c>
      <c r="B153" s="17"/>
      <c r="C153" s="79">
        <f>SUM(C151:C152)</f>
        <v>0</v>
      </c>
      <c r="D153" s="79">
        <f>SUM(D151:D152)</f>
        <v>0</v>
      </c>
      <c r="E153" s="79">
        <f>SUM(E151:E152)</f>
        <v>0</v>
      </c>
      <c r="F153" s="12"/>
      <c r="G153" s="12"/>
      <c r="L153" s="312" t="e">
        <f t="shared" si="2"/>
        <v>#DIV/0!</v>
      </c>
    </row>
    <row r="154" spans="1:12" s="10" customFormat="1" ht="31.5">
      <c r="A154" s="84" t="s">
        <v>320</v>
      </c>
      <c r="B154" s="17"/>
      <c r="C154" s="79">
        <f>SUM(C155:C159)</f>
        <v>424700</v>
      </c>
      <c r="D154" s="79">
        <f>SUM(D155:D159)</f>
        <v>424700</v>
      </c>
      <c r="E154" s="79">
        <f>SUM(E155:E159)</f>
        <v>445464</v>
      </c>
      <c r="F154" s="12"/>
      <c r="G154" s="12"/>
      <c r="L154" s="312">
        <f t="shared" si="2"/>
        <v>104.8890981869555</v>
      </c>
    </row>
    <row r="155" spans="1:12" s="10" customFormat="1" ht="15.75">
      <c r="A155" s="119" t="s">
        <v>431</v>
      </c>
      <c r="B155" s="17">
        <v>2</v>
      </c>
      <c r="C155" s="79">
        <v>120000</v>
      </c>
      <c r="D155" s="79">
        <v>120000</v>
      </c>
      <c r="E155" s="79">
        <v>120000</v>
      </c>
      <c r="F155" s="12">
        <v>20000</v>
      </c>
      <c r="G155" s="12">
        <v>60000</v>
      </c>
      <c r="H155" s="10">
        <v>40000</v>
      </c>
      <c r="I155" s="12">
        <f>SUM(F155:H155)</f>
        <v>120000</v>
      </c>
      <c r="L155" s="312">
        <f t="shared" si="2"/>
        <v>100</v>
      </c>
    </row>
    <row r="156" spans="1:12" s="10" customFormat="1" ht="15.75">
      <c r="A156" s="119" t="s">
        <v>432</v>
      </c>
      <c r="B156" s="17">
        <v>2</v>
      </c>
      <c r="C156" s="79">
        <v>140000</v>
      </c>
      <c r="D156" s="79">
        <v>140000</v>
      </c>
      <c r="E156" s="79">
        <v>140000</v>
      </c>
      <c r="F156" s="12"/>
      <c r="G156" s="12"/>
      <c r="L156" s="312">
        <f t="shared" si="2"/>
        <v>100</v>
      </c>
    </row>
    <row r="157" spans="1:12" s="10" customFormat="1" ht="15.75">
      <c r="A157" s="119" t="s">
        <v>433</v>
      </c>
      <c r="B157" s="17">
        <v>2</v>
      </c>
      <c r="C157" s="79"/>
      <c r="D157" s="79"/>
      <c r="E157" s="79">
        <v>5600</v>
      </c>
      <c r="F157" s="12"/>
      <c r="G157" s="12"/>
      <c r="L157" s="312"/>
    </row>
    <row r="158" spans="1:12" s="10" customFormat="1" ht="15.75">
      <c r="A158" s="119" t="s">
        <v>489</v>
      </c>
      <c r="B158" s="17">
        <v>2</v>
      </c>
      <c r="C158" s="79">
        <v>20500</v>
      </c>
      <c r="D158" s="79">
        <v>20500</v>
      </c>
      <c r="E158" s="79">
        <v>22750</v>
      </c>
      <c r="F158" s="12"/>
      <c r="G158" s="12"/>
      <c r="L158" s="312">
        <f t="shared" si="2"/>
        <v>110.97560975609757</v>
      </c>
    </row>
    <row r="159" spans="1:12" s="10" customFormat="1" ht="15.75">
      <c r="A159" s="119" t="s">
        <v>434</v>
      </c>
      <c r="B159" s="17">
        <v>2</v>
      </c>
      <c r="C159" s="79">
        <v>144200</v>
      </c>
      <c r="D159" s="79">
        <v>144200</v>
      </c>
      <c r="E159" s="79">
        <v>157114</v>
      </c>
      <c r="F159" s="12">
        <v>22066</v>
      </c>
      <c r="G159" s="12">
        <v>56270</v>
      </c>
      <c r="H159" s="10">
        <v>78778</v>
      </c>
      <c r="I159" s="12">
        <f>SUM(F159:H159)</f>
        <v>157114</v>
      </c>
      <c r="L159" s="312">
        <f t="shared" si="2"/>
        <v>108.95561719833564</v>
      </c>
    </row>
    <row r="160" spans="1:12" s="10" customFormat="1" ht="31.5" hidden="1">
      <c r="A160" s="84" t="s">
        <v>321</v>
      </c>
      <c r="B160" s="17">
        <v>2</v>
      </c>
      <c r="C160" s="79"/>
      <c r="D160" s="79"/>
      <c r="E160" s="79"/>
      <c r="F160" s="12"/>
      <c r="G160" s="12"/>
      <c r="L160" s="312" t="e">
        <f t="shared" si="2"/>
        <v>#DIV/0!</v>
      </c>
    </row>
    <row r="161" spans="1:12" s="10" customFormat="1" ht="15.75">
      <c r="A161" s="107" t="s">
        <v>322</v>
      </c>
      <c r="B161" s="17"/>
      <c r="C161" s="79">
        <f>SUM(C155:C160)</f>
        <v>424700</v>
      </c>
      <c r="D161" s="79">
        <f>SUM(D155:D160)</f>
        <v>424700</v>
      </c>
      <c r="E161" s="79">
        <f>SUM(E155:E160)</f>
        <v>445464</v>
      </c>
      <c r="F161" s="12"/>
      <c r="G161" s="12"/>
      <c r="L161" s="312">
        <f t="shared" si="2"/>
        <v>104.8890981869555</v>
      </c>
    </row>
    <row r="162" spans="1:12" s="10" customFormat="1" ht="15.75" hidden="1">
      <c r="A162" s="84" t="s">
        <v>105</v>
      </c>
      <c r="B162" s="17"/>
      <c r="C162" s="79"/>
      <c r="D162" s="79"/>
      <c r="E162" s="79"/>
      <c r="F162" s="12"/>
      <c r="G162" s="12"/>
      <c r="L162" s="312" t="e">
        <f t="shared" si="2"/>
        <v>#DIV/0!</v>
      </c>
    </row>
    <row r="163" spans="1:12" s="10" customFormat="1" ht="15.75" hidden="1">
      <c r="A163" s="84" t="s">
        <v>105</v>
      </c>
      <c r="B163" s="17"/>
      <c r="C163" s="79"/>
      <c r="D163" s="79"/>
      <c r="E163" s="79"/>
      <c r="F163" s="12"/>
      <c r="G163" s="12"/>
      <c r="L163" s="312" t="e">
        <f t="shared" si="2"/>
        <v>#DIV/0!</v>
      </c>
    </row>
    <row r="164" spans="1:12" s="10" customFormat="1" ht="15.75" hidden="1">
      <c r="A164" s="106" t="s">
        <v>324</v>
      </c>
      <c r="B164" s="17"/>
      <c r="C164" s="79">
        <f>SUM(C162:C163)</f>
        <v>0</v>
      </c>
      <c r="D164" s="79">
        <f>SUM(D162:D163)</f>
        <v>0</v>
      </c>
      <c r="E164" s="79">
        <f>SUM(E162:E163)</f>
        <v>0</v>
      </c>
      <c r="F164" s="12"/>
      <c r="G164" s="12"/>
      <c r="L164" s="312" t="e">
        <f t="shared" si="2"/>
        <v>#DIV/0!</v>
      </c>
    </row>
    <row r="165" spans="1:12" s="10" customFormat="1" ht="15.75" hidden="1">
      <c r="A165" s="84" t="s">
        <v>105</v>
      </c>
      <c r="B165" s="17"/>
      <c r="C165" s="79"/>
      <c r="D165" s="79"/>
      <c r="E165" s="79"/>
      <c r="F165" s="12"/>
      <c r="G165" s="12"/>
      <c r="L165" s="312" t="e">
        <f t="shared" si="2"/>
        <v>#DIV/0!</v>
      </c>
    </row>
    <row r="166" spans="1:12" s="10" customFormat="1" ht="15.75">
      <c r="A166" s="84" t="s">
        <v>435</v>
      </c>
      <c r="B166" s="17">
        <v>2</v>
      </c>
      <c r="C166" s="79">
        <v>9500</v>
      </c>
      <c r="D166" s="79">
        <v>9500</v>
      </c>
      <c r="E166" s="79">
        <v>12728</v>
      </c>
      <c r="F166" s="12"/>
      <c r="G166" s="12"/>
      <c r="L166" s="312">
        <f t="shared" si="2"/>
        <v>133.97894736842105</v>
      </c>
    </row>
    <row r="167" spans="1:12" s="10" customFormat="1" ht="15.75">
      <c r="A167" s="106" t="s">
        <v>325</v>
      </c>
      <c r="B167" s="17"/>
      <c r="C167" s="79">
        <f>SUM(C165:C166)</f>
        <v>9500</v>
      </c>
      <c r="D167" s="79">
        <f>SUM(D165:D166)</f>
        <v>9500</v>
      </c>
      <c r="E167" s="79">
        <f>SUM(E165:E166)</f>
        <v>12728</v>
      </c>
      <c r="F167" s="12"/>
      <c r="G167" s="12"/>
      <c r="L167" s="312">
        <f t="shared" si="2"/>
        <v>133.97894736842105</v>
      </c>
    </row>
    <row r="168" spans="1:12" s="10" customFormat="1" ht="15.75">
      <c r="A168" s="63" t="s">
        <v>326</v>
      </c>
      <c r="B168" s="17"/>
      <c r="C168" s="79">
        <f>C164+C167</f>
        <v>9500</v>
      </c>
      <c r="D168" s="79">
        <f>D164+D167</f>
        <v>9500</v>
      </c>
      <c r="E168" s="79">
        <f>E164+E167</f>
        <v>12728</v>
      </c>
      <c r="F168" s="12"/>
      <c r="G168" s="12"/>
      <c r="L168" s="312">
        <f t="shared" si="2"/>
        <v>133.97894736842105</v>
      </c>
    </row>
    <row r="169" spans="1:12" s="10" customFormat="1" ht="15.75" hidden="1">
      <c r="A169" s="84" t="s">
        <v>327</v>
      </c>
      <c r="B169" s="17">
        <v>2</v>
      </c>
      <c r="C169" s="79"/>
      <c r="D169" s="79"/>
      <c r="E169" s="79"/>
      <c r="F169" s="12"/>
      <c r="G169" s="12"/>
      <c r="L169" s="312" t="e">
        <f t="shared" si="2"/>
        <v>#DIV/0!</v>
      </c>
    </row>
    <row r="170" spans="1:12" s="10" customFormat="1" ht="31.5" hidden="1">
      <c r="A170" s="84" t="s">
        <v>328</v>
      </c>
      <c r="B170" s="17">
        <v>2</v>
      </c>
      <c r="C170" s="79"/>
      <c r="D170" s="79"/>
      <c r="E170" s="79"/>
      <c r="F170" s="12"/>
      <c r="G170" s="12"/>
      <c r="L170" s="312" t="e">
        <f t="shared" si="2"/>
        <v>#DIV/0!</v>
      </c>
    </row>
    <row r="171" spans="1:12" s="10" customFormat="1" ht="31.5" hidden="1">
      <c r="A171" s="84" t="s">
        <v>329</v>
      </c>
      <c r="B171" s="17">
        <v>2</v>
      </c>
      <c r="C171" s="79"/>
      <c r="D171" s="79"/>
      <c r="E171" s="79"/>
      <c r="F171" s="12"/>
      <c r="G171" s="12"/>
      <c r="L171" s="312" t="e">
        <f t="shared" si="2"/>
        <v>#DIV/0!</v>
      </c>
    </row>
    <row r="172" spans="1:12" s="10" customFormat="1" ht="15.75" hidden="1">
      <c r="A172" s="84" t="s">
        <v>331</v>
      </c>
      <c r="B172" s="17">
        <v>2</v>
      </c>
      <c r="C172" s="79"/>
      <c r="D172" s="79"/>
      <c r="E172" s="79"/>
      <c r="F172" s="12"/>
      <c r="G172" s="12"/>
      <c r="L172" s="312" t="e">
        <f t="shared" si="2"/>
        <v>#DIV/0!</v>
      </c>
    </row>
    <row r="173" spans="1:12" s="10" customFormat="1" ht="31.5" hidden="1">
      <c r="A173" s="84" t="s">
        <v>330</v>
      </c>
      <c r="B173" s="17">
        <v>2</v>
      </c>
      <c r="C173" s="79"/>
      <c r="D173" s="79"/>
      <c r="E173" s="79"/>
      <c r="F173" s="12"/>
      <c r="G173" s="12"/>
      <c r="L173" s="312" t="e">
        <f t="shared" si="2"/>
        <v>#DIV/0!</v>
      </c>
    </row>
    <row r="174" spans="1:12" s="10" customFormat="1" ht="15.75" hidden="1">
      <c r="A174" s="84" t="s">
        <v>332</v>
      </c>
      <c r="B174" s="17">
        <v>2</v>
      </c>
      <c r="C174" s="79"/>
      <c r="D174" s="79"/>
      <c r="E174" s="79"/>
      <c r="F174" s="12"/>
      <c r="G174" s="12"/>
      <c r="L174" s="312" t="e">
        <f t="shared" si="2"/>
        <v>#DIV/0!</v>
      </c>
    </row>
    <row r="175" spans="1:12" s="10" customFormat="1" ht="15.75" hidden="1">
      <c r="A175" s="84" t="s">
        <v>105</v>
      </c>
      <c r="B175" s="17">
        <v>2</v>
      </c>
      <c r="C175" s="79"/>
      <c r="D175" s="79"/>
      <c r="E175" s="79"/>
      <c r="F175" s="12"/>
      <c r="G175" s="12"/>
      <c r="L175" s="312" t="e">
        <f t="shared" si="2"/>
        <v>#DIV/0!</v>
      </c>
    </row>
    <row r="176" spans="1:12" s="10" customFormat="1" ht="15.75" hidden="1">
      <c r="A176" s="84" t="s">
        <v>105</v>
      </c>
      <c r="B176" s="17">
        <v>2</v>
      </c>
      <c r="C176" s="79"/>
      <c r="D176" s="79"/>
      <c r="E176" s="79"/>
      <c r="F176" s="12"/>
      <c r="G176" s="12"/>
      <c r="L176" s="312" t="e">
        <f t="shared" si="2"/>
        <v>#DIV/0!</v>
      </c>
    </row>
    <row r="177" spans="1:12" s="10" customFormat="1" ht="15.75" hidden="1">
      <c r="A177" s="84" t="s">
        <v>105</v>
      </c>
      <c r="B177" s="17">
        <v>2</v>
      </c>
      <c r="C177" s="79"/>
      <c r="D177" s="79"/>
      <c r="E177" s="79"/>
      <c r="F177" s="12"/>
      <c r="G177" s="12"/>
      <c r="L177" s="312" t="e">
        <f t="shared" si="2"/>
        <v>#DIV/0!</v>
      </c>
    </row>
    <row r="178" spans="1:12" s="10" customFormat="1" ht="15.75" hidden="1">
      <c r="A178" s="84" t="s">
        <v>105</v>
      </c>
      <c r="B178" s="17">
        <v>2</v>
      </c>
      <c r="C178" s="79"/>
      <c r="D178" s="79"/>
      <c r="E178" s="79"/>
      <c r="F178" s="12"/>
      <c r="G178" s="12"/>
      <c r="L178" s="312" t="e">
        <f t="shared" si="2"/>
        <v>#DIV/0!</v>
      </c>
    </row>
    <row r="179" spans="1:12" s="10" customFormat="1" ht="15.75" hidden="1">
      <c r="A179" s="106" t="s">
        <v>333</v>
      </c>
      <c r="B179" s="17"/>
      <c r="C179" s="79">
        <f>SUM(C175:C178)</f>
        <v>0</v>
      </c>
      <c r="D179" s="79">
        <f>SUM(D175:D178)</f>
        <v>0</v>
      </c>
      <c r="E179" s="79">
        <f>SUM(E175:E178)</f>
        <v>0</v>
      </c>
      <c r="F179" s="12"/>
      <c r="G179" s="12"/>
      <c r="L179" s="312" t="e">
        <f t="shared" si="2"/>
        <v>#DIV/0!</v>
      </c>
    </row>
    <row r="180" spans="1:12" s="10" customFormat="1" ht="15.75" hidden="1">
      <c r="A180" s="63" t="s">
        <v>334</v>
      </c>
      <c r="B180" s="17"/>
      <c r="C180" s="79">
        <f>SUM(C169:C174)+C179</f>
        <v>0</v>
      </c>
      <c r="D180" s="79">
        <f>SUM(D169:D174)+D179</f>
        <v>0</v>
      </c>
      <c r="E180" s="79">
        <f>SUM(E169:E174)+E179</f>
        <v>0</v>
      </c>
      <c r="F180" s="12"/>
      <c r="G180" s="12"/>
      <c r="L180" s="312" t="e">
        <f t="shared" si="2"/>
        <v>#DIV/0!</v>
      </c>
    </row>
    <row r="181" spans="1:12" s="10" customFormat="1" ht="15.75">
      <c r="A181" s="84" t="s">
        <v>363</v>
      </c>
      <c r="B181" s="17">
        <v>2</v>
      </c>
      <c r="C181" s="79">
        <v>205820</v>
      </c>
      <c r="D181" s="79">
        <v>205820</v>
      </c>
      <c r="E181" s="79">
        <v>172580</v>
      </c>
      <c r="F181" s="12"/>
      <c r="G181" s="12"/>
      <c r="L181" s="312">
        <f t="shared" si="2"/>
        <v>83.84996598969974</v>
      </c>
    </row>
    <row r="182" spans="1:12" s="10" customFormat="1" ht="15.75" hidden="1">
      <c r="A182" s="84" t="s">
        <v>335</v>
      </c>
      <c r="B182" s="17">
        <v>2</v>
      </c>
      <c r="C182" s="79"/>
      <c r="D182" s="79"/>
      <c r="E182" s="79"/>
      <c r="F182" s="12"/>
      <c r="G182" s="12"/>
      <c r="L182" s="312" t="e">
        <f t="shared" si="2"/>
        <v>#DIV/0!</v>
      </c>
    </row>
    <row r="183" spans="1:12" s="10" customFormat="1" ht="15.75" hidden="1">
      <c r="A183" s="84" t="s">
        <v>336</v>
      </c>
      <c r="B183" s="17">
        <v>2</v>
      </c>
      <c r="C183" s="79"/>
      <c r="D183" s="79"/>
      <c r="E183" s="79"/>
      <c r="F183" s="12"/>
      <c r="G183" s="12"/>
      <c r="L183" s="312" t="e">
        <f t="shared" si="2"/>
        <v>#DIV/0!</v>
      </c>
    </row>
    <row r="184" spans="1:12" s="10" customFormat="1" ht="15.75">
      <c r="A184" s="107" t="s">
        <v>337</v>
      </c>
      <c r="B184" s="17"/>
      <c r="C184" s="79">
        <f>SUM(C181:C183)</f>
        <v>205820</v>
      </c>
      <c r="D184" s="79">
        <f>SUM(D181:D183)</f>
        <v>205820</v>
      </c>
      <c r="E184" s="79">
        <f>SUM(E181:E183)</f>
        <v>172580</v>
      </c>
      <c r="F184" s="12"/>
      <c r="G184" s="12"/>
      <c r="L184" s="312">
        <f t="shared" si="2"/>
        <v>83.84996598969974</v>
      </c>
    </row>
    <row r="185" spans="1:12" s="10" customFormat="1" ht="15.75" hidden="1">
      <c r="A185" s="63" t="s">
        <v>338</v>
      </c>
      <c r="B185" s="17"/>
      <c r="C185" s="79"/>
      <c r="D185" s="79"/>
      <c r="E185" s="79"/>
      <c r="F185" s="12"/>
      <c r="G185" s="12"/>
      <c r="L185" s="312" t="e">
        <f t="shared" si="2"/>
        <v>#DIV/0!</v>
      </c>
    </row>
    <row r="186" spans="1:12" s="10" customFormat="1" ht="15.75" hidden="1">
      <c r="A186" s="63" t="s">
        <v>339</v>
      </c>
      <c r="B186" s="17"/>
      <c r="C186" s="79"/>
      <c r="D186" s="79"/>
      <c r="E186" s="79"/>
      <c r="F186" s="12"/>
      <c r="G186" s="12"/>
      <c r="L186" s="312" t="e">
        <f t="shared" si="2"/>
        <v>#DIV/0!</v>
      </c>
    </row>
    <row r="187" spans="1:12" s="10" customFormat="1" ht="15.75" hidden="1">
      <c r="A187" s="84" t="s">
        <v>479</v>
      </c>
      <c r="B187" s="17">
        <v>2</v>
      </c>
      <c r="C187" s="79"/>
      <c r="D187" s="79"/>
      <c r="E187" s="79"/>
      <c r="F187" s="12"/>
      <c r="G187" s="12"/>
      <c r="L187" s="312" t="e">
        <f t="shared" si="2"/>
        <v>#DIV/0!</v>
      </c>
    </row>
    <row r="188" spans="1:12" s="10" customFormat="1" ht="31.5">
      <c r="A188" s="84" t="s">
        <v>480</v>
      </c>
      <c r="B188" s="17">
        <v>2</v>
      </c>
      <c r="C188" s="79">
        <v>33427</v>
      </c>
      <c r="D188" s="79">
        <v>33427</v>
      </c>
      <c r="E188" s="79">
        <v>42725</v>
      </c>
      <c r="F188" s="12"/>
      <c r="G188" s="12"/>
      <c r="L188" s="312">
        <f t="shared" si="2"/>
        <v>127.81583749663446</v>
      </c>
    </row>
    <row r="189" spans="1:12" s="10" customFormat="1" ht="31.5">
      <c r="A189" s="63" t="s">
        <v>478</v>
      </c>
      <c r="B189" s="17"/>
      <c r="C189" s="79">
        <f>SUM(C187:C188)</f>
        <v>33427</v>
      </c>
      <c r="D189" s="79">
        <f>SUM(D187:D188)</f>
        <v>33427</v>
      </c>
      <c r="E189" s="79">
        <f>SUM(E187:E188)</f>
        <v>42725</v>
      </c>
      <c r="F189" s="12"/>
      <c r="G189" s="12"/>
      <c r="L189" s="312">
        <f t="shared" si="2"/>
        <v>127.81583749663446</v>
      </c>
    </row>
    <row r="190" spans="1:12" s="10" customFormat="1" ht="15.75" hidden="1">
      <c r="A190" s="84" t="s">
        <v>481</v>
      </c>
      <c r="B190" s="17">
        <v>2</v>
      </c>
      <c r="C190" s="79"/>
      <c r="D190" s="79"/>
      <c r="E190" s="79"/>
      <c r="F190" s="12"/>
      <c r="G190" s="12"/>
      <c r="L190" s="312" t="e">
        <f t="shared" si="2"/>
        <v>#DIV/0!</v>
      </c>
    </row>
    <row r="191" spans="1:12" s="10" customFormat="1" ht="15.75" hidden="1">
      <c r="A191" s="84" t="s">
        <v>482</v>
      </c>
      <c r="B191" s="17">
        <v>2</v>
      </c>
      <c r="C191" s="79"/>
      <c r="D191" s="79"/>
      <c r="E191" s="79"/>
      <c r="F191" s="12"/>
      <c r="G191" s="12"/>
      <c r="L191" s="312" t="e">
        <f t="shared" si="2"/>
        <v>#DIV/0!</v>
      </c>
    </row>
    <row r="192" spans="1:12" s="10" customFormat="1" ht="15.75" hidden="1">
      <c r="A192" s="63" t="s">
        <v>340</v>
      </c>
      <c r="B192" s="103"/>
      <c r="C192" s="79">
        <f>SUM(C190:C191)</f>
        <v>0</v>
      </c>
      <c r="D192" s="79">
        <f>SUM(D190:D191)</f>
        <v>0</v>
      </c>
      <c r="E192" s="79">
        <f>SUM(E190:E191)</f>
        <v>0</v>
      </c>
      <c r="F192" s="12"/>
      <c r="G192" s="12"/>
      <c r="L192" s="312" t="e">
        <f t="shared" si="2"/>
        <v>#DIV/0!</v>
      </c>
    </row>
    <row r="193" spans="1:12" s="10" customFormat="1" ht="15.75" hidden="1">
      <c r="A193" s="84" t="s">
        <v>417</v>
      </c>
      <c r="B193" s="103">
        <v>2</v>
      </c>
      <c r="C193" s="79"/>
      <c r="D193" s="79"/>
      <c r="E193" s="79"/>
      <c r="F193" s="12"/>
      <c r="G193" s="12"/>
      <c r="L193" s="312" t="e">
        <f t="shared" si="2"/>
        <v>#DIV/0!</v>
      </c>
    </row>
    <row r="194" spans="1:12" s="10" customFormat="1" ht="63" hidden="1">
      <c r="A194" s="84" t="s">
        <v>341</v>
      </c>
      <c r="B194" s="103"/>
      <c r="C194" s="79"/>
      <c r="D194" s="79"/>
      <c r="E194" s="79"/>
      <c r="F194" s="12"/>
      <c r="G194" s="12"/>
      <c r="L194" s="312" t="e">
        <f t="shared" si="2"/>
        <v>#DIV/0!</v>
      </c>
    </row>
    <row r="195" spans="1:12" s="10" customFormat="1" ht="31.5" hidden="1">
      <c r="A195" s="84" t="s">
        <v>343</v>
      </c>
      <c r="B195" s="103">
        <v>2</v>
      </c>
      <c r="C195" s="79"/>
      <c r="D195" s="79"/>
      <c r="E195" s="79"/>
      <c r="F195" s="12"/>
      <c r="G195" s="12"/>
      <c r="L195" s="312" t="e">
        <f t="shared" si="2"/>
        <v>#DIV/0!</v>
      </c>
    </row>
    <row r="196" spans="1:12" s="10" customFormat="1" ht="15.75">
      <c r="A196" s="84" t="s">
        <v>344</v>
      </c>
      <c r="B196" s="103">
        <v>2</v>
      </c>
      <c r="C196" s="79"/>
      <c r="D196" s="79"/>
      <c r="E196" s="79">
        <v>82</v>
      </c>
      <c r="F196" s="12"/>
      <c r="G196" s="12"/>
      <c r="L196" s="312"/>
    </row>
    <row r="197" spans="1:12" s="10" customFormat="1" ht="15.75">
      <c r="A197" s="106" t="s">
        <v>342</v>
      </c>
      <c r="B197" s="103"/>
      <c r="C197" s="79">
        <f>SUM(C195:C196)</f>
        <v>0</v>
      </c>
      <c r="D197" s="79">
        <f>SUM(D195:D196)</f>
        <v>0</v>
      </c>
      <c r="E197" s="79">
        <f>SUM(E195:E196)</f>
        <v>82</v>
      </c>
      <c r="F197" s="12"/>
      <c r="G197" s="12"/>
      <c r="L197" s="312"/>
    </row>
    <row r="198" spans="1:12" s="10" customFormat="1" ht="15.75" hidden="1">
      <c r="A198" s="84" t="s">
        <v>105</v>
      </c>
      <c r="B198" s="103"/>
      <c r="C198" s="79"/>
      <c r="D198" s="79"/>
      <c r="E198" s="79"/>
      <c r="F198" s="12"/>
      <c r="G198" s="12"/>
      <c r="L198" s="312"/>
    </row>
    <row r="199" spans="1:12" s="10" customFormat="1" ht="15.75" hidden="1">
      <c r="A199" s="84" t="s">
        <v>105</v>
      </c>
      <c r="B199" s="103"/>
      <c r="C199" s="79"/>
      <c r="D199" s="79"/>
      <c r="E199" s="79"/>
      <c r="F199" s="12"/>
      <c r="G199" s="12"/>
      <c r="L199" s="312"/>
    </row>
    <row r="200" spans="1:12" s="10" customFormat="1" ht="31.5" hidden="1">
      <c r="A200" s="106" t="s">
        <v>345</v>
      </c>
      <c r="B200" s="103"/>
      <c r="C200" s="79">
        <f>SUM(C198:C199)</f>
        <v>0</v>
      </c>
      <c r="D200" s="79">
        <f>SUM(D198:D199)</f>
        <v>0</v>
      </c>
      <c r="E200" s="79">
        <f>SUM(E198:E199)</f>
        <v>0</v>
      </c>
      <c r="F200" s="12"/>
      <c r="G200" s="12"/>
      <c r="L200" s="312"/>
    </row>
    <row r="201" spans="1:12" s="10" customFormat="1" ht="15.75">
      <c r="A201" s="63" t="s">
        <v>418</v>
      </c>
      <c r="B201" s="103"/>
      <c r="C201" s="79">
        <f>SUM(C194)+C197+C200</f>
        <v>0</v>
      </c>
      <c r="D201" s="79">
        <f>SUM(D194)+D197+D200</f>
        <v>0</v>
      </c>
      <c r="E201" s="79">
        <f>SUM(E194)+E197+E200</f>
        <v>82</v>
      </c>
      <c r="F201" s="12"/>
      <c r="G201" s="12"/>
      <c r="L201" s="312"/>
    </row>
    <row r="202" spans="1:12" s="10" customFormat="1" ht="15.75">
      <c r="A202" s="43" t="s">
        <v>323</v>
      </c>
      <c r="B202" s="99"/>
      <c r="C202" s="81">
        <f>SUM(C203:C203:C205)</f>
        <v>673447</v>
      </c>
      <c r="D202" s="81">
        <f>SUM(D203:D203:D205)</f>
        <v>673447</v>
      </c>
      <c r="E202" s="81">
        <f>SUM(E203:E203:E205)</f>
        <v>673579</v>
      </c>
      <c r="F202" s="12"/>
      <c r="G202" s="12"/>
      <c r="L202" s="312">
        <f aca="true" t="shared" si="3" ref="L202:L259">E202/D202*100</f>
        <v>100.01960065157319</v>
      </c>
    </row>
    <row r="203" spans="1:12" s="10" customFormat="1" ht="15.75">
      <c r="A203" s="84" t="s">
        <v>376</v>
      </c>
      <c r="B203" s="97">
        <v>1</v>
      </c>
      <c r="C203" s="79">
        <f>SUMIF($B$150:$B$202,"1",C$150:C$202)</f>
        <v>0</v>
      </c>
      <c r="D203" s="79">
        <f>SUMIF($B$150:$B$202,"1",D$150:D$202)</f>
        <v>0</v>
      </c>
      <c r="E203" s="79">
        <f>SUMIF($B$150:$B$202,"1",E$150:E$202)</f>
        <v>0</v>
      </c>
      <c r="F203" s="12"/>
      <c r="G203" s="12"/>
      <c r="L203" s="312"/>
    </row>
    <row r="204" spans="1:12" s="10" customFormat="1" ht="15.75">
      <c r="A204" s="84" t="s">
        <v>217</v>
      </c>
      <c r="B204" s="97">
        <v>2</v>
      </c>
      <c r="C204" s="79">
        <f>SUMIF($B$150:$B$202,"2",C$150:C$202)</f>
        <v>673447</v>
      </c>
      <c r="D204" s="79">
        <f>SUMIF($B$150:$B$202,"2",D$150:D$202)</f>
        <v>673447</v>
      </c>
      <c r="E204" s="79">
        <f>SUMIF($B$150:$B$202,"2",E$150:E$202)</f>
        <v>673579</v>
      </c>
      <c r="F204" s="12"/>
      <c r="G204" s="12"/>
      <c r="L204" s="312">
        <f t="shared" si="3"/>
        <v>100.01960065157319</v>
      </c>
    </row>
    <row r="205" spans="1:12" s="10" customFormat="1" ht="15.75">
      <c r="A205" s="84" t="s">
        <v>111</v>
      </c>
      <c r="B205" s="97">
        <v>3</v>
      </c>
      <c r="C205" s="79">
        <f>SUMIF($B$150:$B$202,"3",C$150:C$202)</f>
        <v>0</v>
      </c>
      <c r="D205" s="79">
        <f>SUMIF($B$150:$B$202,"3",D$150:D$202)</f>
        <v>0</v>
      </c>
      <c r="E205" s="79">
        <f>SUMIF($B$150:$B$202,"3",E$150:E$202)</f>
        <v>0</v>
      </c>
      <c r="F205" s="12"/>
      <c r="G205" s="12"/>
      <c r="L205" s="312"/>
    </row>
    <row r="206" spans="1:12" s="10" customFormat="1" ht="15.75">
      <c r="A206" s="67" t="s">
        <v>346</v>
      </c>
      <c r="B206" s="17"/>
      <c r="C206" s="81"/>
      <c r="D206" s="81"/>
      <c r="E206" s="81"/>
      <c r="F206" s="12"/>
      <c r="G206" s="12"/>
      <c r="L206" s="312"/>
    </row>
    <row r="207" spans="1:12" s="10" customFormat="1" ht="15.75" hidden="1">
      <c r="A207" s="84" t="s">
        <v>104</v>
      </c>
      <c r="B207" s="103"/>
      <c r="C207" s="79"/>
      <c r="D207" s="79"/>
      <c r="E207" s="79"/>
      <c r="F207" s="12"/>
      <c r="G207" s="12"/>
      <c r="L207" s="312" t="e">
        <f t="shared" si="3"/>
        <v>#DIV/0!</v>
      </c>
    </row>
    <row r="208" spans="1:12" s="10" customFormat="1" ht="15.75" hidden="1">
      <c r="A208" s="107" t="s">
        <v>347</v>
      </c>
      <c r="B208" s="103"/>
      <c r="C208" s="79">
        <f>SUM(C207)</f>
        <v>0</v>
      </c>
      <c r="D208" s="79">
        <f>SUM(D207)</f>
        <v>0</v>
      </c>
      <c r="E208" s="79">
        <f>SUM(E207)</f>
        <v>0</v>
      </c>
      <c r="F208" s="12"/>
      <c r="G208" s="12"/>
      <c r="L208" s="312" t="e">
        <f t="shared" si="3"/>
        <v>#DIV/0!</v>
      </c>
    </row>
    <row r="209" spans="1:12" s="10" customFormat="1" ht="15.75">
      <c r="A209" s="84" t="s">
        <v>348</v>
      </c>
      <c r="B209" s="103">
        <v>2</v>
      </c>
      <c r="C209" s="79"/>
      <c r="D209" s="79">
        <v>1228275</v>
      </c>
      <c r="E209" s="79">
        <v>1228275</v>
      </c>
      <c r="F209" s="12"/>
      <c r="G209" s="12"/>
      <c r="L209" s="312">
        <f t="shared" si="3"/>
        <v>100</v>
      </c>
    </row>
    <row r="210" spans="1:12" s="10" customFormat="1" ht="15.75" hidden="1">
      <c r="A210" s="84" t="s">
        <v>105</v>
      </c>
      <c r="B210" s="103">
        <v>2</v>
      </c>
      <c r="C210" s="79"/>
      <c r="D210" s="79"/>
      <c r="E210" s="79"/>
      <c r="F210" s="12"/>
      <c r="G210" s="12"/>
      <c r="L210" s="312" t="e">
        <f t="shared" si="3"/>
        <v>#DIV/0!</v>
      </c>
    </row>
    <row r="211" spans="1:12" s="10" customFormat="1" ht="15.75" hidden="1">
      <c r="A211" s="84" t="s">
        <v>105</v>
      </c>
      <c r="B211" s="103">
        <v>2</v>
      </c>
      <c r="C211" s="79"/>
      <c r="D211" s="79"/>
      <c r="E211" s="79"/>
      <c r="F211" s="12"/>
      <c r="G211" s="12"/>
      <c r="L211" s="312" t="e">
        <f t="shared" si="3"/>
        <v>#DIV/0!</v>
      </c>
    </row>
    <row r="212" spans="1:12" s="10" customFormat="1" ht="31.5" hidden="1">
      <c r="A212" s="106" t="s">
        <v>350</v>
      </c>
      <c r="B212" s="103"/>
      <c r="C212" s="79">
        <f>SUM(C210:C211)</f>
        <v>0</v>
      </c>
      <c r="D212" s="79">
        <f>SUM(D210:D211)</f>
        <v>0</v>
      </c>
      <c r="E212" s="79">
        <f>SUM(E210:E211)</f>
        <v>0</v>
      </c>
      <c r="F212" s="12"/>
      <c r="G212" s="12"/>
      <c r="L212" s="312" t="e">
        <f t="shared" si="3"/>
        <v>#DIV/0!</v>
      </c>
    </row>
    <row r="213" spans="1:12" s="10" customFormat="1" ht="15.75">
      <c r="A213" s="63" t="s">
        <v>349</v>
      </c>
      <c r="B213" s="103"/>
      <c r="C213" s="79">
        <f>C209+C212</f>
        <v>0</v>
      </c>
      <c r="D213" s="79">
        <f>D209+D212</f>
        <v>1228275</v>
      </c>
      <c r="E213" s="79">
        <f>E209+E212</f>
        <v>1228275</v>
      </c>
      <c r="F213" s="12"/>
      <c r="G213" s="12"/>
      <c r="L213" s="312">
        <f t="shared" si="3"/>
        <v>100</v>
      </c>
    </row>
    <row r="214" spans="1:12" s="10" customFormat="1" ht="15.75" hidden="1">
      <c r="A214" s="84" t="s">
        <v>104</v>
      </c>
      <c r="B214" s="103">
        <v>2</v>
      </c>
      <c r="C214" s="79"/>
      <c r="D214" s="79"/>
      <c r="E214" s="79"/>
      <c r="F214" s="12"/>
      <c r="G214" s="12"/>
      <c r="L214" s="312" t="e">
        <f t="shared" si="3"/>
        <v>#DIV/0!</v>
      </c>
    </row>
    <row r="215" spans="1:12" s="10" customFormat="1" ht="15.75" hidden="1">
      <c r="A215" s="84" t="s">
        <v>104</v>
      </c>
      <c r="B215" s="103">
        <v>2</v>
      </c>
      <c r="C215" s="79"/>
      <c r="D215" s="79"/>
      <c r="E215" s="79"/>
      <c r="F215" s="12"/>
      <c r="G215" s="12"/>
      <c r="L215" s="312" t="e">
        <f t="shared" si="3"/>
        <v>#DIV/0!</v>
      </c>
    </row>
    <row r="216" spans="1:12" s="10" customFormat="1" ht="15.75" hidden="1">
      <c r="A216" s="84" t="s">
        <v>104</v>
      </c>
      <c r="B216" s="103">
        <v>2</v>
      </c>
      <c r="C216" s="79"/>
      <c r="D216" s="79"/>
      <c r="E216" s="79"/>
      <c r="F216" s="12"/>
      <c r="G216" s="12"/>
      <c r="L216" s="312" t="e">
        <f t="shared" si="3"/>
        <v>#DIV/0!</v>
      </c>
    </row>
    <row r="217" spans="1:12" s="10" customFormat="1" ht="15.75" hidden="1">
      <c r="A217" s="107" t="s">
        <v>351</v>
      </c>
      <c r="B217" s="103"/>
      <c r="C217" s="79">
        <f>SUM(C214:C216)</f>
        <v>0</v>
      </c>
      <c r="D217" s="79">
        <f>SUM(D214:D216)</f>
        <v>0</v>
      </c>
      <c r="E217" s="79">
        <f>SUM(E214:E216)</f>
        <v>0</v>
      </c>
      <c r="F217" s="12"/>
      <c r="G217" s="12"/>
      <c r="L217" s="312" t="e">
        <f t="shared" si="3"/>
        <v>#DIV/0!</v>
      </c>
    </row>
    <row r="218" spans="1:12" s="10" customFormat="1" ht="15.75" hidden="1">
      <c r="A218" s="84" t="s">
        <v>352</v>
      </c>
      <c r="B218" s="103">
        <v>2</v>
      </c>
      <c r="C218" s="79"/>
      <c r="D218" s="79"/>
      <c r="E218" s="79"/>
      <c r="F218" s="12"/>
      <c r="G218" s="12"/>
      <c r="L218" s="312" t="e">
        <f t="shared" si="3"/>
        <v>#DIV/0!</v>
      </c>
    </row>
    <row r="219" spans="1:12" s="10" customFormat="1" ht="15.75" hidden="1">
      <c r="A219" s="84" t="s">
        <v>353</v>
      </c>
      <c r="B219" s="103">
        <v>2</v>
      </c>
      <c r="C219" s="79"/>
      <c r="D219" s="79"/>
      <c r="E219" s="79"/>
      <c r="F219" s="12"/>
      <c r="G219" s="12"/>
      <c r="L219" s="312" t="e">
        <f t="shared" si="3"/>
        <v>#DIV/0!</v>
      </c>
    </row>
    <row r="220" spans="1:12" s="10" customFormat="1" ht="15.75" hidden="1">
      <c r="A220" s="63" t="s">
        <v>354</v>
      </c>
      <c r="B220" s="103"/>
      <c r="C220" s="79">
        <f>SUM(C218:C219)</f>
        <v>0</v>
      </c>
      <c r="D220" s="79">
        <f>SUM(D218:D219)</f>
        <v>0</v>
      </c>
      <c r="E220" s="79">
        <f>SUM(E218:E219)</f>
        <v>0</v>
      </c>
      <c r="F220" s="12"/>
      <c r="G220" s="12"/>
      <c r="L220" s="312" t="e">
        <f t="shared" si="3"/>
        <v>#DIV/0!</v>
      </c>
    </row>
    <row r="221" spans="1:12" s="10" customFormat="1" ht="15.75" hidden="1">
      <c r="A221" s="63" t="s">
        <v>355</v>
      </c>
      <c r="B221" s="103">
        <v>2</v>
      </c>
      <c r="C221" s="79"/>
      <c r="D221" s="79"/>
      <c r="E221" s="79"/>
      <c r="F221" s="12"/>
      <c r="G221" s="12"/>
      <c r="L221" s="312" t="e">
        <f t="shared" si="3"/>
        <v>#DIV/0!</v>
      </c>
    </row>
    <row r="222" spans="1:12" s="10" customFormat="1" ht="15.75">
      <c r="A222" s="43" t="s">
        <v>346</v>
      </c>
      <c r="B222" s="99"/>
      <c r="C222" s="81">
        <f>SUM(C223:C223:C225)</f>
        <v>0</v>
      </c>
      <c r="D222" s="81">
        <f>SUM(D223:D223:D225)</f>
        <v>1228275</v>
      </c>
      <c r="E222" s="81">
        <f>SUM(E223:E223:E225)</f>
        <v>1228275</v>
      </c>
      <c r="F222" s="12"/>
      <c r="G222" s="12"/>
      <c r="L222" s="312">
        <f t="shared" si="3"/>
        <v>100</v>
      </c>
    </row>
    <row r="223" spans="1:12" s="10" customFormat="1" ht="15.75">
      <c r="A223" s="84" t="s">
        <v>376</v>
      </c>
      <c r="B223" s="97">
        <v>1</v>
      </c>
      <c r="C223" s="79">
        <f>SUMIF($B$206:$B$222,"1",C$206:C$222)</f>
        <v>0</v>
      </c>
      <c r="D223" s="79">
        <f>SUMIF($B$206:$B$222,"1",D$206:D$222)</f>
        <v>0</v>
      </c>
      <c r="E223" s="79">
        <f>SUMIF($B$206:$B$222,"1",E$206:E$222)</f>
        <v>0</v>
      </c>
      <c r="F223" s="12"/>
      <c r="G223" s="12"/>
      <c r="L223" s="312"/>
    </row>
    <row r="224" spans="1:12" s="10" customFormat="1" ht="15.75">
      <c r="A224" s="84" t="s">
        <v>217</v>
      </c>
      <c r="B224" s="97">
        <v>2</v>
      </c>
      <c r="C224" s="79">
        <f>SUMIF($B$206:$B$222,"2",C$206:C$222)</f>
        <v>0</v>
      </c>
      <c r="D224" s="79">
        <f>SUMIF($B$206:$B$222,"2",D$206:D$222)</f>
        <v>1228275</v>
      </c>
      <c r="E224" s="79">
        <f>SUMIF($B$206:$B$222,"2",E$206:E$222)</f>
        <v>1228275</v>
      </c>
      <c r="F224" s="12"/>
      <c r="G224" s="12"/>
      <c r="L224" s="312">
        <f t="shared" si="3"/>
        <v>100</v>
      </c>
    </row>
    <row r="225" spans="1:12" s="10" customFormat="1" ht="15.75">
      <c r="A225" s="84" t="s">
        <v>111</v>
      </c>
      <c r="B225" s="97">
        <v>3</v>
      </c>
      <c r="C225" s="79">
        <f>SUMIF($B$206:$B$222,"3",C$206:C$222)</f>
        <v>0</v>
      </c>
      <c r="D225" s="79">
        <f>SUMIF($B$206:$B$222,"3",D$206:D$222)</f>
        <v>0</v>
      </c>
      <c r="E225" s="79">
        <f>SUMIF($B$206:$B$222,"3",E$206:E$222)</f>
        <v>0</v>
      </c>
      <c r="F225" s="12"/>
      <c r="G225" s="12"/>
      <c r="L225" s="312"/>
    </row>
    <row r="226" spans="1:12" s="10" customFormat="1" ht="15.75">
      <c r="A226" s="67" t="s">
        <v>359</v>
      </c>
      <c r="B226" s="17"/>
      <c r="C226" s="81"/>
      <c r="D226" s="81"/>
      <c r="E226" s="81"/>
      <c r="F226" s="12"/>
      <c r="G226" s="12"/>
      <c r="L226" s="312"/>
    </row>
    <row r="227" spans="1:12" s="10" customFormat="1" ht="15.75" hidden="1">
      <c r="A227" s="84"/>
      <c r="B227" s="17"/>
      <c r="C227" s="81"/>
      <c r="D227" s="81"/>
      <c r="E227" s="81"/>
      <c r="F227" s="12"/>
      <c r="G227" s="12"/>
      <c r="L227" s="312" t="e">
        <f t="shared" si="3"/>
        <v>#DIV/0!</v>
      </c>
    </row>
    <row r="228" spans="1:12" s="10" customFormat="1" ht="31.5" hidden="1">
      <c r="A228" s="63" t="s">
        <v>358</v>
      </c>
      <c r="B228" s="17"/>
      <c r="C228" s="79"/>
      <c r="D228" s="79"/>
      <c r="E228" s="79"/>
      <c r="F228" s="12"/>
      <c r="G228" s="12"/>
      <c r="L228" s="312" t="e">
        <f t="shared" si="3"/>
        <v>#DIV/0!</v>
      </c>
    </row>
    <row r="229" spans="1:12" s="10" customFormat="1" ht="15.75" hidden="1">
      <c r="A229" s="84" t="s">
        <v>437</v>
      </c>
      <c r="B229" s="17">
        <v>2</v>
      </c>
      <c r="C229" s="79"/>
      <c r="D229" s="79"/>
      <c r="E229" s="79"/>
      <c r="F229" s="12"/>
      <c r="G229" s="12"/>
      <c r="L229" s="312" t="e">
        <f t="shared" si="3"/>
        <v>#DIV/0!</v>
      </c>
    </row>
    <row r="230" spans="1:12" s="10" customFormat="1" ht="15.75">
      <c r="A230" s="84" t="s">
        <v>495</v>
      </c>
      <c r="B230" s="17">
        <v>2</v>
      </c>
      <c r="C230" s="79">
        <v>50000</v>
      </c>
      <c r="D230" s="79">
        <v>50000</v>
      </c>
      <c r="E230" s="79"/>
      <c r="F230" s="12"/>
      <c r="G230" s="12"/>
      <c r="L230" s="312">
        <f t="shared" si="3"/>
        <v>0</v>
      </c>
    </row>
    <row r="231" spans="1:12" s="10" customFormat="1" ht="47.25">
      <c r="A231" s="63" t="s">
        <v>419</v>
      </c>
      <c r="B231" s="17"/>
      <c r="C231" s="79">
        <f>SUM(C229:C230)</f>
        <v>50000</v>
      </c>
      <c r="D231" s="79">
        <f>SUM(D229:D230)</f>
        <v>50000</v>
      </c>
      <c r="E231" s="79">
        <f>SUM(E229:E230)</f>
        <v>0</v>
      </c>
      <c r="F231" s="12"/>
      <c r="G231" s="12"/>
      <c r="L231" s="312">
        <f t="shared" si="3"/>
        <v>0</v>
      </c>
    </row>
    <row r="232" spans="1:12" s="10" customFormat="1" ht="15.75" hidden="1">
      <c r="A232" s="63"/>
      <c r="B232" s="17"/>
      <c r="C232" s="79"/>
      <c r="D232" s="79"/>
      <c r="E232" s="79"/>
      <c r="F232" s="12"/>
      <c r="G232" s="12"/>
      <c r="L232" s="312" t="e">
        <f t="shared" si="3"/>
        <v>#DIV/0!</v>
      </c>
    </row>
    <row r="233" spans="1:12" s="10" customFormat="1" ht="15.75" hidden="1">
      <c r="A233" s="63"/>
      <c r="B233" s="17"/>
      <c r="C233" s="79"/>
      <c r="D233" s="79"/>
      <c r="E233" s="79"/>
      <c r="F233" s="12"/>
      <c r="G233" s="12"/>
      <c r="L233" s="312" t="e">
        <f t="shared" si="3"/>
        <v>#DIV/0!</v>
      </c>
    </row>
    <row r="234" spans="1:12" s="10" customFormat="1" ht="15.75" hidden="1">
      <c r="A234" s="63"/>
      <c r="B234" s="17"/>
      <c r="C234" s="79"/>
      <c r="D234" s="79"/>
      <c r="E234" s="79"/>
      <c r="F234" s="12"/>
      <c r="G234" s="12"/>
      <c r="L234" s="312" t="e">
        <f t="shared" si="3"/>
        <v>#DIV/0!</v>
      </c>
    </row>
    <row r="235" spans="1:12" s="10" customFormat="1" ht="15.75" hidden="1">
      <c r="A235" s="63" t="s">
        <v>420</v>
      </c>
      <c r="B235" s="17"/>
      <c r="C235" s="79"/>
      <c r="D235" s="79"/>
      <c r="E235" s="79"/>
      <c r="F235" s="12"/>
      <c r="G235" s="12"/>
      <c r="L235" s="312" t="e">
        <f t="shared" si="3"/>
        <v>#DIV/0!</v>
      </c>
    </row>
    <row r="236" spans="1:12" s="10" customFormat="1" ht="15.75">
      <c r="A236" s="43" t="s">
        <v>359</v>
      </c>
      <c r="B236" s="99"/>
      <c r="C236" s="81">
        <f>SUM(C237:C237:C239)</f>
        <v>50000</v>
      </c>
      <c r="D236" s="81">
        <f>SUM(D237:D237:D239)</f>
        <v>50000</v>
      </c>
      <c r="E236" s="81">
        <f>SUM(E237:E237:E239)</f>
        <v>0</v>
      </c>
      <c r="F236" s="12"/>
      <c r="G236" s="12"/>
      <c r="L236" s="312">
        <f t="shared" si="3"/>
        <v>0</v>
      </c>
    </row>
    <row r="237" spans="1:12" s="10" customFormat="1" ht="15.75">
      <c r="A237" s="84" t="s">
        <v>376</v>
      </c>
      <c r="B237" s="97">
        <v>1</v>
      </c>
      <c r="C237" s="79">
        <f>SUMIF($B$226:$B$236,"1",C$226:C$236)</f>
        <v>0</v>
      </c>
      <c r="D237" s="79">
        <f>SUMIF($B$226:$B$236,"1",D$226:D$236)</f>
        <v>0</v>
      </c>
      <c r="E237" s="79">
        <f>SUMIF($B$226:$B$236,"1",E$226:E$236)</f>
        <v>0</v>
      </c>
      <c r="F237" s="12"/>
      <c r="G237" s="12"/>
      <c r="L237" s="312"/>
    </row>
    <row r="238" spans="1:12" s="10" customFormat="1" ht="15.75">
      <c r="A238" s="84" t="s">
        <v>217</v>
      </c>
      <c r="B238" s="97">
        <v>2</v>
      </c>
      <c r="C238" s="79">
        <f>SUMIF($B$226:$B$236,"2",C$226:C$236)</f>
        <v>50000</v>
      </c>
      <c r="D238" s="79">
        <f>SUMIF($B$226:$B$236,"2",D$226:D$236)</f>
        <v>50000</v>
      </c>
      <c r="E238" s="79">
        <f>SUMIF($B$226:$B$236,"2",E$226:E$236)</f>
        <v>0</v>
      </c>
      <c r="F238" s="12"/>
      <c r="G238" s="12"/>
      <c r="L238" s="312">
        <f t="shared" si="3"/>
        <v>0</v>
      </c>
    </row>
    <row r="239" spans="1:12" s="10" customFormat="1" ht="15.75">
      <c r="A239" s="84" t="s">
        <v>111</v>
      </c>
      <c r="B239" s="97">
        <v>3</v>
      </c>
      <c r="C239" s="79">
        <f>SUMIF($B$226:$B$236,"3",C$226:C$236)</f>
        <v>0</v>
      </c>
      <c r="D239" s="79">
        <f>SUMIF($B$226:$B$236,"3",D$226:D$236)</f>
        <v>0</v>
      </c>
      <c r="E239" s="79">
        <f>SUMIF($B$226:$B$236,"3",E$226:E$236)</f>
        <v>0</v>
      </c>
      <c r="F239" s="12"/>
      <c r="G239" s="12"/>
      <c r="L239" s="312"/>
    </row>
    <row r="240" spans="1:12" s="10" customFormat="1" ht="15.75">
      <c r="A240" s="67" t="s">
        <v>360</v>
      </c>
      <c r="B240" s="17"/>
      <c r="C240" s="81"/>
      <c r="D240" s="81"/>
      <c r="E240" s="81"/>
      <c r="F240" s="12"/>
      <c r="G240" s="12"/>
      <c r="L240" s="312"/>
    </row>
    <row r="241" spans="1:12" s="10" customFormat="1" ht="15.75" hidden="1">
      <c r="A241" s="63"/>
      <c r="B241" s="17"/>
      <c r="C241" s="79"/>
      <c r="D241" s="79"/>
      <c r="E241" s="79"/>
      <c r="F241" s="12"/>
      <c r="G241" s="12"/>
      <c r="L241" s="312" t="e">
        <f t="shared" si="3"/>
        <v>#DIV/0!</v>
      </c>
    </row>
    <row r="242" spans="1:12" s="10" customFormat="1" ht="31.5" hidden="1">
      <c r="A242" s="63" t="s">
        <v>361</v>
      </c>
      <c r="B242" s="17"/>
      <c r="C242" s="79"/>
      <c r="D242" s="79"/>
      <c r="E242" s="79"/>
      <c r="F242" s="12"/>
      <c r="G242" s="12"/>
      <c r="L242" s="312" t="e">
        <f t="shared" si="3"/>
        <v>#DIV/0!</v>
      </c>
    </row>
    <row r="243" spans="1:12" s="10" customFormat="1" ht="15.75" hidden="1">
      <c r="A243" s="63"/>
      <c r="B243" s="17"/>
      <c r="C243" s="79"/>
      <c r="D243" s="79"/>
      <c r="E243" s="79"/>
      <c r="F243" s="12"/>
      <c r="G243" s="12"/>
      <c r="L243" s="312" t="e">
        <f t="shared" si="3"/>
        <v>#DIV/0!</v>
      </c>
    </row>
    <row r="244" spans="1:12" s="10" customFormat="1" ht="31.5" hidden="1">
      <c r="A244" s="63" t="s">
        <v>421</v>
      </c>
      <c r="B244" s="17"/>
      <c r="C244" s="79"/>
      <c r="D244" s="79"/>
      <c r="E244" s="79"/>
      <c r="F244" s="12"/>
      <c r="G244" s="12"/>
      <c r="L244" s="312" t="e">
        <f t="shared" si="3"/>
        <v>#DIV/0!</v>
      </c>
    </row>
    <row r="245" spans="1:12" s="10" customFormat="1" ht="15.75" hidden="1">
      <c r="A245" s="63"/>
      <c r="B245" s="17"/>
      <c r="C245" s="79"/>
      <c r="D245" s="79"/>
      <c r="E245" s="79"/>
      <c r="F245" s="12"/>
      <c r="G245" s="12"/>
      <c r="L245" s="312" t="e">
        <f t="shared" si="3"/>
        <v>#DIV/0!</v>
      </c>
    </row>
    <row r="246" spans="1:12" ht="15.75" hidden="1">
      <c r="A246" s="125"/>
      <c r="B246" s="126"/>
      <c r="C246" s="127"/>
      <c r="D246" s="127"/>
      <c r="E246" s="127"/>
      <c r="F246" s="12"/>
      <c r="G246" s="12"/>
      <c r="L246" s="312" t="e">
        <f t="shared" si="3"/>
        <v>#DIV/0!</v>
      </c>
    </row>
    <row r="247" spans="1:12" s="10" customFormat="1" ht="15.75">
      <c r="A247" s="63" t="s">
        <v>508</v>
      </c>
      <c r="B247" s="17">
        <v>2</v>
      </c>
      <c r="C247" s="79"/>
      <c r="D247" s="79">
        <v>100000</v>
      </c>
      <c r="E247" s="79">
        <v>100000</v>
      </c>
      <c r="F247" s="12"/>
      <c r="G247" s="12"/>
      <c r="L247" s="312">
        <f t="shared" si="3"/>
        <v>100</v>
      </c>
    </row>
    <row r="248" spans="1:12" s="10" customFormat="1" ht="31.5">
      <c r="A248" s="63" t="s">
        <v>422</v>
      </c>
      <c r="B248" s="17"/>
      <c r="C248" s="79"/>
      <c r="D248" s="79"/>
      <c r="E248" s="79"/>
      <c r="F248" s="12"/>
      <c r="G248" s="12"/>
      <c r="L248" s="312"/>
    </row>
    <row r="249" spans="1:12" s="10" customFormat="1" ht="31.5">
      <c r="A249" s="43" t="s">
        <v>360</v>
      </c>
      <c r="B249" s="99"/>
      <c r="C249" s="81">
        <f>SUM(C250:C250:C252)</f>
        <v>0</v>
      </c>
      <c r="D249" s="81">
        <f>SUM(D250:D250:D252)</f>
        <v>100000</v>
      </c>
      <c r="E249" s="81">
        <f>SUM(E250:E250:E252)</f>
        <v>100000</v>
      </c>
      <c r="F249" s="12"/>
      <c r="G249" s="12"/>
      <c r="L249" s="312">
        <f t="shared" si="3"/>
        <v>100</v>
      </c>
    </row>
    <row r="250" spans="1:12" s="10" customFormat="1" ht="15.75">
      <c r="A250" s="84" t="s">
        <v>376</v>
      </c>
      <c r="B250" s="97">
        <v>1</v>
      </c>
      <c r="C250" s="79">
        <f>SUMIF($B$240:$B$249,"1",C$240:C$249)</f>
        <v>0</v>
      </c>
      <c r="D250" s="79">
        <f>SUMIF($B$240:$B$249,"1",D$240:D$249)</f>
        <v>0</v>
      </c>
      <c r="E250" s="79">
        <f>SUMIF($B$240:$B$249,"1",E$240:E$249)</f>
        <v>0</v>
      </c>
      <c r="F250" s="12"/>
      <c r="G250" s="12"/>
      <c r="L250" s="312"/>
    </row>
    <row r="251" spans="1:12" s="10" customFormat="1" ht="15.75">
      <c r="A251" s="84" t="s">
        <v>217</v>
      </c>
      <c r="B251" s="97">
        <v>2</v>
      </c>
      <c r="C251" s="79">
        <f>SUMIF($B$240:$B$249,"2",C$240:C$249)</f>
        <v>0</v>
      </c>
      <c r="D251" s="79">
        <f>SUMIF($B$240:$B$249,"2",D$240:D$249)</f>
        <v>100000</v>
      </c>
      <c r="E251" s="79">
        <f>SUMIF($B$240:$B$249,"2",E$240:E$249)</f>
        <v>100000</v>
      </c>
      <c r="F251" s="12"/>
      <c r="G251" s="12"/>
      <c r="L251" s="312">
        <f t="shared" si="3"/>
        <v>100</v>
      </c>
    </row>
    <row r="252" spans="1:12" s="10" customFormat="1" ht="15.75">
      <c r="A252" s="84" t="s">
        <v>111</v>
      </c>
      <c r="B252" s="97">
        <v>3</v>
      </c>
      <c r="C252" s="79">
        <f>SUMIF($B$240:$B$249,"3",C$240:C$249)</f>
        <v>0</v>
      </c>
      <c r="D252" s="79">
        <f>SUMIF($B$240:$B$249,"3",D$240:D$249)</f>
        <v>0</v>
      </c>
      <c r="E252" s="79">
        <f>SUMIF($B$240:$B$249,"3",E$240:E$249)</f>
        <v>0</v>
      </c>
      <c r="F252" s="12"/>
      <c r="G252" s="12"/>
      <c r="L252" s="312"/>
    </row>
    <row r="253" spans="1:12" s="10" customFormat="1" ht="49.5">
      <c r="A253" s="68" t="s">
        <v>447</v>
      </c>
      <c r="B253" s="100"/>
      <c r="C253" s="80"/>
      <c r="D253" s="80"/>
      <c r="E253" s="80"/>
      <c r="F253" s="12"/>
      <c r="G253" s="12"/>
      <c r="L253" s="312"/>
    </row>
    <row r="254" spans="1:12" s="10" customFormat="1" ht="16.5">
      <c r="A254" s="67" t="s">
        <v>147</v>
      </c>
      <c r="B254" s="100"/>
      <c r="C254" s="80"/>
      <c r="D254" s="80"/>
      <c r="E254" s="80"/>
      <c r="F254" s="12"/>
      <c r="G254" s="12"/>
      <c r="L254" s="312"/>
    </row>
    <row r="255" spans="1:12" s="10" customFormat="1" ht="19.5" customHeight="1">
      <c r="A255" s="63" t="s">
        <v>203</v>
      </c>
      <c r="B255" s="100">
        <v>2</v>
      </c>
      <c r="C255" s="82">
        <v>8153908</v>
      </c>
      <c r="D255" s="82">
        <v>8153908</v>
      </c>
      <c r="E255" s="82">
        <v>8153908</v>
      </c>
      <c r="F255" s="12"/>
      <c r="G255" s="12"/>
      <c r="L255" s="312">
        <f t="shared" si="3"/>
        <v>100</v>
      </c>
    </row>
    <row r="256" spans="1:12" s="10" customFormat="1" ht="15.75">
      <c r="A256" s="63" t="s">
        <v>425</v>
      </c>
      <c r="B256" s="99">
        <v>2</v>
      </c>
      <c r="C256" s="82"/>
      <c r="D256" s="82"/>
      <c r="E256" s="82"/>
      <c r="F256" s="12"/>
      <c r="G256" s="12"/>
      <c r="L256" s="312"/>
    </row>
    <row r="257" spans="1:12" s="10" customFormat="1" ht="31.5">
      <c r="A257" s="43" t="s">
        <v>147</v>
      </c>
      <c r="B257" s="99"/>
      <c r="C257" s="81">
        <f>SUM(C258:C260)</f>
        <v>8153908</v>
      </c>
      <c r="D257" s="81">
        <f>SUM(D258:D260)</f>
        <v>8153908</v>
      </c>
      <c r="E257" s="81">
        <f>SUM(E258:E260)</f>
        <v>8153908</v>
      </c>
      <c r="F257" s="12"/>
      <c r="G257" s="12"/>
      <c r="L257" s="312">
        <f t="shared" si="3"/>
        <v>100</v>
      </c>
    </row>
    <row r="258" spans="1:12" s="10" customFormat="1" ht="15.75">
      <c r="A258" s="84" t="s">
        <v>376</v>
      </c>
      <c r="B258" s="97">
        <v>1</v>
      </c>
      <c r="C258" s="79">
        <f>SUMIF($B$254:$B$257,"1",C$254:C$257)</f>
        <v>0</v>
      </c>
      <c r="D258" s="79">
        <f>SUMIF($B$254:$B$257,"1",D$254:D$257)</f>
        <v>0</v>
      </c>
      <c r="E258" s="79">
        <f>SUMIF($B$254:$B$257,"1",E$254:E$257)</f>
        <v>0</v>
      </c>
      <c r="F258" s="12"/>
      <c r="G258" s="12"/>
      <c r="L258" s="312"/>
    </row>
    <row r="259" spans="1:12" s="10" customFormat="1" ht="15.75">
      <c r="A259" s="84" t="s">
        <v>217</v>
      </c>
      <c r="B259" s="97">
        <v>2</v>
      </c>
      <c r="C259" s="79">
        <f>SUMIF($B$254:$B$257,"2",C$254:C$257)</f>
        <v>8153908</v>
      </c>
      <c r="D259" s="79">
        <f>SUMIF($B$254:$B$257,"2",D$254:D$257)</f>
        <v>8153908</v>
      </c>
      <c r="E259" s="79">
        <f>SUMIF($B$254:$B$257,"2",E$254:E$257)</f>
        <v>8153908</v>
      </c>
      <c r="F259" s="12"/>
      <c r="G259" s="12"/>
      <c r="L259" s="312">
        <f t="shared" si="3"/>
        <v>100</v>
      </c>
    </row>
    <row r="260" spans="1:12" s="10" customFormat="1" ht="15.75">
      <c r="A260" s="84" t="s">
        <v>111</v>
      </c>
      <c r="B260" s="97">
        <v>3</v>
      </c>
      <c r="C260" s="79">
        <f>SUMIF($B$254:$B$257,"3",C$254:C$257)</f>
        <v>0</v>
      </c>
      <c r="D260" s="79">
        <f>SUMIF($B$254:$B$257,"3",D$254:D$257)</f>
        <v>0</v>
      </c>
      <c r="E260" s="79">
        <f>SUMIF($B$254:$B$257,"3",E$254:E$257)</f>
        <v>0</v>
      </c>
      <c r="F260" s="12"/>
      <c r="G260" s="12"/>
      <c r="L260" s="312"/>
    </row>
    <row r="261" spans="1:12" s="10" customFormat="1" ht="15.75" hidden="1">
      <c r="A261" s="67" t="s">
        <v>148</v>
      </c>
      <c r="B261" s="97"/>
      <c r="C261" s="79"/>
      <c r="D261" s="79"/>
      <c r="E261" s="79"/>
      <c r="F261" s="12"/>
      <c r="G261" s="12"/>
      <c r="L261" s="312"/>
    </row>
    <row r="262" spans="1:12" s="10" customFormat="1" ht="31.5" hidden="1">
      <c r="A262" s="63" t="s">
        <v>203</v>
      </c>
      <c r="B262" s="100">
        <v>2</v>
      </c>
      <c r="C262" s="79"/>
      <c r="D262" s="79"/>
      <c r="E262" s="79"/>
      <c r="F262" s="12"/>
      <c r="G262" s="12"/>
      <c r="L262" s="312"/>
    </row>
    <row r="263" spans="1:12" s="10" customFormat="1" ht="15.75" hidden="1">
      <c r="A263" s="63" t="s">
        <v>425</v>
      </c>
      <c r="B263" s="99">
        <v>2</v>
      </c>
      <c r="C263" s="82"/>
      <c r="D263" s="82"/>
      <c r="E263" s="82"/>
      <c r="F263" s="12"/>
      <c r="G263" s="12"/>
      <c r="L263" s="312"/>
    </row>
    <row r="264" spans="1:12" s="10" customFormat="1" ht="15.75" hidden="1">
      <c r="A264" s="43" t="s">
        <v>148</v>
      </c>
      <c r="B264" s="99"/>
      <c r="C264" s="81">
        <f>SUM(C265:C267)</f>
        <v>0</v>
      </c>
      <c r="D264" s="81">
        <f>SUM(D265:D267)</f>
        <v>0</v>
      </c>
      <c r="E264" s="81">
        <f>SUM(E265:E267)</f>
        <v>0</v>
      </c>
      <c r="F264" s="12"/>
      <c r="G264" s="12"/>
      <c r="L264" s="312"/>
    </row>
    <row r="265" spans="1:12" s="10" customFormat="1" ht="15.75" hidden="1">
      <c r="A265" s="84" t="s">
        <v>376</v>
      </c>
      <c r="B265" s="97">
        <v>1</v>
      </c>
      <c r="C265" s="79">
        <f>SUMIF($B$261:$B$264,"1",C$261:C$264)</f>
        <v>0</v>
      </c>
      <c r="D265" s="79">
        <f>SUMIF($B$261:$B$264,"1",D$261:D$264)</f>
        <v>0</v>
      </c>
      <c r="E265" s="79">
        <f>SUMIF($B$261:$B$264,"1",E$261:E$264)</f>
        <v>0</v>
      </c>
      <c r="F265" s="12"/>
      <c r="G265" s="12"/>
      <c r="L265" s="312"/>
    </row>
    <row r="266" spans="1:12" s="10" customFormat="1" ht="15.75" hidden="1">
      <c r="A266" s="84" t="s">
        <v>217</v>
      </c>
      <c r="B266" s="97">
        <v>2</v>
      </c>
      <c r="C266" s="79">
        <f>SUMIF($B$261:$B$264,"2",C$261:C$264)</f>
        <v>0</v>
      </c>
      <c r="D266" s="79">
        <f>SUMIF($B$261:$B$264,"2",D$261:D$264)</f>
        <v>0</v>
      </c>
      <c r="E266" s="79">
        <f>SUMIF($B$261:$B$264,"2",E$261:E$264)</f>
        <v>0</v>
      </c>
      <c r="F266" s="12"/>
      <c r="G266" s="12"/>
      <c r="L266" s="312"/>
    </row>
    <row r="267" spans="1:12" s="10" customFormat="1" ht="15.75" hidden="1">
      <c r="A267" s="84" t="s">
        <v>111</v>
      </c>
      <c r="B267" s="97">
        <v>3</v>
      </c>
      <c r="C267" s="79">
        <f>SUMIF($B$261:$B$264,"3",C$261:C$264)</f>
        <v>0</v>
      </c>
      <c r="D267" s="79">
        <f>SUMIF($B$261:$B$264,"3",D$261:D$264)</f>
        <v>0</v>
      </c>
      <c r="E267" s="79">
        <f>SUMIF($B$261:$B$264,"3",E$261:E$264)</f>
        <v>0</v>
      </c>
      <c r="F267" s="12"/>
      <c r="G267" s="12"/>
      <c r="L267" s="312"/>
    </row>
    <row r="268" spans="1:12" s="10" customFormat="1" ht="49.5">
      <c r="A268" s="68" t="s">
        <v>82</v>
      </c>
      <c r="B268" s="100"/>
      <c r="C268" s="80">
        <f>C269+C282</f>
        <v>0</v>
      </c>
      <c r="D268" s="80">
        <f>D269+D282</f>
        <v>0</v>
      </c>
      <c r="E268" s="80">
        <f>E269+E282</f>
        <v>0</v>
      </c>
      <c r="F268" s="12"/>
      <c r="G268" s="12"/>
      <c r="L268" s="312"/>
    </row>
    <row r="269" spans="1:12" s="10" customFormat="1" ht="15.75">
      <c r="A269" s="67" t="s">
        <v>145</v>
      </c>
      <c r="B269" s="99"/>
      <c r="C269" s="82"/>
      <c r="D269" s="82"/>
      <c r="E269" s="82"/>
      <c r="F269" s="12"/>
      <c r="G269" s="12"/>
      <c r="L269" s="312"/>
    </row>
    <row r="270" spans="1:12" s="10" customFormat="1" ht="15.75">
      <c r="A270" s="63" t="s">
        <v>202</v>
      </c>
      <c r="B270" s="99"/>
      <c r="C270" s="82"/>
      <c r="D270" s="82"/>
      <c r="E270" s="82"/>
      <c r="F270" s="12"/>
      <c r="G270" s="12"/>
      <c r="L270" s="312"/>
    </row>
    <row r="271" spans="1:12" s="10" customFormat="1" ht="31.5" hidden="1">
      <c r="A271" s="84" t="s">
        <v>423</v>
      </c>
      <c r="B271" s="99"/>
      <c r="C271" s="82"/>
      <c r="D271" s="82"/>
      <c r="E271" s="82"/>
      <c r="F271" s="12"/>
      <c r="G271" s="12"/>
      <c r="L271" s="312" t="e">
        <f aca="true" t="shared" si="4" ref="L271:L295">E271/D271*100</f>
        <v>#DIV/0!</v>
      </c>
    </row>
    <row r="272" spans="1:12" s="10" customFormat="1" ht="31.5" hidden="1">
      <c r="A272" s="84" t="s">
        <v>214</v>
      </c>
      <c r="B272" s="99"/>
      <c r="C272" s="82"/>
      <c r="D272" s="82"/>
      <c r="E272" s="82"/>
      <c r="F272" s="12"/>
      <c r="G272" s="12"/>
      <c r="L272" s="312" t="e">
        <f t="shared" si="4"/>
        <v>#DIV/0!</v>
      </c>
    </row>
    <row r="273" spans="1:12" s="10" customFormat="1" ht="31.5" hidden="1">
      <c r="A273" s="84" t="s">
        <v>424</v>
      </c>
      <c r="B273" s="99"/>
      <c r="C273" s="82"/>
      <c r="D273" s="82"/>
      <c r="E273" s="82"/>
      <c r="F273" s="12"/>
      <c r="G273" s="12"/>
      <c r="L273" s="312" t="e">
        <f t="shared" si="4"/>
        <v>#DIV/0!</v>
      </c>
    </row>
    <row r="274" spans="1:12" s="10" customFormat="1" ht="31.5">
      <c r="A274" s="84" t="s">
        <v>213</v>
      </c>
      <c r="B274" s="99">
        <v>2</v>
      </c>
      <c r="C274" s="82"/>
      <c r="D274" s="82">
        <v>431120</v>
      </c>
      <c r="E274" s="82">
        <v>431120</v>
      </c>
      <c r="F274" s="12"/>
      <c r="G274" s="12"/>
      <c r="L274" s="312">
        <f t="shared" si="4"/>
        <v>100</v>
      </c>
    </row>
    <row r="275" spans="1:12" s="10" customFormat="1" ht="15.75" hidden="1">
      <c r="A275" s="84" t="s">
        <v>212</v>
      </c>
      <c r="B275" s="99"/>
      <c r="C275" s="82"/>
      <c r="D275" s="82"/>
      <c r="E275" s="82"/>
      <c r="F275" s="12"/>
      <c r="G275" s="12"/>
      <c r="L275" s="312" t="e">
        <f t="shared" si="4"/>
        <v>#DIV/0!</v>
      </c>
    </row>
    <row r="276" spans="1:12" s="10" customFormat="1" ht="15.75" hidden="1">
      <c r="A276" s="63" t="s">
        <v>204</v>
      </c>
      <c r="B276" s="99"/>
      <c r="C276" s="82"/>
      <c r="D276" s="82"/>
      <c r="E276" s="82"/>
      <c r="F276" s="12"/>
      <c r="G276" s="12"/>
      <c r="L276" s="312" t="e">
        <f t="shared" si="4"/>
        <v>#DIV/0!</v>
      </c>
    </row>
    <row r="277" spans="1:12" s="10" customFormat="1" ht="31.5" hidden="1">
      <c r="A277" s="63" t="s">
        <v>205</v>
      </c>
      <c r="B277" s="99"/>
      <c r="C277" s="82"/>
      <c r="D277" s="82"/>
      <c r="E277" s="82"/>
      <c r="F277" s="12"/>
      <c r="G277" s="12"/>
      <c r="L277" s="312" t="e">
        <f t="shared" si="4"/>
        <v>#DIV/0!</v>
      </c>
    </row>
    <row r="278" spans="1:12" s="10" customFormat="1" ht="31.5">
      <c r="A278" s="43" t="s">
        <v>145</v>
      </c>
      <c r="B278" s="99"/>
      <c r="C278" s="81">
        <f>SUM(C279:C281)</f>
        <v>0</v>
      </c>
      <c r="D278" s="81">
        <f>SUM(D279:D281)</f>
        <v>431120</v>
      </c>
      <c r="E278" s="81">
        <f>SUM(E279:E281)</f>
        <v>431120</v>
      </c>
      <c r="F278" s="12"/>
      <c r="G278" s="12"/>
      <c r="L278" s="312">
        <f t="shared" si="4"/>
        <v>100</v>
      </c>
    </row>
    <row r="279" spans="1:12" s="10" customFormat="1" ht="15.75">
      <c r="A279" s="84" t="s">
        <v>376</v>
      </c>
      <c r="B279" s="97">
        <v>1</v>
      </c>
      <c r="C279" s="79">
        <f>SUMIF($B$269:$B$278,"1",C$269:C$278)</f>
        <v>0</v>
      </c>
      <c r="D279" s="79">
        <f>SUMIF($B$269:$B$278,"1",D$269:D$278)</f>
        <v>0</v>
      </c>
      <c r="E279" s="79">
        <f>SUMIF($B$269:$B$278,"1",E$269:E$278)</f>
        <v>0</v>
      </c>
      <c r="F279" s="12"/>
      <c r="G279" s="12"/>
      <c r="L279" s="312"/>
    </row>
    <row r="280" spans="1:12" s="10" customFormat="1" ht="15.75">
      <c r="A280" s="84" t="s">
        <v>217</v>
      </c>
      <c r="B280" s="97">
        <v>2</v>
      </c>
      <c r="C280" s="79">
        <f>SUMIF($B$269:$B$278,"2",C$269:C$278)</f>
        <v>0</v>
      </c>
      <c r="D280" s="79">
        <f>SUMIF($B$269:$B$278,"2",D$269:D$278)</f>
        <v>431120</v>
      </c>
      <c r="E280" s="79">
        <f>SUMIF($B$269:$B$278,"2",E$269:E$278)</f>
        <v>431120</v>
      </c>
      <c r="F280" s="12"/>
      <c r="G280" s="12"/>
      <c r="L280" s="312">
        <f t="shared" si="4"/>
        <v>100</v>
      </c>
    </row>
    <row r="281" spans="1:12" s="10" customFormat="1" ht="15.75">
      <c r="A281" s="84" t="s">
        <v>111</v>
      </c>
      <c r="B281" s="97">
        <v>3</v>
      </c>
      <c r="C281" s="79">
        <f>SUMIF($B$269:$B$278,"3",C$269:C$278)</f>
        <v>0</v>
      </c>
      <c r="D281" s="79">
        <f>SUMIF($B$269:$B$278,"3",D$269:D$278)</f>
        <v>0</v>
      </c>
      <c r="E281" s="79">
        <f>SUMIF($B$269:$B$278,"3",E$269:E$278)</f>
        <v>0</v>
      </c>
      <c r="F281" s="12"/>
      <c r="G281" s="12"/>
      <c r="L281" s="312"/>
    </row>
    <row r="282" spans="1:12" s="10" customFormat="1" ht="15.75" hidden="1">
      <c r="A282" s="67" t="s">
        <v>146</v>
      </c>
      <c r="B282" s="99"/>
      <c r="C282" s="82"/>
      <c r="D282" s="82"/>
      <c r="E282" s="82"/>
      <c r="F282" s="12"/>
      <c r="G282" s="12"/>
      <c r="L282" s="312" t="e">
        <f t="shared" si="4"/>
        <v>#DIV/0!</v>
      </c>
    </row>
    <row r="283" spans="1:12" s="10" customFormat="1" ht="15.75" hidden="1">
      <c r="A283" s="63" t="s">
        <v>202</v>
      </c>
      <c r="B283" s="99"/>
      <c r="C283" s="82"/>
      <c r="D283" s="82"/>
      <c r="E283" s="82"/>
      <c r="F283" s="12"/>
      <c r="G283" s="12"/>
      <c r="L283" s="312" t="e">
        <f t="shared" si="4"/>
        <v>#DIV/0!</v>
      </c>
    </row>
    <row r="284" spans="1:12" s="10" customFormat="1" ht="31.5" hidden="1">
      <c r="A284" s="84" t="s">
        <v>423</v>
      </c>
      <c r="B284" s="99"/>
      <c r="C284" s="82"/>
      <c r="D284" s="82"/>
      <c r="E284" s="82"/>
      <c r="F284" s="12"/>
      <c r="G284" s="12"/>
      <c r="L284" s="312" t="e">
        <f t="shared" si="4"/>
        <v>#DIV/0!</v>
      </c>
    </row>
    <row r="285" spans="1:12" s="10" customFormat="1" ht="31.5" hidden="1">
      <c r="A285" s="84" t="s">
        <v>214</v>
      </c>
      <c r="B285" s="99"/>
      <c r="C285" s="82"/>
      <c r="D285" s="82"/>
      <c r="E285" s="82"/>
      <c r="F285" s="12"/>
      <c r="G285" s="12"/>
      <c r="L285" s="312" t="e">
        <f t="shared" si="4"/>
        <v>#DIV/0!</v>
      </c>
    </row>
    <row r="286" spans="1:12" s="10" customFormat="1" ht="31.5" hidden="1">
      <c r="A286" s="84" t="s">
        <v>424</v>
      </c>
      <c r="B286" s="99"/>
      <c r="C286" s="82"/>
      <c r="D286" s="82"/>
      <c r="E286" s="82"/>
      <c r="F286" s="12"/>
      <c r="G286" s="12"/>
      <c r="L286" s="312" t="e">
        <f t="shared" si="4"/>
        <v>#DIV/0!</v>
      </c>
    </row>
    <row r="287" spans="1:12" s="10" customFormat="1" ht="15.75" hidden="1">
      <c r="A287" s="84" t="s">
        <v>213</v>
      </c>
      <c r="B287" s="99"/>
      <c r="C287" s="82"/>
      <c r="D287" s="82"/>
      <c r="E287" s="82"/>
      <c r="F287" s="12"/>
      <c r="G287" s="12"/>
      <c r="L287" s="312" t="e">
        <f t="shared" si="4"/>
        <v>#DIV/0!</v>
      </c>
    </row>
    <row r="288" spans="1:12" s="10" customFormat="1" ht="15.75" hidden="1">
      <c r="A288" s="84" t="s">
        <v>212</v>
      </c>
      <c r="B288" s="99"/>
      <c r="C288" s="82"/>
      <c r="D288" s="82"/>
      <c r="E288" s="82"/>
      <c r="F288" s="12"/>
      <c r="G288" s="12"/>
      <c r="L288" s="312" t="e">
        <f t="shared" si="4"/>
        <v>#DIV/0!</v>
      </c>
    </row>
    <row r="289" spans="1:12" s="10" customFormat="1" ht="15.75" hidden="1">
      <c r="A289" s="63" t="s">
        <v>204</v>
      </c>
      <c r="B289" s="99"/>
      <c r="C289" s="82"/>
      <c r="D289" s="82"/>
      <c r="E289" s="82"/>
      <c r="F289" s="12"/>
      <c r="G289" s="12"/>
      <c r="L289" s="312" t="e">
        <f t="shared" si="4"/>
        <v>#DIV/0!</v>
      </c>
    </row>
    <row r="290" spans="1:12" s="10" customFormat="1" ht="31.5" hidden="1">
      <c r="A290" s="63" t="s">
        <v>205</v>
      </c>
      <c r="B290" s="99"/>
      <c r="C290" s="82"/>
      <c r="D290" s="82"/>
      <c r="E290" s="82"/>
      <c r="F290" s="12"/>
      <c r="G290" s="12"/>
      <c r="L290" s="312" t="e">
        <f t="shared" si="4"/>
        <v>#DIV/0!</v>
      </c>
    </row>
    <row r="291" spans="1:12" s="10" customFormat="1" ht="15.75" hidden="1">
      <c r="A291" s="43" t="s">
        <v>146</v>
      </c>
      <c r="B291" s="99"/>
      <c r="C291" s="81">
        <f>SUM(C292:C294)</f>
        <v>0</v>
      </c>
      <c r="D291" s="81">
        <f>SUM(D292:D294)</f>
        <v>0</v>
      </c>
      <c r="E291" s="81">
        <f>SUM(E292:E294)</f>
        <v>0</v>
      </c>
      <c r="F291" s="12"/>
      <c r="G291" s="12"/>
      <c r="L291" s="312" t="e">
        <f t="shared" si="4"/>
        <v>#DIV/0!</v>
      </c>
    </row>
    <row r="292" spans="1:12" s="10" customFormat="1" ht="15.75" hidden="1">
      <c r="A292" s="84" t="s">
        <v>376</v>
      </c>
      <c r="B292" s="97">
        <v>1</v>
      </c>
      <c r="C292" s="79">
        <f>SUMIF($B$282:$B$291,"1",C$282:C$291)</f>
        <v>0</v>
      </c>
      <c r="D292" s="79">
        <f>SUMIF($B$282:$B$291,"1",D$282:D$291)</f>
        <v>0</v>
      </c>
      <c r="E292" s="79">
        <f>SUMIF($B$282:$B$291,"1",E$282:E$291)</f>
        <v>0</v>
      </c>
      <c r="F292" s="12"/>
      <c r="G292" s="12"/>
      <c r="L292" s="312" t="e">
        <f t="shared" si="4"/>
        <v>#DIV/0!</v>
      </c>
    </row>
    <row r="293" spans="1:12" s="10" customFormat="1" ht="15.75" hidden="1">
      <c r="A293" s="84" t="s">
        <v>217</v>
      </c>
      <c r="B293" s="97">
        <v>2</v>
      </c>
      <c r="C293" s="79">
        <f>SUMIF($B$282:$B$291,"2",C$282:C$291)</f>
        <v>0</v>
      </c>
      <c r="D293" s="79">
        <f>SUMIF($B$282:$B$291,"2",D$282:D$291)</f>
        <v>0</v>
      </c>
      <c r="E293" s="79">
        <f>SUMIF($B$282:$B$291,"2",E$282:E$291)</f>
        <v>0</v>
      </c>
      <c r="F293" s="12"/>
      <c r="G293" s="12"/>
      <c r="L293" s="312" t="e">
        <f t="shared" si="4"/>
        <v>#DIV/0!</v>
      </c>
    </row>
    <row r="294" spans="1:12" s="10" customFormat="1" ht="15.75" hidden="1">
      <c r="A294" s="84" t="s">
        <v>111</v>
      </c>
      <c r="B294" s="97">
        <v>3</v>
      </c>
      <c r="C294" s="79">
        <f>SUMIF($B$282:$B$291,"3",C$282:C$291)</f>
        <v>0</v>
      </c>
      <c r="D294" s="79">
        <f>SUMIF($B$282:$B$291,"3",D$282:D$291)</f>
        <v>0</v>
      </c>
      <c r="E294" s="79">
        <f>SUMIF($B$282:$B$291,"3",E$282:E$291)</f>
        <v>0</v>
      </c>
      <c r="F294" s="12"/>
      <c r="G294" s="12"/>
      <c r="L294" s="312" t="e">
        <f t="shared" si="4"/>
        <v>#DIV/0!</v>
      </c>
    </row>
    <row r="295" spans="1:12" s="10" customFormat="1" ht="16.5">
      <c r="A295" s="68" t="s">
        <v>83</v>
      </c>
      <c r="B295" s="100"/>
      <c r="C295" s="104">
        <f>C86+C117+C146+C202++C222+C236+C249+C257+C264+C278+C291</f>
        <v>28357100</v>
      </c>
      <c r="D295" s="104">
        <f>D86+D117+D146+D202++D222+D236+D249+D257+D264+D278+D291</f>
        <v>31993868</v>
      </c>
      <c r="E295" s="104">
        <f>E86+E117+E146+E202++E222+E236+E249+E257+E264+E278+E291</f>
        <v>31744652</v>
      </c>
      <c r="F295" s="12"/>
      <c r="G295" s="12"/>
      <c r="L295" s="312">
        <f t="shared" si="4"/>
        <v>99.22105073384687</v>
      </c>
    </row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</sheetData>
  <sheetProtection/>
  <mergeCells count="2">
    <mergeCell ref="A1:L1"/>
    <mergeCell ref="A2:L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5"/>
  <sheetViews>
    <sheetView zoomScalePageLayoutView="0" workbookViewId="0" topLeftCell="A1">
      <selection activeCell="D134" sqref="D134"/>
    </sheetView>
  </sheetViews>
  <sheetFormatPr defaultColWidth="9.140625" defaultRowHeight="15"/>
  <cols>
    <col min="1" max="1" width="58.7109375" style="16" customWidth="1"/>
    <col min="2" max="2" width="5.7109375" style="98" customWidth="1"/>
    <col min="3" max="5" width="13.7109375" style="41" customWidth="1"/>
    <col min="6" max="6" width="11.00390625" style="16" customWidth="1"/>
    <col min="7" max="16384" width="9.140625" style="16" customWidth="1"/>
  </cols>
  <sheetData>
    <row r="1" spans="1:6" ht="32.25" customHeight="1">
      <c r="A1" s="369" t="s">
        <v>451</v>
      </c>
      <c r="B1" s="369"/>
      <c r="C1" s="369"/>
      <c r="D1" s="369"/>
      <c r="E1" s="369"/>
      <c r="F1" s="369"/>
    </row>
    <row r="2" spans="1:6" ht="15.75">
      <c r="A2" s="334" t="s">
        <v>452</v>
      </c>
      <c r="B2" s="334"/>
      <c r="C2" s="334"/>
      <c r="D2" s="334"/>
      <c r="E2" s="334"/>
      <c r="F2" s="334"/>
    </row>
    <row r="3" spans="1:5" ht="15.75">
      <c r="A3" s="45"/>
      <c r="C3" s="45"/>
      <c r="D3" s="45"/>
      <c r="E3" s="45"/>
    </row>
    <row r="4" spans="1:6" s="10" customFormat="1" ht="31.5">
      <c r="A4" s="17" t="s">
        <v>9</v>
      </c>
      <c r="B4" s="17" t="s">
        <v>127</v>
      </c>
      <c r="C4" s="40" t="s">
        <v>4</v>
      </c>
      <c r="D4" s="40" t="s">
        <v>531</v>
      </c>
      <c r="E4" s="40" t="s">
        <v>528</v>
      </c>
      <c r="F4" s="299" t="s">
        <v>786</v>
      </c>
    </row>
    <row r="5" spans="1:6" s="10" customFormat="1" ht="16.5">
      <c r="A5" s="68" t="s">
        <v>81</v>
      </c>
      <c r="B5" s="100"/>
      <c r="C5" s="79"/>
      <c r="D5" s="79"/>
      <c r="E5" s="79"/>
      <c r="F5" s="299"/>
    </row>
    <row r="6" spans="1:6" s="10" customFormat="1" ht="15.75">
      <c r="A6" s="67" t="s">
        <v>74</v>
      </c>
      <c r="B6" s="99"/>
      <c r="C6" s="79"/>
      <c r="D6" s="79"/>
      <c r="E6" s="79"/>
      <c r="F6" s="299"/>
    </row>
    <row r="7" spans="1:6" s="10" customFormat="1" ht="15.75">
      <c r="A7" s="43" t="s">
        <v>153</v>
      </c>
      <c r="B7" s="99"/>
      <c r="C7" s="81">
        <f>SUM(C8:C10)</f>
        <v>4365438</v>
      </c>
      <c r="D7" s="81">
        <f>SUM(D8:D10)</f>
        <v>4565438</v>
      </c>
      <c r="E7" s="81">
        <f>SUM(E8:E10)</f>
        <v>4284114</v>
      </c>
      <c r="F7" s="312">
        <f>E7/D7*100</f>
        <v>93.83796253502949</v>
      </c>
    </row>
    <row r="8" spans="1:6" s="10" customFormat="1" ht="15.75">
      <c r="A8" s="84" t="s">
        <v>376</v>
      </c>
      <c r="B8" s="97">
        <v>1</v>
      </c>
      <c r="C8" s="79">
        <f>COFOG!C48</f>
        <v>0</v>
      </c>
      <c r="D8" s="79">
        <f>COFOG!E48</f>
        <v>0</v>
      </c>
      <c r="E8" s="79">
        <f>COFOG!F48</f>
        <v>0</v>
      </c>
      <c r="F8" s="312"/>
    </row>
    <row r="9" spans="1:6" s="10" customFormat="1" ht="15.75">
      <c r="A9" s="84" t="s">
        <v>217</v>
      </c>
      <c r="B9" s="97">
        <v>2</v>
      </c>
      <c r="C9" s="79">
        <f>COFOG!C49</f>
        <v>3955438</v>
      </c>
      <c r="D9" s="79">
        <f>COFOG!E49</f>
        <v>4155438</v>
      </c>
      <c r="E9" s="79">
        <f>COFOG!F49</f>
        <v>3900644</v>
      </c>
      <c r="F9" s="312">
        <f aca="true" t="shared" si="0" ref="F9:F72">E9/D9*100</f>
        <v>93.86842012803463</v>
      </c>
    </row>
    <row r="10" spans="1:6" s="10" customFormat="1" ht="15.75">
      <c r="A10" s="84" t="s">
        <v>111</v>
      </c>
      <c r="B10" s="97">
        <v>3</v>
      </c>
      <c r="C10" s="79">
        <f>COFOG!C50</f>
        <v>410000</v>
      </c>
      <c r="D10" s="79">
        <f>COFOG!E50</f>
        <v>410000</v>
      </c>
      <c r="E10" s="79">
        <f>COFOG!F50</f>
        <v>383470</v>
      </c>
      <c r="F10" s="312">
        <f t="shared" si="0"/>
        <v>93.52926829268293</v>
      </c>
    </row>
    <row r="11" spans="1:6" s="10" customFormat="1" ht="31.5">
      <c r="A11" s="43" t="s">
        <v>155</v>
      </c>
      <c r="B11" s="99"/>
      <c r="C11" s="81">
        <f>SUM(C12:C14)</f>
        <v>1118096</v>
      </c>
      <c r="D11" s="81">
        <f>SUM(D12:D14)</f>
        <v>1172096</v>
      </c>
      <c r="E11" s="81">
        <f>SUM(E12:E14)</f>
        <v>1097468</v>
      </c>
      <c r="F11" s="312">
        <f t="shared" si="0"/>
        <v>93.63294474172764</v>
      </c>
    </row>
    <row r="12" spans="1:6" s="10" customFormat="1" ht="15.75">
      <c r="A12" s="84" t="s">
        <v>376</v>
      </c>
      <c r="B12" s="97">
        <v>1</v>
      </c>
      <c r="C12" s="79">
        <f>COFOG!G48</f>
        <v>0</v>
      </c>
      <c r="D12" s="79">
        <f>COFOG!I48</f>
        <v>0</v>
      </c>
      <c r="E12" s="79">
        <f>COFOG!J48</f>
        <v>0</v>
      </c>
      <c r="F12" s="312"/>
    </row>
    <row r="13" spans="1:6" s="10" customFormat="1" ht="15.75">
      <c r="A13" s="84" t="s">
        <v>217</v>
      </c>
      <c r="B13" s="97">
        <v>2</v>
      </c>
      <c r="C13" s="79">
        <f>COFOG!G49</f>
        <v>995311</v>
      </c>
      <c r="D13" s="79">
        <f>COFOG!I49</f>
        <v>1049311</v>
      </c>
      <c r="E13" s="79">
        <f>COFOG!J49</f>
        <v>985369</v>
      </c>
      <c r="F13" s="312">
        <f t="shared" si="0"/>
        <v>93.9062870779016</v>
      </c>
    </row>
    <row r="14" spans="1:6" s="10" customFormat="1" ht="15.75">
      <c r="A14" s="84" t="s">
        <v>111</v>
      </c>
      <c r="B14" s="97">
        <v>3</v>
      </c>
      <c r="C14" s="79">
        <f>COFOG!G50</f>
        <v>122785</v>
      </c>
      <c r="D14" s="79">
        <f>COFOG!I50</f>
        <v>122785</v>
      </c>
      <c r="E14" s="79">
        <f>COFOG!J50</f>
        <v>112099</v>
      </c>
      <c r="F14" s="312">
        <f t="shared" si="0"/>
        <v>91.29698253043938</v>
      </c>
    </row>
    <row r="15" spans="1:6" s="10" customFormat="1" ht="15.75">
      <c r="A15" s="43" t="s">
        <v>156</v>
      </c>
      <c r="B15" s="99"/>
      <c r="C15" s="81">
        <f>SUM(C16:C18)</f>
        <v>7916388</v>
      </c>
      <c r="D15" s="81">
        <f>SUM(D16:D18)</f>
        <v>7916388</v>
      </c>
      <c r="E15" s="81">
        <f>SUM(E16:E18)</f>
        <v>3734047</v>
      </c>
      <c r="F15" s="312">
        <f t="shared" si="0"/>
        <v>47.168569807341434</v>
      </c>
    </row>
    <row r="16" spans="1:6" s="10" customFormat="1" ht="15.75">
      <c r="A16" s="84" t="s">
        <v>376</v>
      </c>
      <c r="B16" s="97">
        <v>1</v>
      </c>
      <c r="C16" s="79">
        <f>COFOG!K48</f>
        <v>0</v>
      </c>
      <c r="D16" s="79">
        <f>COFOG!M48</f>
        <v>0</v>
      </c>
      <c r="E16" s="79">
        <f>COFOG!N48</f>
        <v>0</v>
      </c>
      <c r="F16" s="312"/>
    </row>
    <row r="17" spans="1:6" s="10" customFormat="1" ht="15.75">
      <c r="A17" s="84" t="s">
        <v>217</v>
      </c>
      <c r="B17" s="97">
        <v>2</v>
      </c>
      <c r="C17" s="79">
        <f>COFOG!K49</f>
        <v>7916388</v>
      </c>
      <c r="D17" s="79">
        <f>COFOG!M49</f>
        <v>7916388</v>
      </c>
      <c r="E17" s="79">
        <f>COFOG!N49</f>
        <v>3734047</v>
      </c>
      <c r="F17" s="312">
        <f t="shared" si="0"/>
        <v>47.168569807341434</v>
      </c>
    </row>
    <row r="18" spans="1:6" s="10" customFormat="1" ht="15.75">
      <c r="A18" s="84" t="s">
        <v>111</v>
      </c>
      <c r="B18" s="97">
        <v>3</v>
      </c>
      <c r="C18" s="79">
        <f>COFOG!K50</f>
        <v>0</v>
      </c>
      <c r="D18" s="79">
        <f>COFOG!M50</f>
        <v>0</v>
      </c>
      <c r="E18" s="79">
        <f>COFOG!N50</f>
        <v>0</v>
      </c>
      <c r="F18" s="312"/>
    </row>
    <row r="19" spans="1:6" s="10" customFormat="1" ht="15.75">
      <c r="A19" s="67" t="s">
        <v>157</v>
      </c>
      <c r="B19" s="99"/>
      <c r="C19" s="79"/>
      <c r="D19" s="79"/>
      <c r="E19" s="79"/>
      <c r="F19" s="312"/>
    </row>
    <row r="20" spans="1:6" s="10" customFormat="1" ht="31.5">
      <c r="A20" s="106" t="s">
        <v>160</v>
      </c>
      <c r="B20" s="99"/>
      <c r="C20" s="79">
        <f>SUM(C21:C22)</f>
        <v>0</v>
      </c>
      <c r="D20" s="79">
        <f>SUM(D21:D22)</f>
        <v>5800</v>
      </c>
      <c r="E20" s="79">
        <f>SUM(E21:E22)</f>
        <v>5800</v>
      </c>
      <c r="F20" s="312">
        <f t="shared" si="0"/>
        <v>100</v>
      </c>
    </row>
    <row r="21" spans="1:6" s="10" customFormat="1" ht="47.25">
      <c r="A21" s="84" t="s">
        <v>166</v>
      </c>
      <c r="B21" s="99">
        <v>2</v>
      </c>
      <c r="C21" s="79"/>
      <c r="D21" s="79">
        <v>5800</v>
      </c>
      <c r="E21" s="79">
        <v>5800</v>
      </c>
      <c r="F21" s="312">
        <f t="shared" si="0"/>
        <v>100</v>
      </c>
    </row>
    <row r="22" spans="1:6" s="10" customFormat="1" ht="15.75" hidden="1">
      <c r="A22" s="84" t="s">
        <v>167</v>
      </c>
      <c r="B22" s="99">
        <v>2</v>
      </c>
      <c r="C22" s="79"/>
      <c r="D22" s="79"/>
      <c r="E22" s="79"/>
      <c r="F22" s="312" t="e">
        <f t="shared" si="0"/>
        <v>#DIV/0!</v>
      </c>
    </row>
    <row r="23" spans="1:6" s="10" customFormat="1" ht="15.75">
      <c r="A23" s="107" t="s">
        <v>158</v>
      </c>
      <c r="B23" s="99"/>
      <c r="C23" s="79">
        <f>SUM(C20:C20)</f>
        <v>0</v>
      </c>
      <c r="D23" s="79">
        <f>SUM(D20:D20)</f>
        <v>5800</v>
      </c>
      <c r="E23" s="79">
        <f>SUM(E20:E20)</f>
        <v>5800</v>
      </c>
      <c r="F23" s="312"/>
    </row>
    <row r="24" spans="1:6" s="10" customFormat="1" ht="15.75" hidden="1">
      <c r="A24" s="63" t="s">
        <v>168</v>
      </c>
      <c r="B24" s="99"/>
      <c r="C24" s="79"/>
      <c r="D24" s="79"/>
      <c r="E24" s="79"/>
      <c r="F24" s="312" t="e">
        <f t="shared" si="0"/>
        <v>#DIV/0!</v>
      </c>
    </row>
    <row r="25" spans="1:6" s="10" customFormat="1" ht="47.25" hidden="1">
      <c r="A25" s="105" t="s">
        <v>165</v>
      </c>
      <c r="B25" s="99">
        <v>2</v>
      </c>
      <c r="C25" s="79"/>
      <c r="D25" s="79"/>
      <c r="E25" s="79"/>
      <c r="F25" s="312" t="e">
        <f t="shared" si="0"/>
        <v>#DIV/0!</v>
      </c>
    </row>
    <row r="26" spans="1:6" s="10" customFormat="1" ht="47.25" hidden="1">
      <c r="A26" s="105" t="s">
        <v>165</v>
      </c>
      <c r="B26" s="99">
        <v>3</v>
      </c>
      <c r="C26" s="79"/>
      <c r="D26" s="79"/>
      <c r="E26" s="79"/>
      <c r="F26" s="312" t="e">
        <f t="shared" si="0"/>
        <v>#DIV/0!</v>
      </c>
    </row>
    <row r="27" spans="1:6" s="10" customFormat="1" ht="15.75">
      <c r="A27" s="107" t="s">
        <v>164</v>
      </c>
      <c r="B27" s="99"/>
      <c r="C27" s="79">
        <f>SUM(C25:C26)</f>
        <v>0</v>
      </c>
      <c r="D27" s="79">
        <f>SUM(D25:D26)</f>
        <v>0</v>
      </c>
      <c r="E27" s="79">
        <f>SUM(E25:E26)</f>
        <v>0</v>
      </c>
      <c r="F27" s="312"/>
    </row>
    <row r="28" spans="1:6" s="10" customFormat="1" ht="31.5">
      <c r="A28" s="106" t="s">
        <v>161</v>
      </c>
      <c r="B28" s="99"/>
      <c r="C28" s="79">
        <f>SUM(C29:C29)</f>
        <v>177800</v>
      </c>
      <c r="D28" s="79">
        <f>SUM(D29:D30)</f>
        <v>300990</v>
      </c>
      <c r="E28" s="79">
        <f>SUM(E29:E30)</f>
        <v>300990</v>
      </c>
      <c r="F28" s="312">
        <f t="shared" si="0"/>
        <v>100</v>
      </c>
    </row>
    <row r="29" spans="1:6" s="10" customFormat="1" ht="15.75">
      <c r="A29" s="84" t="s">
        <v>494</v>
      </c>
      <c r="B29" s="99">
        <v>2</v>
      </c>
      <c r="C29" s="79">
        <v>177800</v>
      </c>
      <c r="D29" s="79">
        <v>186690</v>
      </c>
      <c r="E29" s="79">
        <v>186690</v>
      </c>
      <c r="F29" s="312">
        <f t="shared" si="0"/>
        <v>100</v>
      </c>
    </row>
    <row r="30" spans="1:6" s="10" customFormat="1" ht="15.75">
      <c r="A30" s="84" t="s">
        <v>523</v>
      </c>
      <c r="B30" s="99">
        <v>2</v>
      </c>
      <c r="C30" s="79"/>
      <c r="D30" s="79">
        <v>114300</v>
      </c>
      <c r="E30" s="79">
        <v>114300</v>
      </c>
      <c r="F30" s="312"/>
    </row>
    <row r="31" spans="1:6" s="10" customFormat="1" ht="15.75" hidden="1">
      <c r="A31" s="84" t="s">
        <v>162</v>
      </c>
      <c r="B31" s="99">
        <v>2</v>
      </c>
      <c r="C31" s="79"/>
      <c r="D31" s="79"/>
      <c r="E31" s="79"/>
      <c r="F31" s="312" t="e">
        <f t="shared" si="0"/>
        <v>#DIV/0!</v>
      </c>
    </row>
    <row r="32" spans="1:6" s="10" customFormat="1" ht="31.5" hidden="1">
      <c r="A32" s="84" t="s">
        <v>163</v>
      </c>
      <c r="B32" s="99">
        <v>2</v>
      </c>
      <c r="C32" s="79"/>
      <c r="D32" s="79"/>
      <c r="E32" s="79"/>
      <c r="F32" s="312" t="e">
        <f t="shared" si="0"/>
        <v>#DIV/0!</v>
      </c>
    </row>
    <row r="33" spans="1:6" s="10" customFormat="1" ht="15.75">
      <c r="A33" s="84" t="s">
        <v>383</v>
      </c>
      <c r="B33" s="99"/>
      <c r="C33" s="79">
        <f>C34+C48</f>
        <v>621200</v>
      </c>
      <c r="D33" s="79">
        <f>D34+D48</f>
        <v>779900</v>
      </c>
      <c r="E33" s="79">
        <f>E34+E48</f>
        <v>752360</v>
      </c>
      <c r="F33" s="312">
        <f t="shared" si="0"/>
        <v>96.46877804846775</v>
      </c>
    </row>
    <row r="34" spans="1:6" s="10" customFormat="1" ht="15.75">
      <c r="A34" s="84" t="s">
        <v>384</v>
      </c>
      <c r="B34" s="99"/>
      <c r="C34" s="79">
        <f>SUM(C35:C47)</f>
        <v>621200</v>
      </c>
      <c r="D34" s="79">
        <f>SUM(D35:D47)</f>
        <v>779900</v>
      </c>
      <c r="E34" s="79">
        <f>SUM(E35:E47)</f>
        <v>752360</v>
      </c>
      <c r="F34" s="312"/>
    </row>
    <row r="35" spans="1:6" s="10" customFormat="1" ht="15.75">
      <c r="A35" s="84" t="s">
        <v>386</v>
      </c>
      <c r="B35" s="99">
        <v>2</v>
      </c>
      <c r="C35" s="79">
        <v>100000</v>
      </c>
      <c r="D35" s="79">
        <v>200000</v>
      </c>
      <c r="E35" s="79">
        <v>200000</v>
      </c>
      <c r="F35" s="312">
        <f t="shared" si="0"/>
        <v>100</v>
      </c>
    </row>
    <row r="36" spans="1:6" s="10" customFormat="1" ht="47.25">
      <c r="A36" s="84" t="s">
        <v>394</v>
      </c>
      <c r="B36" s="99">
        <v>2</v>
      </c>
      <c r="C36" s="79">
        <v>241200</v>
      </c>
      <c r="D36" s="79">
        <v>243700</v>
      </c>
      <c r="E36" s="79">
        <v>243700</v>
      </c>
      <c r="F36" s="312">
        <f t="shared" si="0"/>
        <v>100</v>
      </c>
    </row>
    <row r="37" spans="1:6" s="10" customFormat="1" ht="31.5" hidden="1">
      <c r="A37" s="84" t="s">
        <v>387</v>
      </c>
      <c r="B37" s="99">
        <v>2</v>
      </c>
      <c r="C37" s="79"/>
      <c r="D37" s="79"/>
      <c r="E37" s="79"/>
      <c r="F37" s="312" t="e">
        <f t="shared" si="0"/>
        <v>#DIV/0!</v>
      </c>
    </row>
    <row r="38" spans="1:6" s="10" customFormat="1" ht="31.5" hidden="1">
      <c r="A38" s="84" t="s">
        <v>395</v>
      </c>
      <c r="B38" s="99">
        <v>2</v>
      </c>
      <c r="C38" s="79"/>
      <c r="D38" s="79"/>
      <c r="E38" s="79"/>
      <c r="F38" s="312"/>
    </row>
    <row r="39" spans="1:6" s="10" customFormat="1" ht="31.5">
      <c r="A39" s="84" t="s">
        <v>393</v>
      </c>
      <c r="B39" s="99">
        <v>2</v>
      </c>
      <c r="C39" s="79">
        <v>40000</v>
      </c>
      <c r="D39" s="79">
        <v>20000</v>
      </c>
      <c r="E39" s="79"/>
      <c r="F39" s="312">
        <f t="shared" si="0"/>
        <v>0</v>
      </c>
    </row>
    <row r="40" spans="1:6" s="10" customFormat="1" ht="15.75">
      <c r="A40" s="84" t="s">
        <v>392</v>
      </c>
      <c r="B40" s="99">
        <v>2</v>
      </c>
      <c r="C40" s="79"/>
      <c r="D40" s="79">
        <v>76200</v>
      </c>
      <c r="E40" s="79">
        <v>73660</v>
      </c>
      <c r="F40" s="312">
        <f t="shared" si="0"/>
        <v>96.66666666666667</v>
      </c>
    </row>
    <row r="41" spans="1:6" s="10" customFormat="1" ht="15.75">
      <c r="A41" s="84" t="s">
        <v>391</v>
      </c>
      <c r="B41" s="99">
        <v>2</v>
      </c>
      <c r="C41" s="79">
        <v>120000</v>
      </c>
      <c r="D41" s="79">
        <v>120000</v>
      </c>
      <c r="E41" s="79">
        <v>115000</v>
      </c>
      <c r="F41" s="312"/>
    </row>
    <row r="42" spans="1:6" s="10" customFormat="1" ht="15.75" hidden="1">
      <c r="A42" s="84" t="s">
        <v>390</v>
      </c>
      <c r="B42" s="99">
        <v>2</v>
      </c>
      <c r="C42" s="79"/>
      <c r="D42" s="79"/>
      <c r="E42" s="79"/>
      <c r="F42" s="312" t="e">
        <f t="shared" si="0"/>
        <v>#DIV/0!</v>
      </c>
    </row>
    <row r="43" spans="1:6" s="10" customFormat="1" ht="31.5">
      <c r="A43" s="84" t="s">
        <v>389</v>
      </c>
      <c r="B43" s="99">
        <v>2</v>
      </c>
      <c r="C43" s="79">
        <v>120000</v>
      </c>
      <c r="D43" s="79">
        <v>120000</v>
      </c>
      <c r="E43" s="79">
        <v>120000</v>
      </c>
      <c r="F43" s="312">
        <f t="shared" si="0"/>
        <v>100</v>
      </c>
    </row>
    <row r="44" spans="1:6" s="10" customFormat="1" ht="15.75" hidden="1">
      <c r="A44" s="84" t="s">
        <v>456</v>
      </c>
      <c r="B44" s="99">
        <v>2</v>
      </c>
      <c r="C44" s="79"/>
      <c r="D44" s="79"/>
      <c r="E44" s="79"/>
      <c r="F44" s="312" t="e">
        <f t="shared" si="0"/>
        <v>#DIV/0!</v>
      </c>
    </row>
    <row r="45" spans="1:6" s="10" customFormat="1" ht="15.75" hidden="1">
      <c r="A45" s="84" t="s">
        <v>388</v>
      </c>
      <c r="B45" s="99">
        <v>2</v>
      </c>
      <c r="C45" s="79"/>
      <c r="D45" s="79"/>
      <c r="E45" s="79"/>
      <c r="F45" s="312"/>
    </row>
    <row r="46" spans="1:6" s="10" customFormat="1" ht="15.75" hidden="1">
      <c r="A46" s="84" t="s">
        <v>396</v>
      </c>
      <c r="B46" s="99">
        <v>2</v>
      </c>
      <c r="C46" s="79"/>
      <c r="D46" s="79"/>
      <c r="E46" s="79"/>
      <c r="F46" s="312" t="e">
        <f t="shared" si="0"/>
        <v>#DIV/0!</v>
      </c>
    </row>
    <row r="47" spans="1:6" s="10" customFormat="1" ht="15.75" hidden="1">
      <c r="A47" s="84" t="s">
        <v>397</v>
      </c>
      <c r="B47" s="99">
        <v>2</v>
      </c>
      <c r="C47" s="79"/>
      <c r="D47" s="79"/>
      <c r="E47" s="79"/>
      <c r="F47" s="312" t="e">
        <f t="shared" si="0"/>
        <v>#DIV/0!</v>
      </c>
    </row>
    <row r="48" spans="1:6" s="10" customFormat="1" ht="15.75" hidden="1">
      <c r="A48" s="84" t="s">
        <v>385</v>
      </c>
      <c r="B48" s="99"/>
      <c r="C48" s="79">
        <f>SUM(C49:C58)</f>
        <v>0</v>
      </c>
      <c r="D48" s="79">
        <f>SUM(D49:D58)</f>
        <v>0</v>
      </c>
      <c r="E48" s="79">
        <f>SUM(E49:E58)</f>
        <v>0</v>
      </c>
      <c r="F48" s="312" t="e">
        <f t="shared" si="0"/>
        <v>#DIV/0!</v>
      </c>
    </row>
    <row r="49" spans="1:6" s="10" customFormat="1" ht="15.75" hidden="1">
      <c r="A49" s="84" t="s">
        <v>398</v>
      </c>
      <c r="B49" s="99">
        <v>2</v>
      </c>
      <c r="C49" s="79"/>
      <c r="D49" s="79"/>
      <c r="E49" s="79"/>
      <c r="F49" s="312"/>
    </row>
    <row r="50" spans="1:6" s="10" customFormat="1" ht="31.5" hidden="1">
      <c r="A50" s="84" t="s">
        <v>399</v>
      </c>
      <c r="B50" s="99">
        <v>2</v>
      </c>
      <c r="C50" s="79"/>
      <c r="D50" s="79"/>
      <c r="E50" s="79"/>
      <c r="F50" s="312" t="e">
        <f t="shared" si="0"/>
        <v>#DIV/0!</v>
      </c>
    </row>
    <row r="51" spans="1:6" s="10" customFormat="1" ht="31.5" hidden="1">
      <c r="A51" s="84" t="s">
        <v>400</v>
      </c>
      <c r="B51" s="99">
        <v>2</v>
      </c>
      <c r="C51" s="79"/>
      <c r="D51" s="79"/>
      <c r="E51" s="79"/>
      <c r="F51" s="312" t="e">
        <f t="shared" si="0"/>
        <v>#DIV/0!</v>
      </c>
    </row>
    <row r="52" spans="1:6" s="10" customFormat="1" ht="15.75" hidden="1">
      <c r="A52" s="84" t="s">
        <v>401</v>
      </c>
      <c r="B52" s="99">
        <v>2</v>
      </c>
      <c r="C52" s="79"/>
      <c r="D52" s="79"/>
      <c r="E52" s="79"/>
      <c r="F52" s="312"/>
    </row>
    <row r="53" spans="1:6" s="10" customFormat="1" ht="15.75" hidden="1">
      <c r="A53" s="84" t="s">
        <v>402</v>
      </c>
      <c r="B53" s="99">
        <v>2</v>
      </c>
      <c r="C53" s="79"/>
      <c r="D53" s="79"/>
      <c r="E53" s="79"/>
      <c r="F53" s="312" t="e">
        <f t="shared" si="0"/>
        <v>#DIV/0!</v>
      </c>
    </row>
    <row r="54" spans="1:6" s="10" customFormat="1" ht="15.75" hidden="1">
      <c r="A54" s="84" t="s">
        <v>403</v>
      </c>
      <c r="B54" s="99">
        <v>2</v>
      </c>
      <c r="C54" s="79"/>
      <c r="D54" s="79"/>
      <c r="E54" s="79"/>
      <c r="F54" s="312" t="e">
        <f t="shared" si="0"/>
        <v>#DIV/0!</v>
      </c>
    </row>
    <row r="55" spans="1:6" s="10" customFormat="1" ht="15.75" hidden="1">
      <c r="A55" s="84" t="s">
        <v>404</v>
      </c>
      <c r="B55" s="99">
        <v>2</v>
      </c>
      <c r="C55" s="79"/>
      <c r="D55" s="79"/>
      <c r="E55" s="79"/>
      <c r="F55" s="312" t="e">
        <f t="shared" si="0"/>
        <v>#DIV/0!</v>
      </c>
    </row>
    <row r="56" spans="1:6" s="10" customFormat="1" ht="15.75" hidden="1">
      <c r="A56" s="84" t="s">
        <v>455</v>
      </c>
      <c r="B56" s="99">
        <v>2</v>
      </c>
      <c r="C56" s="79"/>
      <c r="D56" s="79"/>
      <c r="E56" s="79"/>
      <c r="F56" s="312"/>
    </row>
    <row r="57" spans="1:6" s="10" customFormat="1" ht="15.75" hidden="1">
      <c r="A57" s="84" t="s">
        <v>405</v>
      </c>
      <c r="B57" s="99">
        <v>2</v>
      </c>
      <c r="C57" s="79"/>
      <c r="D57" s="79"/>
      <c r="E57" s="79"/>
      <c r="F57" s="312" t="e">
        <f t="shared" si="0"/>
        <v>#DIV/0!</v>
      </c>
    </row>
    <row r="58" spans="1:6" s="10" customFormat="1" ht="15.75" hidden="1">
      <c r="A58" s="84" t="s">
        <v>406</v>
      </c>
      <c r="B58" s="99">
        <v>2</v>
      </c>
      <c r="C58" s="79"/>
      <c r="D58" s="79"/>
      <c r="E58" s="79"/>
      <c r="F58" s="312" t="e">
        <f t="shared" si="0"/>
        <v>#DIV/0!</v>
      </c>
    </row>
    <row r="59" spans="1:6" s="10" customFormat="1" ht="15.75">
      <c r="A59" s="107" t="s">
        <v>159</v>
      </c>
      <c r="B59" s="99"/>
      <c r="C59" s="79">
        <f>SUM(C31:C33)+SUM(C28:C28)</f>
        <v>799000</v>
      </c>
      <c r="D59" s="79">
        <f>SUM(D31:D33)+SUM(D28:D28)</f>
        <v>1080890</v>
      </c>
      <c r="E59" s="79">
        <f>SUM(E31:E33)+SUM(E28:E28)</f>
        <v>1053350</v>
      </c>
      <c r="F59" s="312">
        <f t="shared" si="0"/>
        <v>97.45209965861466</v>
      </c>
    </row>
    <row r="60" spans="1:6" s="10" customFormat="1" ht="15.75">
      <c r="A60" s="43" t="s">
        <v>157</v>
      </c>
      <c r="B60" s="99"/>
      <c r="C60" s="81">
        <f>SUM(C61:C63)</f>
        <v>799000</v>
      </c>
      <c r="D60" s="81">
        <f>SUM(D61:D63)</f>
        <v>1086690</v>
      </c>
      <c r="E60" s="81">
        <f>SUM(E61:E63)</f>
        <v>1059150</v>
      </c>
      <c r="F60" s="312"/>
    </row>
    <row r="61" spans="1:6" s="10" customFormat="1" ht="15.75">
      <c r="A61" s="84" t="s">
        <v>376</v>
      </c>
      <c r="B61" s="97">
        <v>1</v>
      </c>
      <c r="C61" s="79">
        <f>SUMIF($B$19:$B$60,"1",C$19:C$60)</f>
        <v>0</v>
      </c>
      <c r="D61" s="79">
        <f>SUMIF($B$19:$B$60,"1",D$19:D$60)</f>
        <v>0</v>
      </c>
      <c r="E61" s="79">
        <f>SUMIF($B$19:$B$60,"1",E$19:E$60)</f>
        <v>0</v>
      </c>
      <c r="F61" s="312"/>
    </row>
    <row r="62" spans="1:6" s="10" customFormat="1" ht="15.75">
      <c r="A62" s="84" t="s">
        <v>217</v>
      </c>
      <c r="B62" s="97">
        <v>2</v>
      </c>
      <c r="C62" s="79">
        <f>SUMIF($B$19:$B$60,"2",C$19:C$60)</f>
        <v>799000</v>
      </c>
      <c r="D62" s="79">
        <f>SUMIF($B$19:$B$60,"2",D$19:D$60)</f>
        <v>1086690</v>
      </c>
      <c r="E62" s="79">
        <f>SUMIF($B$19:$B$60,"2",E$19:E$60)</f>
        <v>1059150</v>
      </c>
      <c r="F62" s="312">
        <f t="shared" si="0"/>
        <v>97.46569858929409</v>
      </c>
    </row>
    <row r="63" spans="1:6" s="10" customFormat="1" ht="15.75">
      <c r="A63" s="84" t="s">
        <v>111</v>
      </c>
      <c r="B63" s="97">
        <v>3</v>
      </c>
      <c r="C63" s="79">
        <f>SUMIF($B$19:$B$60,"3",C$19:C$60)</f>
        <v>0</v>
      </c>
      <c r="D63" s="79">
        <f>SUMIF($B$19:$B$60,"3",D$19:D$60)</f>
        <v>0</v>
      </c>
      <c r="E63" s="79">
        <f>SUMIF($B$19:$B$60,"3",E$19:E$60)</f>
        <v>0</v>
      </c>
      <c r="F63" s="312"/>
    </row>
    <row r="64" spans="1:6" s="10" customFormat="1" ht="15.75">
      <c r="A64" s="66" t="s">
        <v>218</v>
      </c>
      <c r="B64" s="17"/>
      <c r="C64" s="79"/>
      <c r="D64" s="79"/>
      <c r="E64" s="79"/>
      <c r="F64" s="312"/>
    </row>
    <row r="65" spans="1:6" s="10" customFormat="1" ht="15.75">
      <c r="A65" s="63" t="s">
        <v>171</v>
      </c>
      <c r="B65" s="17"/>
      <c r="C65" s="79"/>
      <c r="D65" s="79"/>
      <c r="E65" s="79"/>
      <c r="F65" s="312"/>
    </row>
    <row r="66" spans="1:6" s="10" customFormat="1" ht="31.5">
      <c r="A66" s="63" t="s">
        <v>409</v>
      </c>
      <c r="B66" s="17">
        <v>2</v>
      </c>
      <c r="C66" s="79"/>
      <c r="D66" s="79">
        <v>4445</v>
      </c>
      <c r="E66" s="79">
        <v>4445</v>
      </c>
      <c r="F66" s="312">
        <f t="shared" si="0"/>
        <v>100</v>
      </c>
    </row>
    <row r="67" spans="1:6" s="10" customFormat="1" ht="31.5" hidden="1">
      <c r="A67" s="63" t="s">
        <v>408</v>
      </c>
      <c r="B67" s="17"/>
      <c r="C67" s="79"/>
      <c r="D67" s="79"/>
      <c r="E67" s="79"/>
      <c r="F67" s="312"/>
    </row>
    <row r="68" spans="1:6" s="10" customFormat="1" ht="15.75" hidden="1">
      <c r="A68" s="63" t="s">
        <v>407</v>
      </c>
      <c r="B68" s="17"/>
      <c r="C68" s="79"/>
      <c r="D68" s="79"/>
      <c r="E68" s="79"/>
      <c r="F68" s="312" t="e">
        <f t="shared" si="0"/>
        <v>#DIV/0!</v>
      </c>
    </row>
    <row r="69" spans="1:6" s="10" customFormat="1" ht="15.75" hidden="1">
      <c r="A69" s="63"/>
      <c r="B69" s="17"/>
      <c r="C69" s="79"/>
      <c r="D69" s="79"/>
      <c r="E69" s="79"/>
      <c r="F69" s="312" t="e">
        <f t="shared" si="0"/>
        <v>#DIV/0!</v>
      </c>
    </row>
    <row r="70" spans="1:6" s="10" customFormat="1" ht="31.5" hidden="1">
      <c r="A70" s="63" t="s">
        <v>169</v>
      </c>
      <c r="B70" s="17"/>
      <c r="C70" s="79"/>
      <c r="D70" s="79"/>
      <c r="E70" s="79"/>
      <c r="F70" s="312" t="e">
        <f t="shared" si="0"/>
        <v>#DIV/0!</v>
      </c>
    </row>
    <row r="71" spans="1:6" s="10" customFormat="1" ht="15.75" hidden="1">
      <c r="A71" s="63"/>
      <c r="B71" s="17"/>
      <c r="C71" s="79"/>
      <c r="D71" s="79"/>
      <c r="E71" s="79"/>
      <c r="F71" s="312"/>
    </row>
    <row r="72" spans="1:6" s="10" customFormat="1" ht="31.5" hidden="1">
      <c r="A72" s="63" t="s">
        <v>170</v>
      </c>
      <c r="B72" s="17"/>
      <c r="C72" s="79"/>
      <c r="D72" s="79"/>
      <c r="E72" s="79"/>
      <c r="F72" s="312" t="e">
        <f t="shared" si="0"/>
        <v>#DIV/0!</v>
      </c>
    </row>
    <row r="73" spans="1:6" s="10" customFormat="1" ht="15.75" hidden="1">
      <c r="A73" s="63"/>
      <c r="B73" s="17"/>
      <c r="C73" s="79"/>
      <c r="D73" s="79"/>
      <c r="E73" s="79"/>
      <c r="F73" s="312" t="e">
        <f>E73/D73*100</f>
        <v>#DIV/0!</v>
      </c>
    </row>
    <row r="74" spans="1:6" s="10" customFormat="1" ht="31.5" hidden="1">
      <c r="A74" s="63" t="s">
        <v>173</v>
      </c>
      <c r="B74" s="17"/>
      <c r="C74" s="79"/>
      <c r="D74" s="79"/>
      <c r="E74" s="79"/>
      <c r="F74" s="312"/>
    </row>
    <row r="75" spans="1:6" s="10" customFormat="1" ht="15.75" hidden="1">
      <c r="A75" s="84" t="s">
        <v>131</v>
      </c>
      <c r="B75" s="99">
        <v>2</v>
      </c>
      <c r="C75" s="79"/>
      <c r="D75" s="79"/>
      <c r="E75" s="79"/>
      <c r="F75" s="312" t="e">
        <f aca="true" t="shared" si="1" ref="F75:F138">E75/D75*100</f>
        <v>#DIV/0!</v>
      </c>
    </row>
    <row r="76" spans="1:6" s="10" customFormat="1" ht="15.75" hidden="1">
      <c r="A76" s="83" t="s">
        <v>105</v>
      </c>
      <c r="B76" s="17"/>
      <c r="C76" s="79"/>
      <c r="D76" s="79"/>
      <c r="E76" s="79"/>
      <c r="F76" s="312" t="e">
        <f t="shared" si="1"/>
        <v>#DIV/0!</v>
      </c>
    </row>
    <row r="77" spans="1:6" s="10" customFormat="1" ht="15.75">
      <c r="A77" s="106" t="s">
        <v>130</v>
      </c>
      <c r="B77" s="17"/>
      <c r="C77" s="79">
        <f>SUM(C75:C76)</f>
        <v>0</v>
      </c>
      <c r="D77" s="79">
        <f>SUM(D75:D76)</f>
        <v>0</v>
      </c>
      <c r="E77" s="79">
        <f>SUM(E75:E76)</f>
        <v>0</v>
      </c>
      <c r="F77" s="312"/>
    </row>
    <row r="78" spans="1:6" s="10" customFormat="1" ht="15.75">
      <c r="A78" s="84" t="s">
        <v>116</v>
      </c>
      <c r="B78" s="17">
        <v>2</v>
      </c>
      <c r="C78" s="79">
        <v>325741</v>
      </c>
      <c r="D78" s="79">
        <v>325741</v>
      </c>
      <c r="E78" s="79">
        <v>325741</v>
      </c>
      <c r="F78" s="312"/>
    </row>
    <row r="79" spans="1:6" s="10" customFormat="1" ht="15.75">
      <c r="A79" s="83" t="s">
        <v>444</v>
      </c>
      <c r="B79" s="99">
        <v>2</v>
      </c>
      <c r="C79" s="79">
        <v>-3234</v>
      </c>
      <c r="D79" s="79">
        <v>-3234</v>
      </c>
      <c r="E79" s="79">
        <v>-3234</v>
      </c>
      <c r="F79" s="312">
        <f t="shared" si="1"/>
        <v>100</v>
      </c>
    </row>
    <row r="80" spans="1:6" s="10" customFormat="1" ht="15.75">
      <c r="A80" s="83" t="s">
        <v>457</v>
      </c>
      <c r="B80" s="99">
        <v>2</v>
      </c>
      <c r="C80" s="79">
        <v>6665</v>
      </c>
      <c r="D80" s="79">
        <v>6665</v>
      </c>
      <c r="E80" s="79">
        <v>6665</v>
      </c>
      <c r="F80" s="312">
        <f t="shared" si="1"/>
        <v>100</v>
      </c>
    </row>
    <row r="81" spans="1:6" s="10" customFormat="1" ht="15.75">
      <c r="A81" s="83" t="s">
        <v>445</v>
      </c>
      <c r="B81" s="99">
        <v>2</v>
      </c>
      <c r="C81" s="79">
        <v>-3652</v>
      </c>
      <c r="D81" s="79">
        <v>-3652</v>
      </c>
      <c r="E81" s="79">
        <v>-3652</v>
      </c>
      <c r="F81" s="312">
        <f t="shared" si="1"/>
        <v>100</v>
      </c>
    </row>
    <row r="82" spans="1:6" s="10" customFormat="1" ht="15.75">
      <c r="A82" s="83" t="s">
        <v>458</v>
      </c>
      <c r="B82" s="99">
        <v>2</v>
      </c>
      <c r="C82" s="79">
        <v>4674</v>
      </c>
      <c r="D82" s="79">
        <v>4674</v>
      </c>
      <c r="E82" s="79">
        <v>4674</v>
      </c>
      <c r="F82" s="312"/>
    </row>
    <row r="83" spans="1:6" s="10" customFormat="1" ht="15.75">
      <c r="A83" s="83" t="s">
        <v>446</v>
      </c>
      <c r="B83" s="99">
        <v>2</v>
      </c>
      <c r="C83" s="79">
        <v>-8983</v>
      </c>
      <c r="D83" s="79">
        <v>-8983</v>
      </c>
      <c r="E83" s="79">
        <v>-8983</v>
      </c>
      <c r="F83" s="312">
        <f t="shared" si="1"/>
        <v>100</v>
      </c>
    </row>
    <row r="84" spans="1:6" s="10" customFormat="1" ht="15.75">
      <c r="A84" s="83" t="s">
        <v>459</v>
      </c>
      <c r="B84" s="99">
        <v>2</v>
      </c>
      <c r="C84" s="79">
        <v>80484</v>
      </c>
      <c r="D84" s="79">
        <v>80484</v>
      </c>
      <c r="E84" s="79">
        <v>80484</v>
      </c>
      <c r="F84" s="312">
        <f t="shared" si="1"/>
        <v>100</v>
      </c>
    </row>
    <row r="85" spans="1:6" s="10" customFormat="1" ht="15.75">
      <c r="A85" s="128" t="s">
        <v>529</v>
      </c>
      <c r="B85" s="99">
        <v>2</v>
      </c>
      <c r="C85" s="79"/>
      <c r="D85" s="79">
        <v>83333</v>
      </c>
      <c r="E85" s="79">
        <v>83333</v>
      </c>
      <c r="F85" s="312"/>
    </row>
    <row r="86" spans="1:6" s="10" customFormat="1" ht="15.75">
      <c r="A86" s="128" t="s">
        <v>516</v>
      </c>
      <c r="B86" s="99">
        <v>2</v>
      </c>
      <c r="C86" s="79"/>
      <c r="D86" s="79">
        <v>10000</v>
      </c>
      <c r="E86" s="79"/>
      <c r="F86" s="312">
        <f t="shared" si="1"/>
        <v>0</v>
      </c>
    </row>
    <row r="87" spans="1:6" s="10" customFormat="1" ht="31.5">
      <c r="A87" s="106" t="s">
        <v>174</v>
      </c>
      <c r="B87" s="17"/>
      <c r="C87" s="79">
        <f>SUM(C78:C84)</f>
        <v>401695</v>
      </c>
      <c r="D87" s="79">
        <f>SUM(D78:D86)</f>
        <v>495028</v>
      </c>
      <c r="E87" s="79">
        <f>SUM(E78:E85)</f>
        <v>485028</v>
      </c>
      <c r="F87" s="312">
        <f t="shared" si="1"/>
        <v>97.97991224738803</v>
      </c>
    </row>
    <row r="88" spans="1:6" s="10" customFormat="1" ht="15.75" hidden="1">
      <c r="A88" s="83" t="s">
        <v>460</v>
      </c>
      <c r="B88" s="99">
        <v>2</v>
      </c>
      <c r="C88" s="79"/>
      <c r="D88" s="79"/>
      <c r="E88" s="79"/>
      <c r="F88" s="312" t="e">
        <f t="shared" si="1"/>
        <v>#DIV/0!</v>
      </c>
    </row>
    <row r="89" spans="1:6" s="10" customFormat="1" ht="15.75" hidden="1">
      <c r="A89" s="83" t="s">
        <v>461</v>
      </c>
      <c r="B89" s="99">
        <v>2</v>
      </c>
      <c r="C89" s="79"/>
      <c r="D89" s="79"/>
      <c r="E89" s="79"/>
      <c r="F89" s="312"/>
    </row>
    <row r="90" spans="1:6" s="10" customFormat="1" ht="15.75" hidden="1">
      <c r="A90" s="83" t="s">
        <v>462</v>
      </c>
      <c r="B90" s="99">
        <v>2</v>
      </c>
      <c r="C90" s="79"/>
      <c r="D90" s="79"/>
      <c r="E90" s="79"/>
      <c r="F90" s="312" t="e">
        <f t="shared" si="1"/>
        <v>#DIV/0!</v>
      </c>
    </row>
    <row r="91" spans="1:6" s="10" customFormat="1" ht="15.75" hidden="1">
      <c r="A91" s="83" t="s">
        <v>463</v>
      </c>
      <c r="B91" s="99">
        <v>2</v>
      </c>
      <c r="C91" s="79"/>
      <c r="D91" s="79"/>
      <c r="E91" s="79"/>
      <c r="F91" s="312" t="e">
        <f t="shared" si="1"/>
        <v>#DIV/0!</v>
      </c>
    </row>
    <row r="92" spans="1:6" s="10" customFormat="1" ht="15.75" hidden="1">
      <c r="A92" s="83" t="s">
        <v>464</v>
      </c>
      <c r="B92" s="99">
        <v>2</v>
      </c>
      <c r="C92" s="79"/>
      <c r="D92" s="79"/>
      <c r="E92" s="79"/>
      <c r="F92" s="312" t="e">
        <f t="shared" si="1"/>
        <v>#DIV/0!</v>
      </c>
    </row>
    <row r="93" spans="1:6" s="10" customFormat="1" ht="15.75">
      <c r="A93" s="83" t="s">
        <v>465</v>
      </c>
      <c r="B93" s="99">
        <v>2</v>
      </c>
      <c r="C93" s="79">
        <v>200000</v>
      </c>
      <c r="D93" s="79">
        <v>225000</v>
      </c>
      <c r="E93" s="133">
        <v>225000</v>
      </c>
      <c r="F93" s="312"/>
    </row>
    <row r="94" spans="1:6" s="10" customFormat="1" ht="15.75" hidden="1">
      <c r="A94" s="83" t="s">
        <v>466</v>
      </c>
      <c r="B94" s="17">
        <v>2</v>
      </c>
      <c r="C94" s="79"/>
      <c r="D94" s="79"/>
      <c r="E94" s="79"/>
      <c r="F94" s="312" t="e">
        <f t="shared" si="1"/>
        <v>#DIV/0!</v>
      </c>
    </row>
    <row r="95" spans="1:6" s="10" customFormat="1" ht="15.75" hidden="1">
      <c r="A95" s="83" t="s">
        <v>467</v>
      </c>
      <c r="B95" s="17">
        <v>2</v>
      </c>
      <c r="C95" s="79"/>
      <c r="D95" s="79"/>
      <c r="E95" s="79"/>
      <c r="F95" s="312" t="e">
        <f t="shared" si="1"/>
        <v>#DIV/0!</v>
      </c>
    </row>
    <row r="96" spans="1:6" s="10" customFormat="1" ht="15.75" hidden="1">
      <c r="A96" s="83" t="s">
        <v>105</v>
      </c>
      <c r="B96" s="17"/>
      <c r="C96" s="79"/>
      <c r="D96" s="79"/>
      <c r="E96" s="79"/>
      <c r="F96" s="312"/>
    </row>
    <row r="97" spans="1:6" s="10" customFormat="1" ht="15.75" hidden="1">
      <c r="A97" s="83" t="s">
        <v>105</v>
      </c>
      <c r="B97" s="17"/>
      <c r="C97" s="79"/>
      <c r="D97" s="79"/>
      <c r="E97" s="79"/>
      <c r="F97" s="312" t="e">
        <f t="shared" si="1"/>
        <v>#DIV/0!</v>
      </c>
    </row>
    <row r="98" spans="1:6" s="10" customFormat="1" ht="15.75">
      <c r="A98" s="106" t="s">
        <v>175</v>
      </c>
      <c r="B98" s="17"/>
      <c r="C98" s="79">
        <f>SUM(C88:C97)</f>
        <v>200000</v>
      </c>
      <c r="D98" s="79">
        <f>SUM(D88:D97)</f>
        <v>225000</v>
      </c>
      <c r="E98" s="79">
        <f>SUM(E88:E97)</f>
        <v>225000</v>
      </c>
      <c r="F98" s="312">
        <f t="shared" si="1"/>
        <v>100</v>
      </c>
    </row>
    <row r="99" spans="1:6" s="10" customFormat="1" ht="31.5">
      <c r="A99" s="107" t="s">
        <v>172</v>
      </c>
      <c r="B99" s="17"/>
      <c r="C99" s="79">
        <f>C77+C87+C98</f>
        <v>601695</v>
      </c>
      <c r="D99" s="79">
        <f>D77+D87+D98</f>
        <v>720028</v>
      </c>
      <c r="E99" s="79">
        <f>E77+E87+E98</f>
        <v>710028</v>
      </c>
      <c r="F99" s="312">
        <f t="shared" si="1"/>
        <v>98.6111651213564</v>
      </c>
    </row>
    <row r="100" spans="1:6" s="10" customFormat="1" ht="15.75" hidden="1">
      <c r="A100" s="63"/>
      <c r="B100" s="99"/>
      <c r="C100" s="79"/>
      <c r="D100" s="79"/>
      <c r="E100" s="79"/>
      <c r="F100" s="312"/>
    </row>
    <row r="101" spans="1:6" s="10" customFormat="1" ht="31.5" hidden="1">
      <c r="A101" s="63" t="s">
        <v>176</v>
      </c>
      <c r="B101" s="99"/>
      <c r="C101" s="79"/>
      <c r="D101" s="79"/>
      <c r="E101" s="79"/>
      <c r="F101" s="312" t="e">
        <f t="shared" si="1"/>
        <v>#DIV/0!</v>
      </c>
    </row>
    <row r="102" spans="1:6" s="10" customFormat="1" ht="15.75">
      <c r="A102" s="84" t="s">
        <v>436</v>
      </c>
      <c r="B102" s="99">
        <v>2</v>
      </c>
      <c r="C102" s="79">
        <v>50000</v>
      </c>
      <c r="D102" s="79">
        <v>50000</v>
      </c>
      <c r="E102" s="79"/>
      <c r="F102" s="312">
        <f t="shared" si="1"/>
        <v>0</v>
      </c>
    </row>
    <row r="103" spans="1:6" s="10" customFormat="1" ht="47.25">
      <c r="A103" s="63" t="s">
        <v>177</v>
      </c>
      <c r="B103" s="99"/>
      <c r="C103" s="79">
        <f>SUM(C102)</f>
        <v>50000</v>
      </c>
      <c r="D103" s="79">
        <f>SUM(D102)</f>
        <v>50000</v>
      </c>
      <c r="E103" s="79">
        <f>SUM(E102)</f>
        <v>0</v>
      </c>
      <c r="F103" s="312">
        <f t="shared" si="1"/>
        <v>0</v>
      </c>
    </row>
    <row r="104" spans="1:6" s="10" customFormat="1" ht="15.75" hidden="1">
      <c r="A104" s="63" t="s">
        <v>178</v>
      </c>
      <c r="B104" s="99"/>
      <c r="C104" s="79"/>
      <c r="D104" s="79"/>
      <c r="E104" s="79"/>
      <c r="F104" s="312"/>
    </row>
    <row r="105" spans="1:6" s="10" customFormat="1" ht="15.75" hidden="1">
      <c r="A105" s="63" t="s">
        <v>179</v>
      </c>
      <c r="B105" s="99"/>
      <c r="C105" s="79"/>
      <c r="D105" s="79"/>
      <c r="E105" s="79"/>
      <c r="F105" s="312" t="e">
        <f t="shared" si="1"/>
        <v>#DIV/0!</v>
      </c>
    </row>
    <row r="106" spans="1:6" s="10" customFormat="1" ht="15.75" hidden="1">
      <c r="A106" s="118" t="s">
        <v>443</v>
      </c>
      <c r="B106" s="99">
        <v>2</v>
      </c>
      <c r="C106" s="79"/>
      <c r="D106" s="79"/>
      <c r="E106" s="79"/>
      <c r="F106" s="312" t="e">
        <f t="shared" si="1"/>
        <v>#DIV/0!</v>
      </c>
    </row>
    <row r="107" spans="1:6" s="10" customFormat="1" ht="15.75" hidden="1">
      <c r="A107" s="118" t="s">
        <v>468</v>
      </c>
      <c r="B107" s="99">
        <v>2</v>
      </c>
      <c r="C107" s="79"/>
      <c r="D107" s="79"/>
      <c r="E107" s="79"/>
      <c r="F107" s="312"/>
    </row>
    <row r="108" spans="1:6" s="10" customFormat="1" ht="15.75" hidden="1">
      <c r="A108" s="118" t="s">
        <v>442</v>
      </c>
      <c r="B108" s="99">
        <v>2</v>
      </c>
      <c r="C108" s="79"/>
      <c r="D108" s="79"/>
      <c r="E108" s="79"/>
      <c r="F108" s="312" t="e">
        <f t="shared" si="1"/>
        <v>#DIV/0!</v>
      </c>
    </row>
    <row r="109" spans="1:6" s="10" customFormat="1" ht="15.75">
      <c r="A109" s="118" t="s">
        <v>469</v>
      </c>
      <c r="B109" s="99">
        <v>2</v>
      </c>
      <c r="C109" s="79">
        <v>50000</v>
      </c>
      <c r="D109" s="79">
        <v>50000</v>
      </c>
      <c r="E109" s="79"/>
      <c r="F109" s="312">
        <f t="shared" si="1"/>
        <v>0</v>
      </c>
    </row>
    <row r="110" spans="1:6" s="10" customFormat="1" ht="15.75">
      <c r="A110" s="108" t="s">
        <v>180</v>
      </c>
      <c r="B110" s="99"/>
      <c r="C110" s="79">
        <f>SUM(C106:C109)</f>
        <v>50000</v>
      </c>
      <c r="D110" s="79">
        <f>SUM(D106:D109)</f>
        <v>50000</v>
      </c>
      <c r="E110" s="79">
        <f>SUM(E106:E109)</f>
        <v>0</v>
      </c>
      <c r="F110" s="312">
        <f t="shared" si="1"/>
        <v>0</v>
      </c>
    </row>
    <row r="111" spans="1:6" s="10" customFormat="1" ht="15.75" hidden="1">
      <c r="A111" s="84" t="s">
        <v>129</v>
      </c>
      <c r="B111" s="99">
        <v>2</v>
      </c>
      <c r="C111" s="79"/>
      <c r="D111" s="79"/>
      <c r="E111" s="79"/>
      <c r="F111" s="312"/>
    </row>
    <row r="112" spans="1:6" s="10" customFormat="1" ht="15.75" hidden="1">
      <c r="A112" s="84"/>
      <c r="B112" s="99"/>
      <c r="C112" s="79"/>
      <c r="D112" s="79"/>
      <c r="E112" s="79"/>
      <c r="F112" s="312" t="e">
        <f t="shared" si="1"/>
        <v>#DIV/0!</v>
      </c>
    </row>
    <row r="113" spans="1:6" s="10" customFormat="1" ht="15.75" hidden="1">
      <c r="A113" s="108" t="s">
        <v>128</v>
      </c>
      <c r="B113" s="99"/>
      <c r="C113" s="79">
        <f>SUM(C111:C112)</f>
        <v>0</v>
      </c>
      <c r="D113" s="79">
        <f>SUM(D111:D112)</f>
        <v>0</v>
      </c>
      <c r="E113" s="79">
        <f>SUM(E111:E112)</f>
        <v>0</v>
      </c>
      <c r="F113" s="312" t="e">
        <f t="shared" si="1"/>
        <v>#DIV/0!</v>
      </c>
    </row>
    <row r="114" spans="1:6" s="10" customFormat="1" ht="15.75" hidden="1">
      <c r="A114" s="84"/>
      <c r="B114" s="99"/>
      <c r="C114" s="79"/>
      <c r="D114" s="79"/>
      <c r="E114" s="79"/>
      <c r="F114" s="312" t="e">
        <f t="shared" si="1"/>
        <v>#DIV/0!</v>
      </c>
    </row>
    <row r="115" spans="1:6" s="10" customFormat="1" ht="15.75">
      <c r="A115" s="84" t="s">
        <v>470</v>
      </c>
      <c r="B115" s="99">
        <v>2</v>
      </c>
      <c r="C115" s="79"/>
      <c r="D115" s="79">
        <v>1245900</v>
      </c>
      <c r="E115" s="79">
        <v>1245900</v>
      </c>
      <c r="F115" s="312"/>
    </row>
    <row r="116" spans="1:6" s="10" customFormat="1" ht="15.75">
      <c r="A116" s="108" t="s">
        <v>181</v>
      </c>
      <c r="B116" s="99"/>
      <c r="C116" s="79">
        <f>SUM(C114:C115)</f>
        <v>0</v>
      </c>
      <c r="D116" s="79">
        <f>SUM(D114:D115)</f>
        <v>1245900</v>
      </c>
      <c r="E116" s="79">
        <f>SUM(E114:E115)</f>
        <v>1245900</v>
      </c>
      <c r="F116" s="312">
        <f t="shared" si="1"/>
        <v>100</v>
      </c>
    </row>
    <row r="117" spans="1:6" s="10" customFormat="1" ht="15.75" hidden="1">
      <c r="A117" s="67"/>
      <c r="B117" s="99"/>
      <c r="C117" s="79"/>
      <c r="D117" s="79"/>
      <c r="E117" s="79"/>
      <c r="F117" s="312" t="e">
        <f t="shared" si="1"/>
        <v>#DIV/0!</v>
      </c>
    </row>
    <row r="118" spans="1:6" s="10" customFormat="1" ht="15.75" hidden="1">
      <c r="A118" s="63"/>
      <c r="B118" s="99"/>
      <c r="C118" s="79"/>
      <c r="D118" s="79"/>
      <c r="E118" s="79"/>
      <c r="F118" s="312"/>
    </row>
    <row r="119" spans="1:6" s="10" customFormat="1" ht="31.5">
      <c r="A119" s="107" t="s">
        <v>410</v>
      </c>
      <c r="B119" s="99"/>
      <c r="C119" s="79">
        <f>C110+C113+C116</f>
        <v>50000</v>
      </c>
      <c r="D119" s="79">
        <f>D110+D113+D116</f>
        <v>1295900</v>
      </c>
      <c r="E119" s="79">
        <f>E110+E113+E116</f>
        <v>1245900</v>
      </c>
      <c r="F119" s="312">
        <f t="shared" si="1"/>
        <v>96.14167759858013</v>
      </c>
    </row>
    <row r="120" spans="1:6" s="10" customFormat="1" ht="15.75">
      <c r="A120" s="84" t="s">
        <v>200</v>
      </c>
      <c r="B120" s="99">
        <v>2</v>
      </c>
      <c r="C120" s="79">
        <v>200000</v>
      </c>
      <c r="D120" s="79">
        <v>1475280</v>
      </c>
      <c r="E120" s="79"/>
      <c r="F120" s="312">
        <f t="shared" si="1"/>
        <v>0</v>
      </c>
    </row>
    <row r="121" spans="1:6" s="10" customFormat="1" ht="15.75" hidden="1">
      <c r="A121" s="84" t="s">
        <v>201</v>
      </c>
      <c r="B121" s="99">
        <v>2</v>
      </c>
      <c r="C121" s="79"/>
      <c r="D121" s="79"/>
      <c r="E121" s="79"/>
      <c r="F121" s="312" t="e">
        <f t="shared" si="1"/>
        <v>#DIV/0!</v>
      </c>
    </row>
    <row r="122" spans="1:6" s="10" customFormat="1" ht="15.75">
      <c r="A122" s="63" t="s">
        <v>411</v>
      </c>
      <c r="B122" s="99"/>
      <c r="C122" s="79">
        <f>SUM(C120:C121)</f>
        <v>200000</v>
      </c>
      <c r="D122" s="79">
        <f>SUM(D120:D121)</f>
        <v>1475280</v>
      </c>
      <c r="E122" s="79">
        <f>SUM(E120:E121)</f>
        <v>0</v>
      </c>
      <c r="F122" s="312"/>
    </row>
    <row r="123" spans="1:6" s="10" customFormat="1" ht="15.75">
      <c r="A123" s="65" t="s">
        <v>218</v>
      </c>
      <c r="B123" s="99"/>
      <c r="C123" s="81">
        <f>SUM(C124:C124:C126)</f>
        <v>901695</v>
      </c>
      <c r="D123" s="81">
        <f>SUM(D124:D124:D126)</f>
        <v>3545653</v>
      </c>
      <c r="E123" s="81">
        <f>SUM(E124:E124:E126)</f>
        <v>1960373</v>
      </c>
      <c r="F123" s="312">
        <f t="shared" si="1"/>
        <v>55.28947700183859</v>
      </c>
    </row>
    <row r="124" spans="1:6" s="10" customFormat="1" ht="15.75">
      <c r="A124" s="84" t="s">
        <v>376</v>
      </c>
      <c r="B124" s="97">
        <v>1</v>
      </c>
      <c r="C124" s="79">
        <f>SUMIF($B$64:$B$123,"1",C$64:C$123)</f>
        <v>0</v>
      </c>
      <c r="D124" s="79">
        <f>SUMIF($B$64:$B$123,"1",D$64:D$123)</f>
        <v>0</v>
      </c>
      <c r="E124" s="79">
        <f>SUMIF($B$64:$B$123,"1",E$64:E$123)</f>
        <v>0</v>
      </c>
      <c r="F124" s="312"/>
    </row>
    <row r="125" spans="1:6" s="10" customFormat="1" ht="15.75">
      <c r="A125" s="84" t="s">
        <v>217</v>
      </c>
      <c r="B125" s="97">
        <v>2</v>
      </c>
      <c r="C125" s="79">
        <f>SUMIF($B$64:$B$123,"2",C$64:C$123)</f>
        <v>901695</v>
      </c>
      <c r="D125" s="79">
        <f>SUMIF($B$64:$B$123,"2",D$64:D$123)</f>
        <v>3545653</v>
      </c>
      <c r="E125" s="79">
        <f>SUMIF($B$64:$B$123,"2",E$64:E$123)</f>
        <v>1960373</v>
      </c>
      <c r="F125" s="312">
        <f t="shared" si="1"/>
        <v>55.28947700183859</v>
      </c>
    </row>
    <row r="126" spans="1:6" s="10" customFormat="1" ht="15.75">
      <c r="A126" s="84" t="s">
        <v>111</v>
      </c>
      <c r="B126" s="97">
        <v>3</v>
      </c>
      <c r="C126" s="79">
        <f>SUMIF($B$64:$B$123,"3",C$64:C$123)</f>
        <v>0</v>
      </c>
      <c r="D126" s="79">
        <f>SUMIF($B$64:$B$123,"3",D$64:D$123)</f>
        <v>0</v>
      </c>
      <c r="E126" s="79">
        <f>SUMIF($B$64:$B$123,"3",E$64:E$123)</f>
        <v>0</v>
      </c>
      <c r="F126" s="312"/>
    </row>
    <row r="127" spans="1:6" ht="15.75">
      <c r="A127" s="67" t="s">
        <v>79</v>
      </c>
      <c r="B127" s="99"/>
      <c r="C127" s="79"/>
      <c r="D127" s="79"/>
      <c r="E127" s="79"/>
      <c r="F127" s="312"/>
    </row>
    <row r="128" spans="1:6" ht="15.75">
      <c r="A128" s="43" t="s">
        <v>219</v>
      </c>
      <c r="B128" s="99"/>
      <c r="C128" s="81">
        <f>SUM(C129:C131)</f>
        <v>1885969</v>
      </c>
      <c r="D128" s="81">
        <f>SUM(D129:D131)</f>
        <v>1885969</v>
      </c>
      <c r="E128" s="81">
        <f>SUM(E129:E131)</f>
        <v>1362772</v>
      </c>
      <c r="F128" s="312">
        <f t="shared" si="1"/>
        <v>72.25845175609992</v>
      </c>
    </row>
    <row r="129" spans="1:6" ht="15.75">
      <c r="A129" s="84" t="s">
        <v>376</v>
      </c>
      <c r="B129" s="97">
        <v>1</v>
      </c>
      <c r="C129" s="79">
        <f>Felh!J25</f>
        <v>0</v>
      </c>
      <c r="D129" s="79">
        <f>Felh!K25</f>
        <v>0</v>
      </c>
      <c r="E129" s="79">
        <f>Felh!L25</f>
        <v>0</v>
      </c>
      <c r="F129" s="312"/>
    </row>
    <row r="130" spans="1:6" ht="15.75">
      <c r="A130" s="84" t="s">
        <v>217</v>
      </c>
      <c r="B130" s="97">
        <v>2</v>
      </c>
      <c r="C130" s="79">
        <f>Felh!J26</f>
        <v>1885969</v>
      </c>
      <c r="D130" s="79">
        <f>Felh!K26</f>
        <v>1885969</v>
      </c>
      <c r="E130" s="79">
        <f>Felh!L26</f>
        <v>1362772</v>
      </c>
      <c r="F130" s="312">
        <f t="shared" si="1"/>
        <v>72.25845175609992</v>
      </c>
    </row>
    <row r="131" spans="1:6" ht="15.75">
      <c r="A131" s="84" t="s">
        <v>111</v>
      </c>
      <c r="B131" s="97">
        <v>3</v>
      </c>
      <c r="C131" s="79">
        <f>Felh!J27</f>
        <v>0</v>
      </c>
      <c r="D131" s="79">
        <f>Felh!K27</f>
        <v>0</v>
      </c>
      <c r="E131" s="79">
        <f>Felh!L27</f>
        <v>0</v>
      </c>
      <c r="F131" s="312"/>
    </row>
    <row r="132" spans="1:6" ht="15.75">
      <c r="A132" s="43" t="s">
        <v>220</v>
      </c>
      <c r="B132" s="99"/>
      <c r="C132" s="81">
        <f>SUM(C133:C135)</f>
        <v>10965400</v>
      </c>
      <c r="D132" s="81">
        <f>SUM(D133:D135)</f>
        <v>10965400</v>
      </c>
      <c r="E132" s="81">
        <f>SUM(E133:E135)</f>
        <v>6965400</v>
      </c>
      <c r="F132" s="312">
        <f t="shared" si="1"/>
        <v>63.52162255822861</v>
      </c>
    </row>
    <row r="133" spans="1:6" ht="15.75">
      <c r="A133" s="84" t="s">
        <v>376</v>
      </c>
      <c r="B133" s="97">
        <v>1</v>
      </c>
      <c r="C133" s="79">
        <f>Felh!J41</f>
        <v>0</v>
      </c>
      <c r="D133" s="79">
        <f>Felh!K41</f>
        <v>0</v>
      </c>
      <c r="E133" s="79">
        <f>Felh!L41</f>
        <v>0</v>
      </c>
      <c r="F133" s="312"/>
    </row>
    <row r="134" spans="1:6" ht="15.75">
      <c r="A134" s="84" t="s">
        <v>217</v>
      </c>
      <c r="B134" s="97">
        <v>2</v>
      </c>
      <c r="C134" s="79">
        <f>Felh!J42</f>
        <v>10965400</v>
      </c>
      <c r="D134" s="79">
        <f>Felh!K42</f>
        <v>10965400</v>
      </c>
      <c r="E134" s="79">
        <f>Felh!L42</f>
        <v>6965400</v>
      </c>
      <c r="F134" s="312">
        <f t="shared" si="1"/>
        <v>63.52162255822861</v>
      </c>
    </row>
    <row r="135" spans="1:6" ht="15" customHeight="1">
      <c r="A135" s="84" t="s">
        <v>111</v>
      </c>
      <c r="B135" s="97">
        <v>3</v>
      </c>
      <c r="C135" s="79">
        <f>Felh!J43</f>
        <v>0</v>
      </c>
      <c r="D135" s="79">
        <f>Felh!K43</f>
        <v>0</v>
      </c>
      <c r="E135" s="79">
        <f>Felh!L43</f>
        <v>0</v>
      </c>
      <c r="F135" s="312"/>
    </row>
    <row r="136" spans="1:6" ht="15.75">
      <c r="A136" s="43" t="s">
        <v>221</v>
      </c>
      <c r="B136" s="99"/>
      <c r="C136" s="81">
        <f>SUM(C137:C139)</f>
        <v>0</v>
      </c>
      <c r="D136" s="81">
        <f>SUM(D137:D139)</f>
        <v>20000</v>
      </c>
      <c r="E136" s="81">
        <f>SUM(E137:E139)</f>
        <v>20000</v>
      </c>
      <c r="F136" s="312">
        <f t="shared" si="1"/>
        <v>100</v>
      </c>
    </row>
    <row r="137" spans="1:6" ht="15.75">
      <c r="A137" s="84" t="s">
        <v>376</v>
      </c>
      <c r="B137" s="97">
        <v>1</v>
      </c>
      <c r="C137" s="79">
        <f>Felh!J61</f>
        <v>0</v>
      </c>
      <c r="D137" s="79">
        <f>Felh!K61</f>
        <v>0</v>
      </c>
      <c r="E137" s="79">
        <f>Felh!L61</f>
        <v>0</v>
      </c>
      <c r="F137" s="312"/>
    </row>
    <row r="138" spans="1:6" ht="15.75">
      <c r="A138" s="84" t="s">
        <v>217</v>
      </c>
      <c r="B138" s="97">
        <v>2</v>
      </c>
      <c r="C138" s="79">
        <f>Felh!J62</f>
        <v>0</v>
      </c>
      <c r="D138" s="79">
        <f>Felh!K62</f>
        <v>20000</v>
      </c>
      <c r="E138" s="79">
        <f>Felh!L62</f>
        <v>20000</v>
      </c>
      <c r="F138" s="312">
        <f t="shared" si="1"/>
        <v>100</v>
      </c>
    </row>
    <row r="139" spans="1:6" ht="15.75">
      <c r="A139" s="84" t="s">
        <v>111</v>
      </c>
      <c r="B139" s="97">
        <v>3</v>
      </c>
      <c r="C139" s="79">
        <f>Felh!J63</f>
        <v>0</v>
      </c>
      <c r="D139" s="79">
        <f>Felh!K63</f>
        <v>0</v>
      </c>
      <c r="E139" s="79">
        <f>Felh!L63</f>
        <v>0</v>
      </c>
      <c r="F139" s="312"/>
    </row>
    <row r="140" spans="1:6" ht="16.5">
      <c r="A140" s="69" t="s">
        <v>222</v>
      </c>
      <c r="B140" s="100"/>
      <c r="C140" s="79"/>
      <c r="D140" s="79"/>
      <c r="E140" s="79"/>
      <c r="F140" s="312"/>
    </row>
    <row r="141" spans="1:6" ht="15.75">
      <c r="A141" s="67" t="s">
        <v>113</v>
      </c>
      <c r="B141" s="99"/>
      <c r="C141" s="15"/>
      <c r="D141" s="15"/>
      <c r="E141" s="15"/>
      <c r="F141" s="312"/>
    </row>
    <row r="142" spans="1:6" ht="15.75">
      <c r="A142" s="63" t="s">
        <v>207</v>
      </c>
      <c r="B142" s="99"/>
      <c r="C142" s="15"/>
      <c r="D142" s="15"/>
      <c r="E142" s="15"/>
      <c r="F142" s="312"/>
    </row>
    <row r="143" spans="1:6" ht="31.5" hidden="1">
      <c r="A143" s="84" t="s">
        <v>412</v>
      </c>
      <c r="B143" s="99"/>
      <c r="C143" s="15"/>
      <c r="D143" s="15"/>
      <c r="E143" s="15"/>
      <c r="F143" s="312" t="e">
        <f aca="true" t="shared" si="2" ref="F143:F172">E143/D143*100</f>
        <v>#DIV/0!</v>
      </c>
    </row>
    <row r="144" spans="1:6" ht="31.5" hidden="1">
      <c r="A144" s="84" t="s">
        <v>209</v>
      </c>
      <c r="B144" s="99"/>
      <c r="C144" s="15"/>
      <c r="D144" s="15"/>
      <c r="E144" s="15"/>
      <c r="F144" s="312"/>
    </row>
    <row r="145" spans="1:6" ht="31.5" hidden="1">
      <c r="A145" s="84" t="s">
        <v>413</v>
      </c>
      <c r="B145" s="99"/>
      <c r="C145" s="15"/>
      <c r="D145" s="15"/>
      <c r="E145" s="15"/>
      <c r="F145" s="312" t="e">
        <f t="shared" si="2"/>
        <v>#DIV/0!</v>
      </c>
    </row>
    <row r="146" spans="1:6" ht="20.25" customHeight="1">
      <c r="A146" s="84" t="s">
        <v>533</v>
      </c>
      <c r="B146" s="99">
        <v>2</v>
      </c>
      <c r="C146" s="15">
        <v>405114</v>
      </c>
      <c r="D146" s="15">
        <v>405114</v>
      </c>
      <c r="E146" s="15">
        <v>405114</v>
      </c>
      <c r="F146" s="312">
        <f t="shared" si="2"/>
        <v>100</v>
      </c>
    </row>
    <row r="147" spans="1:6" ht="31.5" hidden="1">
      <c r="A147" s="84" t="s">
        <v>532</v>
      </c>
      <c r="B147" s="99"/>
      <c r="C147" s="15"/>
      <c r="D147" s="15"/>
      <c r="E147" s="15"/>
      <c r="F147" s="312" t="e">
        <f t="shared" si="2"/>
        <v>#DIV/0!</v>
      </c>
    </row>
    <row r="148" spans="1:6" ht="31.5" hidden="1">
      <c r="A148" s="84" t="s">
        <v>532</v>
      </c>
      <c r="B148" s="99"/>
      <c r="C148" s="15"/>
      <c r="D148" s="15"/>
      <c r="E148" s="15"/>
      <c r="F148" s="312"/>
    </row>
    <row r="149" spans="1:6" ht="31.5" hidden="1">
      <c r="A149" s="84" t="s">
        <v>532</v>
      </c>
      <c r="B149" s="99"/>
      <c r="C149" s="15"/>
      <c r="D149" s="15"/>
      <c r="E149" s="15"/>
      <c r="F149" s="312" t="e">
        <f t="shared" si="2"/>
        <v>#DIV/0!</v>
      </c>
    </row>
    <row r="150" spans="1:6" ht="31.5" hidden="1">
      <c r="A150" s="84" t="s">
        <v>532</v>
      </c>
      <c r="B150" s="99"/>
      <c r="C150" s="15"/>
      <c r="D150" s="15"/>
      <c r="E150" s="15"/>
      <c r="F150" s="312" t="e">
        <f t="shared" si="2"/>
        <v>#DIV/0!</v>
      </c>
    </row>
    <row r="151" spans="1:6" ht="31.5" hidden="1">
      <c r="A151" s="84" t="s">
        <v>532</v>
      </c>
      <c r="B151" s="99"/>
      <c r="C151" s="15"/>
      <c r="D151" s="15"/>
      <c r="E151" s="15"/>
      <c r="F151" s="312"/>
    </row>
    <row r="152" spans="1:6" ht="19.5" customHeight="1">
      <c r="A152" s="84" t="s">
        <v>532</v>
      </c>
      <c r="B152" s="99">
        <v>2</v>
      </c>
      <c r="C152" s="15"/>
      <c r="D152" s="15">
        <v>431120</v>
      </c>
      <c r="E152" s="15"/>
      <c r="F152" s="312">
        <f t="shared" si="2"/>
        <v>0</v>
      </c>
    </row>
    <row r="153" spans="1:6" ht="15.75">
      <c r="A153" s="43" t="s">
        <v>113</v>
      </c>
      <c r="B153" s="99"/>
      <c r="C153" s="81">
        <f>SUM(C154:C156)</f>
        <v>405114</v>
      </c>
      <c r="D153" s="81">
        <f>SUM(D154:D156)</f>
        <v>836234</v>
      </c>
      <c r="E153" s="81">
        <f>SUM(E154:E156)</f>
        <v>405114</v>
      </c>
      <c r="F153" s="312">
        <f t="shared" si="2"/>
        <v>48.445052461392386</v>
      </c>
    </row>
    <row r="154" spans="1:6" ht="15.75">
      <c r="A154" s="84" t="s">
        <v>376</v>
      </c>
      <c r="B154" s="97">
        <v>1</v>
      </c>
      <c r="C154" s="79">
        <f>SUMIF($B$141:$B$153,"1",C$141:C$153)</f>
        <v>0</v>
      </c>
      <c r="D154" s="79">
        <f>SUMIF($B$141:$B$153,"1",D$141:D$153)</f>
        <v>0</v>
      </c>
      <c r="E154" s="79">
        <f>SUMIF($B$141:$B$153,"1",E$141:E$153)</f>
        <v>0</v>
      </c>
      <c r="F154" s="312"/>
    </row>
    <row r="155" spans="1:6" ht="15.75">
      <c r="A155" s="84" t="s">
        <v>217</v>
      </c>
      <c r="B155" s="97">
        <v>2</v>
      </c>
      <c r="C155" s="79">
        <f>SUMIF($B$141:$B$153,"2",C$141:C$153)</f>
        <v>405114</v>
      </c>
      <c r="D155" s="79">
        <f>SUMIF($B$141:$B$153,"2",D$141:D$153)</f>
        <v>836234</v>
      </c>
      <c r="E155" s="79">
        <f>SUMIF($B$141:$B$153,"2",E$141:E$153)</f>
        <v>405114</v>
      </c>
      <c r="F155" s="312"/>
    </row>
    <row r="156" spans="1:6" ht="15.75">
      <c r="A156" s="84" t="s">
        <v>111</v>
      </c>
      <c r="B156" s="97">
        <v>3</v>
      </c>
      <c r="C156" s="79">
        <f>SUMIF($B$141:$B$153,"3",C$141:C$153)</f>
        <v>0</v>
      </c>
      <c r="D156" s="79">
        <f>SUMIF($B$141:$B$153,"3",D$141:D$153)</f>
        <v>0</v>
      </c>
      <c r="E156" s="79">
        <f>SUMIF($B$141:$B$153,"3",E$141:E$153)</f>
        <v>0</v>
      </c>
      <c r="F156" s="312"/>
    </row>
    <row r="157" spans="1:6" ht="15.75" hidden="1">
      <c r="A157" s="67" t="s">
        <v>114</v>
      </c>
      <c r="B157" s="99"/>
      <c r="C157" s="15"/>
      <c r="D157" s="15"/>
      <c r="E157" s="15"/>
      <c r="F157" s="312" t="e">
        <f t="shared" si="2"/>
        <v>#DIV/0!</v>
      </c>
    </row>
    <row r="158" spans="1:6" ht="15.75" hidden="1">
      <c r="A158" s="63" t="s">
        <v>207</v>
      </c>
      <c r="B158" s="99"/>
      <c r="C158" s="15"/>
      <c r="D158" s="15"/>
      <c r="E158" s="15"/>
      <c r="F158" s="312" t="e">
        <f t="shared" si="2"/>
        <v>#DIV/0!</v>
      </c>
    </row>
    <row r="159" spans="1:6" ht="31.5" hidden="1">
      <c r="A159" s="84" t="s">
        <v>412</v>
      </c>
      <c r="B159" s="99"/>
      <c r="C159" s="15"/>
      <c r="D159" s="15"/>
      <c r="E159" s="15"/>
      <c r="F159" s="312"/>
    </row>
    <row r="160" spans="1:6" ht="31.5" hidden="1">
      <c r="A160" s="84" t="s">
        <v>209</v>
      </c>
      <c r="B160" s="99"/>
      <c r="C160" s="15"/>
      <c r="D160" s="15"/>
      <c r="E160" s="15"/>
      <c r="F160" s="312" t="e">
        <f t="shared" si="2"/>
        <v>#DIV/0!</v>
      </c>
    </row>
    <row r="161" spans="1:6" ht="31.5" hidden="1">
      <c r="A161" s="84" t="s">
        <v>413</v>
      </c>
      <c r="B161" s="99"/>
      <c r="C161" s="15"/>
      <c r="D161" s="15"/>
      <c r="E161" s="15"/>
      <c r="F161" s="312" t="e">
        <f t="shared" si="2"/>
        <v>#DIV/0!</v>
      </c>
    </row>
    <row r="162" spans="1:6" ht="15.75" hidden="1">
      <c r="A162" s="84" t="s">
        <v>210</v>
      </c>
      <c r="B162" s="99"/>
      <c r="C162" s="15"/>
      <c r="D162" s="15"/>
      <c r="E162" s="15"/>
      <c r="F162" s="312"/>
    </row>
    <row r="163" spans="1:6" ht="15.75" hidden="1">
      <c r="A163" s="84" t="s">
        <v>211</v>
      </c>
      <c r="B163" s="99"/>
      <c r="C163" s="15"/>
      <c r="D163" s="15"/>
      <c r="E163" s="15"/>
      <c r="F163" s="312" t="e">
        <f t="shared" si="2"/>
        <v>#DIV/0!</v>
      </c>
    </row>
    <row r="164" spans="1:6" ht="31.5" hidden="1">
      <c r="A164" s="84" t="s">
        <v>426</v>
      </c>
      <c r="B164" s="99"/>
      <c r="C164" s="15"/>
      <c r="D164" s="15"/>
      <c r="E164" s="15"/>
      <c r="F164" s="312" t="e">
        <f t="shared" si="2"/>
        <v>#DIV/0!</v>
      </c>
    </row>
    <row r="165" spans="1:6" ht="15.75" hidden="1">
      <c r="A165" s="84" t="s">
        <v>215</v>
      </c>
      <c r="B165" s="99"/>
      <c r="C165" s="15"/>
      <c r="D165" s="15"/>
      <c r="E165" s="15"/>
      <c r="F165" s="312" t="e">
        <f t="shared" si="2"/>
        <v>#DIV/0!</v>
      </c>
    </row>
    <row r="166" spans="1:6" ht="15.75" hidden="1">
      <c r="A166" s="63" t="s">
        <v>216</v>
      </c>
      <c r="B166" s="99"/>
      <c r="C166" s="15"/>
      <c r="D166" s="15"/>
      <c r="E166" s="15"/>
      <c r="F166" s="312"/>
    </row>
    <row r="167" spans="1:6" ht="15.75" hidden="1">
      <c r="A167" s="63" t="s">
        <v>208</v>
      </c>
      <c r="B167" s="99"/>
      <c r="C167" s="15"/>
      <c r="D167" s="15"/>
      <c r="E167" s="15"/>
      <c r="F167" s="312" t="e">
        <f t="shared" si="2"/>
        <v>#DIV/0!</v>
      </c>
    </row>
    <row r="168" spans="1:6" ht="15.75" hidden="1">
      <c r="A168" s="43" t="s">
        <v>223</v>
      </c>
      <c r="B168" s="99"/>
      <c r="C168" s="81">
        <f>SUM(C169:C171)</f>
        <v>0</v>
      </c>
      <c r="D168" s="81">
        <f>SUM(D169:D171)</f>
        <v>0</v>
      </c>
      <c r="E168" s="81">
        <f>SUM(E169:E171)</f>
        <v>0</v>
      </c>
      <c r="F168" s="312" t="e">
        <f t="shared" si="2"/>
        <v>#DIV/0!</v>
      </c>
    </row>
    <row r="169" spans="1:6" ht="15.75" hidden="1">
      <c r="A169" s="84" t="s">
        <v>376</v>
      </c>
      <c r="B169" s="97">
        <v>1</v>
      </c>
      <c r="C169" s="79">
        <f>SUMIF($B$157:$B$168,"1",C$157:C$168)</f>
        <v>0</v>
      </c>
      <c r="D169" s="79">
        <f>SUMIF($B$157:$B$168,"1",D$157:D$168)</f>
        <v>0</v>
      </c>
      <c r="E169" s="79">
        <f>SUMIF($B$157:$B$168,"1",E$157:E$168)</f>
        <v>0</v>
      </c>
      <c r="F169" s="312" t="e">
        <f t="shared" si="2"/>
        <v>#DIV/0!</v>
      </c>
    </row>
    <row r="170" spans="1:6" ht="15.75" hidden="1">
      <c r="A170" s="84" t="s">
        <v>217</v>
      </c>
      <c r="B170" s="97">
        <v>2</v>
      </c>
      <c r="C170" s="79">
        <f>SUMIF($B$157:$B$168,"2",C$157:C$168)</f>
        <v>0</v>
      </c>
      <c r="D170" s="79">
        <f>SUMIF($B$157:$B$168,"2",D$157:D$168)</f>
        <v>0</v>
      </c>
      <c r="E170" s="79">
        <f>SUMIF($B$157:$B$168,"2",E$157:E$168)</f>
        <v>0</v>
      </c>
      <c r="F170" s="312"/>
    </row>
    <row r="171" spans="1:6" ht="15.75" hidden="1">
      <c r="A171" s="84" t="s">
        <v>111</v>
      </c>
      <c r="B171" s="97">
        <v>3</v>
      </c>
      <c r="C171" s="79">
        <f>SUMIF($B$157:$B$168,"3",C$157:C$168)</f>
        <v>0</v>
      </c>
      <c r="D171" s="79">
        <f>SUMIF($B$157:$B$168,"3",D$157:D$168)</f>
        <v>0</v>
      </c>
      <c r="E171" s="79">
        <f>SUMIF($B$157:$B$168,"3",E$157:E$168)</f>
        <v>0</v>
      </c>
      <c r="F171" s="312" t="e">
        <f t="shared" si="2"/>
        <v>#DIV/0!</v>
      </c>
    </row>
    <row r="172" spans="1:6" ht="16.5">
      <c r="A172" s="68" t="s">
        <v>115</v>
      </c>
      <c r="B172" s="100"/>
      <c r="C172" s="18">
        <f>C7+C11+C15+C60+C123+C128+C132+C136+C153+C168</f>
        <v>28357100</v>
      </c>
      <c r="D172" s="18">
        <f>D7+D11+D15+D60+D123+D128+D132+D136+D153+D168</f>
        <v>31993868</v>
      </c>
      <c r="E172" s="18">
        <f>E7+E11+E15+E60+E123+E128+E132+E136+E153+E168</f>
        <v>20888438</v>
      </c>
      <c r="F172" s="312">
        <f t="shared" si="2"/>
        <v>65.28887973157856</v>
      </c>
    </row>
    <row r="173" spans="3:6" ht="15.75" hidden="1">
      <c r="C173" s="41">
        <f>Bevételek!C295</f>
        <v>28357100</v>
      </c>
      <c r="D173" s="41">
        <f>Bevételek!D295</f>
        <v>31993868</v>
      </c>
      <c r="E173" s="41">
        <f>Bevételek!E295</f>
        <v>31744652</v>
      </c>
      <c r="F173" s="12"/>
    </row>
    <row r="174" spans="3:6" ht="15.75" hidden="1">
      <c r="C174" s="41">
        <f>C173-C172</f>
        <v>0</v>
      </c>
      <c r="D174" s="41">
        <f>D173-D172</f>
        <v>0</v>
      </c>
      <c r="E174" s="41">
        <f>E173-E172</f>
        <v>10856214</v>
      </c>
      <c r="F174" s="12"/>
    </row>
    <row r="175" ht="15.75" hidden="1">
      <c r="F175" s="12"/>
    </row>
    <row r="342" ht="15.75"/>
    <row r="343" ht="15.75"/>
    <row r="344" ht="15.75"/>
    <row r="345" ht="15.75"/>
    <row r="346" ht="15.75"/>
    <row r="347" ht="15.75"/>
    <row r="348" ht="15.75"/>
    <row r="355" ht="15.75"/>
    <row r="356" ht="15.75"/>
    <row r="357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65"/>
  <sheetViews>
    <sheetView zoomScalePageLayoutView="0" workbookViewId="0" topLeftCell="A16">
      <selection activeCell="A65" sqref="A65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1.140625" style="2" customWidth="1"/>
    <col min="10" max="12" width="11.140625" style="20" customWidth="1"/>
    <col min="13" max="16384" width="9.140625" style="2" customWidth="1"/>
  </cols>
  <sheetData>
    <row r="1" spans="1:12" ht="15.75">
      <c r="A1" s="323" t="s">
        <v>451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23" t="s">
        <v>471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46</v>
      </c>
      <c r="H4" s="1" t="s">
        <v>47</v>
      </c>
      <c r="I4" s="1" t="s">
        <v>48</v>
      </c>
      <c r="J4" s="1" t="s">
        <v>89</v>
      </c>
      <c r="K4" s="1" t="s">
        <v>90</v>
      </c>
      <c r="L4" s="1" t="s">
        <v>49</v>
      </c>
    </row>
    <row r="5" spans="1:12" s="3" customFormat="1" ht="15.75">
      <c r="A5" s="1">
        <v>1</v>
      </c>
      <c r="B5" s="324" t="s">
        <v>9</v>
      </c>
      <c r="C5" s="324" t="s">
        <v>127</v>
      </c>
      <c r="D5" s="329" t="s">
        <v>15</v>
      </c>
      <c r="E5" s="329"/>
      <c r="F5" s="329"/>
      <c r="G5" s="329" t="s">
        <v>16</v>
      </c>
      <c r="H5" s="329"/>
      <c r="I5" s="329"/>
      <c r="J5" s="330" t="s">
        <v>17</v>
      </c>
      <c r="K5" s="331"/>
      <c r="L5" s="332"/>
    </row>
    <row r="6" spans="1:12" s="3" customFormat="1" ht="31.5">
      <c r="A6" s="1">
        <v>2</v>
      </c>
      <c r="B6" s="324"/>
      <c r="C6" s="324"/>
      <c r="D6" s="40" t="s">
        <v>4</v>
      </c>
      <c r="E6" s="40" t="s">
        <v>520</v>
      </c>
      <c r="F6" s="40" t="s">
        <v>528</v>
      </c>
      <c r="G6" s="40" t="s">
        <v>4</v>
      </c>
      <c r="H6" s="40" t="s">
        <v>520</v>
      </c>
      <c r="I6" s="40" t="s">
        <v>528</v>
      </c>
      <c r="J6" s="40" t="s">
        <v>4</v>
      </c>
      <c r="K6" s="40" t="s">
        <v>520</v>
      </c>
      <c r="L6" s="40" t="s">
        <v>528</v>
      </c>
    </row>
    <row r="7" spans="1:12" s="3" customFormat="1" ht="15.75">
      <c r="A7" s="1">
        <v>3</v>
      </c>
      <c r="B7" s="101" t="s">
        <v>94</v>
      </c>
      <c r="C7" s="96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6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184</v>
      </c>
      <c r="C9" s="96"/>
      <c r="D9" s="5">
        <f>SUM(D8)</f>
        <v>0</v>
      </c>
      <c r="E9" s="5">
        <f>SUM(E8)</f>
        <v>0</v>
      </c>
      <c r="F9" s="5">
        <f>SUM(F8)</f>
        <v>0</v>
      </c>
      <c r="G9" s="112"/>
      <c r="H9" s="112"/>
      <c r="I9" s="112"/>
      <c r="J9" s="112"/>
      <c r="K9" s="112"/>
      <c r="L9" s="112"/>
    </row>
    <row r="10" spans="1:16" s="3" customFormat="1" ht="15.75">
      <c r="A10" s="1">
        <v>4</v>
      </c>
      <c r="B10" s="117" t="s">
        <v>476</v>
      </c>
      <c r="C10" s="96">
        <v>2</v>
      </c>
      <c r="D10" s="5">
        <v>629921</v>
      </c>
      <c r="E10" s="5">
        <v>629921</v>
      </c>
      <c r="F10" s="5">
        <v>620000</v>
      </c>
      <c r="G10" s="5">
        <v>170079</v>
      </c>
      <c r="H10" s="5">
        <v>170079</v>
      </c>
      <c r="I10" s="5">
        <v>167400</v>
      </c>
      <c r="J10" s="5">
        <f aca="true" t="shared" si="0" ref="J10:L12">D10+G10</f>
        <v>800000</v>
      </c>
      <c r="K10" s="5">
        <f t="shared" si="0"/>
        <v>800000</v>
      </c>
      <c r="L10" s="5">
        <f t="shared" si="0"/>
        <v>787400</v>
      </c>
      <c r="M10" s="124"/>
      <c r="N10" s="124"/>
      <c r="O10" s="124"/>
      <c r="P10" s="124"/>
    </row>
    <row r="11" spans="1:16" s="3" customFormat="1" ht="15.75">
      <c r="A11" s="1">
        <v>5</v>
      </c>
      <c r="B11" s="7" t="s">
        <v>517</v>
      </c>
      <c r="C11" s="96">
        <v>2</v>
      </c>
      <c r="D11" s="5">
        <v>0</v>
      </c>
      <c r="E11" s="5">
        <v>315000</v>
      </c>
      <c r="F11" s="5">
        <v>315000</v>
      </c>
      <c r="G11" s="5">
        <v>0</v>
      </c>
      <c r="H11" s="5">
        <v>85050</v>
      </c>
      <c r="I11" s="5">
        <v>85050</v>
      </c>
      <c r="J11" s="5">
        <f t="shared" si="0"/>
        <v>0</v>
      </c>
      <c r="K11" s="5">
        <f t="shared" si="0"/>
        <v>400050</v>
      </c>
      <c r="L11" s="5">
        <f t="shared" si="0"/>
        <v>400050</v>
      </c>
      <c r="M11" s="124"/>
      <c r="N11" s="124"/>
      <c r="O11" s="124"/>
      <c r="P11" s="124"/>
    </row>
    <row r="12" spans="1:16" s="3" customFormat="1" ht="15.75">
      <c r="A12" s="1">
        <v>6</v>
      </c>
      <c r="B12" s="7" t="s">
        <v>472</v>
      </c>
      <c r="C12" s="96">
        <v>2</v>
      </c>
      <c r="D12" s="5">
        <v>668480</v>
      </c>
      <c r="E12" s="5">
        <v>281039</v>
      </c>
      <c r="F12" s="5">
        <v>0</v>
      </c>
      <c r="G12" s="5">
        <v>180489</v>
      </c>
      <c r="H12" s="5">
        <v>75880</v>
      </c>
      <c r="I12" s="5">
        <v>0</v>
      </c>
      <c r="J12" s="5">
        <f t="shared" si="0"/>
        <v>848969</v>
      </c>
      <c r="K12" s="5">
        <f t="shared" si="0"/>
        <v>356919</v>
      </c>
      <c r="L12" s="5">
        <f t="shared" si="0"/>
        <v>0</v>
      </c>
      <c r="M12" s="124"/>
      <c r="N12" s="124"/>
      <c r="O12" s="124"/>
      <c r="P12" s="124"/>
    </row>
    <row r="13" spans="1:16" s="3" customFormat="1" ht="31.5">
      <c r="A13" s="1">
        <v>7</v>
      </c>
      <c r="B13" s="7" t="s">
        <v>183</v>
      </c>
      <c r="C13" s="96"/>
      <c r="D13" s="5">
        <f>SUM(D10:D12)</f>
        <v>1298401</v>
      </c>
      <c r="E13" s="5">
        <f>SUM(E10:E12)</f>
        <v>1225960</v>
      </c>
      <c r="F13" s="5">
        <f>SUM(F10:F12)</f>
        <v>935000</v>
      </c>
      <c r="G13" s="112"/>
      <c r="H13" s="112"/>
      <c r="I13" s="112"/>
      <c r="J13" s="112"/>
      <c r="K13" s="112"/>
      <c r="L13" s="112"/>
      <c r="M13" s="124"/>
      <c r="N13" s="124"/>
      <c r="O13" s="124"/>
      <c r="P13" s="124"/>
    </row>
    <row r="14" spans="1:16" s="3" customFormat="1" ht="15.75" hidden="1">
      <c r="A14" s="1"/>
      <c r="B14" s="7"/>
      <c r="C14" s="96"/>
      <c r="D14" s="5"/>
      <c r="E14" s="5"/>
      <c r="F14" s="5"/>
      <c r="G14" s="5"/>
      <c r="H14" s="5"/>
      <c r="I14" s="5"/>
      <c r="J14" s="5">
        <f>D14+G14</f>
        <v>0</v>
      </c>
      <c r="K14" s="5">
        <f>E14+H14</f>
        <v>0</v>
      </c>
      <c r="L14" s="5">
        <f>F14+I14</f>
        <v>0</v>
      </c>
      <c r="M14" s="124"/>
      <c r="N14" s="124"/>
      <c r="O14" s="124"/>
      <c r="P14" s="124"/>
    </row>
    <row r="15" spans="1:16" s="3" customFormat="1" ht="31.5" hidden="1">
      <c r="A15" s="1"/>
      <c r="B15" s="7" t="s">
        <v>182</v>
      </c>
      <c r="C15" s="96"/>
      <c r="D15" s="5">
        <f>SUM(D14)</f>
        <v>0</v>
      </c>
      <c r="E15" s="5">
        <f>SUM(E14)</f>
        <v>0</v>
      </c>
      <c r="F15" s="5">
        <f>SUM(F14)</f>
        <v>0</v>
      </c>
      <c r="G15" s="112"/>
      <c r="H15" s="112"/>
      <c r="I15" s="112"/>
      <c r="J15" s="112"/>
      <c r="K15" s="112"/>
      <c r="L15" s="112"/>
      <c r="M15" s="124"/>
      <c r="N15" s="124"/>
      <c r="O15" s="124"/>
      <c r="P15" s="124"/>
    </row>
    <row r="16" spans="1:16" s="3" customFormat="1" ht="15.75">
      <c r="A16" s="1">
        <v>8</v>
      </c>
      <c r="B16" s="7" t="s">
        <v>503</v>
      </c>
      <c r="C16" s="96">
        <v>2</v>
      </c>
      <c r="D16" s="5">
        <v>186614</v>
      </c>
      <c r="E16" s="5">
        <v>186614</v>
      </c>
      <c r="F16" s="5">
        <v>128600</v>
      </c>
      <c r="G16" s="5">
        <v>50386</v>
      </c>
      <c r="H16" s="5">
        <v>50386</v>
      </c>
      <c r="I16" s="5">
        <v>34722</v>
      </c>
      <c r="J16" s="5">
        <f aca="true" t="shared" si="1" ref="J16:L19">D16+G16</f>
        <v>237000</v>
      </c>
      <c r="K16" s="5">
        <f t="shared" si="1"/>
        <v>237000</v>
      </c>
      <c r="L16" s="5">
        <f t="shared" si="1"/>
        <v>163322</v>
      </c>
      <c r="M16" s="124"/>
      <c r="N16" s="124"/>
      <c r="O16" s="124"/>
      <c r="P16" s="124"/>
    </row>
    <row r="17" spans="1:16" s="3" customFormat="1" ht="15.75" hidden="1">
      <c r="A17" s="1"/>
      <c r="B17" s="7"/>
      <c r="C17" s="96"/>
      <c r="D17" s="5"/>
      <c r="E17" s="5"/>
      <c r="F17" s="5"/>
      <c r="G17" s="5"/>
      <c r="H17" s="5"/>
      <c r="I17" s="5"/>
      <c r="J17" s="5">
        <f t="shared" si="1"/>
        <v>0</v>
      </c>
      <c r="K17" s="5">
        <f t="shared" si="1"/>
        <v>0</v>
      </c>
      <c r="L17" s="5">
        <f t="shared" si="1"/>
        <v>0</v>
      </c>
      <c r="M17" s="124"/>
      <c r="N17" s="124"/>
      <c r="O17" s="124"/>
      <c r="P17" s="124"/>
    </row>
    <row r="18" spans="1:16" s="3" customFormat="1" ht="15.75">
      <c r="A18" s="1">
        <v>9</v>
      </c>
      <c r="B18" s="7" t="s">
        <v>519</v>
      </c>
      <c r="C18" s="96">
        <v>2</v>
      </c>
      <c r="D18" s="5">
        <v>0</v>
      </c>
      <c r="E18" s="5">
        <v>62992</v>
      </c>
      <c r="F18" s="5">
        <v>0</v>
      </c>
      <c r="G18" s="5">
        <v>0</v>
      </c>
      <c r="H18" s="5">
        <v>17008</v>
      </c>
      <c r="I18" s="5">
        <v>0</v>
      </c>
      <c r="J18" s="5">
        <f t="shared" si="1"/>
        <v>0</v>
      </c>
      <c r="K18" s="5">
        <f t="shared" si="1"/>
        <v>80000</v>
      </c>
      <c r="L18" s="5">
        <f t="shared" si="1"/>
        <v>0</v>
      </c>
      <c r="M18" s="124"/>
      <c r="N18" s="124"/>
      <c r="O18" s="124"/>
      <c r="P18" s="124"/>
    </row>
    <row r="19" spans="1:16" s="3" customFormat="1" ht="15.75">
      <c r="A19" s="1">
        <v>10</v>
      </c>
      <c r="B19" s="7" t="s">
        <v>518</v>
      </c>
      <c r="C19" s="96">
        <v>2</v>
      </c>
      <c r="D19" s="5">
        <v>0</v>
      </c>
      <c r="E19" s="5">
        <v>9449</v>
      </c>
      <c r="F19" s="5">
        <v>9449</v>
      </c>
      <c r="G19" s="5">
        <v>0</v>
      </c>
      <c r="H19" s="5">
        <v>2551</v>
      </c>
      <c r="I19" s="5">
        <v>2551</v>
      </c>
      <c r="J19" s="5">
        <f t="shared" si="1"/>
        <v>0</v>
      </c>
      <c r="K19" s="5">
        <f t="shared" si="1"/>
        <v>12000</v>
      </c>
      <c r="L19" s="5">
        <f t="shared" si="1"/>
        <v>12000</v>
      </c>
      <c r="M19" s="124"/>
      <c r="N19" s="124"/>
      <c r="O19" s="124"/>
      <c r="P19" s="124"/>
    </row>
    <row r="20" spans="1:16" s="3" customFormat="1" ht="47.25">
      <c r="A20" s="1">
        <v>11</v>
      </c>
      <c r="B20" s="7" t="s">
        <v>185</v>
      </c>
      <c r="C20" s="96"/>
      <c r="D20" s="5">
        <f>SUM(D16:D19)</f>
        <v>186614</v>
      </c>
      <c r="E20" s="5">
        <f>SUM(E16:E19)</f>
        <v>259055</v>
      </c>
      <c r="F20" s="5">
        <f>SUM(F16:F19)</f>
        <v>138049</v>
      </c>
      <c r="G20" s="112"/>
      <c r="H20" s="112"/>
      <c r="I20" s="112"/>
      <c r="J20" s="112"/>
      <c r="K20" s="112"/>
      <c r="L20" s="112"/>
      <c r="M20" s="124"/>
      <c r="N20" s="124"/>
      <c r="O20" s="124"/>
      <c r="P20" s="124"/>
    </row>
    <row r="21" spans="1:16" s="3" customFormat="1" ht="15.75" hidden="1">
      <c r="A21" s="1"/>
      <c r="B21" s="7" t="s">
        <v>186</v>
      </c>
      <c r="C21" s="96"/>
      <c r="D21" s="5"/>
      <c r="E21" s="5"/>
      <c r="F21" s="5"/>
      <c r="G21" s="112"/>
      <c r="H21" s="112"/>
      <c r="I21" s="112"/>
      <c r="J21" s="112"/>
      <c r="K21" s="112"/>
      <c r="L21" s="112"/>
      <c r="M21" s="124"/>
      <c r="N21" s="124"/>
      <c r="O21" s="124"/>
      <c r="P21" s="124"/>
    </row>
    <row r="22" spans="1:16" s="3" customFormat="1" ht="31.5" hidden="1">
      <c r="A22" s="1"/>
      <c r="B22" s="7" t="s">
        <v>187</v>
      </c>
      <c r="C22" s="96"/>
      <c r="D22" s="5"/>
      <c r="E22" s="5"/>
      <c r="F22" s="5"/>
      <c r="G22" s="112"/>
      <c r="H22" s="112"/>
      <c r="I22" s="112"/>
      <c r="J22" s="112"/>
      <c r="K22" s="112"/>
      <c r="L22" s="112"/>
      <c r="M22" s="124"/>
      <c r="N22" s="124"/>
      <c r="O22" s="124"/>
      <c r="P22" s="124"/>
    </row>
    <row r="23" spans="1:16" s="3" customFormat="1" ht="47.25">
      <c r="A23" s="1">
        <v>12</v>
      </c>
      <c r="B23" s="7" t="s">
        <v>206</v>
      </c>
      <c r="C23" s="96"/>
      <c r="D23" s="112"/>
      <c r="E23" s="112"/>
      <c r="F23" s="112"/>
      <c r="G23" s="5">
        <f>SUM(G7:G22)</f>
        <v>400954</v>
      </c>
      <c r="H23" s="5">
        <f>SUM(H7:H22)</f>
        <v>400954</v>
      </c>
      <c r="I23" s="5">
        <f>SUM(I7:I22)</f>
        <v>289723</v>
      </c>
      <c r="J23" s="112"/>
      <c r="K23" s="112"/>
      <c r="L23" s="112"/>
      <c r="M23" s="124"/>
      <c r="N23" s="124"/>
      <c r="O23" s="124"/>
      <c r="P23" s="124"/>
    </row>
    <row r="24" spans="1:16" s="3" customFormat="1" ht="15.75">
      <c r="A24" s="1">
        <v>13</v>
      </c>
      <c r="B24" s="9" t="s">
        <v>94</v>
      </c>
      <c r="C24" s="96"/>
      <c r="D24" s="14">
        <f aca="true" t="shared" si="2" ref="D24:I24">SUM(D25:D27)</f>
        <v>1485015</v>
      </c>
      <c r="E24" s="14">
        <f>SUM(E25:E27)</f>
        <v>1485015</v>
      </c>
      <c r="F24" s="14">
        <f t="shared" si="2"/>
        <v>1073049</v>
      </c>
      <c r="G24" s="14">
        <f t="shared" si="2"/>
        <v>400954</v>
      </c>
      <c r="H24" s="14">
        <f>SUM(H25:H27)</f>
        <v>400954</v>
      </c>
      <c r="I24" s="14">
        <f t="shared" si="2"/>
        <v>289723</v>
      </c>
      <c r="J24" s="14">
        <f aca="true" t="shared" si="3" ref="J24:L27">D24+G24</f>
        <v>1885969</v>
      </c>
      <c r="K24" s="14">
        <f t="shared" si="3"/>
        <v>1885969</v>
      </c>
      <c r="L24" s="14">
        <f t="shared" si="3"/>
        <v>1362772</v>
      </c>
      <c r="M24" s="124"/>
      <c r="N24" s="124"/>
      <c r="O24" s="124"/>
      <c r="P24" s="124"/>
    </row>
    <row r="25" spans="1:16" s="3" customFormat="1" ht="31.5">
      <c r="A25" s="1">
        <v>14</v>
      </c>
      <c r="B25" s="84" t="s">
        <v>376</v>
      </c>
      <c r="C25" s="96">
        <v>1</v>
      </c>
      <c r="D25" s="5">
        <f aca="true" t="shared" si="4" ref="D25:I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124"/>
      <c r="N25" s="124"/>
      <c r="O25" s="124"/>
      <c r="P25" s="124"/>
    </row>
    <row r="26" spans="1:16" s="3" customFormat="1" ht="15.75">
      <c r="A26" s="1">
        <v>15</v>
      </c>
      <c r="B26" s="84" t="s">
        <v>217</v>
      </c>
      <c r="C26" s="96">
        <v>2</v>
      </c>
      <c r="D26" s="5">
        <f aca="true" t="shared" si="5" ref="D26:I26">SUMIF($C$7:$C$24,"2",D$7:D$24)</f>
        <v>1485015</v>
      </c>
      <c r="E26" s="5">
        <f t="shared" si="5"/>
        <v>1485015</v>
      </c>
      <c r="F26" s="5">
        <f t="shared" si="5"/>
        <v>1073049</v>
      </c>
      <c r="G26" s="5">
        <f t="shared" si="5"/>
        <v>400954</v>
      </c>
      <c r="H26" s="5">
        <f t="shared" si="5"/>
        <v>400954</v>
      </c>
      <c r="I26" s="5">
        <f t="shared" si="5"/>
        <v>289723</v>
      </c>
      <c r="J26" s="5">
        <f t="shared" si="3"/>
        <v>1885969</v>
      </c>
      <c r="K26" s="5">
        <f t="shared" si="3"/>
        <v>1885969</v>
      </c>
      <c r="L26" s="5">
        <f t="shared" si="3"/>
        <v>1362772</v>
      </c>
      <c r="M26" s="124"/>
      <c r="N26" s="124"/>
      <c r="O26" s="124"/>
      <c r="P26" s="124"/>
    </row>
    <row r="27" spans="1:16" s="3" customFormat="1" ht="15.75">
      <c r="A27" s="1">
        <v>16</v>
      </c>
      <c r="B27" s="84" t="s">
        <v>111</v>
      </c>
      <c r="C27" s="96">
        <v>3</v>
      </c>
      <c r="D27" s="5">
        <f aca="true" t="shared" si="6" ref="D27:I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24"/>
      <c r="N27" s="124"/>
      <c r="O27" s="124"/>
      <c r="P27" s="124"/>
    </row>
    <row r="28" spans="1:16" s="3" customFormat="1" ht="15.75">
      <c r="A28" s="1">
        <v>17</v>
      </c>
      <c r="B28" s="101" t="s">
        <v>44</v>
      </c>
      <c r="C28" s="96"/>
      <c r="D28" s="14"/>
      <c r="E28" s="14"/>
      <c r="F28" s="14"/>
      <c r="G28" s="14"/>
      <c r="H28" s="14"/>
      <c r="I28" s="14"/>
      <c r="J28" s="14"/>
      <c r="K28" s="14"/>
      <c r="L28" s="14"/>
      <c r="M28" s="124"/>
      <c r="N28" s="124"/>
      <c r="O28" s="124"/>
      <c r="P28" s="124"/>
    </row>
    <row r="29" spans="1:16" s="3" customFormat="1" ht="31.5">
      <c r="A29" s="1">
        <v>18</v>
      </c>
      <c r="B29" s="117" t="s">
        <v>475</v>
      </c>
      <c r="C29" s="96">
        <v>2</v>
      </c>
      <c r="D29" s="5">
        <v>1574803</v>
      </c>
      <c r="E29" s="5">
        <v>1574803</v>
      </c>
      <c r="F29" s="5">
        <v>0</v>
      </c>
      <c r="G29" s="5">
        <v>425197</v>
      </c>
      <c r="H29" s="5">
        <v>425197</v>
      </c>
      <c r="I29" s="5">
        <v>0</v>
      </c>
      <c r="J29" s="5">
        <f aca="true" t="shared" si="7" ref="J29:L33">D29+G29</f>
        <v>2000000</v>
      </c>
      <c r="K29" s="5">
        <f t="shared" si="7"/>
        <v>2000000</v>
      </c>
      <c r="L29" s="5">
        <f t="shared" si="7"/>
        <v>0</v>
      </c>
      <c r="M29" s="124"/>
      <c r="N29" s="124"/>
      <c r="O29" s="124"/>
      <c r="P29" s="124"/>
    </row>
    <row r="30" spans="1:16" s="3" customFormat="1" ht="15.75" hidden="1">
      <c r="A30" s="1"/>
      <c r="B30" s="117"/>
      <c r="C30" s="96"/>
      <c r="D30" s="5"/>
      <c r="E30" s="5"/>
      <c r="F30" s="5"/>
      <c r="G30" s="5"/>
      <c r="H30" s="5"/>
      <c r="I30" s="5"/>
      <c r="J30" s="5">
        <f t="shared" si="7"/>
        <v>0</v>
      </c>
      <c r="K30" s="5">
        <f t="shared" si="7"/>
        <v>0</v>
      </c>
      <c r="L30" s="5">
        <f t="shared" si="7"/>
        <v>0</v>
      </c>
      <c r="M30" s="124"/>
      <c r="N30" s="124"/>
      <c r="O30" s="124"/>
      <c r="P30" s="124"/>
    </row>
    <row r="31" spans="1:16" s="3" customFormat="1" ht="47.25">
      <c r="A31" s="1">
        <v>19</v>
      </c>
      <c r="B31" s="117" t="s">
        <v>474</v>
      </c>
      <c r="C31" s="96">
        <v>2</v>
      </c>
      <c r="D31" s="5">
        <v>5484567</v>
      </c>
      <c r="E31" s="5">
        <v>5484567</v>
      </c>
      <c r="F31" s="5">
        <v>5484567</v>
      </c>
      <c r="G31" s="5">
        <v>1480833</v>
      </c>
      <c r="H31" s="5">
        <v>1480833</v>
      </c>
      <c r="I31" s="5">
        <v>1480833</v>
      </c>
      <c r="J31" s="5">
        <f t="shared" si="7"/>
        <v>6965400</v>
      </c>
      <c r="K31" s="5">
        <f t="shared" si="7"/>
        <v>6965400</v>
      </c>
      <c r="L31" s="5">
        <f t="shared" si="7"/>
        <v>6965400</v>
      </c>
      <c r="M31" s="124"/>
      <c r="N31" s="124"/>
      <c r="O31" s="124"/>
      <c r="P31" s="124"/>
    </row>
    <row r="32" spans="1:16" s="3" customFormat="1" ht="15.75">
      <c r="A32" s="1">
        <v>20</v>
      </c>
      <c r="B32" s="7" t="s">
        <v>506</v>
      </c>
      <c r="C32" s="96">
        <v>2</v>
      </c>
      <c r="D32" s="5">
        <v>0</v>
      </c>
      <c r="E32" s="5">
        <v>591329</v>
      </c>
      <c r="F32" s="5">
        <v>0</v>
      </c>
      <c r="G32" s="5">
        <v>0</v>
      </c>
      <c r="H32" s="5">
        <v>155609</v>
      </c>
      <c r="I32" s="5">
        <v>0</v>
      </c>
      <c r="J32" s="5">
        <f t="shared" si="7"/>
        <v>0</v>
      </c>
      <c r="K32" s="5">
        <f t="shared" si="7"/>
        <v>746938</v>
      </c>
      <c r="L32" s="5">
        <f t="shared" si="7"/>
        <v>0</v>
      </c>
      <c r="M32" s="124"/>
      <c r="N32" s="124"/>
      <c r="O32" s="124"/>
      <c r="P32" s="124"/>
    </row>
    <row r="33" spans="1:16" s="3" customFormat="1" ht="15.75">
      <c r="A33" s="1">
        <v>21</v>
      </c>
      <c r="B33" s="117" t="s">
        <v>473</v>
      </c>
      <c r="C33" s="96">
        <v>2</v>
      </c>
      <c r="D33" s="5">
        <v>1574803</v>
      </c>
      <c r="E33" s="5">
        <v>983474</v>
      </c>
      <c r="F33" s="5">
        <v>0</v>
      </c>
      <c r="G33" s="5">
        <v>425197</v>
      </c>
      <c r="H33" s="5">
        <v>269588</v>
      </c>
      <c r="I33" s="5">
        <v>0</v>
      </c>
      <c r="J33" s="5">
        <f t="shared" si="7"/>
        <v>2000000</v>
      </c>
      <c r="K33" s="5">
        <f t="shared" si="7"/>
        <v>1253062</v>
      </c>
      <c r="L33" s="5">
        <f t="shared" si="7"/>
        <v>0</v>
      </c>
      <c r="M33" s="124"/>
      <c r="N33" s="124"/>
      <c r="O33" s="124"/>
      <c r="P33" s="124"/>
    </row>
    <row r="34" spans="1:16" s="3" customFormat="1" ht="15.75">
      <c r="A34" s="1">
        <v>22</v>
      </c>
      <c r="B34" s="7" t="s">
        <v>188</v>
      </c>
      <c r="C34" s="96"/>
      <c r="D34" s="5">
        <f>SUM(D29:D33)</f>
        <v>8634173</v>
      </c>
      <c r="E34" s="5">
        <f>SUM(E29:E33)</f>
        <v>8634173</v>
      </c>
      <c r="F34" s="5">
        <f>SUM(F29:F33)</f>
        <v>5484567</v>
      </c>
      <c r="G34" s="112"/>
      <c r="H34" s="112"/>
      <c r="I34" s="112"/>
      <c r="J34" s="112"/>
      <c r="K34" s="112"/>
      <c r="L34" s="112"/>
      <c r="M34" s="124"/>
      <c r="N34" s="124"/>
      <c r="O34" s="124"/>
      <c r="P34" s="124"/>
    </row>
    <row r="35" spans="1:16" s="3" customFormat="1" ht="31.5" hidden="1">
      <c r="A35" s="1"/>
      <c r="B35" s="7" t="s">
        <v>189</v>
      </c>
      <c r="C35" s="96"/>
      <c r="D35" s="5"/>
      <c r="E35" s="5"/>
      <c r="F35" s="5"/>
      <c r="G35" s="112"/>
      <c r="H35" s="112"/>
      <c r="I35" s="112"/>
      <c r="J35" s="112"/>
      <c r="K35" s="112"/>
      <c r="L35" s="112"/>
      <c r="M35" s="124"/>
      <c r="N35" s="124"/>
      <c r="O35" s="124"/>
      <c r="P35" s="124"/>
    </row>
    <row r="36" spans="1:16" s="3" customFormat="1" ht="15.75" hidden="1">
      <c r="A36" s="1"/>
      <c r="B36" s="7"/>
      <c r="C36" s="96"/>
      <c r="D36" s="5"/>
      <c r="E36" s="5"/>
      <c r="F36" s="5"/>
      <c r="G36" s="5"/>
      <c r="H36" s="5"/>
      <c r="I36" s="5"/>
      <c r="J36" s="5">
        <f aca="true" t="shared" si="8" ref="J36:L37">D36+G36</f>
        <v>0</v>
      </c>
      <c r="K36" s="5">
        <f t="shared" si="8"/>
        <v>0</v>
      </c>
      <c r="L36" s="5">
        <f t="shared" si="8"/>
        <v>0</v>
      </c>
      <c r="M36" s="124"/>
      <c r="N36" s="124"/>
      <c r="O36" s="124"/>
      <c r="P36" s="124"/>
    </row>
    <row r="37" spans="1:16" s="3" customFormat="1" ht="15.75" hidden="1">
      <c r="A37" s="1"/>
      <c r="B37" s="7"/>
      <c r="C37" s="96"/>
      <c r="D37" s="5"/>
      <c r="E37" s="5"/>
      <c r="F37" s="5"/>
      <c r="G37" s="5"/>
      <c r="H37" s="5"/>
      <c r="I37" s="5"/>
      <c r="J37" s="5">
        <f t="shared" si="8"/>
        <v>0</v>
      </c>
      <c r="K37" s="5">
        <f t="shared" si="8"/>
        <v>0</v>
      </c>
      <c r="L37" s="5">
        <f t="shared" si="8"/>
        <v>0</v>
      </c>
      <c r="M37" s="124"/>
      <c r="N37" s="124"/>
      <c r="O37" s="124"/>
      <c r="P37" s="124"/>
    </row>
    <row r="38" spans="1:16" s="3" customFormat="1" ht="31.5" hidden="1">
      <c r="A38" s="1"/>
      <c r="B38" s="7" t="s">
        <v>190</v>
      </c>
      <c r="C38" s="96"/>
      <c r="D38" s="5">
        <f>SUM(D36:D37)</f>
        <v>0</v>
      </c>
      <c r="E38" s="5">
        <f>SUM(E36:E37)</f>
        <v>0</v>
      </c>
      <c r="F38" s="5">
        <f>SUM(F36:F37)</f>
        <v>0</v>
      </c>
      <c r="G38" s="112"/>
      <c r="H38" s="112"/>
      <c r="I38" s="112"/>
      <c r="J38" s="112"/>
      <c r="K38" s="112"/>
      <c r="L38" s="112"/>
      <c r="M38" s="124"/>
      <c r="N38" s="124"/>
      <c r="O38" s="124"/>
      <c r="P38" s="124"/>
    </row>
    <row r="39" spans="1:16" s="3" customFormat="1" ht="47.25">
      <c r="A39" s="1">
        <v>23</v>
      </c>
      <c r="B39" s="7" t="s">
        <v>191</v>
      </c>
      <c r="C39" s="96"/>
      <c r="D39" s="112"/>
      <c r="E39" s="112"/>
      <c r="F39" s="112"/>
      <c r="G39" s="5">
        <f>SUM(G28:G38)</f>
        <v>2331227</v>
      </c>
      <c r="H39" s="5">
        <f>SUM(H28:H38)</f>
        <v>2331227</v>
      </c>
      <c r="I39" s="5">
        <f>SUM(I28:I38)</f>
        <v>1480833</v>
      </c>
      <c r="J39" s="112"/>
      <c r="K39" s="112"/>
      <c r="L39" s="112"/>
      <c r="M39" s="124"/>
      <c r="N39" s="124"/>
      <c r="O39" s="124"/>
      <c r="P39" s="124"/>
    </row>
    <row r="40" spans="1:16" s="3" customFormat="1" ht="15.75">
      <c r="A40" s="1">
        <v>24</v>
      </c>
      <c r="B40" s="9" t="s">
        <v>44</v>
      </c>
      <c r="C40" s="96"/>
      <c r="D40" s="14">
        <f aca="true" t="shared" si="9" ref="D40:I40">SUM(D41:D43)</f>
        <v>8634173</v>
      </c>
      <c r="E40" s="14">
        <f>SUM(E41:E43)</f>
        <v>8634173</v>
      </c>
      <c r="F40" s="14">
        <f t="shared" si="9"/>
        <v>5484567</v>
      </c>
      <c r="G40" s="14">
        <f t="shared" si="9"/>
        <v>2331227</v>
      </c>
      <c r="H40" s="14">
        <f>SUM(H41:H43)</f>
        <v>2331227</v>
      </c>
      <c r="I40" s="14">
        <f t="shared" si="9"/>
        <v>1480833</v>
      </c>
      <c r="J40" s="14">
        <f aca="true" t="shared" si="10" ref="J40:L43">D40+G40</f>
        <v>10965400</v>
      </c>
      <c r="K40" s="14">
        <f t="shared" si="10"/>
        <v>10965400</v>
      </c>
      <c r="L40" s="14">
        <f t="shared" si="10"/>
        <v>6965400</v>
      </c>
      <c r="M40" s="124"/>
      <c r="N40" s="124"/>
      <c r="O40" s="124"/>
      <c r="P40" s="124"/>
    </row>
    <row r="41" spans="1:16" s="3" customFormat="1" ht="31.5">
      <c r="A41" s="1">
        <v>25</v>
      </c>
      <c r="B41" s="84" t="s">
        <v>376</v>
      </c>
      <c r="C41" s="96">
        <v>1</v>
      </c>
      <c r="D41" s="5">
        <f aca="true" t="shared" si="11" ref="D41:I41">SUMIF($C$28:$C$40,"1",D$28:D$40)</f>
        <v>0</v>
      </c>
      <c r="E41" s="5">
        <f t="shared" si="11"/>
        <v>0</v>
      </c>
      <c r="F41" s="5">
        <f t="shared" si="11"/>
        <v>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124"/>
      <c r="N41" s="124"/>
      <c r="O41" s="124"/>
      <c r="P41" s="124"/>
    </row>
    <row r="42" spans="1:16" s="3" customFormat="1" ht="15.75">
      <c r="A42" s="1">
        <v>26</v>
      </c>
      <c r="B42" s="84" t="s">
        <v>217</v>
      </c>
      <c r="C42" s="96">
        <v>2</v>
      </c>
      <c r="D42" s="5">
        <f aca="true" t="shared" si="12" ref="D42:I42">SUMIF($C$28:$C$40,"2",D$28:D$40)</f>
        <v>8634173</v>
      </c>
      <c r="E42" s="5">
        <f t="shared" si="12"/>
        <v>8634173</v>
      </c>
      <c r="F42" s="5">
        <f t="shared" si="12"/>
        <v>5484567</v>
      </c>
      <c r="G42" s="5">
        <f t="shared" si="12"/>
        <v>2331227</v>
      </c>
      <c r="H42" s="5">
        <f t="shared" si="12"/>
        <v>2331227</v>
      </c>
      <c r="I42" s="5">
        <f t="shared" si="12"/>
        <v>1480833</v>
      </c>
      <c r="J42" s="5">
        <f t="shared" si="10"/>
        <v>10965400</v>
      </c>
      <c r="K42" s="5">
        <f t="shared" si="10"/>
        <v>10965400</v>
      </c>
      <c r="L42" s="5">
        <f t="shared" si="10"/>
        <v>6965400</v>
      </c>
      <c r="M42" s="124"/>
      <c r="N42" s="124"/>
      <c r="O42" s="124"/>
      <c r="P42" s="124"/>
    </row>
    <row r="43" spans="1:16" s="3" customFormat="1" ht="15.75">
      <c r="A43" s="1">
        <v>27</v>
      </c>
      <c r="B43" s="84" t="s">
        <v>111</v>
      </c>
      <c r="C43" s="96">
        <v>3</v>
      </c>
      <c r="D43" s="5">
        <f aca="true" t="shared" si="13" ref="D43:I43">SUMIF($C$28:$C$40,"3",D$28:D$40)</f>
        <v>0</v>
      </c>
      <c r="E43" s="5">
        <f t="shared" si="13"/>
        <v>0</v>
      </c>
      <c r="F43" s="5">
        <f t="shared" si="13"/>
        <v>0</v>
      </c>
      <c r="G43" s="5">
        <f t="shared" si="13"/>
        <v>0</v>
      </c>
      <c r="H43" s="5">
        <f t="shared" si="13"/>
        <v>0</v>
      </c>
      <c r="I43" s="5">
        <f t="shared" si="13"/>
        <v>0</v>
      </c>
      <c r="J43" s="5">
        <f t="shared" si="10"/>
        <v>0</v>
      </c>
      <c r="K43" s="5">
        <f t="shared" si="10"/>
        <v>0</v>
      </c>
      <c r="L43" s="5">
        <f t="shared" si="10"/>
        <v>0</v>
      </c>
      <c r="M43" s="124"/>
      <c r="N43" s="124"/>
      <c r="O43" s="124"/>
      <c r="P43" s="124"/>
    </row>
    <row r="44" spans="1:16" s="3" customFormat="1" ht="31.5">
      <c r="A44" s="1">
        <v>28</v>
      </c>
      <c r="B44" s="101" t="s">
        <v>192</v>
      </c>
      <c r="C44" s="96"/>
      <c r="D44" s="14"/>
      <c r="E44" s="14"/>
      <c r="F44" s="14"/>
      <c r="G44" s="14"/>
      <c r="H44" s="14"/>
      <c r="I44" s="14"/>
      <c r="J44" s="14"/>
      <c r="K44" s="14"/>
      <c r="L44" s="14"/>
      <c r="M44" s="124"/>
      <c r="N44" s="124"/>
      <c r="O44" s="124"/>
      <c r="P44" s="124"/>
    </row>
    <row r="45" spans="1:16" s="3" customFormat="1" ht="47.25" hidden="1">
      <c r="A45" s="1"/>
      <c r="B45" s="63" t="s">
        <v>195</v>
      </c>
      <c r="C45" s="96"/>
      <c r="D45" s="5"/>
      <c r="E45" s="5"/>
      <c r="F45" s="5"/>
      <c r="G45" s="112"/>
      <c r="H45" s="112"/>
      <c r="I45" s="112"/>
      <c r="J45" s="5">
        <f aca="true" t="shared" si="14" ref="J45:J64">D45+G45</f>
        <v>0</v>
      </c>
      <c r="K45" s="5">
        <f aca="true" t="shared" si="15" ref="K45:K64">E45+H45</f>
        <v>0</v>
      </c>
      <c r="L45" s="5">
        <f aca="true" t="shared" si="16" ref="L45:L64">F45+I45</f>
        <v>0</v>
      </c>
      <c r="M45" s="124"/>
      <c r="N45" s="124"/>
      <c r="O45" s="124"/>
      <c r="P45" s="124"/>
    </row>
    <row r="46" spans="1:16" s="3" customFormat="1" ht="15.75" hidden="1">
      <c r="A46" s="1"/>
      <c r="B46" s="63"/>
      <c r="C46" s="96"/>
      <c r="D46" s="5"/>
      <c r="E46" s="5"/>
      <c r="F46" s="5"/>
      <c r="G46" s="112"/>
      <c r="H46" s="112"/>
      <c r="I46" s="112"/>
      <c r="J46" s="5">
        <f t="shared" si="14"/>
        <v>0</v>
      </c>
      <c r="K46" s="5">
        <f t="shared" si="15"/>
        <v>0</v>
      </c>
      <c r="L46" s="5">
        <f t="shared" si="16"/>
        <v>0</v>
      </c>
      <c r="M46" s="124"/>
      <c r="N46" s="124"/>
      <c r="O46" s="124"/>
      <c r="P46" s="124"/>
    </row>
    <row r="47" spans="1:16" s="3" customFormat="1" ht="47.25" hidden="1">
      <c r="A47" s="1"/>
      <c r="B47" s="63" t="s">
        <v>194</v>
      </c>
      <c r="C47" s="96"/>
      <c r="D47" s="5"/>
      <c r="E47" s="5"/>
      <c r="F47" s="5"/>
      <c r="G47" s="112"/>
      <c r="H47" s="112"/>
      <c r="I47" s="112"/>
      <c r="J47" s="5">
        <f t="shared" si="14"/>
        <v>0</v>
      </c>
      <c r="K47" s="5">
        <f t="shared" si="15"/>
        <v>0</v>
      </c>
      <c r="L47" s="5">
        <f t="shared" si="16"/>
        <v>0</v>
      </c>
      <c r="M47" s="124"/>
      <c r="N47" s="124"/>
      <c r="O47" s="124"/>
      <c r="P47" s="124"/>
    </row>
    <row r="48" spans="1:16" s="3" customFormat="1" ht="15.75" hidden="1">
      <c r="A48" s="1"/>
      <c r="B48" s="63"/>
      <c r="C48" s="96"/>
      <c r="D48" s="5"/>
      <c r="E48" s="5"/>
      <c r="F48" s="5"/>
      <c r="G48" s="112"/>
      <c r="H48" s="112"/>
      <c r="I48" s="112"/>
      <c r="J48" s="5">
        <f t="shared" si="14"/>
        <v>0</v>
      </c>
      <c r="K48" s="5">
        <f t="shared" si="15"/>
        <v>0</v>
      </c>
      <c r="L48" s="5">
        <f t="shared" si="16"/>
        <v>0</v>
      </c>
      <c r="M48" s="124"/>
      <c r="N48" s="124"/>
      <c r="O48" s="124"/>
      <c r="P48" s="124"/>
    </row>
    <row r="49" spans="1:16" s="3" customFormat="1" ht="47.25" hidden="1">
      <c r="A49" s="1"/>
      <c r="B49" s="63" t="s">
        <v>193</v>
      </c>
      <c r="C49" s="96"/>
      <c r="D49" s="5"/>
      <c r="E49" s="5"/>
      <c r="F49" s="5"/>
      <c r="G49" s="112"/>
      <c r="H49" s="112"/>
      <c r="I49" s="112"/>
      <c r="J49" s="5">
        <f t="shared" si="14"/>
        <v>0</v>
      </c>
      <c r="K49" s="5">
        <f t="shared" si="15"/>
        <v>0</v>
      </c>
      <c r="L49" s="5">
        <f t="shared" si="16"/>
        <v>0</v>
      </c>
      <c r="M49" s="124"/>
      <c r="N49" s="124"/>
      <c r="O49" s="124"/>
      <c r="P49" s="124"/>
    </row>
    <row r="50" spans="1:16" s="3" customFormat="1" ht="15.75" hidden="1">
      <c r="A50" s="1"/>
      <c r="B50" s="84"/>
      <c r="C50" s="96"/>
      <c r="D50" s="5"/>
      <c r="E50" s="5"/>
      <c r="F50" s="5"/>
      <c r="G50" s="112"/>
      <c r="H50" s="112"/>
      <c r="I50" s="112"/>
      <c r="J50" s="5">
        <f t="shared" si="14"/>
        <v>0</v>
      </c>
      <c r="K50" s="5">
        <f t="shared" si="15"/>
        <v>0</v>
      </c>
      <c r="L50" s="5">
        <f t="shared" si="16"/>
        <v>0</v>
      </c>
      <c r="M50" s="124"/>
      <c r="N50" s="124"/>
      <c r="O50" s="124"/>
      <c r="P50" s="124"/>
    </row>
    <row r="51" spans="1:16" s="3" customFormat="1" ht="31.5" hidden="1">
      <c r="A51" s="1"/>
      <c r="B51" s="63" t="s">
        <v>364</v>
      </c>
      <c r="C51" s="96"/>
      <c r="D51" s="5"/>
      <c r="E51" s="5"/>
      <c r="F51" s="5"/>
      <c r="G51" s="112"/>
      <c r="H51" s="112"/>
      <c r="I51" s="112"/>
      <c r="J51" s="5">
        <f t="shared" si="14"/>
        <v>0</v>
      </c>
      <c r="K51" s="5">
        <f t="shared" si="15"/>
        <v>0</v>
      </c>
      <c r="L51" s="5">
        <f t="shared" si="16"/>
        <v>0</v>
      </c>
      <c r="M51" s="124"/>
      <c r="N51" s="124"/>
      <c r="O51" s="124"/>
      <c r="P51" s="124"/>
    </row>
    <row r="52" spans="1:16" s="3" customFormat="1" ht="47.25" hidden="1">
      <c r="A52" s="1"/>
      <c r="B52" s="63" t="s">
        <v>196</v>
      </c>
      <c r="C52" s="96"/>
      <c r="D52" s="5"/>
      <c r="E52" s="5"/>
      <c r="F52" s="5"/>
      <c r="G52" s="112"/>
      <c r="H52" s="112"/>
      <c r="I52" s="112"/>
      <c r="J52" s="5">
        <f t="shared" si="14"/>
        <v>0</v>
      </c>
      <c r="K52" s="5">
        <f t="shared" si="15"/>
        <v>0</v>
      </c>
      <c r="L52" s="5">
        <f t="shared" si="16"/>
        <v>0</v>
      </c>
      <c r="M52" s="124"/>
      <c r="N52" s="124"/>
      <c r="O52" s="124"/>
      <c r="P52" s="124"/>
    </row>
    <row r="53" spans="1:16" s="3" customFormat="1" ht="15.75" hidden="1">
      <c r="A53" s="1"/>
      <c r="B53" s="63"/>
      <c r="C53" s="96"/>
      <c r="D53" s="5"/>
      <c r="E53" s="5"/>
      <c r="F53" s="5"/>
      <c r="G53" s="112"/>
      <c r="H53" s="112"/>
      <c r="I53" s="112"/>
      <c r="J53" s="5">
        <f t="shared" si="14"/>
        <v>0</v>
      </c>
      <c r="K53" s="5">
        <f t="shared" si="15"/>
        <v>0</v>
      </c>
      <c r="L53" s="5">
        <f t="shared" si="16"/>
        <v>0</v>
      </c>
      <c r="M53" s="124"/>
      <c r="N53" s="124"/>
      <c r="O53" s="124"/>
      <c r="P53" s="124"/>
    </row>
    <row r="54" spans="1:16" s="3" customFormat="1" ht="47.25" hidden="1">
      <c r="A54" s="1"/>
      <c r="B54" s="63" t="s">
        <v>197</v>
      </c>
      <c r="C54" s="96"/>
      <c r="D54" s="5"/>
      <c r="E54" s="5"/>
      <c r="F54" s="5"/>
      <c r="G54" s="112"/>
      <c r="H54" s="112"/>
      <c r="I54" s="112"/>
      <c r="J54" s="5">
        <f t="shared" si="14"/>
        <v>0</v>
      </c>
      <c r="K54" s="5">
        <f t="shared" si="15"/>
        <v>0</v>
      </c>
      <c r="L54" s="5">
        <f t="shared" si="16"/>
        <v>0</v>
      </c>
      <c r="M54" s="124"/>
      <c r="N54" s="124"/>
      <c r="O54" s="124"/>
      <c r="P54" s="124"/>
    </row>
    <row r="55" spans="1:16" s="3" customFormat="1" ht="15.75" hidden="1">
      <c r="A55" s="1"/>
      <c r="B55" s="63"/>
      <c r="C55" s="96"/>
      <c r="D55" s="5"/>
      <c r="E55" s="5"/>
      <c r="F55" s="5"/>
      <c r="G55" s="112"/>
      <c r="H55" s="112"/>
      <c r="I55" s="112"/>
      <c r="J55" s="5">
        <f t="shared" si="14"/>
        <v>0</v>
      </c>
      <c r="K55" s="5">
        <f t="shared" si="15"/>
        <v>0</v>
      </c>
      <c r="L55" s="5">
        <f t="shared" si="16"/>
        <v>0</v>
      </c>
      <c r="M55" s="124"/>
      <c r="N55" s="124"/>
      <c r="O55" s="124"/>
      <c r="P55" s="124"/>
    </row>
    <row r="56" spans="1:16" s="3" customFormat="1" ht="15.75" hidden="1">
      <c r="A56" s="1"/>
      <c r="B56" s="63" t="s">
        <v>198</v>
      </c>
      <c r="C56" s="96"/>
      <c r="D56" s="5"/>
      <c r="E56" s="5"/>
      <c r="F56" s="5"/>
      <c r="G56" s="112"/>
      <c r="H56" s="112"/>
      <c r="I56" s="112"/>
      <c r="J56" s="5">
        <f t="shared" si="14"/>
        <v>0</v>
      </c>
      <c r="K56" s="5">
        <f t="shared" si="15"/>
        <v>0</v>
      </c>
      <c r="L56" s="5">
        <f t="shared" si="16"/>
        <v>0</v>
      </c>
      <c r="M56" s="124"/>
      <c r="N56" s="124"/>
      <c r="O56" s="124"/>
      <c r="P56" s="124"/>
    </row>
    <row r="57" spans="1:16" s="3" customFormat="1" ht="15.75">
      <c r="A57" s="1">
        <v>29</v>
      </c>
      <c r="B57" s="63" t="s">
        <v>515</v>
      </c>
      <c r="C57" s="96">
        <v>2</v>
      </c>
      <c r="D57" s="5">
        <v>0</v>
      </c>
      <c r="E57" s="5">
        <v>10000</v>
      </c>
      <c r="F57" s="5">
        <v>10000</v>
      </c>
      <c r="G57" s="112"/>
      <c r="H57" s="112"/>
      <c r="I57" s="112"/>
      <c r="J57" s="5">
        <f t="shared" si="14"/>
        <v>0</v>
      </c>
      <c r="K57" s="5">
        <f t="shared" si="15"/>
        <v>10000</v>
      </c>
      <c r="L57" s="5">
        <f t="shared" si="16"/>
        <v>10000</v>
      </c>
      <c r="M57" s="124"/>
      <c r="N57" s="124"/>
      <c r="O57" s="124"/>
      <c r="P57" s="124"/>
    </row>
    <row r="58" spans="1:16" s="3" customFormat="1" ht="15.75">
      <c r="A58" s="1">
        <v>30</v>
      </c>
      <c r="B58" s="63" t="s">
        <v>507</v>
      </c>
      <c r="C58" s="96">
        <v>2</v>
      </c>
      <c r="D58" s="5">
        <v>0</v>
      </c>
      <c r="E58" s="5">
        <v>10000</v>
      </c>
      <c r="F58" s="5">
        <v>10000</v>
      </c>
      <c r="G58" s="112"/>
      <c r="H58" s="112"/>
      <c r="I58" s="112"/>
      <c r="J58" s="5">
        <f t="shared" si="14"/>
        <v>0</v>
      </c>
      <c r="K58" s="5">
        <f t="shared" si="15"/>
        <v>10000</v>
      </c>
      <c r="L58" s="5">
        <f t="shared" si="16"/>
        <v>10000</v>
      </c>
      <c r="M58" s="124"/>
      <c r="N58" s="124"/>
      <c r="O58" s="124"/>
      <c r="P58" s="124"/>
    </row>
    <row r="59" spans="1:16" s="3" customFormat="1" ht="63">
      <c r="A59" s="1">
        <v>31</v>
      </c>
      <c r="B59" s="63" t="s">
        <v>199</v>
      </c>
      <c r="C59" s="96"/>
      <c r="D59" s="5">
        <f>SUM(D57:D58)</f>
        <v>0</v>
      </c>
      <c r="E59" s="5">
        <f>SUM(E57:E58)</f>
        <v>20000</v>
      </c>
      <c r="F59" s="5">
        <f>SUM(F58)</f>
        <v>10000</v>
      </c>
      <c r="G59" s="112"/>
      <c r="H59" s="112"/>
      <c r="I59" s="112"/>
      <c r="J59" s="5">
        <f t="shared" si="14"/>
        <v>0</v>
      </c>
      <c r="K59" s="5">
        <f t="shared" si="15"/>
        <v>20000</v>
      </c>
      <c r="L59" s="5">
        <f t="shared" si="16"/>
        <v>10000</v>
      </c>
      <c r="M59" s="124"/>
      <c r="N59" s="124"/>
      <c r="O59" s="124"/>
      <c r="P59" s="124"/>
    </row>
    <row r="60" spans="1:16" s="3" customFormat="1" ht="31.5">
      <c r="A60" s="1">
        <v>32</v>
      </c>
      <c r="B60" s="9" t="s">
        <v>45</v>
      </c>
      <c r="C60" s="96"/>
      <c r="D60" s="14">
        <f aca="true" t="shared" si="17" ref="D60:I60">SUM(D61:D63)</f>
        <v>0</v>
      </c>
      <c r="E60" s="14">
        <f>SUM(E61:E63)</f>
        <v>20000</v>
      </c>
      <c r="F60" s="14">
        <f t="shared" si="17"/>
        <v>20000</v>
      </c>
      <c r="G60" s="14">
        <f t="shared" si="17"/>
        <v>0</v>
      </c>
      <c r="H60" s="14">
        <f>SUM(H61:H63)</f>
        <v>0</v>
      </c>
      <c r="I60" s="14">
        <f t="shared" si="17"/>
        <v>0</v>
      </c>
      <c r="J60" s="14">
        <f t="shared" si="14"/>
        <v>0</v>
      </c>
      <c r="K60" s="14">
        <f t="shared" si="15"/>
        <v>20000</v>
      </c>
      <c r="L60" s="14">
        <f t="shared" si="16"/>
        <v>20000</v>
      </c>
      <c r="M60" s="124"/>
      <c r="N60" s="124"/>
      <c r="O60" s="124"/>
      <c r="P60" s="124"/>
    </row>
    <row r="61" spans="1:16" s="3" customFormat="1" ht="31.5">
      <c r="A61" s="1">
        <v>33</v>
      </c>
      <c r="B61" s="84" t="s">
        <v>376</v>
      </c>
      <c r="C61" s="96">
        <v>1</v>
      </c>
      <c r="D61" s="5">
        <f aca="true" t="shared" si="18" ref="D61:I61">SUMIF($C$44:$C$60,"1",D$44:D$60)</f>
        <v>0</v>
      </c>
      <c r="E61" s="5">
        <f t="shared" si="18"/>
        <v>0</v>
      </c>
      <c r="F61" s="5">
        <f t="shared" si="18"/>
        <v>0</v>
      </c>
      <c r="G61" s="5">
        <f t="shared" si="18"/>
        <v>0</v>
      </c>
      <c r="H61" s="5">
        <f t="shared" si="18"/>
        <v>0</v>
      </c>
      <c r="I61" s="5">
        <f t="shared" si="18"/>
        <v>0</v>
      </c>
      <c r="J61" s="5">
        <f t="shared" si="14"/>
        <v>0</v>
      </c>
      <c r="K61" s="5">
        <f t="shared" si="15"/>
        <v>0</v>
      </c>
      <c r="L61" s="5">
        <f t="shared" si="16"/>
        <v>0</v>
      </c>
      <c r="M61" s="124"/>
      <c r="N61" s="124"/>
      <c r="O61" s="124"/>
      <c r="P61" s="124"/>
    </row>
    <row r="62" spans="1:16" s="3" customFormat="1" ht="15.75">
      <c r="A62" s="1">
        <v>34</v>
      </c>
      <c r="B62" s="84" t="s">
        <v>217</v>
      </c>
      <c r="C62" s="96">
        <v>2</v>
      </c>
      <c r="D62" s="5">
        <f aca="true" t="shared" si="19" ref="D62:I62">SUMIF($C$44:$C$60,"2",D$44:D$60)</f>
        <v>0</v>
      </c>
      <c r="E62" s="5">
        <f t="shared" si="19"/>
        <v>20000</v>
      </c>
      <c r="F62" s="5">
        <f t="shared" si="19"/>
        <v>20000</v>
      </c>
      <c r="G62" s="5">
        <f t="shared" si="19"/>
        <v>0</v>
      </c>
      <c r="H62" s="5">
        <f t="shared" si="19"/>
        <v>0</v>
      </c>
      <c r="I62" s="5">
        <f t="shared" si="19"/>
        <v>0</v>
      </c>
      <c r="J62" s="5">
        <f t="shared" si="14"/>
        <v>0</v>
      </c>
      <c r="K62" s="5">
        <f t="shared" si="15"/>
        <v>20000</v>
      </c>
      <c r="L62" s="5">
        <f t="shared" si="16"/>
        <v>20000</v>
      </c>
      <c r="M62" s="124"/>
      <c r="N62" s="124"/>
      <c r="O62" s="124"/>
      <c r="P62" s="124"/>
    </row>
    <row r="63" spans="1:16" s="3" customFormat="1" ht="15.75">
      <c r="A63" s="1">
        <v>35</v>
      </c>
      <c r="B63" s="84" t="s">
        <v>111</v>
      </c>
      <c r="C63" s="96">
        <v>3</v>
      </c>
      <c r="D63" s="5">
        <f aca="true" t="shared" si="20" ref="D63:I63">SUMIF($C$44:$C$60,"3",D$44:D$60)</f>
        <v>0</v>
      </c>
      <c r="E63" s="5">
        <f t="shared" si="20"/>
        <v>0</v>
      </c>
      <c r="F63" s="5">
        <f t="shared" si="20"/>
        <v>0</v>
      </c>
      <c r="G63" s="5">
        <f t="shared" si="20"/>
        <v>0</v>
      </c>
      <c r="H63" s="5">
        <f t="shared" si="20"/>
        <v>0</v>
      </c>
      <c r="I63" s="5">
        <f t="shared" si="20"/>
        <v>0</v>
      </c>
      <c r="J63" s="5">
        <f t="shared" si="14"/>
        <v>0</v>
      </c>
      <c r="K63" s="5">
        <f t="shared" si="15"/>
        <v>0</v>
      </c>
      <c r="L63" s="5">
        <f t="shared" si="16"/>
        <v>0</v>
      </c>
      <c r="M63" s="124"/>
      <c r="N63" s="124"/>
      <c r="O63" s="124"/>
      <c r="P63" s="124"/>
    </row>
    <row r="64" spans="1:16" s="3" customFormat="1" ht="31.5">
      <c r="A64" s="1">
        <v>36</v>
      </c>
      <c r="B64" s="9" t="s">
        <v>152</v>
      </c>
      <c r="C64" s="96"/>
      <c r="D64" s="14">
        <f aca="true" t="shared" si="21" ref="D64:I64">D24+D40+D60</f>
        <v>10119188</v>
      </c>
      <c r="E64" s="14">
        <f>E24+E40+E60</f>
        <v>10139188</v>
      </c>
      <c r="F64" s="14">
        <f t="shared" si="21"/>
        <v>6577616</v>
      </c>
      <c r="G64" s="14">
        <f t="shared" si="21"/>
        <v>2732181</v>
      </c>
      <c r="H64" s="14">
        <f>H24+H40+H60</f>
        <v>2732181</v>
      </c>
      <c r="I64" s="14">
        <f t="shared" si="21"/>
        <v>1770556</v>
      </c>
      <c r="J64" s="14">
        <f t="shared" si="14"/>
        <v>12851369</v>
      </c>
      <c r="K64" s="14">
        <f t="shared" si="15"/>
        <v>12871369</v>
      </c>
      <c r="L64" s="14">
        <f t="shared" si="16"/>
        <v>8348172</v>
      </c>
      <c r="M64" s="124"/>
      <c r="N64" s="124"/>
      <c r="O64" s="124"/>
      <c r="P64" s="124"/>
    </row>
    <row r="65" ht="15.75">
      <c r="K65" s="131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90" ht="15.75"/>
    <row r="91" ht="15.75"/>
    <row r="92" ht="15.75"/>
    <row r="94" ht="15.75"/>
    <row r="95" ht="15.75"/>
    <row r="96" ht="15.75"/>
    <row r="97" ht="15.75"/>
    <row r="98" ht="15.75"/>
    <row r="99" ht="15.75"/>
    <row r="100" ht="15.75"/>
    <row r="101" ht="15.75"/>
    <row r="103" ht="15.75"/>
    <row r="104" ht="15.75"/>
    <row r="105" ht="15.75"/>
    <row r="106" ht="15.75"/>
  </sheetData>
  <sheetProtection/>
  <mergeCells count="7">
    <mergeCell ref="B5:B6"/>
    <mergeCell ref="C5:C6"/>
    <mergeCell ref="D5:F5"/>
    <mergeCell ref="G5:I5"/>
    <mergeCell ref="A1:L1"/>
    <mergeCell ref="A2:L2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65" r:id="rId3"/>
  <headerFooter>
    <oddHeader>&amp;R&amp;"Arial,Normál"&amp;10 2. melléklet a 4/2017.(V.26.)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0.28125" style="2" customWidth="1"/>
    <col min="5" max="5" width="10.28125" style="2" hidden="1" customWidth="1"/>
    <col min="6" max="8" width="10.28125" style="2" customWidth="1"/>
    <col min="9" max="9" width="10.28125" style="2" hidden="1" customWidth="1"/>
    <col min="10" max="11" width="10.28125" style="2" customWidth="1"/>
    <col min="12" max="13" width="10.28125" style="2" hidden="1" customWidth="1"/>
    <col min="14" max="15" width="10.28125" style="2" customWidth="1"/>
    <col min="16" max="17" width="10.28125" style="2" hidden="1" customWidth="1"/>
    <col min="18" max="18" width="10.28125" style="2" customWidth="1"/>
    <col min="19" max="19" width="11.28125" style="20" customWidth="1"/>
    <col min="20" max="20" width="11.28125" style="20" hidden="1" customWidth="1"/>
    <col min="21" max="21" width="11.28125" style="20" customWidth="1"/>
    <col min="22" max="22" width="10.00390625" style="20" customWidth="1"/>
    <col min="23" max="23" width="9.140625" style="2" customWidth="1"/>
    <col min="24" max="16384" width="9.140625" style="2" customWidth="1"/>
  </cols>
  <sheetData>
    <row r="1" spans="1:22" ht="15.75">
      <c r="A1" s="323" t="s">
        <v>451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2"/>
      <c r="U1" s="2"/>
      <c r="V1" s="2"/>
    </row>
    <row r="2" spans="1:22" ht="15.75">
      <c r="A2" s="323" t="s">
        <v>453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2"/>
      <c r="U2" s="2"/>
      <c r="V2" s="2"/>
    </row>
    <row r="4" spans="1:22" s="3" customFormat="1" ht="15.75" customHeight="1">
      <c r="A4" s="335" t="s">
        <v>253</v>
      </c>
      <c r="B4" s="370" t="s">
        <v>127</v>
      </c>
      <c r="C4" s="330" t="s">
        <v>106</v>
      </c>
      <c r="D4" s="331"/>
      <c r="E4" s="331"/>
      <c r="F4" s="332"/>
      <c r="G4" s="330" t="s">
        <v>107</v>
      </c>
      <c r="H4" s="331"/>
      <c r="I4" s="331"/>
      <c r="J4" s="332"/>
      <c r="K4" s="330" t="s">
        <v>18</v>
      </c>
      <c r="L4" s="331"/>
      <c r="M4" s="331"/>
      <c r="N4" s="332"/>
      <c r="O4" s="330" t="s">
        <v>16</v>
      </c>
      <c r="P4" s="331"/>
      <c r="Q4" s="331"/>
      <c r="R4" s="332"/>
      <c r="S4" s="330" t="s">
        <v>5</v>
      </c>
      <c r="T4" s="331"/>
      <c r="U4" s="332"/>
      <c r="V4" s="87"/>
    </row>
    <row r="5" spans="1:22" s="3" customFormat="1" ht="31.5">
      <c r="A5" s="336"/>
      <c r="B5" s="371"/>
      <c r="C5" s="40" t="s">
        <v>154</v>
      </c>
      <c r="D5" s="40" t="s">
        <v>527</v>
      </c>
      <c r="E5" s="40" t="s">
        <v>527</v>
      </c>
      <c r="F5" s="40" t="s">
        <v>528</v>
      </c>
      <c r="G5" s="40" t="s">
        <v>154</v>
      </c>
      <c r="H5" s="40" t="s">
        <v>527</v>
      </c>
      <c r="I5" s="40" t="s">
        <v>527</v>
      </c>
      <c r="J5" s="40" t="s">
        <v>528</v>
      </c>
      <c r="K5" s="40" t="s">
        <v>154</v>
      </c>
      <c r="L5" s="40" t="s">
        <v>505</v>
      </c>
      <c r="M5" s="40" t="s">
        <v>505</v>
      </c>
      <c r="N5" s="40" t="s">
        <v>528</v>
      </c>
      <c r="O5" s="40" t="s">
        <v>154</v>
      </c>
      <c r="P5" s="40" t="s">
        <v>505</v>
      </c>
      <c r="Q5" s="40" t="s">
        <v>505</v>
      </c>
      <c r="R5" s="40" t="s">
        <v>528</v>
      </c>
      <c r="S5" s="40" t="s">
        <v>154</v>
      </c>
      <c r="T5" s="40" t="s">
        <v>505</v>
      </c>
      <c r="U5" s="40" t="s">
        <v>527</v>
      </c>
      <c r="V5" s="40" t="s">
        <v>528</v>
      </c>
    </row>
    <row r="6" spans="1:28" s="3" customFormat="1" ht="31.5">
      <c r="A6" s="7" t="s">
        <v>224</v>
      </c>
      <c r="B6" s="96">
        <v>2</v>
      </c>
      <c r="C6" s="5">
        <v>1922288</v>
      </c>
      <c r="D6" s="5">
        <v>2122288</v>
      </c>
      <c r="E6" s="5">
        <v>2122288</v>
      </c>
      <c r="F6" s="5">
        <v>1995970</v>
      </c>
      <c r="G6" s="5">
        <v>519018</v>
      </c>
      <c r="H6" s="5">
        <v>573018</v>
      </c>
      <c r="I6" s="5">
        <v>573018</v>
      </c>
      <c r="J6" s="5">
        <v>529132</v>
      </c>
      <c r="K6" s="5">
        <v>300000</v>
      </c>
      <c r="L6" s="5">
        <v>300000</v>
      </c>
      <c r="M6" s="5">
        <v>300000</v>
      </c>
      <c r="N6" s="5">
        <v>332345</v>
      </c>
      <c r="O6" s="5">
        <v>81000</v>
      </c>
      <c r="P6" s="5">
        <v>81000</v>
      </c>
      <c r="Q6" s="5">
        <v>81000</v>
      </c>
      <c r="R6" s="5">
        <v>32886</v>
      </c>
      <c r="S6" s="5">
        <f aca="true" t="shared" si="0" ref="S6:S50">C6+G6+K6+O6</f>
        <v>2822306</v>
      </c>
      <c r="T6" s="5">
        <f aca="true" t="shared" si="1" ref="T6:U50">D6+H6+L6+P6</f>
        <v>3076306</v>
      </c>
      <c r="U6" s="5">
        <f t="shared" si="1"/>
        <v>3076306</v>
      </c>
      <c r="V6" s="5">
        <f aca="true" t="shared" si="2" ref="V6:V50">F6+J6+N6+R6</f>
        <v>2890333</v>
      </c>
      <c r="W6" s="124"/>
      <c r="X6" s="124"/>
      <c r="Y6" s="124"/>
      <c r="Z6" s="124"/>
      <c r="AA6" s="124"/>
      <c r="AB6" s="124"/>
    </row>
    <row r="7" spans="1:28" s="3" customFormat="1" ht="31.5">
      <c r="A7" s="7" t="s">
        <v>449</v>
      </c>
      <c r="B7" s="96">
        <v>3</v>
      </c>
      <c r="C7" s="5">
        <v>360000</v>
      </c>
      <c r="D7" s="5">
        <v>360000</v>
      </c>
      <c r="E7" s="5">
        <v>360000</v>
      </c>
      <c r="F7" s="5">
        <v>360000</v>
      </c>
      <c r="G7" s="5">
        <v>97200</v>
      </c>
      <c r="H7" s="5">
        <v>97200</v>
      </c>
      <c r="I7" s="5">
        <v>97200</v>
      </c>
      <c r="J7" s="5">
        <v>97200</v>
      </c>
      <c r="K7" s="5"/>
      <c r="L7" s="5"/>
      <c r="M7" s="5"/>
      <c r="N7" s="5"/>
      <c r="O7" s="5"/>
      <c r="P7" s="5"/>
      <c r="Q7" s="5"/>
      <c r="R7" s="5"/>
      <c r="S7" s="5">
        <f t="shared" si="0"/>
        <v>457200</v>
      </c>
      <c r="T7" s="5">
        <f t="shared" si="1"/>
        <v>457200</v>
      </c>
      <c r="U7" s="5">
        <f t="shared" si="1"/>
        <v>457200</v>
      </c>
      <c r="V7" s="5">
        <f t="shared" si="2"/>
        <v>457200</v>
      </c>
      <c r="W7" s="124"/>
      <c r="X7" s="124"/>
      <c r="Y7" s="124"/>
      <c r="Z7" s="124"/>
      <c r="AA7" s="124"/>
      <c r="AB7" s="124"/>
    </row>
    <row r="8" spans="1:28" s="3" customFormat="1" ht="15.75">
      <c r="A8" s="7" t="s">
        <v>438</v>
      </c>
      <c r="B8" s="96">
        <v>3</v>
      </c>
      <c r="C8" s="5">
        <v>50000</v>
      </c>
      <c r="D8" s="5">
        <v>50000</v>
      </c>
      <c r="E8" s="5">
        <v>50000</v>
      </c>
      <c r="F8" s="5">
        <v>23470</v>
      </c>
      <c r="G8" s="5">
        <v>25585</v>
      </c>
      <c r="H8" s="5">
        <v>25585</v>
      </c>
      <c r="I8" s="5">
        <v>25585</v>
      </c>
      <c r="J8" s="5">
        <v>14899</v>
      </c>
      <c r="K8" s="5"/>
      <c r="L8" s="5"/>
      <c r="M8" s="5"/>
      <c r="N8" s="5"/>
      <c r="O8" s="5"/>
      <c r="P8" s="5"/>
      <c r="Q8" s="5"/>
      <c r="R8" s="5"/>
      <c r="S8" s="5">
        <f t="shared" si="0"/>
        <v>75585</v>
      </c>
      <c r="T8" s="5">
        <f t="shared" si="1"/>
        <v>75585</v>
      </c>
      <c r="U8" s="5">
        <f t="shared" si="1"/>
        <v>75585</v>
      </c>
      <c r="V8" s="5">
        <f t="shared" si="2"/>
        <v>38369</v>
      </c>
      <c r="W8" s="124"/>
      <c r="X8" s="124"/>
      <c r="Y8" s="124"/>
      <c r="Z8" s="124"/>
      <c r="AA8" s="124"/>
      <c r="AB8" s="124"/>
    </row>
    <row r="9" spans="1:28" s="3" customFormat="1" ht="15.75">
      <c r="A9" s="7" t="s">
        <v>225</v>
      </c>
      <c r="B9" s="96">
        <v>2</v>
      </c>
      <c r="C9" s="5">
        <v>383250</v>
      </c>
      <c r="D9" s="5">
        <v>383250</v>
      </c>
      <c r="E9" s="5">
        <v>383250</v>
      </c>
      <c r="F9" s="5">
        <v>373500</v>
      </c>
      <c r="G9" s="5">
        <v>105556</v>
      </c>
      <c r="H9" s="5">
        <v>105556</v>
      </c>
      <c r="I9" s="5">
        <v>105556</v>
      </c>
      <c r="J9" s="5">
        <v>95721</v>
      </c>
      <c r="K9" s="5">
        <v>100000</v>
      </c>
      <c r="L9" s="5">
        <v>100000</v>
      </c>
      <c r="M9" s="5">
        <v>100000</v>
      </c>
      <c r="N9" s="5">
        <v>67507</v>
      </c>
      <c r="O9" s="5">
        <v>27000</v>
      </c>
      <c r="P9" s="5">
        <v>27000</v>
      </c>
      <c r="Q9" s="5">
        <v>27000</v>
      </c>
      <c r="R9" s="5">
        <v>12969</v>
      </c>
      <c r="S9" s="5">
        <f t="shared" si="0"/>
        <v>615806</v>
      </c>
      <c r="T9" s="5">
        <f t="shared" si="1"/>
        <v>615806</v>
      </c>
      <c r="U9" s="5">
        <f t="shared" si="1"/>
        <v>615806</v>
      </c>
      <c r="V9" s="5">
        <f t="shared" si="2"/>
        <v>549697</v>
      </c>
      <c r="W9" s="124"/>
      <c r="X9" s="124"/>
      <c r="Y9" s="124"/>
      <c r="Z9" s="124"/>
      <c r="AA9" s="124"/>
      <c r="AB9" s="124"/>
    </row>
    <row r="10" spans="1:28" s="3" customFormat="1" ht="31.5">
      <c r="A10" s="7" t="s">
        <v>226</v>
      </c>
      <c r="B10" s="96">
        <v>2</v>
      </c>
      <c r="C10" s="5"/>
      <c r="D10" s="5"/>
      <c r="E10" s="5"/>
      <c r="F10" s="5"/>
      <c r="G10" s="5"/>
      <c r="H10" s="5"/>
      <c r="I10" s="5"/>
      <c r="J10" s="5"/>
      <c r="K10" s="5">
        <v>292520</v>
      </c>
      <c r="L10" s="5">
        <v>292520</v>
      </c>
      <c r="M10" s="5">
        <v>292520</v>
      </c>
      <c r="N10" s="5">
        <v>5750</v>
      </c>
      <c r="O10" s="5">
        <v>78980</v>
      </c>
      <c r="P10" s="5">
        <v>78980</v>
      </c>
      <c r="Q10" s="5">
        <v>78980</v>
      </c>
      <c r="R10" s="5">
        <v>1552</v>
      </c>
      <c r="S10" s="5">
        <f t="shared" si="0"/>
        <v>371500</v>
      </c>
      <c r="T10" s="5">
        <f t="shared" si="1"/>
        <v>371500</v>
      </c>
      <c r="U10" s="5">
        <f t="shared" si="1"/>
        <v>371500</v>
      </c>
      <c r="V10" s="5">
        <f t="shared" si="2"/>
        <v>7302</v>
      </c>
      <c r="W10" s="124"/>
      <c r="X10" s="124"/>
      <c r="Y10" s="124"/>
      <c r="Z10" s="124"/>
      <c r="AA10" s="124"/>
      <c r="AB10" s="124"/>
    </row>
    <row r="11" spans="1:28" s="3" customFormat="1" ht="15.75" hidden="1">
      <c r="A11" s="7" t="s">
        <v>227</v>
      </c>
      <c r="B11" s="96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>
        <f t="shared" si="1"/>
        <v>0</v>
      </c>
      <c r="U11" s="5">
        <f t="shared" si="1"/>
        <v>0</v>
      </c>
      <c r="V11" s="5">
        <f t="shared" si="2"/>
        <v>0</v>
      </c>
      <c r="W11" s="124"/>
      <c r="X11" s="124"/>
      <c r="Y11" s="124"/>
      <c r="Z11" s="124"/>
      <c r="AA11" s="124"/>
      <c r="AB11" s="124"/>
    </row>
    <row r="12" spans="1:28" s="3" customFormat="1" ht="15.75" hidden="1">
      <c r="A12" s="7" t="s">
        <v>228</v>
      </c>
      <c r="B12" s="96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>
        <f t="shared" si="1"/>
        <v>0</v>
      </c>
      <c r="U12" s="5">
        <f t="shared" si="1"/>
        <v>0</v>
      </c>
      <c r="V12" s="5">
        <f t="shared" si="2"/>
        <v>0</v>
      </c>
      <c r="W12" s="124"/>
      <c r="X12" s="124"/>
      <c r="Y12" s="124"/>
      <c r="Z12" s="124"/>
      <c r="AA12" s="124"/>
      <c r="AB12" s="124"/>
    </row>
    <row r="13" spans="1:28" s="3" customFormat="1" ht="15.75" hidden="1">
      <c r="A13" s="7" t="s">
        <v>229</v>
      </c>
      <c r="B13" s="96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>
        <f t="shared" si="1"/>
        <v>0</v>
      </c>
      <c r="U13" s="5">
        <f t="shared" si="1"/>
        <v>0</v>
      </c>
      <c r="V13" s="5">
        <f t="shared" si="2"/>
        <v>0</v>
      </c>
      <c r="W13" s="124"/>
      <c r="X13" s="124"/>
      <c r="Y13" s="124"/>
      <c r="Z13" s="124"/>
      <c r="AA13" s="124"/>
      <c r="AB13" s="124"/>
    </row>
    <row r="14" spans="1:28" s="3" customFormat="1" ht="15.75" hidden="1">
      <c r="A14" s="7" t="s">
        <v>230</v>
      </c>
      <c r="B14" s="96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>
        <f t="shared" si="1"/>
        <v>0</v>
      </c>
      <c r="U14" s="5">
        <f t="shared" si="1"/>
        <v>0</v>
      </c>
      <c r="V14" s="5">
        <f t="shared" si="2"/>
        <v>0</v>
      </c>
      <c r="W14" s="124"/>
      <c r="X14" s="124"/>
      <c r="Y14" s="124"/>
      <c r="Z14" s="124"/>
      <c r="AA14" s="124"/>
      <c r="AB14" s="124"/>
    </row>
    <row r="15" spans="1:28" s="3" customFormat="1" ht="15.75" hidden="1">
      <c r="A15" s="7" t="s">
        <v>231</v>
      </c>
      <c r="B15" s="96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>
        <f t="shared" si="1"/>
        <v>0</v>
      </c>
      <c r="U15" s="5">
        <f t="shared" si="1"/>
        <v>0</v>
      </c>
      <c r="V15" s="5">
        <f t="shared" si="2"/>
        <v>0</v>
      </c>
      <c r="W15" s="124"/>
      <c r="X15" s="124"/>
      <c r="Y15" s="124"/>
      <c r="Z15" s="124"/>
      <c r="AA15" s="124"/>
      <c r="AB15" s="124"/>
    </row>
    <row r="16" spans="1:28" s="3" customFormat="1" ht="15.75" hidden="1">
      <c r="A16" s="7" t="s">
        <v>232</v>
      </c>
      <c r="B16" s="96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>
        <f t="shared" si="1"/>
        <v>0</v>
      </c>
      <c r="U16" s="5">
        <f t="shared" si="1"/>
        <v>0</v>
      </c>
      <c r="V16" s="5">
        <f t="shared" si="2"/>
        <v>0</v>
      </c>
      <c r="W16" s="124"/>
      <c r="X16" s="124"/>
      <c r="Y16" s="124"/>
      <c r="Z16" s="124"/>
      <c r="AA16" s="124"/>
      <c r="AB16" s="124"/>
    </row>
    <row r="17" spans="1:28" s="3" customFormat="1" ht="15.75" hidden="1">
      <c r="A17" s="7" t="s">
        <v>233</v>
      </c>
      <c r="B17" s="96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>
        <f t="shared" si="1"/>
        <v>0</v>
      </c>
      <c r="U17" s="5">
        <f t="shared" si="1"/>
        <v>0</v>
      </c>
      <c r="V17" s="5">
        <f t="shared" si="2"/>
        <v>0</v>
      </c>
      <c r="W17" s="124"/>
      <c r="X17" s="124"/>
      <c r="Y17" s="124"/>
      <c r="Z17" s="124"/>
      <c r="AA17" s="124"/>
      <c r="AB17" s="124"/>
    </row>
    <row r="18" spans="1:28" s="3" customFormat="1" ht="15.75">
      <c r="A18" s="7" t="s">
        <v>234</v>
      </c>
      <c r="B18" s="96">
        <v>2</v>
      </c>
      <c r="C18" s="5"/>
      <c r="D18" s="5"/>
      <c r="E18" s="5"/>
      <c r="F18" s="5"/>
      <c r="G18" s="5"/>
      <c r="H18" s="5"/>
      <c r="I18" s="5"/>
      <c r="J18" s="5"/>
      <c r="K18" s="5">
        <v>1574803</v>
      </c>
      <c r="L18" s="5">
        <v>1574803</v>
      </c>
      <c r="M18" s="5">
        <v>1574803</v>
      </c>
      <c r="N18" s="5">
        <v>1164400</v>
      </c>
      <c r="O18" s="5">
        <v>425197</v>
      </c>
      <c r="P18" s="5">
        <v>425197</v>
      </c>
      <c r="Q18" s="5">
        <v>425197</v>
      </c>
      <c r="R18" s="5">
        <v>295488</v>
      </c>
      <c r="S18" s="5">
        <f t="shared" si="0"/>
        <v>2000000</v>
      </c>
      <c r="T18" s="5">
        <f t="shared" si="1"/>
        <v>2000000</v>
      </c>
      <c r="U18" s="5">
        <f t="shared" si="1"/>
        <v>2000000</v>
      </c>
      <c r="V18" s="5">
        <f t="shared" si="2"/>
        <v>1459888</v>
      </c>
      <c r="W18" s="124"/>
      <c r="X18" s="124"/>
      <c r="Y18" s="124"/>
      <c r="Z18" s="124"/>
      <c r="AA18" s="124"/>
      <c r="AB18" s="124"/>
    </row>
    <row r="19" spans="1:28" s="3" customFormat="1" ht="15.75" hidden="1">
      <c r="A19" s="7" t="s">
        <v>454</v>
      </c>
      <c r="B19" s="96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>
        <f t="shared" si="1"/>
        <v>0</v>
      </c>
      <c r="U19" s="5">
        <f t="shared" si="1"/>
        <v>0</v>
      </c>
      <c r="V19" s="5">
        <f t="shared" si="2"/>
        <v>0</v>
      </c>
      <c r="W19" s="124"/>
      <c r="X19" s="124"/>
      <c r="Y19" s="124"/>
      <c r="Z19" s="124"/>
      <c r="AA19" s="124"/>
      <c r="AB19" s="124"/>
    </row>
    <row r="20" spans="1:28" s="3" customFormat="1" ht="15.75">
      <c r="A20" s="7" t="s">
        <v>235</v>
      </c>
      <c r="B20" s="96">
        <v>2</v>
      </c>
      <c r="C20" s="5"/>
      <c r="D20" s="5"/>
      <c r="E20" s="5"/>
      <c r="F20" s="5"/>
      <c r="G20" s="5"/>
      <c r="H20" s="5"/>
      <c r="I20" s="5"/>
      <c r="J20" s="5"/>
      <c r="K20" s="5">
        <v>787402</v>
      </c>
      <c r="L20" s="5">
        <v>787402</v>
      </c>
      <c r="M20" s="5">
        <v>787402</v>
      </c>
      <c r="N20" s="5"/>
      <c r="O20" s="5">
        <v>212598</v>
      </c>
      <c r="P20" s="5">
        <v>212598</v>
      </c>
      <c r="Q20" s="5">
        <v>212598</v>
      </c>
      <c r="R20" s="5"/>
      <c r="S20" s="5">
        <f t="shared" si="0"/>
        <v>1000000</v>
      </c>
      <c r="T20" s="5">
        <f t="shared" si="1"/>
        <v>1000000</v>
      </c>
      <c r="U20" s="5">
        <f t="shared" si="1"/>
        <v>1000000</v>
      </c>
      <c r="V20" s="5">
        <f t="shared" si="2"/>
        <v>0</v>
      </c>
      <c r="W20" s="124"/>
      <c r="X20" s="124"/>
      <c r="Y20" s="124"/>
      <c r="Z20" s="124"/>
      <c r="AA20" s="124"/>
      <c r="AB20" s="124"/>
    </row>
    <row r="21" spans="1:28" s="3" customFormat="1" ht="31.5">
      <c r="A21" s="7" t="s">
        <v>236</v>
      </c>
      <c r="B21" s="96">
        <v>2</v>
      </c>
      <c r="C21" s="5"/>
      <c r="D21" s="5"/>
      <c r="E21" s="5"/>
      <c r="F21" s="5"/>
      <c r="G21" s="5"/>
      <c r="H21" s="5"/>
      <c r="I21" s="5"/>
      <c r="J21" s="5"/>
      <c r="K21" s="5">
        <v>50000</v>
      </c>
      <c r="L21" s="5">
        <v>50000</v>
      </c>
      <c r="M21" s="5">
        <v>50000</v>
      </c>
      <c r="N21" s="5">
        <v>12253</v>
      </c>
      <c r="O21" s="5">
        <v>13500</v>
      </c>
      <c r="P21" s="5">
        <v>13500</v>
      </c>
      <c r="Q21" s="5">
        <v>13500</v>
      </c>
      <c r="R21" s="5">
        <v>3308</v>
      </c>
      <c r="S21" s="5">
        <f t="shared" si="0"/>
        <v>63500</v>
      </c>
      <c r="T21" s="5">
        <f t="shared" si="1"/>
        <v>63500</v>
      </c>
      <c r="U21" s="5">
        <f t="shared" si="1"/>
        <v>63500</v>
      </c>
      <c r="V21" s="5">
        <f t="shared" si="2"/>
        <v>15561</v>
      </c>
      <c r="W21" s="124"/>
      <c r="X21" s="124"/>
      <c r="Y21" s="124"/>
      <c r="Z21" s="124"/>
      <c r="AA21" s="124"/>
      <c r="AB21" s="124"/>
    </row>
    <row r="22" spans="1:28" s="3" customFormat="1" ht="15.75" hidden="1">
      <c r="A22" s="7" t="s">
        <v>237</v>
      </c>
      <c r="B22" s="96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>
        <f t="shared" si="1"/>
        <v>0</v>
      </c>
      <c r="U22" s="5">
        <f t="shared" si="1"/>
        <v>0</v>
      </c>
      <c r="V22" s="5">
        <f t="shared" si="2"/>
        <v>0</v>
      </c>
      <c r="W22" s="124"/>
      <c r="X22" s="124"/>
      <c r="Y22" s="124"/>
      <c r="Z22" s="124"/>
      <c r="AA22" s="124"/>
      <c r="AB22" s="124"/>
    </row>
    <row r="23" spans="1:28" s="3" customFormat="1" ht="15.75">
      <c r="A23" s="7" t="s">
        <v>238</v>
      </c>
      <c r="B23" s="96">
        <v>2</v>
      </c>
      <c r="C23" s="5"/>
      <c r="D23" s="5"/>
      <c r="E23" s="5"/>
      <c r="F23" s="5"/>
      <c r="G23" s="5"/>
      <c r="H23" s="5"/>
      <c r="I23" s="5"/>
      <c r="J23" s="5"/>
      <c r="K23" s="5">
        <v>15000</v>
      </c>
      <c r="L23" s="5">
        <v>15000</v>
      </c>
      <c r="M23" s="5">
        <v>15000</v>
      </c>
      <c r="N23" s="5"/>
      <c r="O23" s="5">
        <v>4050</v>
      </c>
      <c r="P23" s="5">
        <v>4050</v>
      </c>
      <c r="Q23" s="5">
        <v>4050</v>
      </c>
      <c r="R23" s="5"/>
      <c r="S23" s="5">
        <f t="shared" si="0"/>
        <v>19050</v>
      </c>
      <c r="T23" s="5">
        <f t="shared" si="1"/>
        <v>19050</v>
      </c>
      <c r="U23" s="5">
        <f t="shared" si="1"/>
        <v>19050</v>
      </c>
      <c r="V23" s="5">
        <f t="shared" si="2"/>
        <v>0</v>
      </c>
      <c r="W23" s="124"/>
      <c r="X23" s="124"/>
      <c r="Y23" s="124"/>
      <c r="Z23" s="124"/>
      <c r="AA23" s="124"/>
      <c r="AB23" s="124"/>
    </row>
    <row r="24" spans="1:28" s="3" customFormat="1" ht="15.75">
      <c r="A24" s="7" t="s">
        <v>239</v>
      </c>
      <c r="B24" s="96">
        <v>2</v>
      </c>
      <c r="C24" s="5"/>
      <c r="D24" s="5"/>
      <c r="E24" s="5"/>
      <c r="F24" s="5"/>
      <c r="G24" s="5"/>
      <c r="H24" s="5"/>
      <c r="I24" s="5"/>
      <c r="J24" s="5"/>
      <c r="K24" s="5">
        <v>160000</v>
      </c>
      <c r="L24" s="5">
        <v>160000</v>
      </c>
      <c r="M24" s="5">
        <v>160000</v>
      </c>
      <c r="N24" s="5">
        <v>133417</v>
      </c>
      <c r="O24" s="5">
        <v>43200</v>
      </c>
      <c r="P24" s="5">
        <v>43200</v>
      </c>
      <c r="Q24" s="5">
        <v>43200</v>
      </c>
      <c r="R24" s="5">
        <v>33661</v>
      </c>
      <c r="S24" s="5">
        <f t="shared" si="0"/>
        <v>203200</v>
      </c>
      <c r="T24" s="5">
        <f t="shared" si="1"/>
        <v>203200</v>
      </c>
      <c r="U24" s="5">
        <f t="shared" si="1"/>
        <v>203200</v>
      </c>
      <c r="V24" s="5">
        <f t="shared" si="2"/>
        <v>167078</v>
      </c>
      <c r="W24" s="124"/>
      <c r="X24" s="124"/>
      <c r="Y24" s="124"/>
      <c r="Z24" s="124"/>
      <c r="AA24" s="124"/>
      <c r="AB24" s="124"/>
    </row>
    <row r="25" spans="1:28" s="3" customFormat="1" ht="15.75">
      <c r="A25" s="7" t="s">
        <v>240</v>
      </c>
      <c r="B25" s="96">
        <v>2</v>
      </c>
      <c r="C25" s="5"/>
      <c r="D25" s="5"/>
      <c r="E25" s="5"/>
      <c r="F25" s="5"/>
      <c r="G25" s="5"/>
      <c r="H25" s="5"/>
      <c r="I25" s="5"/>
      <c r="J25" s="5"/>
      <c r="K25" s="5">
        <v>400000</v>
      </c>
      <c r="L25" s="5">
        <v>400000</v>
      </c>
      <c r="M25" s="5">
        <v>400000</v>
      </c>
      <c r="N25" s="5">
        <v>295559</v>
      </c>
      <c r="O25" s="5">
        <v>108000</v>
      </c>
      <c r="P25" s="5">
        <v>108000</v>
      </c>
      <c r="Q25" s="5">
        <v>108000</v>
      </c>
      <c r="R25" s="5">
        <v>49048</v>
      </c>
      <c r="S25" s="5">
        <f t="shared" si="0"/>
        <v>508000</v>
      </c>
      <c r="T25" s="5">
        <f t="shared" si="1"/>
        <v>508000</v>
      </c>
      <c r="U25" s="5">
        <f t="shared" si="1"/>
        <v>508000</v>
      </c>
      <c r="V25" s="5">
        <f t="shared" si="2"/>
        <v>344607</v>
      </c>
      <c r="W25" s="124"/>
      <c r="X25" s="124"/>
      <c r="Y25" s="124"/>
      <c r="Z25" s="124"/>
      <c r="AA25" s="124"/>
      <c r="AB25" s="124"/>
    </row>
    <row r="26" spans="1:28" s="3" customFormat="1" ht="15.75">
      <c r="A26" s="7" t="s">
        <v>439</v>
      </c>
      <c r="B26" s="96">
        <v>2</v>
      </c>
      <c r="C26" s="5"/>
      <c r="D26" s="5"/>
      <c r="E26" s="5"/>
      <c r="F26" s="5"/>
      <c r="G26" s="5"/>
      <c r="H26" s="5"/>
      <c r="I26" s="5"/>
      <c r="J26" s="5"/>
      <c r="K26" s="5">
        <v>12000</v>
      </c>
      <c r="L26" s="5">
        <v>12000</v>
      </c>
      <c r="M26" s="5">
        <v>12000</v>
      </c>
      <c r="N26" s="5"/>
      <c r="O26" s="5"/>
      <c r="P26" s="5"/>
      <c r="Q26" s="5"/>
      <c r="R26" s="5"/>
      <c r="S26" s="5">
        <f t="shared" si="0"/>
        <v>12000</v>
      </c>
      <c r="T26" s="5">
        <f t="shared" si="1"/>
        <v>12000</v>
      </c>
      <c r="U26" s="5">
        <f t="shared" si="1"/>
        <v>12000</v>
      </c>
      <c r="V26" s="5">
        <f t="shared" si="2"/>
        <v>0</v>
      </c>
      <c r="W26" s="124"/>
      <c r="X26" s="124"/>
      <c r="Y26" s="124"/>
      <c r="Z26" s="124"/>
      <c r="AA26" s="124"/>
      <c r="AB26" s="124"/>
    </row>
    <row r="27" spans="1:28" s="3" customFormat="1" ht="15.75">
      <c r="A27" s="7" t="s">
        <v>241</v>
      </c>
      <c r="B27" s="96">
        <v>2</v>
      </c>
      <c r="C27" s="5"/>
      <c r="D27" s="5"/>
      <c r="E27" s="5"/>
      <c r="F27" s="5"/>
      <c r="G27" s="5"/>
      <c r="H27" s="5"/>
      <c r="I27" s="5"/>
      <c r="J27" s="5"/>
      <c r="K27" s="5">
        <v>10000</v>
      </c>
      <c r="L27" s="5">
        <v>10000</v>
      </c>
      <c r="M27" s="5">
        <v>10000</v>
      </c>
      <c r="N27" s="5"/>
      <c r="O27" s="5">
        <v>2700</v>
      </c>
      <c r="P27" s="5">
        <v>2700</v>
      </c>
      <c r="Q27" s="5">
        <v>2700</v>
      </c>
      <c r="R27" s="5"/>
      <c r="S27" s="5">
        <f t="shared" si="0"/>
        <v>12700</v>
      </c>
      <c r="T27" s="5">
        <f t="shared" si="1"/>
        <v>12700</v>
      </c>
      <c r="U27" s="5">
        <f t="shared" si="1"/>
        <v>12700</v>
      </c>
      <c r="V27" s="5">
        <f t="shared" si="2"/>
        <v>0</v>
      </c>
      <c r="W27" s="124"/>
      <c r="X27" s="124"/>
      <c r="Y27" s="124"/>
      <c r="Z27" s="124"/>
      <c r="AA27" s="124"/>
      <c r="AB27" s="124"/>
    </row>
    <row r="28" spans="1:28" s="3" customFormat="1" ht="15.75" hidden="1">
      <c r="A28" s="7" t="s">
        <v>242</v>
      </c>
      <c r="B28" s="96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>
        <f t="shared" si="1"/>
        <v>0</v>
      </c>
      <c r="U28" s="5">
        <f t="shared" si="1"/>
        <v>0</v>
      </c>
      <c r="V28" s="5">
        <f t="shared" si="2"/>
        <v>0</v>
      </c>
      <c r="W28" s="124"/>
      <c r="X28" s="124"/>
      <c r="Y28" s="124"/>
      <c r="Z28" s="124"/>
      <c r="AA28" s="124"/>
      <c r="AB28" s="124"/>
    </row>
    <row r="29" spans="1:28" s="3" customFormat="1" ht="31.5" hidden="1">
      <c r="A29" s="7" t="s">
        <v>243</v>
      </c>
      <c r="B29" s="96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>
        <f t="shared" si="1"/>
        <v>0</v>
      </c>
      <c r="U29" s="5">
        <f t="shared" si="1"/>
        <v>0</v>
      </c>
      <c r="V29" s="5">
        <f t="shared" si="2"/>
        <v>0</v>
      </c>
      <c r="W29" s="124"/>
      <c r="X29" s="124"/>
      <c r="Y29" s="124"/>
      <c r="Z29" s="124"/>
      <c r="AA29" s="124"/>
      <c r="AB29" s="124"/>
    </row>
    <row r="30" spans="1:28" s="3" customFormat="1" ht="15.75" hidden="1">
      <c r="A30" s="7" t="s">
        <v>244</v>
      </c>
      <c r="B30" s="96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>
        <f t="shared" si="1"/>
        <v>0</v>
      </c>
      <c r="U30" s="5">
        <f t="shared" si="1"/>
        <v>0</v>
      </c>
      <c r="V30" s="5">
        <f t="shared" si="2"/>
        <v>0</v>
      </c>
      <c r="W30" s="124"/>
      <c r="X30" s="124"/>
      <c r="Y30" s="124"/>
      <c r="Z30" s="124"/>
      <c r="AA30" s="124"/>
      <c r="AB30" s="124"/>
    </row>
    <row r="31" spans="1:28" s="3" customFormat="1" ht="15.75">
      <c r="A31" s="7" t="s">
        <v>245</v>
      </c>
      <c r="B31" s="96">
        <v>2</v>
      </c>
      <c r="C31" s="5"/>
      <c r="D31" s="5"/>
      <c r="E31" s="5"/>
      <c r="F31" s="5"/>
      <c r="G31" s="5"/>
      <c r="H31" s="5"/>
      <c r="I31" s="5"/>
      <c r="J31" s="5"/>
      <c r="K31" s="5">
        <v>4000</v>
      </c>
      <c r="L31" s="5">
        <v>4000</v>
      </c>
      <c r="M31" s="5">
        <v>4000</v>
      </c>
      <c r="N31" s="5">
        <v>2100</v>
      </c>
      <c r="O31" s="5"/>
      <c r="P31" s="5"/>
      <c r="Q31" s="5"/>
      <c r="R31" s="5"/>
      <c r="S31" s="5">
        <f t="shared" si="0"/>
        <v>4000</v>
      </c>
      <c r="T31" s="5">
        <f t="shared" si="1"/>
        <v>4000</v>
      </c>
      <c r="U31" s="5">
        <f t="shared" si="1"/>
        <v>4000</v>
      </c>
      <c r="V31" s="5">
        <f t="shared" si="2"/>
        <v>2100</v>
      </c>
      <c r="W31" s="124"/>
      <c r="X31" s="124"/>
      <c r="Y31" s="124"/>
      <c r="Z31" s="124"/>
      <c r="AA31" s="124"/>
      <c r="AB31" s="124"/>
    </row>
    <row r="32" spans="1:28" s="3" customFormat="1" ht="15.75" hidden="1">
      <c r="A32" s="7" t="s">
        <v>246</v>
      </c>
      <c r="B32" s="96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>
        <f t="shared" si="1"/>
        <v>0</v>
      </c>
      <c r="U32" s="5">
        <f t="shared" si="1"/>
        <v>0</v>
      </c>
      <c r="V32" s="5">
        <f t="shared" si="2"/>
        <v>0</v>
      </c>
      <c r="W32" s="124"/>
      <c r="X32" s="124"/>
      <c r="Y32" s="124"/>
      <c r="Z32" s="124"/>
      <c r="AA32" s="124"/>
      <c r="AB32" s="124"/>
    </row>
    <row r="33" spans="1:28" s="3" customFormat="1" ht="31.5" hidden="1">
      <c r="A33" s="7" t="s">
        <v>247</v>
      </c>
      <c r="B33" s="96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>
        <f t="shared" si="1"/>
        <v>0</v>
      </c>
      <c r="U33" s="5">
        <f t="shared" si="1"/>
        <v>0</v>
      </c>
      <c r="V33" s="5">
        <f t="shared" si="2"/>
        <v>0</v>
      </c>
      <c r="W33" s="124"/>
      <c r="X33" s="124"/>
      <c r="Y33" s="124"/>
      <c r="Z33" s="124"/>
      <c r="AA33" s="124"/>
      <c r="AB33" s="124"/>
    </row>
    <row r="34" spans="1:28" s="3" customFormat="1" ht="31.5" hidden="1">
      <c r="A34" s="7" t="s">
        <v>248</v>
      </c>
      <c r="B34" s="96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>
        <f t="shared" si="1"/>
        <v>0</v>
      </c>
      <c r="U34" s="5">
        <f t="shared" si="1"/>
        <v>0</v>
      </c>
      <c r="V34" s="5">
        <f t="shared" si="2"/>
        <v>0</v>
      </c>
      <c r="W34" s="124"/>
      <c r="X34" s="124"/>
      <c r="Y34" s="124"/>
      <c r="Z34" s="124"/>
      <c r="AA34" s="124"/>
      <c r="AB34" s="124"/>
    </row>
    <row r="35" spans="1:28" s="3" customFormat="1" ht="31.5">
      <c r="A35" s="7" t="s">
        <v>440</v>
      </c>
      <c r="B35" s="96">
        <v>2</v>
      </c>
      <c r="C35" s="5"/>
      <c r="D35" s="5"/>
      <c r="E35" s="5"/>
      <c r="F35" s="5"/>
      <c r="G35" s="5"/>
      <c r="H35" s="5"/>
      <c r="I35" s="5"/>
      <c r="J35" s="5"/>
      <c r="K35" s="5">
        <v>139370</v>
      </c>
      <c r="L35" s="5">
        <v>139370</v>
      </c>
      <c r="M35" s="5">
        <v>139370</v>
      </c>
      <c r="N35" s="5">
        <v>139200</v>
      </c>
      <c r="O35" s="5">
        <v>37630</v>
      </c>
      <c r="P35" s="5">
        <v>37630</v>
      </c>
      <c r="Q35" s="5">
        <v>37630</v>
      </c>
      <c r="R35" s="5">
        <v>37584</v>
      </c>
      <c r="S35" s="5">
        <f t="shared" si="0"/>
        <v>177000</v>
      </c>
      <c r="T35" s="5">
        <f t="shared" si="1"/>
        <v>177000</v>
      </c>
      <c r="U35" s="5">
        <f t="shared" si="1"/>
        <v>177000</v>
      </c>
      <c r="V35" s="5">
        <f t="shared" si="2"/>
        <v>176784</v>
      </c>
      <c r="W35" s="124"/>
      <c r="X35" s="124"/>
      <c r="Y35" s="124"/>
      <c r="Z35" s="124"/>
      <c r="AA35" s="124"/>
      <c r="AB35" s="124"/>
    </row>
    <row r="36" spans="1:28" s="3" customFormat="1" ht="31.5" hidden="1">
      <c r="A36" s="7" t="s">
        <v>450</v>
      </c>
      <c r="B36" s="96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>
        <f t="shared" si="1"/>
        <v>0</v>
      </c>
      <c r="U36" s="5">
        <f t="shared" si="1"/>
        <v>0</v>
      </c>
      <c r="V36" s="5">
        <f t="shared" si="2"/>
        <v>0</v>
      </c>
      <c r="W36" s="124"/>
      <c r="X36" s="124"/>
      <c r="Y36" s="124"/>
      <c r="Z36" s="124"/>
      <c r="AA36" s="124"/>
      <c r="AB36" s="124"/>
    </row>
    <row r="37" spans="1:28" s="3" customFormat="1" ht="15.75" hidden="1">
      <c r="A37" s="7" t="s">
        <v>249</v>
      </c>
      <c r="B37" s="96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>
        <f t="shared" si="1"/>
        <v>0</v>
      </c>
      <c r="U37" s="5">
        <f t="shared" si="1"/>
        <v>0</v>
      </c>
      <c r="V37" s="5">
        <f t="shared" si="2"/>
        <v>0</v>
      </c>
      <c r="W37" s="124"/>
      <c r="X37" s="124"/>
      <c r="Y37" s="124"/>
      <c r="Z37" s="124"/>
      <c r="AA37" s="124"/>
      <c r="AB37" s="124"/>
    </row>
    <row r="38" spans="1:28" s="3" customFormat="1" ht="15.75">
      <c r="A38" s="7" t="s">
        <v>250</v>
      </c>
      <c r="B38" s="96">
        <v>2</v>
      </c>
      <c r="C38" s="5">
        <v>199500</v>
      </c>
      <c r="D38" s="5">
        <v>199500</v>
      </c>
      <c r="E38" s="5">
        <v>199500</v>
      </c>
      <c r="F38" s="5">
        <v>199500</v>
      </c>
      <c r="G38" s="5">
        <v>53865</v>
      </c>
      <c r="H38" s="5">
        <v>53865</v>
      </c>
      <c r="I38" s="5">
        <v>53865</v>
      </c>
      <c r="J38" s="5">
        <v>53865</v>
      </c>
      <c r="K38" s="5">
        <v>100000</v>
      </c>
      <c r="L38" s="5">
        <v>100000</v>
      </c>
      <c r="M38" s="5">
        <v>100000</v>
      </c>
      <c r="N38" s="5">
        <v>193986</v>
      </c>
      <c r="O38" s="5">
        <v>27000</v>
      </c>
      <c r="P38" s="5">
        <v>27000</v>
      </c>
      <c r="Q38" s="5">
        <v>27000</v>
      </c>
      <c r="R38" s="5">
        <v>25373</v>
      </c>
      <c r="S38" s="5">
        <f t="shared" si="0"/>
        <v>380365</v>
      </c>
      <c r="T38" s="5">
        <f t="shared" si="1"/>
        <v>380365</v>
      </c>
      <c r="U38" s="5">
        <f t="shared" si="1"/>
        <v>380365</v>
      </c>
      <c r="V38" s="5">
        <f t="shared" si="2"/>
        <v>472724</v>
      </c>
      <c r="W38" s="124"/>
      <c r="X38" s="124"/>
      <c r="Y38" s="124"/>
      <c r="Z38" s="124"/>
      <c r="AA38" s="124"/>
      <c r="AB38" s="124"/>
    </row>
    <row r="39" spans="1:28" s="3" customFormat="1" ht="31.5">
      <c r="A39" s="7" t="s">
        <v>251</v>
      </c>
      <c r="B39" s="96">
        <v>2</v>
      </c>
      <c r="C39" s="5">
        <v>1150400</v>
      </c>
      <c r="D39" s="5">
        <v>1150400</v>
      </c>
      <c r="E39" s="5">
        <v>1150400</v>
      </c>
      <c r="F39" s="5">
        <v>1114099</v>
      </c>
      <c r="G39" s="5">
        <v>316872</v>
      </c>
      <c r="H39" s="5">
        <v>316872</v>
      </c>
      <c r="I39" s="5">
        <v>316872</v>
      </c>
      <c r="J39" s="5">
        <v>306651</v>
      </c>
      <c r="K39" s="5">
        <v>2042660</v>
      </c>
      <c r="L39" s="5">
        <v>2042660</v>
      </c>
      <c r="M39" s="5">
        <v>2042660</v>
      </c>
      <c r="N39" s="5">
        <v>483666</v>
      </c>
      <c r="O39" s="5">
        <v>551518</v>
      </c>
      <c r="P39" s="5">
        <v>551518</v>
      </c>
      <c r="Q39" s="5">
        <v>551518</v>
      </c>
      <c r="R39" s="5">
        <v>71769</v>
      </c>
      <c r="S39" s="5">
        <f t="shared" si="0"/>
        <v>4061450</v>
      </c>
      <c r="T39" s="5">
        <f t="shared" si="1"/>
        <v>4061450</v>
      </c>
      <c r="U39" s="5">
        <f t="shared" si="1"/>
        <v>4061450</v>
      </c>
      <c r="V39" s="5">
        <f t="shared" si="2"/>
        <v>1976185</v>
      </c>
      <c r="W39" s="124"/>
      <c r="X39" s="124"/>
      <c r="Y39" s="124"/>
      <c r="Z39" s="124"/>
      <c r="AA39" s="124"/>
      <c r="AB39" s="124"/>
    </row>
    <row r="40" spans="1:28" s="3" customFormat="1" ht="15.75">
      <c r="A40" s="117" t="s">
        <v>441</v>
      </c>
      <c r="B40" s="96">
        <v>2</v>
      </c>
      <c r="C40" s="5">
        <v>300000</v>
      </c>
      <c r="D40" s="5">
        <v>300000</v>
      </c>
      <c r="E40" s="5">
        <v>300000</v>
      </c>
      <c r="F40" s="5">
        <v>217575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300000</v>
      </c>
      <c r="T40" s="5">
        <f t="shared" si="1"/>
        <v>300000</v>
      </c>
      <c r="U40" s="5">
        <f t="shared" si="1"/>
        <v>300000</v>
      </c>
      <c r="V40" s="5">
        <f t="shared" si="2"/>
        <v>217575</v>
      </c>
      <c r="W40" s="124"/>
      <c r="X40" s="124"/>
      <c r="Y40" s="124"/>
      <c r="Z40" s="124"/>
      <c r="AA40" s="124"/>
      <c r="AB40" s="124"/>
    </row>
    <row r="41" spans="1:28" s="3" customFormat="1" ht="15.75" hidden="1">
      <c r="A41" s="7" t="s">
        <v>486</v>
      </c>
      <c r="B41" s="96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>
        <f t="shared" si="1"/>
        <v>0</v>
      </c>
      <c r="U41" s="5">
        <f t="shared" si="1"/>
        <v>0</v>
      </c>
      <c r="V41" s="5">
        <f t="shared" si="2"/>
        <v>0</v>
      </c>
      <c r="W41" s="124"/>
      <c r="X41" s="124"/>
      <c r="Y41" s="124"/>
      <c r="Z41" s="124"/>
      <c r="AA41" s="124"/>
      <c r="AB41" s="124"/>
    </row>
    <row r="42" spans="1:28" s="3" customFormat="1" ht="15.75">
      <c r="A42" s="7" t="s">
        <v>252</v>
      </c>
      <c r="B42" s="96">
        <v>2</v>
      </c>
      <c r="C42" s="5"/>
      <c r="D42" s="5"/>
      <c r="E42" s="5"/>
      <c r="F42" s="5"/>
      <c r="G42" s="5"/>
      <c r="H42" s="5"/>
      <c r="I42" s="5"/>
      <c r="J42" s="5"/>
      <c r="K42" s="5">
        <v>249024</v>
      </c>
      <c r="L42" s="5">
        <v>249024</v>
      </c>
      <c r="M42" s="5">
        <v>249024</v>
      </c>
      <c r="N42" s="5">
        <v>267892</v>
      </c>
      <c r="O42" s="5">
        <v>67236</v>
      </c>
      <c r="P42" s="5">
        <v>67236</v>
      </c>
      <c r="Q42" s="5">
        <v>67236</v>
      </c>
      <c r="R42" s="5">
        <v>72334</v>
      </c>
      <c r="S42" s="5">
        <f t="shared" si="0"/>
        <v>316260</v>
      </c>
      <c r="T42" s="5">
        <f t="shared" si="1"/>
        <v>316260</v>
      </c>
      <c r="U42" s="5">
        <f t="shared" si="1"/>
        <v>316260</v>
      </c>
      <c r="V42" s="5">
        <f t="shared" si="2"/>
        <v>340226</v>
      </c>
      <c r="W42" s="124"/>
      <c r="X42" s="124"/>
      <c r="Y42" s="124"/>
      <c r="Z42" s="124"/>
      <c r="AA42" s="124"/>
      <c r="AB42" s="124"/>
    </row>
    <row r="43" spans="1:28" s="3" customFormat="1" ht="15.75">
      <c r="A43" s="7" t="s">
        <v>132</v>
      </c>
      <c r="B43" s="96"/>
      <c r="C43" s="5"/>
      <c r="D43" s="5"/>
      <c r="E43" s="5"/>
      <c r="F43" s="5"/>
      <c r="G43" s="5"/>
      <c r="H43" s="5"/>
      <c r="I43" s="5"/>
      <c r="J43" s="5"/>
      <c r="K43" s="5">
        <f>SUM(K44:K46)</f>
        <v>1679609</v>
      </c>
      <c r="L43" s="5">
        <f>SUM(L44:L46)</f>
        <v>1679609</v>
      </c>
      <c r="M43" s="5">
        <f>SUM(M44:M46)</f>
        <v>1679609</v>
      </c>
      <c r="N43" s="5">
        <f>SUM(N44:N46)</f>
        <v>635972</v>
      </c>
      <c r="O43" s="5"/>
      <c r="P43" s="5"/>
      <c r="Q43" s="5"/>
      <c r="R43" s="5"/>
      <c r="S43" s="5">
        <f t="shared" si="0"/>
        <v>1679609</v>
      </c>
      <c r="T43" s="5">
        <f t="shared" si="1"/>
        <v>1679609</v>
      </c>
      <c r="U43" s="5">
        <f t="shared" si="1"/>
        <v>1679609</v>
      </c>
      <c r="V43" s="5">
        <f t="shared" si="2"/>
        <v>635972</v>
      </c>
      <c r="W43" s="124"/>
      <c r="X43" s="124"/>
      <c r="Y43" s="124"/>
      <c r="Z43" s="124"/>
      <c r="AA43" s="124"/>
      <c r="AB43" s="124"/>
    </row>
    <row r="44" spans="1:28" s="3" customFormat="1" ht="15.75">
      <c r="A44" s="84" t="s">
        <v>376</v>
      </c>
      <c r="B44" s="96">
        <v>1</v>
      </c>
      <c r="C44" s="5"/>
      <c r="D44" s="5"/>
      <c r="E44" s="5"/>
      <c r="F44" s="5"/>
      <c r="G44" s="5"/>
      <c r="H44" s="5"/>
      <c r="I44" s="5"/>
      <c r="J44" s="5"/>
      <c r="K44" s="79">
        <f>SUMIF($B$6:$B$43,"1",O$6:O$43)</f>
        <v>0</v>
      </c>
      <c r="L44" s="79">
        <f>SUMIF($B$6:$B$43,"1",P$6:P$43)</f>
        <v>0</v>
      </c>
      <c r="M44" s="79">
        <f>SUMIF($B$6:$B$43,"1",Q$6:Q$43)</f>
        <v>0</v>
      </c>
      <c r="N44" s="79">
        <f>SUMIF($B$6:$B$43,"1",R$6:R$43)</f>
        <v>0</v>
      </c>
      <c r="O44" s="5"/>
      <c r="P44" s="5"/>
      <c r="Q44" s="5"/>
      <c r="R44" s="5"/>
      <c r="S44" s="5">
        <f t="shared" si="0"/>
        <v>0</v>
      </c>
      <c r="T44" s="5">
        <f t="shared" si="1"/>
        <v>0</v>
      </c>
      <c r="U44" s="5">
        <f t="shared" si="1"/>
        <v>0</v>
      </c>
      <c r="V44" s="5">
        <f t="shared" si="2"/>
        <v>0</v>
      </c>
      <c r="W44" s="124"/>
      <c r="X44" s="124"/>
      <c r="Y44" s="124"/>
      <c r="Z44" s="124"/>
      <c r="AA44" s="124"/>
      <c r="AB44" s="124"/>
    </row>
    <row r="45" spans="1:28" s="3" customFormat="1" ht="15.75">
      <c r="A45" s="84" t="s">
        <v>217</v>
      </c>
      <c r="B45" s="96">
        <v>2</v>
      </c>
      <c r="C45" s="5"/>
      <c r="D45" s="5"/>
      <c r="E45" s="5"/>
      <c r="F45" s="5"/>
      <c r="G45" s="5"/>
      <c r="H45" s="5"/>
      <c r="I45" s="5"/>
      <c r="J45" s="5"/>
      <c r="K45" s="79">
        <f>SUMIF($B$6:$B$43,"2",O$6:O$43)</f>
        <v>1679609</v>
      </c>
      <c r="L45" s="79">
        <f>SUMIF($B$6:$B$43,"2",P$6:P$43)</f>
        <v>1679609</v>
      </c>
      <c r="M45" s="79">
        <f>SUMIF($B$6:$B$43,"2",Q$6:Q$43)</f>
        <v>1679609</v>
      </c>
      <c r="N45" s="79">
        <f>SUMIF($B$6:$B$43,"2",R$6:R$43)</f>
        <v>635972</v>
      </c>
      <c r="O45" s="5"/>
      <c r="P45" s="5"/>
      <c r="Q45" s="5"/>
      <c r="R45" s="5"/>
      <c r="S45" s="5">
        <f t="shared" si="0"/>
        <v>1679609</v>
      </c>
      <c r="T45" s="5">
        <f t="shared" si="1"/>
        <v>1679609</v>
      </c>
      <c r="U45" s="5">
        <f t="shared" si="1"/>
        <v>1679609</v>
      </c>
      <c r="V45" s="5">
        <f t="shared" si="2"/>
        <v>635972</v>
      </c>
      <c r="W45" s="124"/>
      <c r="X45" s="124"/>
      <c r="Y45" s="124"/>
      <c r="Z45" s="124"/>
      <c r="AA45" s="124"/>
      <c r="AB45" s="124"/>
    </row>
    <row r="46" spans="1:28" s="3" customFormat="1" ht="15.75">
      <c r="A46" s="84" t="s">
        <v>111</v>
      </c>
      <c r="B46" s="96">
        <v>3</v>
      </c>
      <c r="C46" s="5"/>
      <c r="D46" s="5"/>
      <c r="E46" s="5"/>
      <c r="F46" s="5"/>
      <c r="G46" s="5"/>
      <c r="H46" s="5"/>
      <c r="I46" s="5"/>
      <c r="J46" s="5"/>
      <c r="K46" s="79">
        <f>SUMIF($B$6:$B$43,"3",O$6:O$43)</f>
        <v>0</v>
      </c>
      <c r="L46" s="79">
        <f>SUMIF($B$6:$B$43,"3",P$6:P$43)</f>
        <v>0</v>
      </c>
      <c r="M46" s="79">
        <f>SUMIF($B$6:$B$43,"3",Q$6:Q$43)</f>
        <v>0</v>
      </c>
      <c r="N46" s="79">
        <f>SUMIF($B$6:$B$43,"3",R$6:R$43)</f>
        <v>0</v>
      </c>
      <c r="O46" s="5"/>
      <c r="P46" s="5"/>
      <c r="Q46" s="5"/>
      <c r="R46" s="5"/>
      <c r="S46" s="5">
        <f t="shared" si="0"/>
        <v>0</v>
      </c>
      <c r="T46" s="5">
        <f t="shared" si="1"/>
        <v>0</v>
      </c>
      <c r="U46" s="5">
        <f t="shared" si="1"/>
        <v>0</v>
      </c>
      <c r="V46" s="5">
        <f t="shared" si="2"/>
        <v>0</v>
      </c>
      <c r="W46" s="124"/>
      <c r="X46" s="124"/>
      <c r="Y46" s="124"/>
      <c r="Z46" s="124"/>
      <c r="AA46" s="124"/>
      <c r="AB46" s="124"/>
    </row>
    <row r="47" spans="1:28" s="3" customFormat="1" ht="15.75">
      <c r="A47" s="8" t="s">
        <v>382</v>
      </c>
      <c r="B47" s="96"/>
      <c r="C47" s="14">
        <f aca="true" t="shared" si="3" ref="C47:R47">SUM(C48:C50)</f>
        <v>4365438</v>
      </c>
      <c r="D47" s="14">
        <f>SUM(D48:D50)</f>
        <v>4565438</v>
      </c>
      <c r="E47" s="14">
        <f>SUM(E48:E50)</f>
        <v>4565438</v>
      </c>
      <c r="F47" s="14">
        <f t="shared" si="3"/>
        <v>4284114</v>
      </c>
      <c r="G47" s="14">
        <f t="shared" si="3"/>
        <v>1118096</v>
      </c>
      <c r="H47" s="14">
        <f>SUM(H48:H50)</f>
        <v>1172096</v>
      </c>
      <c r="I47" s="14">
        <f>SUM(I48:I50)</f>
        <v>1172096</v>
      </c>
      <c r="J47" s="14">
        <f t="shared" si="3"/>
        <v>1097468</v>
      </c>
      <c r="K47" s="14">
        <f t="shared" si="3"/>
        <v>7916388</v>
      </c>
      <c r="L47" s="14">
        <f t="shared" si="3"/>
        <v>7916388</v>
      </c>
      <c r="M47" s="14">
        <f>SUM(M48:M50)</f>
        <v>7916388</v>
      </c>
      <c r="N47" s="14">
        <f t="shared" si="3"/>
        <v>3734047</v>
      </c>
      <c r="O47" s="14">
        <f t="shared" si="3"/>
        <v>0</v>
      </c>
      <c r="P47" s="14">
        <f t="shared" si="3"/>
        <v>0</v>
      </c>
      <c r="Q47" s="14">
        <f>SUM(Q48:Q50)</f>
        <v>0</v>
      </c>
      <c r="R47" s="14">
        <f t="shared" si="3"/>
        <v>0</v>
      </c>
      <c r="S47" s="14">
        <f t="shared" si="0"/>
        <v>13399922</v>
      </c>
      <c r="T47" s="14">
        <f t="shared" si="1"/>
        <v>13653922</v>
      </c>
      <c r="U47" s="14">
        <f t="shared" si="1"/>
        <v>13653922</v>
      </c>
      <c r="V47" s="14">
        <f t="shared" si="2"/>
        <v>9115629</v>
      </c>
      <c r="W47" s="124"/>
      <c r="X47" s="124"/>
      <c r="Y47" s="124"/>
      <c r="Z47" s="124"/>
      <c r="AA47" s="124"/>
      <c r="AB47" s="124"/>
    </row>
    <row r="48" spans="1:28" s="3" customFormat="1" ht="15.75">
      <c r="A48" s="84" t="s">
        <v>376</v>
      </c>
      <c r="B48" s="96">
        <v>1</v>
      </c>
      <c r="C48" s="79">
        <f aca="true" t="shared" si="4" ref="C48:N48">SUMIF($B$6:$B$47,"1",C$6:C$47)</f>
        <v>0</v>
      </c>
      <c r="D48" s="79">
        <f t="shared" si="4"/>
        <v>0</v>
      </c>
      <c r="E48" s="79">
        <f t="shared" si="4"/>
        <v>0</v>
      </c>
      <c r="F48" s="79">
        <f t="shared" si="4"/>
        <v>0</v>
      </c>
      <c r="G48" s="79">
        <f t="shared" si="4"/>
        <v>0</v>
      </c>
      <c r="H48" s="79">
        <f t="shared" si="4"/>
        <v>0</v>
      </c>
      <c r="I48" s="79">
        <f t="shared" si="4"/>
        <v>0</v>
      </c>
      <c r="J48" s="79">
        <f t="shared" si="4"/>
        <v>0</v>
      </c>
      <c r="K48" s="79">
        <f t="shared" si="4"/>
        <v>0</v>
      </c>
      <c r="L48" s="79">
        <f t="shared" si="4"/>
        <v>0</v>
      </c>
      <c r="M48" s="79">
        <f t="shared" si="4"/>
        <v>0</v>
      </c>
      <c r="N48" s="79">
        <f t="shared" si="4"/>
        <v>0</v>
      </c>
      <c r="O48" s="5"/>
      <c r="P48" s="5"/>
      <c r="Q48" s="5"/>
      <c r="R48" s="5"/>
      <c r="S48" s="5">
        <f t="shared" si="0"/>
        <v>0</v>
      </c>
      <c r="T48" s="5">
        <f t="shared" si="1"/>
        <v>0</v>
      </c>
      <c r="U48" s="5">
        <f t="shared" si="1"/>
        <v>0</v>
      </c>
      <c r="V48" s="5">
        <f t="shared" si="2"/>
        <v>0</v>
      </c>
      <c r="W48" s="124"/>
      <c r="X48" s="124"/>
      <c r="Y48" s="124"/>
      <c r="Z48" s="124"/>
      <c r="AA48" s="124"/>
      <c r="AB48" s="124"/>
    </row>
    <row r="49" spans="1:28" s="3" customFormat="1" ht="15.75">
      <c r="A49" s="84" t="s">
        <v>217</v>
      </c>
      <c r="B49" s="96">
        <v>2</v>
      </c>
      <c r="C49" s="79">
        <f aca="true" t="shared" si="5" ref="C49:N49">SUMIF($B$6:$B$47,"2",C$6:C$47)</f>
        <v>3955438</v>
      </c>
      <c r="D49" s="79">
        <f t="shared" si="5"/>
        <v>4155438</v>
      </c>
      <c r="E49" s="79">
        <f t="shared" si="5"/>
        <v>4155438</v>
      </c>
      <c r="F49" s="79">
        <f t="shared" si="5"/>
        <v>3900644</v>
      </c>
      <c r="G49" s="79">
        <f t="shared" si="5"/>
        <v>995311</v>
      </c>
      <c r="H49" s="79">
        <f t="shared" si="5"/>
        <v>1049311</v>
      </c>
      <c r="I49" s="79">
        <f t="shared" si="5"/>
        <v>1049311</v>
      </c>
      <c r="J49" s="79">
        <f t="shared" si="5"/>
        <v>985369</v>
      </c>
      <c r="K49" s="79">
        <f t="shared" si="5"/>
        <v>7916388</v>
      </c>
      <c r="L49" s="79">
        <f t="shared" si="5"/>
        <v>7916388</v>
      </c>
      <c r="M49" s="79">
        <f t="shared" si="5"/>
        <v>7916388</v>
      </c>
      <c r="N49" s="79">
        <f t="shared" si="5"/>
        <v>3734047</v>
      </c>
      <c r="O49" s="5"/>
      <c r="P49" s="5"/>
      <c r="Q49" s="5"/>
      <c r="R49" s="5"/>
      <c r="S49" s="5">
        <f t="shared" si="0"/>
        <v>12867137</v>
      </c>
      <c r="T49" s="5">
        <f t="shared" si="1"/>
        <v>13121137</v>
      </c>
      <c r="U49" s="5">
        <f t="shared" si="1"/>
        <v>13121137</v>
      </c>
      <c r="V49" s="5">
        <f t="shared" si="2"/>
        <v>8620060</v>
      </c>
      <c r="W49" s="124"/>
      <c r="X49" s="124"/>
      <c r="Y49" s="124"/>
      <c r="Z49" s="124"/>
      <c r="AA49" s="124"/>
      <c r="AB49" s="124"/>
    </row>
    <row r="50" spans="1:28" s="3" customFormat="1" ht="15.75">
      <c r="A50" s="84" t="s">
        <v>111</v>
      </c>
      <c r="B50" s="96">
        <v>3</v>
      </c>
      <c r="C50" s="79">
        <f aca="true" t="shared" si="6" ref="C50:N50">SUMIF($B$6:$B$47,"3",C$6:C$47)</f>
        <v>410000</v>
      </c>
      <c r="D50" s="79">
        <f t="shared" si="6"/>
        <v>410000</v>
      </c>
      <c r="E50" s="79">
        <f t="shared" si="6"/>
        <v>410000</v>
      </c>
      <c r="F50" s="79">
        <f t="shared" si="6"/>
        <v>383470</v>
      </c>
      <c r="G50" s="79">
        <f t="shared" si="6"/>
        <v>122785</v>
      </c>
      <c r="H50" s="79">
        <f t="shared" si="6"/>
        <v>122785</v>
      </c>
      <c r="I50" s="79">
        <f t="shared" si="6"/>
        <v>122785</v>
      </c>
      <c r="J50" s="79">
        <f t="shared" si="6"/>
        <v>112099</v>
      </c>
      <c r="K50" s="79">
        <f t="shared" si="6"/>
        <v>0</v>
      </c>
      <c r="L50" s="79">
        <f t="shared" si="6"/>
        <v>0</v>
      </c>
      <c r="M50" s="79">
        <f t="shared" si="6"/>
        <v>0</v>
      </c>
      <c r="N50" s="79">
        <f t="shared" si="6"/>
        <v>0</v>
      </c>
      <c r="O50" s="5"/>
      <c r="P50" s="5"/>
      <c r="Q50" s="5"/>
      <c r="R50" s="5"/>
      <c r="S50" s="5">
        <f t="shared" si="0"/>
        <v>532785</v>
      </c>
      <c r="T50" s="5">
        <f t="shared" si="1"/>
        <v>532785</v>
      </c>
      <c r="U50" s="5">
        <f t="shared" si="1"/>
        <v>532785</v>
      </c>
      <c r="V50" s="5">
        <f t="shared" si="2"/>
        <v>495569</v>
      </c>
      <c r="W50" s="124"/>
      <c r="X50" s="124"/>
      <c r="Y50" s="124"/>
      <c r="Z50" s="124"/>
      <c r="AA50" s="124"/>
      <c r="AB50" s="124"/>
    </row>
  </sheetData>
  <sheetProtection/>
  <mergeCells count="9">
    <mergeCell ref="G4:J4"/>
    <mergeCell ref="K4:N4"/>
    <mergeCell ref="O4:R4"/>
    <mergeCell ref="A1:S1"/>
    <mergeCell ref="A2:S2"/>
    <mergeCell ref="A4:A5"/>
    <mergeCell ref="B4:B5"/>
    <mergeCell ref="C4:F4"/>
    <mergeCell ref="S4:U4"/>
  </mergeCells>
  <printOptions horizontalCentered="1"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72" t="s">
        <v>369</v>
      </c>
      <c r="B1" s="372"/>
      <c r="C1" s="372"/>
      <c r="D1" s="372"/>
      <c r="E1" s="372"/>
    </row>
    <row r="2" spans="1:5" s="25" customFormat="1" ht="14.25" customHeight="1">
      <c r="A2" s="116"/>
      <c r="B2" s="116"/>
      <c r="C2" s="116"/>
      <c r="D2" s="116"/>
      <c r="E2" s="116"/>
    </row>
    <row r="3" spans="1:5" s="25" customFormat="1" ht="27" customHeight="1">
      <c r="A3" s="372" t="s">
        <v>96</v>
      </c>
      <c r="B3" s="372"/>
      <c r="C3" s="372"/>
      <c r="D3" s="372"/>
      <c r="E3" s="372"/>
    </row>
    <row r="4" spans="1:5" s="25" customFormat="1" ht="13.5" customHeight="1">
      <c r="A4" s="116"/>
      <c r="B4" s="116"/>
      <c r="C4" s="116"/>
      <c r="D4" s="116"/>
      <c r="E4" s="116"/>
    </row>
    <row r="5" spans="1:5" s="25" customFormat="1" ht="40.5" customHeight="1">
      <c r="A5" s="372" t="s">
        <v>372</v>
      </c>
      <c r="B5" s="372"/>
      <c r="C5" s="372"/>
      <c r="D5" s="372"/>
      <c r="E5" s="372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3" t="s">
        <v>9</v>
      </c>
      <c r="B7" s="27" t="s">
        <v>36</v>
      </c>
      <c r="C7" s="27" t="s">
        <v>86</v>
      </c>
      <c r="D7" s="27" t="s">
        <v>362</v>
      </c>
      <c r="E7" s="27" t="s">
        <v>5</v>
      </c>
      <c r="F7" s="28"/>
    </row>
    <row r="8" spans="1:5" ht="15">
      <c r="A8" s="30" t="s">
        <v>19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20</v>
      </c>
      <c r="B9" s="31"/>
      <c r="C9" s="31"/>
      <c r="D9" s="31"/>
      <c r="E9" s="31">
        <f t="shared" si="0"/>
        <v>0</v>
      </c>
    </row>
    <row r="10" spans="1:5" ht="15">
      <c r="A10" s="30" t="s">
        <v>21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26</v>
      </c>
      <c r="B18" s="31"/>
      <c r="C18" s="31"/>
      <c r="D18" s="31"/>
      <c r="E18" s="31">
        <f t="shared" si="0"/>
        <v>0</v>
      </c>
    </row>
    <row r="19" spans="1:5" ht="15">
      <c r="A19" s="30" t="s">
        <v>27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28</v>
      </c>
      <c r="B20" s="31"/>
      <c r="C20" s="31"/>
      <c r="D20" s="31"/>
      <c r="E20" s="31">
        <f t="shared" si="0"/>
        <v>0</v>
      </c>
    </row>
    <row r="21" spans="1:5" ht="15">
      <c r="A21" s="30" t="s">
        <v>29</v>
      </c>
      <c r="B21" s="31"/>
      <c r="C21" s="31"/>
      <c r="D21" s="31"/>
      <c r="E21" s="31">
        <f t="shared" si="0"/>
        <v>0</v>
      </c>
    </row>
    <row r="22" spans="1:5" ht="15">
      <c r="A22" s="30" t="s">
        <v>30</v>
      </c>
      <c r="B22" s="31"/>
      <c r="C22" s="31"/>
      <c r="D22" s="31"/>
      <c r="E22" s="31">
        <f t="shared" si="0"/>
        <v>0</v>
      </c>
    </row>
    <row r="23" spans="1:5" ht="15">
      <c r="A23" s="30" t="s">
        <v>31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40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29</v>
      </c>
      <c r="B29" s="31"/>
      <c r="C29" s="31"/>
      <c r="D29" s="31"/>
      <c r="E29" s="31">
        <f t="shared" si="0"/>
        <v>0</v>
      </c>
    </row>
    <row r="30" spans="1:5" ht="15">
      <c r="A30" s="30" t="s">
        <v>30</v>
      </c>
      <c r="B30" s="31"/>
      <c r="C30" s="31"/>
      <c r="D30" s="31"/>
      <c r="E30" s="31">
        <f t="shared" si="0"/>
        <v>0</v>
      </c>
    </row>
    <row r="31" spans="1:5" ht="15">
      <c r="A31" s="30" t="s">
        <v>34</v>
      </c>
      <c r="B31" s="31"/>
      <c r="C31" s="31"/>
      <c r="D31" s="31"/>
      <c r="E31" s="31">
        <f t="shared" si="0"/>
        <v>0</v>
      </c>
    </row>
    <row r="32" spans="1:5" ht="15">
      <c r="A32" s="33" t="s">
        <v>32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3"/>
      <c r="B35" s="94"/>
      <c r="C35" s="94"/>
      <c r="D35" s="94"/>
      <c r="E35" s="94"/>
    </row>
    <row r="36" spans="1:5" s="36" customFormat="1" ht="27.75" customHeight="1">
      <c r="A36" s="373" t="s">
        <v>370</v>
      </c>
      <c r="B36" s="373"/>
      <c r="C36" s="373"/>
      <c r="D36" s="373"/>
      <c r="E36" s="373"/>
    </row>
    <row r="37" ht="18.75" customHeight="1"/>
    <row r="38" ht="15">
      <c r="A38" s="95" t="s">
        <v>371</v>
      </c>
    </row>
    <row r="39" spans="1:3" ht="15">
      <c r="A39" s="39" t="s">
        <v>97</v>
      </c>
      <c r="C39" s="64"/>
    </row>
    <row r="40" ht="15">
      <c r="C40" s="64" t="s">
        <v>98</v>
      </c>
    </row>
    <row r="41" ht="15">
      <c r="C41" s="64" t="s">
        <v>73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8515625" style="22" customWidth="1"/>
    <col min="6" max="9" width="9.140625" style="22" customWidth="1"/>
    <col min="10" max="16384" width="9.140625" style="22" customWidth="1"/>
  </cols>
  <sheetData>
    <row r="1" spans="1:9" s="16" customFormat="1" ht="15.75">
      <c r="A1" s="333" t="s">
        <v>448</v>
      </c>
      <c r="B1" s="333"/>
      <c r="C1" s="333"/>
      <c r="D1" s="333"/>
      <c r="E1" s="333"/>
      <c r="F1" s="333"/>
      <c r="G1" s="333"/>
      <c r="H1" s="333"/>
      <c r="I1" s="333"/>
    </row>
    <row r="2" spans="1:9" s="16" customFormat="1" ht="15.75">
      <c r="A2" s="334" t="s">
        <v>490</v>
      </c>
      <c r="B2" s="334"/>
      <c r="C2" s="334"/>
      <c r="D2" s="334"/>
      <c r="E2" s="334"/>
      <c r="F2" s="334"/>
      <c r="G2" s="334"/>
      <c r="H2" s="334"/>
      <c r="I2" s="334"/>
    </row>
    <row r="3" spans="1:9" s="16" customFormat="1" ht="15.75">
      <c r="A3" s="334" t="s">
        <v>151</v>
      </c>
      <c r="B3" s="334"/>
      <c r="C3" s="334"/>
      <c r="D3" s="334"/>
      <c r="E3" s="334"/>
      <c r="F3" s="334"/>
      <c r="G3" s="334"/>
      <c r="H3" s="334"/>
      <c r="I3" s="334"/>
    </row>
    <row r="4" spans="1:9" ht="15.75">
      <c r="A4" s="334" t="s">
        <v>491</v>
      </c>
      <c r="B4" s="334"/>
      <c r="C4" s="334"/>
      <c r="D4" s="334"/>
      <c r="E4" s="334"/>
      <c r="F4" s="334"/>
      <c r="G4" s="334"/>
      <c r="H4" s="334"/>
      <c r="I4" s="334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46</v>
      </c>
      <c r="H6" s="46" t="s">
        <v>47</v>
      </c>
      <c r="I6" s="46" t="s">
        <v>48</v>
      </c>
    </row>
    <row r="7" spans="1:9" s="3" customFormat="1" ht="15.75">
      <c r="A7" s="1">
        <v>1</v>
      </c>
      <c r="B7" s="335" t="s">
        <v>9</v>
      </c>
      <c r="C7" s="330" t="s">
        <v>86</v>
      </c>
      <c r="D7" s="331"/>
      <c r="E7" s="332"/>
      <c r="F7" s="4" t="s">
        <v>362</v>
      </c>
      <c r="G7" s="4" t="s">
        <v>381</v>
      </c>
      <c r="H7" s="4" t="s">
        <v>492</v>
      </c>
      <c r="I7" s="4" t="s">
        <v>5</v>
      </c>
    </row>
    <row r="8" spans="1:9" s="3" customFormat="1" ht="31.5">
      <c r="A8" s="1">
        <v>2</v>
      </c>
      <c r="B8" s="336"/>
      <c r="C8" s="6" t="s">
        <v>4</v>
      </c>
      <c r="D8" s="6" t="s">
        <v>530</v>
      </c>
      <c r="E8" s="6" t="s">
        <v>528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377</v>
      </c>
      <c r="C9" s="15">
        <f>Bevételek!C124+Bevételek!C125+Bevételek!C127+Bevételek!C128+Bevételek!C133</f>
        <v>913000</v>
      </c>
      <c r="D9" s="15">
        <f>Bevételek!D124+Bevételek!D125+Bevételek!D127+Bevételek!D128+Bevételek!D133</f>
        <v>913000</v>
      </c>
      <c r="E9" s="15">
        <f>Bevételek!E124+Bevételek!E125+Bevételek!E127+Bevételek!E128+Bevételek!E133</f>
        <v>729204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378</v>
      </c>
      <c r="C10" s="15">
        <f>Bevételek!C172+Bevételek!C173+Bevételek!C174</f>
        <v>0</v>
      </c>
      <c r="D10" s="15">
        <f>Bevételek!D172+Bevételek!D173+Bevételek!D174</f>
        <v>0</v>
      </c>
      <c r="E10" s="15">
        <f>Bevételek!E172+Bevételek!E173+Bevételek!E174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21</v>
      </c>
      <c r="C11" s="15">
        <f>Bevételek!C131+Bevételek!C145+Bevételek!C160</f>
        <v>25000</v>
      </c>
      <c r="D11" s="15">
        <f>Bevételek!D131+Bevételek!D145+Bevételek!D160</f>
        <v>25000</v>
      </c>
      <c r="E11" s="15">
        <f>Bevételek!E131+Bevételek!E145+Bevételek!E160</f>
        <v>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22</v>
      </c>
      <c r="C12" s="15">
        <f>Bevételek!C154+Bevételek!C169+Bevételek!C170+Bevételek!C171+Bevételek!C208+Bevételek!C213+Bevételek!C217</f>
        <v>424700</v>
      </c>
      <c r="D12" s="15">
        <f>Bevételek!D154+Bevételek!D169+Bevételek!D170+Bevételek!D171+Bevételek!D208+Bevételek!D213+Bevételek!D217</f>
        <v>1652975</v>
      </c>
      <c r="E12" s="15">
        <f>Bevételek!E154+Bevételek!E169+Bevételek!E170+Bevételek!E171+Bevételek!E208+Bevételek!E213+Bevételek!E217</f>
        <v>1673739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23</v>
      </c>
      <c r="C13" s="15">
        <f>Bevételek!C219</f>
        <v>0</v>
      </c>
      <c r="D13" s="15">
        <f>Bevételek!D219</f>
        <v>0</v>
      </c>
      <c r="E13" s="15">
        <f>Bevételek!E219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24</v>
      </c>
      <c r="C14" s="15">
        <f>Bevételek!C218</f>
        <v>0</v>
      </c>
      <c r="D14" s="15">
        <f>Bevételek!D218</f>
        <v>0</v>
      </c>
      <c r="E14" s="15">
        <f>Bevételek!E218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379</v>
      </c>
      <c r="C15" s="15">
        <f>Bevételek!C48+Bevételek!C104+Bevételek!C228+Bevételek!C242</f>
        <v>0</v>
      </c>
      <c r="D15" s="15">
        <f>Bevételek!D48+Bevételek!D104+Bevételek!D228+Bevételek!D242</f>
        <v>0</v>
      </c>
      <c r="E15" s="15">
        <f>Bevételek!E48+Bevételek!E104+Bevételek!E228+Bevételek!E242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50</v>
      </c>
      <c r="C16" s="18">
        <f>SUM(C9:C15)</f>
        <v>1362700</v>
      </c>
      <c r="D16" s="18">
        <f>SUM(D9:D15)</f>
        <v>2590975</v>
      </c>
      <c r="E16" s="18">
        <f>SUM(E9:E15)</f>
        <v>2402943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51</v>
      </c>
      <c r="C17" s="18">
        <f>ROUNDDOWN(C16*0.5,0)</f>
        <v>681350</v>
      </c>
      <c r="D17" s="18">
        <f>ROUNDDOWN(D16*0.5,0)</f>
        <v>1295487</v>
      </c>
      <c r="E17" s="18">
        <f>ROUNDDOWN(E16*0.5,0)</f>
        <v>1201471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26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28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29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30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34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85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52</v>
      </c>
      <c r="C25" s="18">
        <f aca="true" t="shared" si="1" ref="C25:H25">SUM(C18:C24)</f>
        <v>0</v>
      </c>
      <c r="D25" s="18">
        <f>SUM(D18:D24)</f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53</v>
      </c>
      <c r="C26" s="18">
        <f>C17-C25</f>
        <v>681350</v>
      </c>
      <c r="D26" s="18">
        <f>D17-D25</f>
        <v>1295487</v>
      </c>
      <c r="E26" s="18">
        <f>E17-E25</f>
        <v>1201471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374</v>
      </c>
      <c r="C27" s="18">
        <f aca="true" t="shared" si="2" ref="C27:I27">SUM(C28:C32)</f>
        <v>0</v>
      </c>
      <c r="D27" s="18">
        <f>SUM(D28:D32)</f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380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108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87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373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2" t="s">
        <v>521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4" r:id="rId1"/>
  <headerFooter>
    <oddHeader>&amp;R&amp;"Arial,Normál"&amp;10 3. melléklet a 4/2017.(V.26.)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57421875" style="145" customWidth="1"/>
    <col min="2" max="2" width="65.421875" style="122" bestFit="1" customWidth="1"/>
    <col min="3" max="3" width="17.00390625" style="146" customWidth="1"/>
    <col min="4" max="16384" width="9.140625" style="122" customWidth="1"/>
  </cols>
  <sheetData>
    <row r="1" spans="1:3" ht="18.75">
      <c r="A1" s="333" t="s">
        <v>539</v>
      </c>
      <c r="B1" s="333"/>
      <c r="C1" s="333"/>
    </row>
    <row r="2" spans="1:3" ht="18.75">
      <c r="A2" s="334" t="s">
        <v>765</v>
      </c>
      <c r="B2" s="334"/>
      <c r="C2" s="334"/>
    </row>
    <row r="3" spans="1:3" ht="18.75">
      <c r="A3" s="136"/>
      <c r="B3" s="136"/>
      <c r="C3" s="137"/>
    </row>
    <row r="4" spans="1:3" ht="18.75">
      <c r="A4" s="1"/>
      <c r="B4" s="1" t="s">
        <v>0</v>
      </c>
      <c r="C4" s="138" t="s">
        <v>1</v>
      </c>
    </row>
    <row r="5" spans="1:4" ht="18.75">
      <c r="A5" s="1">
        <v>1</v>
      </c>
      <c r="B5" s="139" t="s">
        <v>9</v>
      </c>
      <c r="C5" s="140" t="s">
        <v>540</v>
      </c>
      <c r="D5" s="2"/>
    </row>
    <row r="6" spans="1:3" ht="18.75">
      <c r="A6" s="1">
        <v>2</v>
      </c>
      <c r="B6" s="141" t="s">
        <v>541</v>
      </c>
      <c r="C6" s="142">
        <v>23159624</v>
      </c>
    </row>
    <row r="7" spans="1:3" ht="18.75">
      <c r="A7" s="1">
        <v>3</v>
      </c>
      <c r="B7" s="141" t="s">
        <v>542</v>
      </c>
      <c r="C7" s="142">
        <v>20483324</v>
      </c>
    </row>
    <row r="8" spans="1:3" ht="18.75">
      <c r="A8" s="1">
        <v>4</v>
      </c>
      <c r="B8" s="143" t="s">
        <v>543</v>
      </c>
      <c r="C8" s="144">
        <f>C6-C7</f>
        <v>2676300</v>
      </c>
    </row>
    <row r="9" spans="1:3" ht="18.75">
      <c r="A9" s="1">
        <v>5</v>
      </c>
      <c r="B9" s="141" t="s">
        <v>544</v>
      </c>
      <c r="C9" s="142">
        <v>8585028</v>
      </c>
    </row>
    <row r="10" spans="1:3" ht="18.75">
      <c r="A10" s="1">
        <v>6</v>
      </c>
      <c r="B10" s="141" t="s">
        <v>545</v>
      </c>
      <c r="C10" s="142">
        <v>405114</v>
      </c>
    </row>
    <row r="11" spans="1:3" ht="18.75">
      <c r="A11" s="1">
        <v>7</v>
      </c>
      <c r="B11" s="143" t="s">
        <v>546</v>
      </c>
      <c r="C11" s="144">
        <f>C9-C10</f>
        <v>8179914</v>
      </c>
    </row>
    <row r="12" spans="1:3" s="123" customFormat="1" ht="18.75">
      <c r="A12" s="1">
        <v>8</v>
      </c>
      <c r="B12" s="143" t="s">
        <v>547</v>
      </c>
      <c r="C12" s="144">
        <f>C8+C11</f>
        <v>10856214</v>
      </c>
    </row>
    <row r="13" spans="1:3" ht="18.75">
      <c r="A13" s="1">
        <v>9</v>
      </c>
      <c r="B13" s="141" t="s">
        <v>548</v>
      </c>
      <c r="C13" s="142">
        <v>0</v>
      </c>
    </row>
    <row r="14" spans="1:3" ht="18.75">
      <c r="A14" s="1">
        <v>10</v>
      </c>
      <c r="B14" s="141" t="s">
        <v>549</v>
      </c>
      <c r="C14" s="142">
        <v>0</v>
      </c>
    </row>
    <row r="15" spans="1:3" ht="18.75">
      <c r="A15" s="1">
        <v>11</v>
      </c>
      <c r="B15" s="141" t="s">
        <v>550</v>
      </c>
      <c r="C15" s="144">
        <f>C13-C14</f>
        <v>0</v>
      </c>
    </row>
    <row r="16" spans="1:3" ht="18.75">
      <c r="A16" s="1">
        <v>12</v>
      </c>
      <c r="B16" s="141" t="s">
        <v>551</v>
      </c>
      <c r="C16" s="142">
        <v>0</v>
      </c>
    </row>
    <row r="17" spans="1:3" ht="18.75">
      <c r="A17" s="1">
        <v>13</v>
      </c>
      <c r="B17" s="141" t="s">
        <v>552</v>
      </c>
      <c r="C17" s="142">
        <v>0</v>
      </c>
    </row>
    <row r="18" spans="1:3" s="123" customFormat="1" ht="18.75">
      <c r="A18" s="1">
        <v>14</v>
      </c>
      <c r="B18" s="141" t="s">
        <v>553</v>
      </c>
      <c r="C18" s="144">
        <f>C16+C17</f>
        <v>0</v>
      </c>
    </row>
    <row r="19" spans="1:3" s="123" customFormat="1" ht="18.75">
      <c r="A19" s="1">
        <v>15</v>
      </c>
      <c r="B19" s="141" t="s">
        <v>554</v>
      </c>
      <c r="C19" s="144">
        <f>C15+C18</f>
        <v>0</v>
      </c>
    </row>
    <row r="20" spans="1:3" s="123" customFormat="1" ht="18.75">
      <c r="A20" s="1">
        <v>16</v>
      </c>
      <c r="B20" s="143" t="s">
        <v>555</v>
      </c>
      <c r="C20" s="144">
        <f>C12+C19</f>
        <v>10856214</v>
      </c>
    </row>
    <row r="21" spans="1:3" s="123" customFormat="1" ht="18.75">
      <c r="A21" s="1">
        <v>17</v>
      </c>
      <c r="B21" s="143" t="s">
        <v>556</v>
      </c>
      <c r="C21" s="144">
        <v>10856214</v>
      </c>
    </row>
    <row r="22" spans="1:3" s="123" customFormat="1" ht="18.75">
      <c r="A22" s="1">
        <v>18</v>
      </c>
      <c r="B22" s="143" t="s">
        <v>557</v>
      </c>
      <c r="C22" s="144">
        <f>C12-C21</f>
        <v>0</v>
      </c>
    </row>
    <row r="23" spans="1:3" s="123" customFormat="1" ht="18.75">
      <c r="A23" s="1">
        <v>19</v>
      </c>
      <c r="B23" s="143" t="s">
        <v>558</v>
      </c>
      <c r="C23" s="144">
        <f>C19*0.1</f>
        <v>0</v>
      </c>
    </row>
    <row r="24" spans="1:3" s="123" customFormat="1" ht="18.75">
      <c r="A24" s="1">
        <v>20</v>
      </c>
      <c r="B24" s="143" t="s">
        <v>559</v>
      </c>
      <c r="C24" s="144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18" sqref="E18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23" t="s">
        <v>539</v>
      </c>
      <c r="B1" s="323"/>
      <c r="C1" s="323"/>
      <c r="D1" s="323"/>
      <c r="E1" s="323"/>
      <c r="F1" s="323"/>
    </row>
    <row r="2" spans="1:6" s="2" customFormat="1" ht="15.75">
      <c r="A2" s="323" t="s">
        <v>766</v>
      </c>
      <c r="B2" s="323"/>
      <c r="C2" s="323"/>
      <c r="D2" s="323"/>
      <c r="E2" s="323"/>
      <c r="F2" s="323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7"/>
      <c r="B5" s="147" t="s">
        <v>0</v>
      </c>
      <c r="C5" s="147" t="s">
        <v>1</v>
      </c>
      <c r="D5" s="147" t="s">
        <v>2</v>
      </c>
      <c r="E5" s="147" t="s">
        <v>3</v>
      </c>
      <c r="F5" s="147" t="s">
        <v>6</v>
      </c>
      <c r="G5" s="147" t="s">
        <v>46</v>
      </c>
    </row>
    <row r="6" spans="1:7" ht="15.75">
      <c r="A6" s="147">
        <v>1</v>
      </c>
      <c r="B6" s="85" t="s">
        <v>560</v>
      </c>
      <c r="C6" s="148">
        <v>42369</v>
      </c>
      <c r="D6" s="148">
        <v>42735</v>
      </c>
      <c r="E6" s="85" t="s">
        <v>561</v>
      </c>
      <c r="F6" s="148">
        <v>42369</v>
      </c>
      <c r="G6" s="148">
        <v>42735</v>
      </c>
    </row>
    <row r="7" spans="1:7" ht="15.75">
      <c r="A7" s="147">
        <v>2</v>
      </c>
      <c r="B7" s="149" t="s">
        <v>562</v>
      </c>
      <c r="C7" s="135">
        <v>68745686</v>
      </c>
      <c r="D7" s="135">
        <v>66469990</v>
      </c>
      <c r="E7" s="149" t="s">
        <v>563</v>
      </c>
      <c r="F7" s="135">
        <v>72450172</v>
      </c>
      <c r="G7" s="135">
        <v>72474780</v>
      </c>
    </row>
    <row r="8" spans="1:7" ht="15.75">
      <c r="A8" s="147">
        <v>3</v>
      </c>
      <c r="B8" s="149" t="s">
        <v>564</v>
      </c>
      <c r="C8" s="135">
        <v>0</v>
      </c>
      <c r="D8" s="135">
        <v>0</v>
      </c>
      <c r="E8" s="149" t="s">
        <v>565</v>
      </c>
      <c r="F8" s="135">
        <v>486681</v>
      </c>
      <c r="G8" s="135">
        <v>451348</v>
      </c>
    </row>
    <row r="9" spans="1:7" ht="15.75">
      <c r="A9" s="147">
        <v>4</v>
      </c>
      <c r="B9" s="149" t="s">
        <v>566</v>
      </c>
      <c r="C9" s="135">
        <v>8181205</v>
      </c>
      <c r="D9" s="135">
        <v>10843593</v>
      </c>
      <c r="E9" s="337" t="s">
        <v>567</v>
      </c>
      <c r="F9" s="339">
        <v>0</v>
      </c>
      <c r="G9" s="339">
        <v>0</v>
      </c>
    </row>
    <row r="10" spans="1:7" ht="15.75">
      <c r="A10" s="147">
        <v>5</v>
      </c>
      <c r="B10" s="149" t="s">
        <v>568</v>
      </c>
      <c r="C10" s="135">
        <v>74910</v>
      </c>
      <c r="D10" s="135">
        <v>21695</v>
      </c>
      <c r="E10" s="338"/>
      <c r="F10" s="340"/>
      <c r="G10" s="340"/>
    </row>
    <row r="11" spans="1:7" ht="15.75">
      <c r="A11" s="147">
        <v>6</v>
      </c>
      <c r="B11" s="149" t="s">
        <v>569</v>
      </c>
      <c r="C11" s="135">
        <v>0</v>
      </c>
      <c r="D11" s="135">
        <v>0</v>
      </c>
      <c r="E11" s="341" t="s">
        <v>570</v>
      </c>
      <c r="F11" s="325">
        <v>4064948</v>
      </c>
      <c r="G11" s="325">
        <v>4409150</v>
      </c>
    </row>
    <row r="12" spans="1:7" ht="15.75">
      <c r="A12" s="147">
        <v>7</v>
      </c>
      <c r="B12" s="149" t="s">
        <v>571</v>
      </c>
      <c r="C12" s="135">
        <v>0</v>
      </c>
      <c r="D12" s="135">
        <v>0</v>
      </c>
      <c r="E12" s="341"/>
      <c r="F12" s="325"/>
      <c r="G12" s="325"/>
    </row>
    <row r="13" spans="1:7" ht="15.75">
      <c r="A13" s="147">
        <v>8</v>
      </c>
      <c r="B13" s="150" t="s">
        <v>572</v>
      </c>
      <c r="C13" s="151">
        <f>SUM(C7:C12)</f>
        <v>77001801</v>
      </c>
      <c r="D13" s="151">
        <f>SUM(D7:D12)</f>
        <v>77335278</v>
      </c>
      <c r="E13" s="150" t="s">
        <v>573</v>
      </c>
      <c r="F13" s="151">
        <f>SUM(F7:F12)</f>
        <v>77001801</v>
      </c>
      <c r="G13" s="151">
        <f>SUM(G7:G12)</f>
        <v>77335278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1">
      <selection activeCell="U7" sqref="U7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5.57421875" style="0" hidden="1" customWidth="1"/>
    <col min="17" max="17" width="15.57421875" style="0" customWidth="1"/>
    <col min="18" max="18" width="16.00390625" style="0" hidden="1" customWidth="1"/>
  </cols>
  <sheetData>
    <row r="1" spans="1:15" s="2" customFormat="1" ht="15.75" customHeight="1">
      <c r="A1" s="345" t="s">
        <v>496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291"/>
    </row>
    <row r="2" spans="1:15" s="2" customFormat="1" ht="15.75">
      <c r="A2" s="323" t="s">
        <v>14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290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85" t="s">
        <v>9</v>
      </c>
      <c r="B4" s="4" t="s">
        <v>497</v>
      </c>
      <c r="C4" s="4" t="s">
        <v>767</v>
      </c>
      <c r="D4" s="4" t="s">
        <v>498</v>
      </c>
      <c r="E4" s="4" t="s">
        <v>498</v>
      </c>
      <c r="F4" s="4" t="s">
        <v>530</v>
      </c>
      <c r="G4" s="4" t="s">
        <v>530</v>
      </c>
      <c r="H4" s="4" t="s">
        <v>528</v>
      </c>
      <c r="I4" s="4" t="s">
        <v>528</v>
      </c>
      <c r="J4" s="85" t="s">
        <v>9</v>
      </c>
      <c r="K4" s="4" t="s">
        <v>497</v>
      </c>
      <c r="L4" s="4" t="s">
        <v>767</v>
      </c>
      <c r="M4" s="4" t="s">
        <v>498</v>
      </c>
      <c r="N4" s="4" t="s">
        <v>498</v>
      </c>
      <c r="O4" s="4" t="s">
        <v>530</v>
      </c>
      <c r="P4" s="4" t="s">
        <v>530</v>
      </c>
      <c r="Q4" s="4" t="s">
        <v>528</v>
      </c>
      <c r="R4" s="4" t="s">
        <v>528</v>
      </c>
    </row>
    <row r="5" spans="1:18" s="92" customFormat="1" ht="16.5">
      <c r="A5" s="327" t="s">
        <v>43</v>
      </c>
      <c r="B5" s="327"/>
      <c r="C5" s="327"/>
      <c r="D5" s="327"/>
      <c r="E5" s="327"/>
      <c r="F5" s="292"/>
      <c r="G5" s="292"/>
      <c r="H5" s="292"/>
      <c r="I5" s="292"/>
      <c r="J5" s="342" t="s">
        <v>121</v>
      </c>
      <c r="K5" s="343"/>
      <c r="L5" s="343"/>
      <c r="M5" s="344"/>
      <c r="N5" s="121"/>
      <c r="O5" s="121"/>
      <c r="P5" s="121"/>
      <c r="Q5" s="121"/>
      <c r="R5" s="121"/>
    </row>
    <row r="6" spans="1:18" s="11" customFormat="1" ht="31.5">
      <c r="A6" s="87" t="s">
        <v>277</v>
      </c>
      <c r="B6" s="5">
        <v>7792</v>
      </c>
      <c r="C6" s="5">
        <v>10620</v>
      </c>
      <c r="D6" s="5">
        <v>10128</v>
      </c>
      <c r="E6" s="5">
        <f>Összesen!L7</f>
        <v>10127832</v>
      </c>
      <c r="F6" s="5">
        <v>12006</v>
      </c>
      <c r="G6" s="5">
        <f>Összesen!M7</f>
        <v>12005841</v>
      </c>
      <c r="H6" s="5">
        <v>12006</v>
      </c>
      <c r="I6" s="5">
        <f>Összesen!N7</f>
        <v>12005841</v>
      </c>
      <c r="J6" s="89" t="s">
        <v>35</v>
      </c>
      <c r="K6" s="5">
        <v>3634</v>
      </c>
      <c r="L6" s="5">
        <v>3895</v>
      </c>
      <c r="M6" s="5">
        <v>4366</v>
      </c>
      <c r="N6" s="5">
        <f>Összesen!Y7</f>
        <v>4365438</v>
      </c>
      <c r="O6" s="5">
        <v>4566</v>
      </c>
      <c r="P6" s="5">
        <f>Összesen!Z7</f>
        <v>4565438</v>
      </c>
      <c r="Q6" s="5">
        <v>4284</v>
      </c>
      <c r="R6" s="5">
        <f>Összesen!AA7</f>
        <v>4284114</v>
      </c>
    </row>
    <row r="7" spans="1:18" s="11" customFormat="1" ht="30">
      <c r="A7" s="87" t="s">
        <v>298</v>
      </c>
      <c r="B7" s="5">
        <v>767</v>
      </c>
      <c r="C7" s="5">
        <v>731</v>
      </c>
      <c r="D7" s="5">
        <v>1003</v>
      </c>
      <c r="E7" s="5">
        <f>Összesen!L8</f>
        <v>1003000</v>
      </c>
      <c r="F7" s="5">
        <v>1003</v>
      </c>
      <c r="G7" s="5">
        <f>Összesen!M8</f>
        <v>1003000</v>
      </c>
      <c r="H7" s="5">
        <v>804</v>
      </c>
      <c r="I7" s="5">
        <f>Összesen!N8</f>
        <v>803652</v>
      </c>
      <c r="J7" s="89" t="s">
        <v>75</v>
      </c>
      <c r="K7" s="5">
        <v>922</v>
      </c>
      <c r="L7" s="5">
        <v>1005</v>
      </c>
      <c r="M7" s="5">
        <v>1118</v>
      </c>
      <c r="N7" s="5">
        <f>Összesen!Y8</f>
        <v>1118096</v>
      </c>
      <c r="O7" s="5">
        <v>1172</v>
      </c>
      <c r="P7" s="5">
        <f>Összesen!Z8</f>
        <v>1172096</v>
      </c>
      <c r="Q7" s="5">
        <v>1097</v>
      </c>
      <c r="R7" s="5">
        <f>Összesen!AA8</f>
        <v>1097468</v>
      </c>
    </row>
    <row r="8" spans="1:18" s="11" customFormat="1" ht="15.75">
      <c r="A8" s="87" t="s">
        <v>43</v>
      </c>
      <c r="B8" s="5">
        <v>1402</v>
      </c>
      <c r="C8" s="5">
        <v>693</v>
      </c>
      <c r="D8" s="5">
        <v>673</v>
      </c>
      <c r="E8" s="5">
        <f>Összesen!L9</f>
        <v>673447</v>
      </c>
      <c r="F8" s="5">
        <v>674</v>
      </c>
      <c r="G8" s="5">
        <f>Összesen!M9</f>
        <v>673447</v>
      </c>
      <c r="H8" s="5">
        <v>673</v>
      </c>
      <c r="I8" s="5">
        <f>Összesen!N9</f>
        <v>673579</v>
      </c>
      <c r="J8" s="89" t="s">
        <v>76</v>
      </c>
      <c r="K8" s="5">
        <v>5511</v>
      </c>
      <c r="L8" s="5">
        <v>4754</v>
      </c>
      <c r="M8" s="5">
        <v>7916</v>
      </c>
      <c r="N8" s="5">
        <f>Összesen!Y9</f>
        <v>7916388</v>
      </c>
      <c r="O8" s="5">
        <v>7916</v>
      </c>
      <c r="P8" s="5">
        <f>Összesen!Z9</f>
        <v>7916388</v>
      </c>
      <c r="Q8" s="5">
        <v>3734</v>
      </c>
      <c r="R8" s="5">
        <f>Összesen!AA9</f>
        <v>3734047</v>
      </c>
    </row>
    <row r="9" spans="1:18" s="11" customFormat="1" ht="15.75">
      <c r="A9" s="326" t="s">
        <v>356</v>
      </c>
      <c r="B9" s="325">
        <v>500</v>
      </c>
      <c r="C9" s="325">
        <v>436</v>
      </c>
      <c r="D9" s="325">
        <v>50</v>
      </c>
      <c r="E9" s="339">
        <f>Összesen!L10</f>
        <v>50000</v>
      </c>
      <c r="F9" s="346">
        <v>50</v>
      </c>
      <c r="G9" s="339">
        <f>Összesen!M10</f>
        <v>50000</v>
      </c>
      <c r="H9" s="346">
        <v>0</v>
      </c>
      <c r="I9" s="339">
        <f>Összesen!N10</f>
        <v>0</v>
      </c>
      <c r="J9" s="89" t="s">
        <v>77</v>
      </c>
      <c r="K9" s="5">
        <v>618</v>
      </c>
      <c r="L9" s="5">
        <v>516</v>
      </c>
      <c r="M9" s="5">
        <v>799</v>
      </c>
      <c r="N9" s="5">
        <f>Összesen!Y10</f>
        <v>799000</v>
      </c>
      <c r="O9" s="5">
        <v>1087</v>
      </c>
      <c r="P9" s="5">
        <f>Összesen!Z10</f>
        <v>1086690</v>
      </c>
      <c r="Q9" s="5">
        <v>1059</v>
      </c>
      <c r="R9" s="5">
        <f>Összesen!AA10</f>
        <v>1059150</v>
      </c>
    </row>
    <row r="10" spans="1:18" s="11" customFormat="1" ht="15.75">
      <c r="A10" s="326"/>
      <c r="B10" s="325"/>
      <c r="C10" s="325"/>
      <c r="D10" s="325"/>
      <c r="E10" s="340"/>
      <c r="F10" s="347"/>
      <c r="G10" s="340"/>
      <c r="H10" s="347"/>
      <c r="I10" s="340"/>
      <c r="J10" s="89" t="s">
        <v>78</v>
      </c>
      <c r="K10" s="5">
        <v>2316</v>
      </c>
      <c r="L10" s="5">
        <v>1758</v>
      </c>
      <c r="M10" s="5">
        <v>902</v>
      </c>
      <c r="N10" s="5">
        <f>Összesen!Y11</f>
        <v>901695</v>
      </c>
      <c r="O10" s="5">
        <v>3546</v>
      </c>
      <c r="P10" s="5">
        <f>Összesen!Z11</f>
        <v>3545653</v>
      </c>
      <c r="Q10" s="5">
        <v>1961</v>
      </c>
      <c r="R10" s="5">
        <f>Összesen!AA11</f>
        <v>1960373</v>
      </c>
    </row>
    <row r="11" spans="1:18" s="11" customFormat="1" ht="15.75">
      <c r="A11" s="88" t="s">
        <v>80</v>
      </c>
      <c r="B11" s="13">
        <f aca="true" t="shared" si="0" ref="B11:I11">SUM(B6:B10)</f>
        <v>10461</v>
      </c>
      <c r="C11" s="13">
        <f t="shared" si="0"/>
        <v>12480</v>
      </c>
      <c r="D11" s="13">
        <f t="shared" si="0"/>
        <v>11854</v>
      </c>
      <c r="E11" s="13">
        <f t="shared" si="0"/>
        <v>11854279</v>
      </c>
      <c r="F11" s="13">
        <f t="shared" si="0"/>
        <v>13733</v>
      </c>
      <c r="G11" s="13">
        <f t="shared" si="0"/>
        <v>13732288</v>
      </c>
      <c r="H11" s="13">
        <f t="shared" si="0"/>
        <v>13483</v>
      </c>
      <c r="I11" s="13">
        <f t="shared" si="0"/>
        <v>13483072</v>
      </c>
      <c r="J11" s="88" t="s">
        <v>81</v>
      </c>
      <c r="K11" s="13">
        <f aca="true" t="shared" si="1" ref="K11:R11">SUM(K6:K10)</f>
        <v>13001</v>
      </c>
      <c r="L11" s="13">
        <f t="shared" si="1"/>
        <v>11928</v>
      </c>
      <c r="M11" s="13">
        <f t="shared" si="1"/>
        <v>15101</v>
      </c>
      <c r="N11" s="13">
        <f t="shared" si="1"/>
        <v>15100617</v>
      </c>
      <c r="O11" s="13">
        <f t="shared" si="1"/>
        <v>18287</v>
      </c>
      <c r="P11" s="13">
        <f t="shared" si="1"/>
        <v>18286265</v>
      </c>
      <c r="Q11" s="13">
        <f t="shared" si="1"/>
        <v>12135</v>
      </c>
      <c r="R11" s="13">
        <f t="shared" si="1"/>
        <v>12135152</v>
      </c>
    </row>
    <row r="12" spans="1:18" s="11" customFormat="1" ht="15.75">
      <c r="A12" s="90" t="s">
        <v>126</v>
      </c>
      <c r="B12" s="91">
        <f aca="true" t="shared" si="2" ref="B12:I12">B11-K11</f>
        <v>-2540</v>
      </c>
      <c r="C12" s="91">
        <f t="shared" si="2"/>
        <v>552</v>
      </c>
      <c r="D12" s="91">
        <f t="shared" si="2"/>
        <v>-3247</v>
      </c>
      <c r="E12" s="91">
        <f t="shared" si="2"/>
        <v>-3246338</v>
      </c>
      <c r="F12" s="91">
        <f t="shared" si="2"/>
        <v>-4554</v>
      </c>
      <c r="G12" s="91">
        <f t="shared" si="2"/>
        <v>-4553977</v>
      </c>
      <c r="H12" s="91">
        <f t="shared" si="2"/>
        <v>1348</v>
      </c>
      <c r="I12" s="91">
        <f t="shared" si="2"/>
        <v>1347920</v>
      </c>
      <c r="J12" s="322" t="s">
        <v>119</v>
      </c>
      <c r="K12" s="321"/>
      <c r="L12" s="321">
        <v>354</v>
      </c>
      <c r="M12" s="321">
        <v>405</v>
      </c>
      <c r="N12" s="321">
        <f>Összesen!Y13</f>
        <v>405114</v>
      </c>
      <c r="O12" s="348">
        <v>836</v>
      </c>
      <c r="P12" s="321">
        <f>Összesen!Z13</f>
        <v>836234</v>
      </c>
      <c r="Q12" s="348">
        <v>405</v>
      </c>
      <c r="R12" s="321">
        <f>Összesen!AA13</f>
        <v>405114</v>
      </c>
    </row>
    <row r="13" spans="1:18" s="11" customFormat="1" ht="15.75">
      <c r="A13" s="90" t="s">
        <v>117</v>
      </c>
      <c r="B13" s="5">
        <v>208</v>
      </c>
      <c r="C13" s="5">
        <v>2396</v>
      </c>
      <c r="D13" s="5">
        <v>8154</v>
      </c>
      <c r="E13" s="5">
        <f>Összesen!L14</f>
        <v>8153908</v>
      </c>
      <c r="F13" s="5">
        <v>8154</v>
      </c>
      <c r="G13" s="5">
        <f>Összesen!M14</f>
        <v>8153908</v>
      </c>
      <c r="H13" s="5">
        <v>8154</v>
      </c>
      <c r="I13" s="5">
        <f>Összesen!N14</f>
        <v>8153908</v>
      </c>
      <c r="J13" s="322"/>
      <c r="K13" s="321"/>
      <c r="L13" s="321"/>
      <c r="M13" s="321"/>
      <c r="N13" s="321"/>
      <c r="O13" s="349"/>
      <c r="P13" s="321"/>
      <c r="Q13" s="349"/>
      <c r="R13" s="321"/>
    </row>
    <row r="14" spans="1:18" s="11" customFormat="1" ht="15.75">
      <c r="A14" s="90" t="s">
        <v>118</v>
      </c>
      <c r="B14" s="5">
        <v>2748</v>
      </c>
      <c r="C14" s="5">
        <v>405</v>
      </c>
      <c r="D14" s="5"/>
      <c r="E14" s="5">
        <f>Összesen!L15</f>
        <v>0</v>
      </c>
      <c r="F14" s="5">
        <v>431</v>
      </c>
      <c r="G14" s="5">
        <f>Összesen!M15</f>
        <v>431120</v>
      </c>
      <c r="H14" s="5">
        <v>431</v>
      </c>
      <c r="I14" s="5">
        <f>Összesen!N15</f>
        <v>431120</v>
      </c>
      <c r="J14" s="322"/>
      <c r="K14" s="321"/>
      <c r="L14" s="321"/>
      <c r="M14" s="321"/>
      <c r="N14" s="321"/>
      <c r="O14" s="350"/>
      <c r="P14" s="321"/>
      <c r="Q14" s="350"/>
      <c r="R14" s="321"/>
    </row>
    <row r="15" spans="1:18" s="11" customFormat="1" ht="15.75">
      <c r="A15" s="63" t="s">
        <v>149</v>
      </c>
      <c r="B15" s="5"/>
      <c r="C15" s="5"/>
      <c r="D15" s="5"/>
      <c r="E15" s="5"/>
      <c r="F15" s="5"/>
      <c r="G15" s="5"/>
      <c r="H15" s="5"/>
      <c r="I15" s="5"/>
      <c r="J15" s="63" t="s">
        <v>150</v>
      </c>
      <c r="K15" s="78"/>
      <c r="L15" s="78"/>
      <c r="M15" s="78"/>
      <c r="N15" s="78"/>
      <c r="O15" s="78"/>
      <c r="P15" s="78"/>
      <c r="Q15" s="78"/>
      <c r="R15" s="78"/>
    </row>
    <row r="16" spans="1:18" s="11" customFormat="1" ht="15.75">
      <c r="A16" s="88" t="s">
        <v>10</v>
      </c>
      <c r="B16" s="14">
        <f aca="true" t="shared" si="3" ref="B16:I16">B11+B13+B14+B15</f>
        <v>13417</v>
      </c>
      <c r="C16" s="14">
        <f t="shared" si="3"/>
        <v>15281</v>
      </c>
      <c r="D16" s="14">
        <f t="shared" si="3"/>
        <v>20008</v>
      </c>
      <c r="E16" s="14">
        <f t="shared" si="3"/>
        <v>20008187</v>
      </c>
      <c r="F16" s="14">
        <f t="shared" si="3"/>
        <v>22318</v>
      </c>
      <c r="G16" s="14">
        <f t="shared" si="3"/>
        <v>22317316</v>
      </c>
      <c r="H16" s="14">
        <f t="shared" si="3"/>
        <v>22068</v>
      </c>
      <c r="I16" s="14">
        <f t="shared" si="3"/>
        <v>22068100</v>
      </c>
      <c r="J16" s="88" t="s">
        <v>11</v>
      </c>
      <c r="K16" s="14">
        <f aca="true" t="shared" si="4" ref="K16:R16">K11+K12+K15</f>
        <v>13001</v>
      </c>
      <c r="L16" s="14">
        <f t="shared" si="4"/>
        <v>12282</v>
      </c>
      <c r="M16" s="14">
        <f t="shared" si="4"/>
        <v>15506</v>
      </c>
      <c r="N16" s="14">
        <f t="shared" si="4"/>
        <v>15505731</v>
      </c>
      <c r="O16" s="14">
        <f t="shared" si="4"/>
        <v>19123</v>
      </c>
      <c r="P16" s="14">
        <f t="shared" si="4"/>
        <v>19122499</v>
      </c>
      <c r="Q16" s="14">
        <f t="shared" si="4"/>
        <v>12540</v>
      </c>
      <c r="R16" s="14">
        <f t="shared" si="4"/>
        <v>12540266</v>
      </c>
    </row>
    <row r="17" spans="1:18" s="92" customFormat="1" ht="16.5">
      <c r="A17" s="328" t="s">
        <v>120</v>
      </c>
      <c r="B17" s="328"/>
      <c r="C17" s="328"/>
      <c r="D17" s="328"/>
      <c r="E17" s="328"/>
      <c r="F17" s="293"/>
      <c r="G17" s="293"/>
      <c r="H17" s="293"/>
      <c r="I17" s="293"/>
      <c r="J17" s="342" t="s">
        <v>99</v>
      </c>
      <c r="K17" s="343"/>
      <c r="L17" s="343"/>
      <c r="M17" s="344"/>
      <c r="N17" s="121"/>
      <c r="O17" s="121"/>
      <c r="P17" s="121"/>
      <c r="Q17" s="121"/>
      <c r="R17" s="121"/>
    </row>
    <row r="18" spans="1:18" s="11" customFormat="1" ht="31.5">
      <c r="A18" s="87" t="s">
        <v>285</v>
      </c>
      <c r="B18" s="5">
        <v>1500</v>
      </c>
      <c r="C18" s="5">
        <v>6506</v>
      </c>
      <c r="D18" s="5">
        <v>8349</v>
      </c>
      <c r="E18" s="5">
        <f>Összesen!L18</f>
        <v>8348913</v>
      </c>
      <c r="F18" s="5">
        <v>8348</v>
      </c>
      <c r="G18" s="5">
        <f>Összesen!M18</f>
        <v>8348277</v>
      </c>
      <c r="H18" s="5">
        <v>8348</v>
      </c>
      <c r="I18" s="5">
        <f>Összesen!N18</f>
        <v>8348277</v>
      </c>
      <c r="J18" s="87" t="s">
        <v>94</v>
      </c>
      <c r="K18" s="5">
        <v>500</v>
      </c>
      <c r="L18" s="5"/>
      <c r="M18" s="5">
        <v>1886</v>
      </c>
      <c r="N18" s="5">
        <f>Összesen!Y18</f>
        <v>1885969</v>
      </c>
      <c r="O18" s="5">
        <v>1886</v>
      </c>
      <c r="P18" s="5">
        <f>Összesen!Z18</f>
        <v>1885969</v>
      </c>
      <c r="Q18" s="5">
        <v>1363</v>
      </c>
      <c r="R18" s="5">
        <f>Összesen!AA18</f>
        <v>1362772</v>
      </c>
    </row>
    <row r="19" spans="1:18" s="11" customFormat="1" ht="15.75">
      <c r="A19" s="87" t="s">
        <v>120</v>
      </c>
      <c r="B19" s="5">
        <v>317</v>
      </c>
      <c r="C19" s="5">
        <v>6571</v>
      </c>
      <c r="D19" s="5"/>
      <c r="E19" s="5">
        <f>Összesen!L19</f>
        <v>0</v>
      </c>
      <c r="F19" s="5">
        <v>1228</v>
      </c>
      <c r="G19" s="5">
        <f>Összesen!M19</f>
        <v>1228275</v>
      </c>
      <c r="H19" s="5">
        <v>1228</v>
      </c>
      <c r="I19" s="5">
        <f>Összesen!N19</f>
        <v>1228275</v>
      </c>
      <c r="J19" s="87" t="s">
        <v>44</v>
      </c>
      <c r="K19" s="5">
        <v>150</v>
      </c>
      <c r="L19" s="5">
        <v>6854</v>
      </c>
      <c r="M19" s="5">
        <v>10965</v>
      </c>
      <c r="N19" s="5">
        <f>Összesen!Y19</f>
        <v>10965400</v>
      </c>
      <c r="O19" s="5">
        <v>10965</v>
      </c>
      <c r="P19" s="5">
        <f>Összesen!Z19</f>
        <v>10965400</v>
      </c>
      <c r="Q19" s="5">
        <v>6965</v>
      </c>
      <c r="R19" s="5">
        <f>Összesen!AA19</f>
        <v>6965400</v>
      </c>
    </row>
    <row r="20" spans="1:18" s="11" customFormat="1" ht="15.75">
      <c r="A20" s="87" t="s">
        <v>357</v>
      </c>
      <c r="B20" s="5">
        <v>40</v>
      </c>
      <c r="C20" s="5"/>
      <c r="D20" s="5"/>
      <c r="E20" s="5">
        <f>Összesen!L20</f>
        <v>0</v>
      </c>
      <c r="F20" s="5">
        <v>100</v>
      </c>
      <c r="G20" s="5">
        <f>Összesen!M20</f>
        <v>100000</v>
      </c>
      <c r="H20" s="5">
        <v>100</v>
      </c>
      <c r="I20" s="5">
        <f>Összesen!N20</f>
        <v>100000</v>
      </c>
      <c r="J20" s="87" t="s">
        <v>192</v>
      </c>
      <c r="K20" s="5"/>
      <c r="L20" s="5">
        <v>1068</v>
      </c>
      <c r="M20" s="5"/>
      <c r="N20" s="5">
        <f>Összesen!Y20</f>
        <v>0</v>
      </c>
      <c r="O20" s="5">
        <v>20</v>
      </c>
      <c r="P20" s="5">
        <f>Összesen!Z20</f>
        <v>20000</v>
      </c>
      <c r="Q20" s="5">
        <v>20</v>
      </c>
      <c r="R20" s="5">
        <f>Összesen!AA20</f>
        <v>20000</v>
      </c>
    </row>
    <row r="21" spans="1:18" s="11" customFormat="1" ht="15.75">
      <c r="A21" s="88" t="s">
        <v>80</v>
      </c>
      <c r="B21" s="13">
        <f aca="true" t="shared" si="5" ref="B21:I21">SUM(B18:B20)</f>
        <v>1857</v>
      </c>
      <c r="C21" s="13">
        <f t="shared" si="5"/>
        <v>13077</v>
      </c>
      <c r="D21" s="13">
        <f t="shared" si="5"/>
        <v>8349</v>
      </c>
      <c r="E21" s="13">
        <f t="shared" si="5"/>
        <v>8348913</v>
      </c>
      <c r="F21" s="13">
        <f t="shared" si="5"/>
        <v>9676</v>
      </c>
      <c r="G21" s="13">
        <f t="shared" si="5"/>
        <v>9676552</v>
      </c>
      <c r="H21" s="13">
        <f t="shared" si="5"/>
        <v>9676</v>
      </c>
      <c r="I21" s="13">
        <f t="shared" si="5"/>
        <v>9676552</v>
      </c>
      <c r="J21" s="88" t="s">
        <v>81</v>
      </c>
      <c r="K21" s="13">
        <f aca="true" t="shared" si="6" ref="K21:R21">SUM(K18:K20)</f>
        <v>650</v>
      </c>
      <c r="L21" s="13">
        <f t="shared" si="6"/>
        <v>7922</v>
      </c>
      <c r="M21" s="13">
        <f t="shared" si="6"/>
        <v>12851</v>
      </c>
      <c r="N21" s="13">
        <f t="shared" si="6"/>
        <v>12851369</v>
      </c>
      <c r="O21" s="13">
        <f t="shared" si="6"/>
        <v>12871</v>
      </c>
      <c r="P21" s="13">
        <f t="shared" si="6"/>
        <v>12871369</v>
      </c>
      <c r="Q21" s="13">
        <f t="shared" si="6"/>
        <v>8348</v>
      </c>
      <c r="R21" s="13">
        <f t="shared" si="6"/>
        <v>8348172</v>
      </c>
    </row>
    <row r="22" spans="1:18" s="11" customFormat="1" ht="15.75">
      <c r="A22" s="90" t="s">
        <v>126</v>
      </c>
      <c r="B22" s="91">
        <f aca="true" t="shared" si="7" ref="B22:I22">B21-K21</f>
        <v>1207</v>
      </c>
      <c r="C22" s="91">
        <f t="shared" si="7"/>
        <v>5155</v>
      </c>
      <c r="D22" s="91">
        <f t="shared" si="7"/>
        <v>-4502</v>
      </c>
      <c r="E22" s="91">
        <f t="shared" si="7"/>
        <v>-4502456</v>
      </c>
      <c r="F22" s="91">
        <f t="shared" si="7"/>
        <v>-3195</v>
      </c>
      <c r="G22" s="91">
        <f t="shared" si="7"/>
        <v>-3194817</v>
      </c>
      <c r="H22" s="91">
        <f t="shared" si="7"/>
        <v>1328</v>
      </c>
      <c r="I22" s="91">
        <f t="shared" si="7"/>
        <v>1328380</v>
      </c>
      <c r="J22" s="322" t="s">
        <v>119</v>
      </c>
      <c r="K22" s="321"/>
      <c r="L22" s="321"/>
      <c r="M22" s="321"/>
      <c r="N22" s="321">
        <f>Összesen!Y22</f>
        <v>0</v>
      </c>
      <c r="O22" s="348">
        <v>0</v>
      </c>
      <c r="P22" s="321">
        <f>Összesen!Z22</f>
        <v>0</v>
      </c>
      <c r="Q22" s="348">
        <v>0</v>
      </c>
      <c r="R22" s="321">
        <f>Összesen!AA22</f>
        <v>0</v>
      </c>
    </row>
    <row r="23" spans="1:18" s="11" customFormat="1" ht="15.75">
      <c r="A23" s="90" t="s">
        <v>117</v>
      </c>
      <c r="B23" s="5">
        <v>773</v>
      </c>
      <c r="C23" s="5"/>
      <c r="D23" s="5"/>
      <c r="E23" s="5">
        <f>Összesen!L23</f>
        <v>0</v>
      </c>
      <c r="F23" s="5"/>
      <c r="G23" s="5">
        <f>Összesen!M23</f>
        <v>0</v>
      </c>
      <c r="H23" s="5"/>
      <c r="I23" s="5">
        <f>Összesen!N23</f>
        <v>0</v>
      </c>
      <c r="J23" s="322"/>
      <c r="K23" s="321"/>
      <c r="L23" s="321"/>
      <c r="M23" s="321"/>
      <c r="N23" s="321"/>
      <c r="O23" s="349"/>
      <c r="P23" s="321"/>
      <c r="Q23" s="349"/>
      <c r="R23" s="321"/>
    </row>
    <row r="24" spans="1:18" s="11" customFormat="1" ht="15.75">
      <c r="A24" s="90" t="s">
        <v>118</v>
      </c>
      <c r="B24" s="5"/>
      <c r="C24" s="5"/>
      <c r="D24" s="5"/>
      <c r="E24" s="5">
        <f>Összesen!L24</f>
        <v>0</v>
      </c>
      <c r="F24" s="5"/>
      <c r="G24" s="5">
        <f>Összesen!M24</f>
        <v>0</v>
      </c>
      <c r="H24" s="5"/>
      <c r="I24" s="5">
        <f>Összesen!N24</f>
        <v>0</v>
      </c>
      <c r="J24" s="322"/>
      <c r="K24" s="321"/>
      <c r="L24" s="321"/>
      <c r="M24" s="321"/>
      <c r="N24" s="321"/>
      <c r="O24" s="350"/>
      <c r="P24" s="321"/>
      <c r="Q24" s="350"/>
      <c r="R24" s="321"/>
    </row>
    <row r="25" spans="1:18" s="11" customFormat="1" ht="31.5">
      <c r="A25" s="88" t="s">
        <v>12</v>
      </c>
      <c r="B25" s="14">
        <f aca="true" t="shared" si="8" ref="B25:I25">B21+B23+B24</f>
        <v>2630</v>
      </c>
      <c r="C25" s="14">
        <f t="shared" si="8"/>
        <v>13077</v>
      </c>
      <c r="D25" s="14">
        <f t="shared" si="8"/>
        <v>8349</v>
      </c>
      <c r="E25" s="14">
        <f t="shared" si="8"/>
        <v>8348913</v>
      </c>
      <c r="F25" s="14">
        <f t="shared" si="8"/>
        <v>9676</v>
      </c>
      <c r="G25" s="14">
        <f t="shared" si="8"/>
        <v>9676552</v>
      </c>
      <c r="H25" s="14">
        <f t="shared" si="8"/>
        <v>9676</v>
      </c>
      <c r="I25" s="14">
        <f t="shared" si="8"/>
        <v>9676552</v>
      </c>
      <c r="J25" s="88" t="s">
        <v>13</v>
      </c>
      <c r="K25" s="14">
        <f aca="true" t="shared" si="9" ref="K25:R25">K21+K22</f>
        <v>650</v>
      </c>
      <c r="L25" s="14">
        <f t="shared" si="9"/>
        <v>7922</v>
      </c>
      <c r="M25" s="14">
        <f t="shared" si="9"/>
        <v>12851</v>
      </c>
      <c r="N25" s="14">
        <f t="shared" si="9"/>
        <v>12851369</v>
      </c>
      <c r="O25" s="14">
        <f t="shared" si="9"/>
        <v>12871</v>
      </c>
      <c r="P25" s="14">
        <f t="shared" si="9"/>
        <v>12871369</v>
      </c>
      <c r="Q25" s="14">
        <f t="shared" si="9"/>
        <v>8348</v>
      </c>
      <c r="R25" s="14">
        <f t="shared" si="9"/>
        <v>8348172</v>
      </c>
    </row>
    <row r="26" spans="1:18" s="92" customFormat="1" ht="16.5">
      <c r="A26" s="327" t="s">
        <v>122</v>
      </c>
      <c r="B26" s="327"/>
      <c r="C26" s="327"/>
      <c r="D26" s="327"/>
      <c r="E26" s="327"/>
      <c r="F26" s="292"/>
      <c r="G26" s="292"/>
      <c r="H26" s="292"/>
      <c r="I26" s="292"/>
      <c r="J26" s="342" t="s">
        <v>123</v>
      </c>
      <c r="K26" s="343"/>
      <c r="L26" s="343"/>
      <c r="M26" s="344"/>
      <c r="N26" s="121"/>
      <c r="O26" s="121"/>
      <c r="P26" s="121"/>
      <c r="Q26" s="121"/>
      <c r="R26" s="121"/>
    </row>
    <row r="27" spans="1:18" s="11" customFormat="1" ht="15.75">
      <c r="A27" s="87" t="s">
        <v>124</v>
      </c>
      <c r="B27" s="5">
        <f aca="true" t="shared" si="10" ref="B27:I27">B11+B21</f>
        <v>12318</v>
      </c>
      <c r="C27" s="5">
        <f t="shared" si="10"/>
        <v>25557</v>
      </c>
      <c r="D27" s="5">
        <f t="shared" si="10"/>
        <v>20203</v>
      </c>
      <c r="E27" s="5">
        <f t="shared" si="10"/>
        <v>20203192</v>
      </c>
      <c r="F27" s="5">
        <f t="shared" si="10"/>
        <v>23409</v>
      </c>
      <c r="G27" s="5">
        <f t="shared" si="10"/>
        <v>23408840</v>
      </c>
      <c r="H27" s="5">
        <f t="shared" si="10"/>
        <v>23159</v>
      </c>
      <c r="I27" s="5">
        <f t="shared" si="10"/>
        <v>23159624</v>
      </c>
      <c r="J27" s="87" t="s">
        <v>125</v>
      </c>
      <c r="K27" s="5">
        <f aca="true" t="shared" si="11" ref="K27:O28">K11+K21</f>
        <v>13651</v>
      </c>
      <c r="L27" s="5">
        <f t="shared" si="11"/>
        <v>19850</v>
      </c>
      <c r="M27" s="5">
        <f>M11+M21</f>
        <v>27952</v>
      </c>
      <c r="N27" s="5">
        <f t="shared" si="11"/>
        <v>27951986</v>
      </c>
      <c r="O27" s="5">
        <f t="shared" si="11"/>
        <v>31158</v>
      </c>
      <c r="P27" s="5">
        <f aca="true" t="shared" si="12" ref="P27:R28">P11+P21</f>
        <v>31157634</v>
      </c>
      <c r="Q27" s="5">
        <f t="shared" si="12"/>
        <v>20483</v>
      </c>
      <c r="R27" s="5">
        <f t="shared" si="12"/>
        <v>20483324</v>
      </c>
    </row>
    <row r="28" spans="1:18" s="11" customFormat="1" ht="15.75">
      <c r="A28" s="90" t="s">
        <v>126</v>
      </c>
      <c r="B28" s="91">
        <f aca="true" t="shared" si="13" ref="B28:I28">B27-K27</f>
        <v>-1333</v>
      </c>
      <c r="C28" s="91">
        <f t="shared" si="13"/>
        <v>5707</v>
      </c>
      <c r="D28" s="91">
        <f t="shared" si="13"/>
        <v>-7749</v>
      </c>
      <c r="E28" s="91">
        <f t="shared" si="13"/>
        <v>-7748794</v>
      </c>
      <c r="F28" s="91">
        <f t="shared" si="13"/>
        <v>-7749</v>
      </c>
      <c r="G28" s="91">
        <f t="shared" si="13"/>
        <v>-7748794</v>
      </c>
      <c r="H28" s="91">
        <f t="shared" si="13"/>
        <v>2676</v>
      </c>
      <c r="I28" s="91">
        <f t="shared" si="13"/>
        <v>2676300</v>
      </c>
      <c r="J28" s="322" t="s">
        <v>119</v>
      </c>
      <c r="K28" s="321">
        <f t="shared" si="11"/>
        <v>0</v>
      </c>
      <c r="L28" s="321">
        <f t="shared" si="11"/>
        <v>354</v>
      </c>
      <c r="M28" s="321">
        <f>M12+M22</f>
        <v>405</v>
      </c>
      <c r="N28" s="321">
        <f t="shared" si="11"/>
        <v>405114</v>
      </c>
      <c r="O28" s="321">
        <f>O12+O22</f>
        <v>836</v>
      </c>
      <c r="P28" s="321">
        <f t="shared" si="12"/>
        <v>836234</v>
      </c>
      <c r="Q28" s="321">
        <f t="shared" si="12"/>
        <v>405</v>
      </c>
      <c r="R28" s="321">
        <f t="shared" si="12"/>
        <v>405114</v>
      </c>
    </row>
    <row r="29" spans="1:18" s="11" customFormat="1" ht="15.75">
      <c r="A29" s="90" t="s">
        <v>117</v>
      </c>
      <c r="B29" s="5">
        <f aca="true" t="shared" si="14" ref="B29:E30">B13+B23</f>
        <v>981</v>
      </c>
      <c r="C29" s="5">
        <f t="shared" si="14"/>
        <v>2396</v>
      </c>
      <c r="D29" s="5">
        <f>D13+D23</f>
        <v>8154</v>
      </c>
      <c r="E29" s="5">
        <f t="shared" si="14"/>
        <v>8153908</v>
      </c>
      <c r="F29" s="5">
        <f aca="true" t="shared" si="15" ref="F29:I30">F13+F23</f>
        <v>8154</v>
      </c>
      <c r="G29" s="5">
        <f t="shared" si="15"/>
        <v>8153908</v>
      </c>
      <c r="H29" s="5">
        <f t="shared" si="15"/>
        <v>8154</v>
      </c>
      <c r="I29" s="5">
        <f t="shared" si="15"/>
        <v>8153908</v>
      </c>
      <c r="J29" s="322"/>
      <c r="K29" s="321"/>
      <c r="L29" s="321"/>
      <c r="M29" s="321"/>
      <c r="N29" s="321"/>
      <c r="O29" s="321"/>
      <c r="P29" s="321"/>
      <c r="Q29" s="321"/>
      <c r="R29" s="321"/>
    </row>
    <row r="30" spans="1:18" s="11" customFormat="1" ht="15.75">
      <c r="A30" s="90" t="s">
        <v>118</v>
      </c>
      <c r="B30" s="5">
        <f t="shared" si="14"/>
        <v>2748</v>
      </c>
      <c r="C30" s="5">
        <f t="shared" si="14"/>
        <v>405</v>
      </c>
      <c r="D30" s="5">
        <f>D14+D24</f>
        <v>0</v>
      </c>
      <c r="E30" s="5">
        <f t="shared" si="14"/>
        <v>0</v>
      </c>
      <c r="F30" s="5">
        <f t="shared" si="15"/>
        <v>431</v>
      </c>
      <c r="G30" s="5">
        <f t="shared" si="15"/>
        <v>431120</v>
      </c>
      <c r="H30" s="5">
        <f t="shared" si="15"/>
        <v>431</v>
      </c>
      <c r="I30" s="5">
        <f t="shared" si="15"/>
        <v>431120</v>
      </c>
      <c r="J30" s="322"/>
      <c r="K30" s="321"/>
      <c r="L30" s="321"/>
      <c r="M30" s="321"/>
      <c r="N30" s="321"/>
      <c r="O30" s="321"/>
      <c r="P30" s="321"/>
      <c r="Q30" s="321"/>
      <c r="R30" s="321"/>
    </row>
    <row r="31" spans="1:18" s="11" customFormat="1" ht="15.75">
      <c r="A31" s="63" t="s">
        <v>149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3" t="s">
        <v>150</v>
      </c>
      <c r="K31" s="78">
        <f aca="true" t="shared" si="17" ref="K31:R31">K15</f>
        <v>0</v>
      </c>
      <c r="L31" s="78">
        <f t="shared" si="17"/>
        <v>0</v>
      </c>
      <c r="M31" s="78">
        <f t="shared" si="17"/>
        <v>0</v>
      </c>
      <c r="N31" s="78">
        <f t="shared" si="17"/>
        <v>0</v>
      </c>
      <c r="O31" s="78">
        <f t="shared" si="17"/>
        <v>0</v>
      </c>
      <c r="P31" s="78">
        <f t="shared" si="17"/>
        <v>0</v>
      </c>
      <c r="Q31" s="78">
        <f t="shared" si="17"/>
        <v>0</v>
      </c>
      <c r="R31" s="78">
        <f t="shared" si="17"/>
        <v>0</v>
      </c>
    </row>
    <row r="32" spans="1:18" s="11" customFormat="1" ht="15.75">
      <c r="A32" s="86" t="s">
        <v>7</v>
      </c>
      <c r="B32" s="14">
        <f aca="true" t="shared" si="18" ref="B32:I32">B27+B29+B30+B31</f>
        <v>16047</v>
      </c>
      <c r="C32" s="14">
        <f t="shared" si="18"/>
        <v>28358</v>
      </c>
      <c r="D32" s="14">
        <f t="shared" si="18"/>
        <v>28357</v>
      </c>
      <c r="E32" s="14">
        <f t="shared" si="18"/>
        <v>28357100</v>
      </c>
      <c r="F32" s="14">
        <f t="shared" si="18"/>
        <v>31994</v>
      </c>
      <c r="G32" s="14">
        <f t="shared" si="18"/>
        <v>31993868</v>
      </c>
      <c r="H32" s="14">
        <f t="shared" si="18"/>
        <v>31744</v>
      </c>
      <c r="I32" s="14">
        <f t="shared" si="18"/>
        <v>31744652</v>
      </c>
      <c r="J32" s="86" t="s">
        <v>8</v>
      </c>
      <c r="K32" s="14">
        <f aca="true" t="shared" si="19" ref="K32:R32">SUM(K27:K31)</f>
        <v>13651</v>
      </c>
      <c r="L32" s="14">
        <f t="shared" si="19"/>
        <v>20204</v>
      </c>
      <c r="M32" s="14">
        <f t="shared" si="19"/>
        <v>28357</v>
      </c>
      <c r="N32" s="14">
        <f t="shared" si="19"/>
        <v>28357100</v>
      </c>
      <c r="O32" s="14">
        <f t="shared" si="19"/>
        <v>31994</v>
      </c>
      <c r="P32" s="14">
        <f t="shared" si="19"/>
        <v>31993868</v>
      </c>
      <c r="Q32" s="14">
        <f t="shared" si="19"/>
        <v>20888</v>
      </c>
      <c r="R32" s="14">
        <f t="shared" si="19"/>
        <v>20888438</v>
      </c>
    </row>
  </sheetData>
  <sheetProtection/>
  <mergeCells count="44">
    <mergeCell ref="H9:H10"/>
    <mergeCell ref="O12:O14"/>
    <mergeCell ref="Q12:Q14"/>
    <mergeCell ref="O22:O24"/>
    <mergeCell ref="Q22:Q24"/>
    <mergeCell ref="N22:N24"/>
    <mergeCell ref="O28:O30"/>
    <mergeCell ref="Q28:Q30"/>
    <mergeCell ref="P12:P14"/>
    <mergeCell ref="R12:R14"/>
    <mergeCell ref="P22:P24"/>
    <mergeCell ref="R22:R24"/>
    <mergeCell ref="P28:P30"/>
    <mergeCell ref="R28:R30"/>
    <mergeCell ref="D9:D10"/>
    <mergeCell ref="M12:M14"/>
    <mergeCell ref="A26:E26"/>
    <mergeCell ref="J28:J30"/>
    <mergeCell ref="K28:K30"/>
    <mergeCell ref="L28:L30"/>
    <mergeCell ref="B9:B10"/>
    <mergeCell ref="C9:C10"/>
    <mergeCell ref="E9:E10"/>
    <mergeCell ref="F9:F10"/>
    <mergeCell ref="N28:N30"/>
    <mergeCell ref="M22:M24"/>
    <mergeCell ref="M28:M30"/>
    <mergeCell ref="A1:N1"/>
    <mergeCell ref="A2:N2"/>
    <mergeCell ref="J12:J14"/>
    <mergeCell ref="K12:K14"/>
    <mergeCell ref="L12:L14"/>
    <mergeCell ref="N12:N14"/>
    <mergeCell ref="A9:A10"/>
    <mergeCell ref="J5:M5"/>
    <mergeCell ref="J17:M17"/>
    <mergeCell ref="J26:M26"/>
    <mergeCell ref="A5:E5"/>
    <mergeCell ref="A17:E17"/>
    <mergeCell ref="J22:J24"/>
    <mergeCell ref="K22:K24"/>
    <mergeCell ref="L22:L24"/>
    <mergeCell ref="G9:G10"/>
    <mergeCell ref="I9:I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31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5.7109375" style="70" customWidth="1"/>
    <col min="2" max="2" width="44.7109375" style="70" customWidth="1"/>
    <col min="3" max="3" width="14.57421875" style="70" customWidth="1"/>
    <col min="4" max="16384" width="9.140625" style="70" customWidth="1"/>
  </cols>
  <sheetData>
    <row r="1" spans="1:3" s="16" customFormat="1" ht="51.75" customHeight="1">
      <c r="A1" s="351" t="s">
        <v>770</v>
      </c>
      <c r="B1" s="351"/>
      <c r="C1" s="351"/>
    </row>
    <row r="2" s="16" customFormat="1" ht="15.75"/>
    <row r="3" spans="1:3" s="10" customFormat="1" ht="15.75">
      <c r="A3" s="1"/>
      <c r="B3" s="294" t="s">
        <v>0</v>
      </c>
      <c r="C3" s="301" t="s">
        <v>1</v>
      </c>
    </row>
    <row r="4" spans="1:3" s="10" customFormat="1" ht="15.75">
      <c r="A4" s="1">
        <v>1</v>
      </c>
      <c r="B4" s="295" t="s">
        <v>9</v>
      </c>
      <c r="C4" s="299"/>
    </row>
    <row r="5" spans="1:3" s="10" customFormat="1" ht="15.75">
      <c r="A5" s="1">
        <v>2</v>
      </c>
      <c r="B5" s="303" t="s">
        <v>768</v>
      </c>
      <c r="C5" s="304">
        <v>8181205</v>
      </c>
    </row>
    <row r="6" spans="1:3" s="10" customFormat="1" ht="15.75">
      <c r="A6" s="1">
        <v>3</v>
      </c>
      <c r="B6" s="296" t="s">
        <v>277</v>
      </c>
      <c r="C6" s="300">
        <f>Összesen!N7</f>
        <v>12005841</v>
      </c>
    </row>
    <row r="7" spans="1:3" s="10" customFormat="1" ht="25.5">
      <c r="A7" s="1">
        <v>4</v>
      </c>
      <c r="B7" s="296" t="s">
        <v>285</v>
      </c>
      <c r="C7" s="300">
        <f>Összesen!N18</f>
        <v>8348277</v>
      </c>
    </row>
    <row r="8" spans="1:3" s="10" customFormat="1" ht="15.75">
      <c r="A8" s="1">
        <v>5</v>
      </c>
      <c r="B8" s="296" t="s">
        <v>298</v>
      </c>
      <c r="C8" s="300">
        <f>Összesen!N8</f>
        <v>803652</v>
      </c>
    </row>
    <row r="9" spans="1:3" s="10" customFormat="1" ht="15.75">
      <c r="A9" s="1">
        <v>6</v>
      </c>
      <c r="B9" s="296" t="s">
        <v>43</v>
      </c>
      <c r="C9" s="300">
        <f>Összesen!N9</f>
        <v>673579</v>
      </c>
    </row>
    <row r="10" spans="1:3" s="10" customFormat="1" ht="15.75">
      <c r="A10" s="1">
        <v>7</v>
      </c>
      <c r="B10" s="296" t="s">
        <v>120</v>
      </c>
      <c r="C10" s="300">
        <f>Összesen!N19</f>
        <v>1228275</v>
      </c>
    </row>
    <row r="11" spans="1:3" s="10" customFormat="1" ht="15.75">
      <c r="A11" s="1">
        <v>8</v>
      </c>
      <c r="B11" s="296" t="s">
        <v>356</v>
      </c>
      <c r="C11" s="300">
        <f>Összesen!N10</f>
        <v>0</v>
      </c>
    </row>
    <row r="12" spans="1:3" s="10" customFormat="1" ht="15.75">
      <c r="A12" s="1">
        <v>9</v>
      </c>
      <c r="B12" s="296" t="s">
        <v>357</v>
      </c>
      <c r="C12" s="300">
        <f>Összesen!N20</f>
        <v>100000</v>
      </c>
    </row>
    <row r="13" spans="1:3" s="10" customFormat="1" ht="15.75">
      <c r="A13" s="1">
        <v>10</v>
      </c>
      <c r="B13" s="296" t="s">
        <v>367</v>
      </c>
      <c r="C13" s="300"/>
    </row>
    <row r="14" spans="1:3" s="10" customFormat="1" ht="15.75">
      <c r="A14" s="1">
        <v>11</v>
      </c>
      <c r="B14" s="296" t="s">
        <v>368</v>
      </c>
      <c r="C14" s="300">
        <f>Összesen!N23</f>
        <v>0</v>
      </c>
    </row>
    <row r="15" spans="1:3" s="10" customFormat="1" ht="15.75">
      <c r="A15" s="1">
        <v>12</v>
      </c>
      <c r="B15" s="296" t="s">
        <v>365</v>
      </c>
      <c r="C15" s="300">
        <f>Összesen!N15</f>
        <v>431120</v>
      </c>
    </row>
    <row r="16" spans="1:3" s="10" customFormat="1" ht="15.75">
      <c r="A16" s="1">
        <v>13</v>
      </c>
      <c r="B16" s="296" t="s">
        <v>366</v>
      </c>
      <c r="C16" s="300">
        <f>Összesen!N24</f>
        <v>0</v>
      </c>
    </row>
    <row r="17" spans="1:3" s="10" customFormat="1" ht="15.75">
      <c r="A17" s="1">
        <v>14</v>
      </c>
      <c r="B17" s="115" t="s">
        <v>769</v>
      </c>
      <c r="C17" s="300"/>
    </row>
    <row r="18" spans="1:3" s="10" customFormat="1" ht="15.75">
      <c r="A18" s="1">
        <v>15</v>
      </c>
      <c r="B18" s="297" t="s">
        <v>7</v>
      </c>
      <c r="C18" s="302">
        <f>SUM(C6:C17)</f>
        <v>23590744</v>
      </c>
    </row>
    <row r="19" spans="1:3" s="10" customFormat="1" ht="15.75">
      <c r="A19" s="1">
        <v>16</v>
      </c>
      <c r="B19" s="298" t="s">
        <v>35</v>
      </c>
      <c r="C19" s="300">
        <f>Összesen!AA7</f>
        <v>4284114</v>
      </c>
    </row>
    <row r="20" spans="1:3" s="10" customFormat="1" ht="25.5">
      <c r="A20" s="1">
        <v>17</v>
      </c>
      <c r="B20" s="298" t="s">
        <v>75</v>
      </c>
      <c r="C20" s="300">
        <f>Összesen!AA8</f>
        <v>1097468</v>
      </c>
    </row>
    <row r="21" spans="1:3" s="10" customFormat="1" ht="15.75">
      <c r="A21" s="1">
        <v>18</v>
      </c>
      <c r="B21" s="298" t="s">
        <v>76</v>
      </c>
      <c r="C21" s="300">
        <f>Összesen!AA9</f>
        <v>3734047</v>
      </c>
    </row>
    <row r="22" spans="1:3" s="10" customFormat="1" ht="15.75">
      <c r="A22" s="1">
        <v>19</v>
      </c>
      <c r="B22" s="298" t="s">
        <v>77</v>
      </c>
      <c r="C22" s="300">
        <f>Összesen!AA10</f>
        <v>1059150</v>
      </c>
    </row>
    <row r="23" spans="1:3" s="10" customFormat="1" ht="15.75">
      <c r="A23" s="1">
        <v>20</v>
      </c>
      <c r="B23" s="298" t="s">
        <v>78</v>
      </c>
      <c r="C23" s="300">
        <f>Összesen!AA11</f>
        <v>1960373</v>
      </c>
    </row>
    <row r="24" spans="1:3" s="10" customFormat="1" ht="15.75">
      <c r="A24" s="1">
        <v>21</v>
      </c>
      <c r="B24" s="298" t="s">
        <v>94</v>
      </c>
      <c r="C24" s="300">
        <f>Összesen!AA18</f>
        <v>1362772</v>
      </c>
    </row>
    <row r="25" spans="1:3" s="10" customFormat="1" ht="15.75">
      <c r="A25" s="1">
        <v>22</v>
      </c>
      <c r="B25" s="298" t="s">
        <v>44</v>
      </c>
      <c r="C25" s="300">
        <f>Összesen!AA19</f>
        <v>6965400</v>
      </c>
    </row>
    <row r="26" spans="1:3" s="10" customFormat="1" ht="15.75">
      <c r="A26" s="1">
        <v>23</v>
      </c>
      <c r="B26" s="298" t="s">
        <v>192</v>
      </c>
      <c r="C26" s="300">
        <f>Összesen!AA20</f>
        <v>20000</v>
      </c>
    </row>
    <row r="27" spans="1:3" s="10" customFormat="1" ht="15.75">
      <c r="A27" s="1">
        <v>24</v>
      </c>
      <c r="B27" s="298" t="s">
        <v>88</v>
      </c>
      <c r="C27" s="300">
        <f>Összesen!AA13</f>
        <v>405114</v>
      </c>
    </row>
    <row r="28" spans="1:3" s="10" customFormat="1" ht="15.75">
      <c r="A28" s="1">
        <v>25</v>
      </c>
      <c r="B28" s="298" t="s">
        <v>95</v>
      </c>
      <c r="C28" s="300">
        <f>Összesen!AA22</f>
        <v>0</v>
      </c>
    </row>
    <row r="29" spans="1:3" s="10" customFormat="1" ht="15.75">
      <c r="A29" s="1">
        <v>26</v>
      </c>
      <c r="B29" s="115" t="s">
        <v>769</v>
      </c>
      <c r="C29" s="300">
        <v>39918</v>
      </c>
    </row>
    <row r="30" spans="1:3" s="10" customFormat="1" ht="15.75">
      <c r="A30" s="1">
        <v>27</v>
      </c>
      <c r="B30" s="297" t="s">
        <v>8</v>
      </c>
      <c r="C30" s="300">
        <f>SUM(C19:C29)</f>
        <v>20928356</v>
      </c>
    </row>
    <row r="31" spans="1:7" ht="15.75">
      <c r="A31" s="1">
        <v>28</v>
      </c>
      <c r="B31" s="297" t="s">
        <v>101</v>
      </c>
      <c r="C31" s="14">
        <f>C5+C18-C30</f>
        <v>10843593</v>
      </c>
      <c r="G31" s="305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D12" sqref="D12"/>
    </sheetView>
  </sheetViews>
  <sheetFormatPr defaultColWidth="12.00390625" defaultRowHeight="15"/>
  <cols>
    <col min="1" max="1" width="5.7109375" style="154" customWidth="1"/>
    <col min="2" max="2" width="41.421875" style="155" customWidth="1"/>
    <col min="3" max="4" width="21.140625" style="155" customWidth="1"/>
    <col min="5" max="16384" width="12.00390625" style="155" customWidth="1"/>
  </cols>
  <sheetData>
    <row r="1" spans="1:7" s="153" customFormat="1" ht="17.25" customHeight="1">
      <c r="A1" s="352" t="s">
        <v>574</v>
      </c>
      <c r="B1" s="352"/>
      <c r="C1" s="352"/>
      <c r="D1" s="352"/>
      <c r="E1" s="152"/>
      <c r="F1" s="152"/>
      <c r="G1" s="152"/>
    </row>
    <row r="2" ht="11.25" customHeight="1"/>
    <row r="3" spans="1:4" s="154" customFormat="1" ht="13.5" customHeight="1">
      <c r="A3" s="156"/>
      <c r="B3" s="157" t="s">
        <v>0</v>
      </c>
      <c r="C3" s="157" t="s">
        <v>1</v>
      </c>
      <c r="D3" s="157" t="s">
        <v>2</v>
      </c>
    </row>
    <row r="4" spans="1:4" ht="15.75">
      <c r="A4" s="158">
        <v>1</v>
      </c>
      <c r="B4" s="159" t="s">
        <v>9</v>
      </c>
      <c r="C4" s="160">
        <v>42369</v>
      </c>
      <c r="D4" s="160">
        <v>42735</v>
      </c>
    </row>
    <row r="5" spans="1:4" ht="15.75">
      <c r="A5" s="158">
        <v>2</v>
      </c>
      <c r="B5" s="159" t="s">
        <v>575</v>
      </c>
      <c r="C5" s="160"/>
      <c r="D5" s="160"/>
    </row>
    <row r="6" spans="1:4" ht="12.75">
      <c r="A6" s="158">
        <v>3</v>
      </c>
      <c r="B6" s="161" t="s">
        <v>576</v>
      </c>
      <c r="C6" s="161">
        <f>SUM(C7:C8)</f>
        <v>0</v>
      </c>
      <c r="D6" s="161">
        <f>SUM(D7:D8)</f>
        <v>0</v>
      </c>
    </row>
    <row r="7" spans="1:4" ht="12.75">
      <c r="A7" s="158">
        <v>4</v>
      </c>
      <c r="B7" s="162" t="s">
        <v>577</v>
      </c>
      <c r="C7" s="162">
        <v>0</v>
      </c>
      <c r="D7" s="162">
        <v>0</v>
      </c>
    </row>
    <row r="8" spans="1:4" ht="12.75">
      <c r="A8" s="158">
        <v>5</v>
      </c>
      <c r="B8" s="162" t="s">
        <v>578</v>
      </c>
      <c r="C8" s="162">
        <v>0</v>
      </c>
      <c r="D8" s="162">
        <v>0</v>
      </c>
    </row>
    <row r="9" spans="1:4" ht="12.75">
      <c r="A9" s="158">
        <v>6</v>
      </c>
      <c r="B9" s="161" t="s">
        <v>579</v>
      </c>
      <c r="C9" s="161">
        <f>SUM(C10:C12)</f>
        <v>58065574</v>
      </c>
      <c r="D9" s="161">
        <f>SUM(D10:D12)</f>
        <v>56159510</v>
      </c>
    </row>
    <row r="10" spans="1:4" ht="12.75">
      <c r="A10" s="158">
        <v>7</v>
      </c>
      <c r="B10" s="163" t="s">
        <v>580</v>
      </c>
      <c r="C10" s="162">
        <v>56545036</v>
      </c>
      <c r="D10" s="162">
        <v>56096425</v>
      </c>
    </row>
    <row r="11" spans="1:4" ht="12.75">
      <c r="A11" s="158">
        <v>8</v>
      </c>
      <c r="B11" s="163" t="s">
        <v>581</v>
      </c>
      <c r="C11" s="162">
        <v>151538</v>
      </c>
      <c r="D11" s="162">
        <v>53636</v>
      </c>
    </row>
    <row r="12" spans="1:4" ht="12.75">
      <c r="A12" s="158">
        <v>9</v>
      </c>
      <c r="B12" s="162" t="s">
        <v>582</v>
      </c>
      <c r="C12" s="162">
        <v>1369000</v>
      </c>
      <c r="D12" s="162">
        <v>9449</v>
      </c>
    </row>
    <row r="13" spans="1:4" ht="12.75">
      <c r="A13" s="158">
        <v>10</v>
      </c>
      <c r="B13" s="161" t="s">
        <v>583</v>
      </c>
      <c r="C13" s="161">
        <f>SUM(C14:C14)</f>
        <v>100000</v>
      </c>
      <c r="D13" s="161">
        <f>SUM(D14:D14)</f>
        <v>100000</v>
      </c>
    </row>
    <row r="14" spans="1:4" ht="12.75">
      <c r="A14" s="158">
        <v>11</v>
      </c>
      <c r="B14" s="163" t="s">
        <v>584</v>
      </c>
      <c r="C14" s="162">
        <v>100000</v>
      </c>
      <c r="D14" s="162">
        <v>100000</v>
      </c>
    </row>
    <row r="15" spans="1:4" ht="12.75">
      <c r="A15" s="158">
        <v>12</v>
      </c>
      <c r="B15" s="161" t="s">
        <v>585</v>
      </c>
      <c r="C15" s="161">
        <f>SUM(C16:C16)</f>
        <v>10580112</v>
      </c>
      <c r="D15" s="161">
        <f>SUM(D16:D16)</f>
        <v>10210480</v>
      </c>
    </row>
    <row r="16" spans="1:4" ht="12.75">
      <c r="A16" s="158">
        <v>13</v>
      </c>
      <c r="B16" s="163" t="s">
        <v>586</v>
      </c>
      <c r="C16" s="162">
        <v>10580112</v>
      </c>
      <c r="D16" s="162">
        <v>10210480</v>
      </c>
    </row>
    <row r="17" spans="1:4" ht="37.5" customHeight="1">
      <c r="A17" s="158">
        <v>14</v>
      </c>
      <c r="B17" s="164" t="s">
        <v>587</v>
      </c>
      <c r="C17" s="165">
        <f>C9+C13+C15+C6</f>
        <v>68745686</v>
      </c>
      <c r="D17" s="165">
        <f>D9+D13+D15+D6</f>
        <v>66469990</v>
      </c>
    </row>
    <row r="18" spans="1:4" ht="13.5">
      <c r="A18" s="158">
        <v>15</v>
      </c>
      <c r="B18" s="166" t="s">
        <v>588</v>
      </c>
      <c r="C18" s="167">
        <f>C19</f>
        <v>0</v>
      </c>
      <c r="D18" s="167">
        <f>D19</f>
        <v>0</v>
      </c>
    </row>
    <row r="19" spans="1:4" ht="12.75">
      <c r="A19" s="158">
        <v>16</v>
      </c>
      <c r="B19" s="168" t="s">
        <v>589</v>
      </c>
      <c r="C19" s="163">
        <v>0</v>
      </c>
      <c r="D19" s="163">
        <v>0</v>
      </c>
    </row>
    <row r="20" spans="1:4" ht="12.75">
      <c r="A20" s="158">
        <v>17</v>
      </c>
      <c r="B20" s="161" t="s">
        <v>590</v>
      </c>
      <c r="C20" s="161">
        <f>C21</f>
        <v>0</v>
      </c>
      <c r="D20" s="161">
        <f>D21</f>
        <v>0</v>
      </c>
    </row>
    <row r="21" spans="1:4" ht="12.75">
      <c r="A21" s="158">
        <v>18</v>
      </c>
      <c r="B21" s="163" t="s">
        <v>591</v>
      </c>
      <c r="C21" s="162">
        <v>0</v>
      </c>
      <c r="D21" s="162">
        <v>0</v>
      </c>
    </row>
    <row r="22" spans="1:4" ht="28.5">
      <c r="A22" s="158">
        <v>19</v>
      </c>
      <c r="B22" s="164" t="s">
        <v>592</v>
      </c>
      <c r="C22" s="169">
        <f>SUM(C18,C20)</f>
        <v>0</v>
      </c>
      <c r="D22" s="169">
        <f>SUM(D18,D20)</f>
        <v>0</v>
      </c>
    </row>
    <row r="23" spans="1:4" ht="12.75">
      <c r="A23" s="158">
        <v>20</v>
      </c>
      <c r="B23" s="161" t="s">
        <v>593</v>
      </c>
      <c r="C23" s="161">
        <f>SUM(C24:C25)</f>
        <v>8181205</v>
      </c>
      <c r="D23" s="161">
        <f>SUM(D24:D25)</f>
        <v>10843593</v>
      </c>
    </row>
    <row r="24" spans="1:4" ht="12.75">
      <c r="A24" s="158">
        <v>21</v>
      </c>
      <c r="B24" s="163" t="s">
        <v>594</v>
      </c>
      <c r="C24" s="162">
        <v>0</v>
      </c>
      <c r="D24" s="162">
        <v>0</v>
      </c>
    </row>
    <row r="25" spans="1:4" ht="12.75">
      <c r="A25" s="158">
        <v>22</v>
      </c>
      <c r="B25" s="163" t="s">
        <v>595</v>
      </c>
      <c r="C25" s="162">
        <v>8181205</v>
      </c>
      <c r="D25" s="162">
        <v>10843593</v>
      </c>
    </row>
    <row r="26" spans="1:4" ht="12.75">
      <c r="A26" s="158">
        <v>23</v>
      </c>
      <c r="B26" s="161" t="s">
        <v>596</v>
      </c>
      <c r="C26" s="161">
        <f>SUM(C27,C28,C29,C30,C32,C34)</f>
        <v>64030</v>
      </c>
      <c r="D26" s="161">
        <f>SUM(D27,D28,D29,D30,D32,D34)</f>
        <v>21695</v>
      </c>
    </row>
    <row r="27" spans="1:4" ht="12.75">
      <c r="A27" s="158">
        <v>24</v>
      </c>
      <c r="B27" s="163" t="s">
        <v>597</v>
      </c>
      <c r="C27" s="162">
        <v>64030</v>
      </c>
      <c r="D27" s="162">
        <v>21695</v>
      </c>
    </row>
    <row r="28" spans="1:4" ht="12.75">
      <c r="A28" s="158">
        <v>25</v>
      </c>
      <c r="B28" s="163" t="s">
        <v>598</v>
      </c>
      <c r="C28" s="162">
        <v>0</v>
      </c>
      <c r="D28" s="162">
        <v>0</v>
      </c>
    </row>
    <row r="29" spans="1:4" ht="12.75">
      <c r="A29" s="158">
        <v>26</v>
      </c>
      <c r="B29" s="163" t="s">
        <v>599</v>
      </c>
      <c r="C29" s="162">
        <v>0</v>
      </c>
      <c r="D29" s="162">
        <v>0</v>
      </c>
    </row>
    <row r="30" spans="1:4" ht="12.75">
      <c r="A30" s="158">
        <v>27</v>
      </c>
      <c r="B30" s="163" t="s">
        <v>600</v>
      </c>
      <c r="C30" s="162">
        <v>0</v>
      </c>
      <c r="D30" s="162">
        <v>0</v>
      </c>
    </row>
    <row r="31" spans="1:4" ht="12.75">
      <c r="A31" s="158">
        <v>28</v>
      </c>
      <c r="B31" s="163" t="s">
        <v>601</v>
      </c>
      <c r="C31" s="162">
        <v>0</v>
      </c>
      <c r="D31" s="162">
        <v>0</v>
      </c>
    </row>
    <row r="32" spans="1:4" ht="12.75">
      <c r="A32" s="158">
        <v>29</v>
      </c>
      <c r="B32" s="163" t="s">
        <v>602</v>
      </c>
      <c r="C32" s="162">
        <v>0</v>
      </c>
      <c r="D32" s="162">
        <v>0</v>
      </c>
    </row>
    <row r="33" spans="1:4" ht="12.75">
      <c r="A33" s="158">
        <v>30</v>
      </c>
      <c r="B33" s="163" t="s">
        <v>603</v>
      </c>
      <c r="C33" s="162">
        <v>0</v>
      </c>
      <c r="D33" s="162">
        <v>0</v>
      </c>
    </row>
    <row r="34" spans="1:4" ht="12.75">
      <c r="A34" s="158">
        <v>31</v>
      </c>
      <c r="B34" s="163" t="s">
        <v>604</v>
      </c>
      <c r="C34" s="162">
        <v>0</v>
      </c>
      <c r="D34" s="162">
        <v>0</v>
      </c>
    </row>
    <row r="35" spans="1:4" ht="12.75">
      <c r="A35" s="158">
        <v>32</v>
      </c>
      <c r="B35" s="161" t="s">
        <v>605</v>
      </c>
      <c r="C35" s="161">
        <f>SUM(C36,C37,C39,C41)</f>
        <v>10880</v>
      </c>
      <c r="D35" s="161">
        <f>SUM(D36,D37,D39,D41)</f>
        <v>0</v>
      </c>
    </row>
    <row r="36" spans="1:4" ht="12.75">
      <c r="A36" s="158">
        <v>33</v>
      </c>
      <c r="B36" s="163" t="s">
        <v>606</v>
      </c>
      <c r="C36" s="162">
        <v>10880</v>
      </c>
      <c r="D36" s="162">
        <v>0</v>
      </c>
    </row>
    <row r="37" spans="1:4" ht="12.75">
      <c r="A37" s="158">
        <v>34</v>
      </c>
      <c r="B37" s="163" t="s">
        <v>607</v>
      </c>
      <c r="C37" s="162">
        <v>0</v>
      </c>
      <c r="D37" s="162">
        <v>0</v>
      </c>
    </row>
    <row r="38" spans="1:4" ht="12.75">
      <c r="A38" s="158">
        <v>35</v>
      </c>
      <c r="B38" s="163" t="s">
        <v>601</v>
      </c>
      <c r="C38" s="162">
        <v>0</v>
      </c>
      <c r="D38" s="162">
        <v>0</v>
      </c>
    </row>
    <row r="39" spans="1:4" ht="12.75">
      <c r="A39" s="158">
        <v>36</v>
      </c>
      <c r="B39" s="163" t="s">
        <v>608</v>
      </c>
      <c r="C39" s="162">
        <v>0</v>
      </c>
      <c r="D39" s="162">
        <v>0</v>
      </c>
    </row>
    <row r="40" spans="1:4" ht="12.75">
      <c r="A40" s="158">
        <v>37</v>
      </c>
      <c r="B40" s="163" t="s">
        <v>603</v>
      </c>
      <c r="C40" s="162">
        <v>0</v>
      </c>
      <c r="D40" s="162">
        <v>0</v>
      </c>
    </row>
    <row r="41" spans="1:4" ht="12.75">
      <c r="A41" s="158">
        <v>38</v>
      </c>
      <c r="B41" s="163" t="s">
        <v>609</v>
      </c>
      <c r="C41" s="162">
        <v>0</v>
      </c>
      <c r="D41" s="162">
        <v>0</v>
      </c>
    </row>
    <row r="42" spans="1:4" s="170" customFormat="1" ht="12.75">
      <c r="A42" s="158">
        <v>39</v>
      </c>
      <c r="B42" s="161" t="s">
        <v>610</v>
      </c>
      <c r="C42" s="161">
        <f>SUM(C43,C46)</f>
        <v>0</v>
      </c>
      <c r="D42" s="161">
        <f>SUM(D43,D46)</f>
        <v>0</v>
      </c>
    </row>
    <row r="43" spans="1:4" ht="12.75">
      <c r="A43" s="158">
        <v>40</v>
      </c>
      <c r="B43" s="163" t="s">
        <v>611</v>
      </c>
      <c r="C43" s="162">
        <v>0</v>
      </c>
      <c r="D43" s="162">
        <v>0</v>
      </c>
    </row>
    <row r="44" spans="1:4" ht="12.75">
      <c r="A44" s="158">
        <v>41</v>
      </c>
      <c r="B44" s="163" t="s">
        <v>612</v>
      </c>
      <c r="C44" s="162">
        <v>0</v>
      </c>
      <c r="D44" s="162">
        <v>0</v>
      </c>
    </row>
    <row r="45" spans="1:4" ht="12.75">
      <c r="A45" s="158">
        <v>42</v>
      </c>
      <c r="B45" s="163" t="s">
        <v>613</v>
      </c>
      <c r="C45" s="162">
        <v>0</v>
      </c>
      <c r="D45" s="162">
        <v>0</v>
      </c>
    </row>
    <row r="46" spans="1:4" ht="12.75">
      <c r="A46" s="158">
        <v>43</v>
      </c>
      <c r="B46" s="163" t="s">
        <v>614</v>
      </c>
      <c r="C46" s="162">
        <v>0</v>
      </c>
      <c r="D46" s="162">
        <v>0</v>
      </c>
    </row>
    <row r="47" spans="1:4" ht="15">
      <c r="A47" s="158">
        <v>44</v>
      </c>
      <c r="B47" s="169" t="s">
        <v>615</v>
      </c>
      <c r="C47" s="165">
        <f>SUM(C26,C35,C42)</f>
        <v>74910</v>
      </c>
      <c r="D47" s="165">
        <f>SUM(D26,D35,D42)</f>
        <v>21695</v>
      </c>
    </row>
    <row r="48" spans="1:4" ht="29.25">
      <c r="A48" s="158">
        <v>45</v>
      </c>
      <c r="B48" s="164" t="s">
        <v>616</v>
      </c>
      <c r="C48" s="165">
        <v>0</v>
      </c>
      <c r="D48" s="165">
        <v>0</v>
      </c>
    </row>
    <row r="49" spans="1:4" ht="28.5">
      <c r="A49" s="158">
        <v>46</v>
      </c>
      <c r="B49" s="164" t="s">
        <v>617</v>
      </c>
      <c r="C49" s="169">
        <f>SUM(C50:C52)</f>
        <v>0</v>
      </c>
      <c r="D49" s="169">
        <f>SUM(D50:D52)</f>
        <v>0</v>
      </c>
    </row>
    <row r="50" spans="1:4" ht="18" customHeight="1">
      <c r="A50" s="158">
        <v>47</v>
      </c>
      <c r="B50" s="168" t="s">
        <v>618</v>
      </c>
      <c r="C50" s="171">
        <v>0</v>
      </c>
      <c r="D50" s="171">
        <v>0</v>
      </c>
    </row>
    <row r="51" spans="1:4" ht="15">
      <c r="A51" s="158">
        <v>48</v>
      </c>
      <c r="B51" s="168" t="s">
        <v>619</v>
      </c>
      <c r="C51" s="171">
        <v>0</v>
      </c>
      <c r="D51" s="171">
        <v>0</v>
      </c>
    </row>
    <row r="52" spans="1:4" ht="15">
      <c r="A52" s="158">
        <v>49</v>
      </c>
      <c r="B52" s="163" t="s">
        <v>620</v>
      </c>
      <c r="C52" s="171">
        <v>0</v>
      </c>
      <c r="D52" s="171">
        <v>0</v>
      </c>
    </row>
    <row r="53" spans="1:4" ht="14.25">
      <c r="A53" s="158">
        <v>50</v>
      </c>
      <c r="B53" s="169" t="s">
        <v>621</v>
      </c>
      <c r="C53" s="169">
        <f>SUM(C17,C22,C23,C47,C48,C49,)</f>
        <v>77001801</v>
      </c>
      <c r="D53" s="169">
        <f>SUM(D17,D22,D23,D47,D48,D49,)</f>
        <v>77335278</v>
      </c>
    </row>
    <row r="54" spans="1:4" ht="15.75">
      <c r="A54" s="158">
        <v>51</v>
      </c>
      <c r="B54" s="159" t="s">
        <v>622</v>
      </c>
      <c r="C54" s="162"/>
      <c r="D54" s="162"/>
    </row>
    <row r="55" spans="1:4" ht="14.25">
      <c r="A55" s="158">
        <v>52</v>
      </c>
      <c r="B55" s="169" t="s">
        <v>623</v>
      </c>
      <c r="C55" s="161">
        <f>SUM(C56:C60)</f>
        <v>72450172</v>
      </c>
      <c r="D55" s="161">
        <f>SUM(D56:D60)</f>
        <v>72474780</v>
      </c>
    </row>
    <row r="56" spans="1:4" ht="12.75">
      <c r="A56" s="158">
        <v>53</v>
      </c>
      <c r="B56" s="163" t="s">
        <v>624</v>
      </c>
      <c r="C56" s="162">
        <v>98815949</v>
      </c>
      <c r="D56" s="162">
        <v>98815949</v>
      </c>
    </row>
    <row r="57" spans="1:4" ht="12.75">
      <c r="A57" s="158">
        <v>54</v>
      </c>
      <c r="B57" s="163" t="s">
        <v>625</v>
      </c>
      <c r="C57" s="162">
        <v>0</v>
      </c>
      <c r="D57" s="162">
        <v>0</v>
      </c>
    </row>
    <row r="58" spans="1:4" ht="12.75">
      <c r="A58" s="158">
        <v>55</v>
      </c>
      <c r="B58" s="163" t="s">
        <v>626</v>
      </c>
      <c r="C58" s="162">
        <v>973359</v>
      </c>
      <c r="D58" s="162">
        <v>973359</v>
      </c>
    </row>
    <row r="59" spans="1:4" ht="12.75">
      <c r="A59" s="158">
        <v>56</v>
      </c>
      <c r="B59" s="163" t="s">
        <v>627</v>
      </c>
      <c r="C59" s="162">
        <v>-28022737</v>
      </c>
      <c r="D59" s="162">
        <v>-27209198</v>
      </c>
    </row>
    <row r="60" spans="1:4" ht="12.75">
      <c r="A60" s="158">
        <v>57</v>
      </c>
      <c r="B60" s="163" t="s">
        <v>628</v>
      </c>
      <c r="C60" s="162">
        <v>683601</v>
      </c>
      <c r="D60" s="162">
        <v>-105330</v>
      </c>
    </row>
    <row r="61" spans="1:4" ht="12.75">
      <c r="A61" s="158">
        <v>58</v>
      </c>
      <c r="B61" s="161" t="s">
        <v>629</v>
      </c>
      <c r="C61" s="161">
        <f>SUM(C62:C69)</f>
        <v>21421</v>
      </c>
      <c r="D61" s="161">
        <f>SUM(D62:D69)</f>
        <v>0</v>
      </c>
    </row>
    <row r="62" spans="1:4" ht="12.75">
      <c r="A62" s="158">
        <v>59</v>
      </c>
      <c r="B62" s="163" t="s">
        <v>630</v>
      </c>
      <c r="C62" s="162">
        <v>0</v>
      </c>
      <c r="D62" s="162">
        <v>0</v>
      </c>
    </row>
    <row r="63" spans="1:4" ht="12.75">
      <c r="A63" s="158">
        <v>60</v>
      </c>
      <c r="B63" s="163" t="s">
        <v>631</v>
      </c>
      <c r="C63" s="162">
        <v>0</v>
      </c>
      <c r="D63" s="162">
        <v>0</v>
      </c>
    </row>
    <row r="64" spans="1:4" ht="12.75">
      <c r="A64" s="158">
        <v>61</v>
      </c>
      <c r="B64" s="163" t="s">
        <v>632</v>
      </c>
      <c r="C64" s="162">
        <v>21421</v>
      </c>
      <c r="D64" s="162">
        <v>0</v>
      </c>
    </row>
    <row r="65" spans="1:4" ht="12.75">
      <c r="A65" s="158">
        <v>62</v>
      </c>
      <c r="B65" s="163" t="s">
        <v>633</v>
      </c>
      <c r="C65" s="162">
        <v>0</v>
      </c>
      <c r="D65" s="162">
        <v>0</v>
      </c>
    </row>
    <row r="66" spans="1:4" ht="12.75">
      <c r="A66" s="158">
        <v>63</v>
      </c>
      <c r="B66" s="163" t="s">
        <v>634</v>
      </c>
      <c r="C66" s="162">
        <v>0</v>
      </c>
      <c r="D66" s="162">
        <v>0</v>
      </c>
    </row>
    <row r="67" spans="1:4" ht="12.75">
      <c r="A67" s="158">
        <v>64</v>
      </c>
      <c r="B67" s="163" t="s">
        <v>635</v>
      </c>
      <c r="C67" s="162">
        <v>0</v>
      </c>
      <c r="D67" s="162">
        <v>0</v>
      </c>
    </row>
    <row r="68" spans="1:4" ht="12.75">
      <c r="A68" s="158">
        <v>65</v>
      </c>
      <c r="B68" s="163" t="s">
        <v>636</v>
      </c>
      <c r="C68" s="162">
        <v>0</v>
      </c>
      <c r="D68" s="162">
        <v>0</v>
      </c>
    </row>
    <row r="69" spans="1:4" ht="12.75">
      <c r="A69" s="158">
        <v>66</v>
      </c>
      <c r="B69" s="163" t="s">
        <v>637</v>
      </c>
      <c r="C69" s="162">
        <v>0</v>
      </c>
      <c r="D69" s="162">
        <v>0</v>
      </c>
    </row>
    <row r="70" spans="1:4" ht="12.75">
      <c r="A70" s="158">
        <v>67</v>
      </c>
      <c r="B70" s="163" t="s">
        <v>638</v>
      </c>
      <c r="C70" s="162">
        <v>0</v>
      </c>
      <c r="D70" s="162">
        <v>0</v>
      </c>
    </row>
    <row r="71" spans="1:4" s="170" customFormat="1" ht="12.75">
      <c r="A71" s="158">
        <v>68</v>
      </c>
      <c r="B71" s="161" t="s">
        <v>639</v>
      </c>
      <c r="C71" s="161">
        <f>SUM(C72:C79)</f>
        <v>405114</v>
      </c>
      <c r="D71" s="161">
        <f>SUM(D72:D79)</f>
        <v>431120</v>
      </c>
    </row>
    <row r="72" spans="1:4" s="170" customFormat="1" ht="12.75">
      <c r="A72" s="158">
        <v>69</v>
      </c>
      <c r="B72" s="163" t="s">
        <v>640</v>
      </c>
      <c r="C72" s="162">
        <v>0</v>
      </c>
      <c r="D72" s="162">
        <v>0</v>
      </c>
    </row>
    <row r="73" spans="1:4" s="170" customFormat="1" ht="12.75">
      <c r="A73" s="158">
        <v>70</v>
      </c>
      <c r="B73" s="163" t="s">
        <v>641</v>
      </c>
      <c r="C73" s="162">
        <v>0</v>
      </c>
      <c r="D73" s="162">
        <v>0</v>
      </c>
    </row>
    <row r="74" spans="1:4" s="170" customFormat="1" ht="12.75">
      <c r="A74" s="158">
        <v>71</v>
      </c>
      <c r="B74" s="163" t="s">
        <v>642</v>
      </c>
      <c r="C74" s="162">
        <v>0</v>
      </c>
      <c r="D74" s="162">
        <v>0</v>
      </c>
    </row>
    <row r="75" spans="1:4" s="170" customFormat="1" ht="12.75">
      <c r="A75" s="158">
        <v>72</v>
      </c>
      <c r="B75" s="163" t="s">
        <v>643</v>
      </c>
      <c r="C75" s="162">
        <v>0</v>
      </c>
      <c r="D75" s="162">
        <v>0</v>
      </c>
    </row>
    <row r="76" spans="1:4" s="170" customFormat="1" ht="12.75">
      <c r="A76" s="158">
        <v>73</v>
      </c>
      <c r="B76" s="163" t="s">
        <v>644</v>
      </c>
      <c r="C76" s="162">
        <v>0</v>
      </c>
      <c r="D76" s="162">
        <v>0</v>
      </c>
    </row>
    <row r="77" spans="1:4" s="170" customFormat="1" ht="12.75">
      <c r="A77" s="158">
        <v>74</v>
      </c>
      <c r="B77" s="163" t="s">
        <v>645</v>
      </c>
      <c r="C77" s="162">
        <v>0</v>
      </c>
      <c r="D77" s="162">
        <v>0</v>
      </c>
    </row>
    <row r="78" spans="1:4" s="170" customFormat="1" ht="12.75">
      <c r="A78" s="158">
        <v>75</v>
      </c>
      <c r="B78" s="163" t="s">
        <v>646</v>
      </c>
      <c r="C78" s="162">
        <v>0</v>
      </c>
      <c r="D78" s="162">
        <v>0</v>
      </c>
    </row>
    <row r="79" spans="1:4" s="170" customFormat="1" ht="12.75">
      <c r="A79" s="158">
        <v>76</v>
      </c>
      <c r="B79" s="163" t="s">
        <v>647</v>
      </c>
      <c r="C79" s="162">
        <v>405114</v>
      </c>
      <c r="D79" s="162">
        <v>431120</v>
      </c>
    </row>
    <row r="80" spans="1:4" s="170" customFormat="1" ht="12.75">
      <c r="A80" s="158">
        <v>77</v>
      </c>
      <c r="B80" s="172" t="s">
        <v>648</v>
      </c>
      <c r="C80" s="161">
        <f>C81</f>
        <v>60146</v>
      </c>
      <c r="D80" s="161">
        <f>D81</f>
        <v>20228</v>
      </c>
    </row>
    <row r="81" spans="1:4" s="170" customFormat="1" ht="12.75">
      <c r="A81" s="158">
        <v>78</v>
      </c>
      <c r="B81" s="163" t="s">
        <v>649</v>
      </c>
      <c r="C81" s="162">
        <v>60146</v>
      </c>
      <c r="D81" s="162">
        <v>20228</v>
      </c>
    </row>
    <row r="82" spans="1:4" s="170" customFormat="1" ht="14.25">
      <c r="A82" s="158">
        <v>79</v>
      </c>
      <c r="B82" s="169" t="s">
        <v>650</v>
      </c>
      <c r="C82" s="161">
        <f>SUM(C61,C71,C80)</f>
        <v>486681</v>
      </c>
      <c r="D82" s="161">
        <f>SUM(D61,D71,D80)</f>
        <v>451348</v>
      </c>
    </row>
    <row r="83" spans="1:4" s="173" customFormat="1" ht="28.5">
      <c r="A83" s="158">
        <v>80</v>
      </c>
      <c r="B83" s="164" t="s">
        <v>651</v>
      </c>
      <c r="C83" s="169">
        <v>0</v>
      </c>
      <c r="D83" s="169">
        <v>0</v>
      </c>
    </row>
    <row r="84" spans="1:4" s="173" customFormat="1" ht="28.5">
      <c r="A84" s="158">
        <v>81</v>
      </c>
      <c r="B84" s="164" t="s">
        <v>652</v>
      </c>
      <c r="C84" s="169">
        <f>SUM(C85:C87)</f>
        <v>4064948</v>
      </c>
      <c r="D84" s="169">
        <f>SUM(D85:D87)</f>
        <v>4409150</v>
      </c>
    </row>
    <row r="85" spans="1:4" s="175" customFormat="1" ht="15">
      <c r="A85" s="158">
        <v>82</v>
      </c>
      <c r="B85" s="168" t="s">
        <v>653</v>
      </c>
      <c r="C85" s="174">
        <v>0</v>
      </c>
      <c r="D85" s="174">
        <v>0</v>
      </c>
    </row>
    <row r="86" spans="1:4" s="175" customFormat="1" ht="15">
      <c r="A86" s="158">
        <v>83</v>
      </c>
      <c r="B86" s="168" t="s">
        <v>654</v>
      </c>
      <c r="C86" s="162">
        <v>485274</v>
      </c>
      <c r="D86" s="162">
        <v>370415</v>
      </c>
    </row>
    <row r="87" spans="1:4" s="176" customFormat="1" ht="12.75">
      <c r="A87" s="158">
        <v>84</v>
      </c>
      <c r="B87" s="168" t="s">
        <v>655</v>
      </c>
      <c r="C87" s="162">
        <v>3579674</v>
      </c>
      <c r="D87" s="162">
        <v>4038735</v>
      </c>
    </row>
    <row r="88" spans="1:4" ht="15.75">
      <c r="A88" s="158">
        <v>85</v>
      </c>
      <c r="B88" s="177" t="s">
        <v>656</v>
      </c>
      <c r="C88" s="177">
        <f>SUM(C55,C82,C83,C84)</f>
        <v>77001801</v>
      </c>
      <c r="D88" s="177">
        <f>SUM(D55,D82,D83,D84)</f>
        <v>77335278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7">
      <selection activeCell="A5" sqref="A5:A34"/>
    </sheetView>
  </sheetViews>
  <sheetFormatPr defaultColWidth="12.00390625" defaultRowHeight="15"/>
  <cols>
    <col min="1" max="1" width="3.00390625" style="154" bestFit="1" customWidth="1"/>
    <col min="2" max="2" width="20.140625" style="195" customWidth="1"/>
    <col min="3" max="3" width="11.00390625" style="195" customWidth="1"/>
    <col min="4" max="4" width="10.8515625" style="195" bestFit="1" customWidth="1"/>
    <col min="5" max="5" width="10.8515625" style="195" customWidth="1"/>
    <col min="6" max="6" width="10.57421875" style="195" customWidth="1"/>
    <col min="7" max="7" width="9.7109375" style="195" customWidth="1"/>
    <col min="8" max="8" width="11.28125" style="195" bestFit="1" customWidth="1"/>
    <col min="9" max="9" width="12.00390625" style="195" customWidth="1"/>
    <col min="10" max="10" width="11.140625" style="195" customWidth="1"/>
    <col min="11" max="11" width="12.00390625" style="195" customWidth="1"/>
    <col min="12" max="12" width="11.140625" style="195" customWidth="1"/>
    <col min="13" max="14" width="9.7109375" style="195" customWidth="1"/>
    <col min="15" max="15" width="12.28125" style="195" bestFit="1" customWidth="1"/>
    <col min="16" max="16" width="14.421875" style="195" customWidth="1"/>
    <col min="17" max="16384" width="12.00390625" style="195" customWidth="1"/>
  </cols>
  <sheetData>
    <row r="1" spans="1:14" s="153" customFormat="1" ht="17.25" customHeight="1">
      <c r="A1" s="352" t="s">
        <v>657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153" customFormat="1" ht="17.25" customHeight="1">
      <c r="A2" s="352" t="s">
        <v>780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4" spans="1:14" s="180" customFormat="1" ht="13.5" customHeight="1">
      <c r="A4" s="178"/>
      <c r="B4" s="179" t="s">
        <v>0</v>
      </c>
      <c r="C4" s="179" t="s">
        <v>1</v>
      </c>
      <c r="D4" s="179" t="s">
        <v>2</v>
      </c>
      <c r="E4" s="179" t="s">
        <v>3</v>
      </c>
      <c r="F4" s="179" t="s">
        <v>6</v>
      </c>
      <c r="G4" s="179" t="s">
        <v>46</v>
      </c>
      <c r="H4" s="179" t="s">
        <v>47</v>
      </c>
      <c r="I4" s="179" t="s">
        <v>48</v>
      </c>
      <c r="J4" s="179" t="s">
        <v>89</v>
      </c>
      <c r="K4" s="179" t="s">
        <v>90</v>
      </c>
      <c r="L4" s="179" t="s">
        <v>49</v>
      </c>
      <c r="M4" s="179" t="s">
        <v>91</v>
      </c>
      <c r="N4" s="179" t="s">
        <v>92</v>
      </c>
    </row>
    <row r="5" spans="1:14" s="181" customFormat="1" ht="29.25" customHeight="1">
      <c r="A5" s="179">
        <v>1</v>
      </c>
      <c r="B5" s="353" t="s">
        <v>9</v>
      </c>
      <c r="C5" s="355" t="s">
        <v>658</v>
      </c>
      <c r="D5" s="356"/>
      <c r="E5" s="357"/>
      <c r="F5" s="358" t="s">
        <v>659</v>
      </c>
      <c r="G5" s="359"/>
      <c r="H5" s="360"/>
      <c r="I5" s="361" t="s">
        <v>660</v>
      </c>
      <c r="J5" s="362"/>
      <c r="K5" s="363"/>
      <c r="L5" s="361" t="s">
        <v>661</v>
      </c>
      <c r="M5" s="362"/>
      <c r="N5" s="363"/>
    </row>
    <row r="6" spans="1:14" s="181" customFormat="1" ht="15" customHeight="1">
      <c r="A6" s="179">
        <v>2</v>
      </c>
      <c r="B6" s="354"/>
      <c r="C6" s="182" t="s">
        <v>662</v>
      </c>
      <c r="D6" s="182" t="s">
        <v>663</v>
      </c>
      <c r="E6" s="182" t="s">
        <v>664</v>
      </c>
      <c r="F6" s="182" t="s">
        <v>662</v>
      </c>
      <c r="G6" s="182" t="s">
        <v>663</v>
      </c>
      <c r="H6" s="182" t="s">
        <v>664</v>
      </c>
      <c r="I6" s="182" t="s">
        <v>662</v>
      </c>
      <c r="J6" s="182" t="s">
        <v>663</v>
      </c>
      <c r="K6" s="182" t="s">
        <v>664</v>
      </c>
      <c r="L6" s="182" t="s">
        <v>662</v>
      </c>
      <c r="M6" s="182" t="s">
        <v>663</v>
      </c>
      <c r="N6" s="182" t="s">
        <v>664</v>
      </c>
    </row>
    <row r="7" spans="1:14" s="181" customFormat="1" ht="15" customHeight="1">
      <c r="A7" s="179">
        <v>3</v>
      </c>
      <c r="B7" s="183" t="s">
        <v>665</v>
      </c>
      <c r="C7" s="184">
        <v>0</v>
      </c>
      <c r="D7" s="184">
        <v>0</v>
      </c>
      <c r="E7" s="184">
        <f aca="true" t="shared" si="0" ref="E7:E13">C7-D7</f>
        <v>0</v>
      </c>
      <c r="F7" s="184">
        <v>76921</v>
      </c>
      <c r="G7" s="184">
        <v>0</v>
      </c>
      <c r="H7" s="184">
        <f aca="true" t="shared" si="1" ref="H7:H13">F7-G7</f>
        <v>76921</v>
      </c>
      <c r="I7" s="184">
        <v>666811</v>
      </c>
      <c r="J7" s="184">
        <v>0</v>
      </c>
      <c r="K7" s="184">
        <f aca="true" t="shared" si="2" ref="K7:K13">I7-J7</f>
        <v>666811</v>
      </c>
      <c r="L7" s="184">
        <v>0</v>
      </c>
      <c r="M7" s="184">
        <v>0</v>
      </c>
      <c r="N7" s="184">
        <f aca="true" t="shared" si="3" ref="N7:N13">L7-M7</f>
        <v>0</v>
      </c>
    </row>
    <row r="8" spans="1:14" s="181" customFormat="1" ht="15" customHeight="1">
      <c r="A8" s="179">
        <v>4</v>
      </c>
      <c r="B8" s="183" t="s">
        <v>666</v>
      </c>
      <c r="C8" s="184">
        <v>0</v>
      </c>
      <c r="D8" s="184">
        <v>0</v>
      </c>
      <c r="E8" s="184">
        <f t="shared" si="0"/>
        <v>0</v>
      </c>
      <c r="F8" s="184">
        <v>0</v>
      </c>
      <c r="G8" s="184">
        <v>0</v>
      </c>
      <c r="H8" s="184">
        <f t="shared" si="1"/>
        <v>0</v>
      </c>
      <c r="I8" s="184">
        <v>0</v>
      </c>
      <c r="J8" s="184">
        <v>0</v>
      </c>
      <c r="K8" s="184">
        <f t="shared" si="2"/>
        <v>0</v>
      </c>
      <c r="L8" s="184">
        <v>0</v>
      </c>
      <c r="M8" s="184">
        <v>0</v>
      </c>
      <c r="N8" s="184">
        <f t="shared" si="3"/>
        <v>0</v>
      </c>
    </row>
    <row r="9" spans="1:14" s="181" customFormat="1" ht="15" customHeight="1">
      <c r="A9" s="179">
        <v>5</v>
      </c>
      <c r="B9" s="183" t="s">
        <v>667</v>
      </c>
      <c r="C9" s="184">
        <v>0</v>
      </c>
      <c r="D9" s="184">
        <v>0</v>
      </c>
      <c r="E9" s="184">
        <f t="shared" si="0"/>
        <v>0</v>
      </c>
      <c r="F9" s="184">
        <v>0</v>
      </c>
      <c r="G9" s="184">
        <v>0</v>
      </c>
      <c r="H9" s="184">
        <f t="shared" si="1"/>
        <v>0</v>
      </c>
      <c r="I9" s="184">
        <v>0</v>
      </c>
      <c r="J9" s="184">
        <v>0</v>
      </c>
      <c r="K9" s="184">
        <f t="shared" si="2"/>
        <v>0</v>
      </c>
      <c r="L9" s="184">
        <v>1183188</v>
      </c>
      <c r="M9" s="184">
        <v>0</v>
      </c>
      <c r="N9" s="184">
        <f t="shared" si="3"/>
        <v>1183188</v>
      </c>
    </row>
    <row r="10" spans="1:14" s="181" customFormat="1" ht="15" customHeight="1">
      <c r="A10" s="179">
        <v>6</v>
      </c>
      <c r="B10" s="183" t="s">
        <v>668</v>
      </c>
      <c r="C10" s="184">
        <v>0</v>
      </c>
      <c r="D10" s="184">
        <v>0</v>
      </c>
      <c r="E10" s="184">
        <f t="shared" si="0"/>
        <v>0</v>
      </c>
      <c r="F10" s="184">
        <v>0</v>
      </c>
      <c r="G10" s="184">
        <v>0</v>
      </c>
      <c r="H10" s="184">
        <f t="shared" si="1"/>
        <v>0</v>
      </c>
      <c r="I10" s="184">
        <v>0</v>
      </c>
      <c r="J10" s="184">
        <v>0</v>
      </c>
      <c r="K10" s="184">
        <f t="shared" si="2"/>
        <v>0</v>
      </c>
      <c r="L10" s="184">
        <v>4805332</v>
      </c>
      <c r="M10" s="184">
        <v>0</v>
      </c>
      <c r="N10" s="184">
        <f t="shared" si="3"/>
        <v>4805332</v>
      </c>
    </row>
    <row r="11" spans="1:14" s="181" customFormat="1" ht="15" customHeight="1">
      <c r="A11" s="179">
        <v>7</v>
      </c>
      <c r="B11" s="183" t="s">
        <v>669</v>
      </c>
      <c r="C11" s="184">
        <v>4091604</v>
      </c>
      <c r="D11" s="184">
        <v>0</v>
      </c>
      <c r="E11" s="184">
        <f t="shared" si="0"/>
        <v>4091604</v>
      </c>
      <c r="F11" s="184">
        <v>0</v>
      </c>
      <c r="G11" s="184">
        <v>0</v>
      </c>
      <c r="H11" s="184">
        <f t="shared" si="1"/>
        <v>0</v>
      </c>
      <c r="I11" s="184">
        <v>0</v>
      </c>
      <c r="J11" s="184">
        <v>0</v>
      </c>
      <c r="K11" s="184">
        <f t="shared" si="2"/>
        <v>0</v>
      </c>
      <c r="L11" s="184">
        <v>0</v>
      </c>
      <c r="M11" s="184">
        <v>0</v>
      </c>
      <c r="N11" s="184">
        <f t="shared" si="3"/>
        <v>0</v>
      </c>
    </row>
    <row r="12" spans="1:14" s="181" customFormat="1" ht="15" customHeight="1">
      <c r="A12" s="179">
        <v>8</v>
      </c>
      <c r="B12" s="183" t="s">
        <v>670</v>
      </c>
      <c r="C12" s="184">
        <v>0</v>
      </c>
      <c r="D12" s="184">
        <v>0</v>
      </c>
      <c r="E12" s="184">
        <f t="shared" si="0"/>
        <v>0</v>
      </c>
      <c r="F12" s="184">
        <v>713800</v>
      </c>
      <c r="G12" s="184">
        <v>0</v>
      </c>
      <c r="H12" s="184">
        <f t="shared" si="1"/>
        <v>713800</v>
      </c>
      <c r="I12" s="184">
        <v>0</v>
      </c>
      <c r="J12" s="184">
        <v>0</v>
      </c>
      <c r="K12" s="184">
        <f t="shared" si="2"/>
        <v>0</v>
      </c>
      <c r="L12" s="184">
        <v>0</v>
      </c>
      <c r="M12" s="184">
        <v>0</v>
      </c>
      <c r="N12" s="184">
        <f t="shared" si="3"/>
        <v>0</v>
      </c>
    </row>
    <row r="13" spans="1:14" s="181" customFormat="1" ht="15" customHeight="1">
      <c r="A13" s="179">
        <v>9</v>
      </c>
      <c r="B13" s="183" t="s">
        <v>671</v>
      </c>
      <c r="C13" s="184">
        <v>0</v>
      </c>
      <c r="D13" s="184">
        <v>0</v>
      </c>
      <c r="E13" s="184">
        <f t="shared" si="0"/>
        <v>0</v>
      </c>
      <c r="F13" s="184">
        <v>0</v>
      </c>
      <c r="G13" s="184">
        <v>0</v>
      </c>
      <c r="H13" s="184">
        <f t="shared" si="1"/>
        <v>0</v>
      </c>
      <c r="I13" s="184">
        <v>102200</v>
      </c>
      <c r="J13" s="184">
        <v>0</v>
      </c>
      <c r="K13" s="184">
        <f t="shared" si="2"/>
        <v>102200</v>
      </c>
      <c r="L13" s="184">
        <v>317227</v>
      </c>
      <c r="M13" s="184">
        <v>0</v>
      </c>
      <c r="N13" s="184">
        <f t="shared" si="3"/>
        <v>317227</v>
      </c>
    </row>
    <row r="14" spans="1:14" s="181" customFormat="1" ht="15" customHeight="1">
      <c r="A14" s="179">
        <v>10</v>
      </c>
      <c r="B14" s="182" t="s">
        <v>672</v>
      </c>
      <c r="C14" s="185">
        <f>SUM(C7:C13)</f>
        <v>4091604</v>
      </c>
      <c r="D14" s="185">
        <f>SUM(D7:D13)</f>
        <v>0</v>
      </c>
      <c r="E14" s="185">
        <f>SUM(E7:E13)</f>
        <v>4091604</v>
      </c>
      <c r="F14" s="185">
        <f aca="true" t="shared" si="4" ref="F14:N14">SUM(F7:F13)</f>
        <v>790721</v>
      </c>
      <c r="G14" s="185">
        <f t="shared" si="4"/>
        <v>0</v>
      </c>
      <c r="H14" s="185">
        <f t="shared" si="4"/>
        <v>790721</v>
      </c>
      <c r="I14" s="185">
        <f t="shared" si="4"/>
        <v>769011</v>
      </c>
      <c r="J14" s="185">
        <f t="shared" si="4"/>
        <v>0</v>
      </c>
      <c r="K14" s="185">
        <f t="shared" si="4"/>
        <v>769011</v>
      </c>
      <c r="L14" s="186">
        <f t="shared" si="4"/>
        <v>6305747</v>
      </c>
      <c r="M14" s="185">
        <f t="shared" si="4"/>
        <v>0</v>
      </c>
      <c r="N14" s="186">
        <f t="shared" si="4"/>
        <v>6305747</v>
      </c>
    </row>
    <row r="15" spans="1:14" s="181" customFormat="1" ht="15" customHeight="1">
      <c r="A15" s="179">
        <v>11</v>
      </c>
      <c r="B15" s="182" t="s">
        <v>673</v>
      </c>
      <c r="C15" s="185">
        <v>0</v>
      </c>
      <c r="D15" s="185">
        <v>0</v>
      </c>
      <c r="E15" s="185">
        <f>C15-D15</f>
        <v>0</v>
      </c>
      <c r="F15" s="185">
        <v>4529596</v>
      </c>
      <c r="G15" s="185">
        <v>1064870</v>
      </c>
      <c r="H15" s="185">
        <f>F15-G15</f>
        <v>3464726</v>
      </c>
      <c r="I15" s="185">
        <v>11734481</v>
      </c>
      <c r="J15" s="185">
        <v>3420455</v>
      </c>
      <c r="K15" s="185">
        <f>I15-J15</f>
        <v>8314026</v>
      </c>
      <c r="L15" s="185">
        <v>901919</v>
      </c>
      <c r="M15" s="185">
        <v>275025</v>
      </c>
      <c r="N15" s="185">
        <f>L15-M15</f>
        <v>626894</v>
      </c>
    </row>
    <row r="16" spans="1:14" s="181" customFormat="1" ht="15" customHeight="1">
      <c r="A16" s="179">
        <v>12</v>
      </c>
      <c r="B16" s="182" t="s">
        <v>674</v>
      </c>
      <c r="C16" s="185">
        <v>35393558</v>
      </c>
      <c r="D16" s="185">
        <v>15144629</v>
      </c>
      <c r="E16" s="185">
        <f>C16-D16</f>
        <v>20248929</v>
      </c>
      <c r="F16" s="185">
        <v>1725460</v>
      </c>
      <c r="G16" s="185">
        <v>240512</v>
      </c>
      <c r="H16" s="185">
        <f>F16-G16</f>
        <v>1484948</v>
      </c>
      <c r="I16" s="185">
        <v>573847</v>
      </c>
      <c r="J16" s="185">
        <v>178396</v>
      </c>
      <c r="K16" s="185">
        <f>I16-J16</f>
        <v>395451</v>
      </c>
      <c r="L16" s="187">
        <v>11902794</v>
      </c>
      <c r="M16" s="187">
        <v>2298426</v>
      </c>
      <c r="N16" s="185">
        <f>L16-M16</f>
        <v>9604368</v>
      </c>
    </row>
    <row r="17" spans="1:14" s="181" customFormat="1" ht="15" customHeight="1">
      <c r="A17" s="179">
        <v>13</v>
      </c>
      <c r="B17" s="188" t="s">
        <v>675</v>
      </c>
      <c r="C17" s="189">
        <f>SUM(C14:C16)</f>
        <v>39485162</v>
      </c>
      <c r="D17" s="189">
        <f>SUM(D14:D16)</f>
        <v>15144629</v>
      </c>
      <c r="E17" s="189">
        <f>SUM(E14:E16)</f>
        <v>24340533</v>
      </c>
      <c r="F17" s="189">
        <f aca="true" t="shared" si="5" ref="F17:N17">SUM(F14:F16)</f>
        <v>7045777</v>
      </c>
      <c r="G17" s="189">
        <f t="shared" si="5"/>
        <v>1305382</v>
      </c>
      <c r="H17" s="189">
        <f t="shared" si="5"/>
        <v>5740395</v>
      </c>
      <c r="I17" s="189">
        <f t="shared" si="5"/>
        <v>13077339</v>
      </c>
      <c r="J17" s="189">
        <f t="shared" si="5"/>
        <v>3598851</v>
      </c>
      <c r="K17" s="189">
        <f t="shared" si="5"/>
        <v>9478488</v>
      </c>
      <c r="L17" s="190">
        <f t="shared" si="5"/>
        <v>19110460</v>
      </c>
      <c r="M17" s="190">
        <f t="shared" si="5"/>
        <v>2573451</v>
      </c>
      <c r="N17" s="190">
        <f t="shared" si="5"/>
        <v>16537009</v>
      </c>
    </row>
    <row r="18" spans="1:14" s="181" customFormat="1" ht="15" customHeight="1">
      <c r="A18" s="179">
        <v>14</v>
      </c>
      <c r="B18" s="183" t="s">
        <v>676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4">
        <v>0</v>
      </c>
      <c r="M18" s="184">
        <v>0</v>
      </c>
      <c r="N18" s="183">
        <f>L18-M18</f>
        <v>0</v>
      </c>
    </row>
    <row r="19" spans="1:14" s="181" customFormat="1" ht="15" customHeight="1">
      <c r="A19" s="179">
        <v>15</v>
      </c>
      <c r="B19" s="183" t="s">
        <v>677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4">
        <v>277621</v>
      </c>
      <c r="M19" s="184">
        <v>277621</v>
      </c>
      <c r="N19" s="183">
        <f>L19-M19</f>
        <v>0</v>
      </c>
    </row>
    <row r="20" spans="1:14" s="181" customFormat="1" ht="15" customHeight="1">
      <c r="A20" s="179">
        <v>16</v>
      </c>
      <c r="B20" s="183" t="s">
        <v>678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f>I20-J20</f>
        <v>0</v>
      </c>
      <c r="L20" s="184">
        <v>269900</v>
      </c>
      <c r="M20" s="184">
        <v>216264</v>
      </c>
      <c r="N20" s="184">
        <f>L20-M20</f>
        <v>53636</v>
      </c>
    </row>
    <row r="21" spans="1:14" s="181" customFormat="1" ht="15" customHeight="1">
      <c r="A21" s="179">
        <v>17</v>
      </c>
      <c r="B21" s="183" t="s">
        <v>679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4">
        <v>1069130</v>
      </c>
      <c r="M21" s="184">
        <v>1069130</v>
      </c>
      <c r="N21" s="183">
        <v>0</v>
      </c>
    </row>
    <row r="22" spans="1:14" s="181" customFormat="1" ht="15" customHeight="1">
      <c r="A22" s="179">
        <v>18</v>
      </c>
      <c r="B22" s="188" t="s">
        <v>680</v>
      </c>
      <c r="C22" s="188">
        <f>SUM(C18:C21)</f>
        <v>0</v>
      </c>
      <c r="D22" s="188">
        <f>SUM(D18:D21)</f>
        <v>0</v>
      </c>
      <c r="E22" s="188">
        <f>SUM(E18:E21)</f>
        <v>0</v>
      </c>
      <c r="F22" s="188">
        <f aca="true" t="shared" si="6" ref="F22:K22">SUM(F18:F21)</f>
        <v>0</v>
      </c>
      <c r="G22" s="188">
        <f t="shared" si="6"/>
        <v>0</v>
      </c>
      <c r="H22" s="188">
        <f t="shared" si="6"/>
        <v>0</v>
      </c>
      <c r="I22" s="188">
        <f t="shared" si="6"/>
        <v>0</v>
      </c>
      <c r="J22" s="188">
        <f t="shared" si="6"/>
        <v>0</v>
      </c>
      <c r="K22" s="188">
        <f t="shared" si="6"/>
        <v>0</v>
      </c>
      <c r="L22" s="189">
        <f>SUM(L18:L21)</f>
        <v>1616651</v>
      </c>
      <c r="M22" s="189">
        <f>SUM(M18:M21)</f>
        <v>1563015</v>
      </c>
      <c r="N22" s="189">
        <f>SUM(N18:N21)</f>
        <v>53636</v>
      </c>
    </row>
    <row r="23" spans="1:14" s="181" customFormat="1" ht="15" customHeight="1">
      <c r="A23" s="179">
        <v>19</v>
      </c>
      <c r="B23" s="183" t="s">
        <v>681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91">
        <v>0</v>
      </c>
      <c r="M23" s="184">
        <v>0</v>
      </c>
      <c r="N23" s="184">
        <f>L23-M23</f>
        <v>0</v>
      </c>
    </row>
    <row r="24" spans="1:14" s="181" customFormat="1" ht="15" customHeight="1">
      <c r="A24" s="179">
        <v>20</v>
      </c>
      <c r="B24" s="183" t="s">
        <v>682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91">
        <v>4025000</v>
      </c>
      <c r="M24" s="184">
        <v>4025000</v>
      </c>
      <c r="N24" s="184">
        <f>L24-M24</f>
        <v>0</v>
      </c>
    </row>
    <row r="25" spans="1:14" s="181" customFormat="1" ht="15" customHeight="1">
      <c r="A25" s="179">
        <v>21</v>
      </c>
      <c r="B25" s="188" t="s">
        <v>683</v>
      </c>
      <c r="C25" s="188">
        <f aca="true" t="shared" si="7" ref="C25:H25">C23</f>
        <v>0</v>
      </c>
      <c r="D25" s="188">
        <f t="shared" si="7"/>
        <v>0</v>
      </c>
      <c r="E25" s="188">
        <f t="shared" si="7"/>
        <v>0</v>
      </c>
      <c r="F25" s="188">
        <f t="shared" si="7"/>
        <v>0</v>
      </c>
      <c r="G25" s="188">
        <f t="shared" si="7"/>
        <v>0</v>
      </c>
      <c r="H25" s="188">
        <f t="shared" si="7"/>
        <v>0</v>
      </c>
      <c r="I25" s="188">
        <f aca="true" t="shared" si="8" ref="I25:N25">SUM(I23:I24)</f>
        <v>0</v>
      </c>
      <c r="J25" s="188">
        <f t="shared" si="8"/>
        <v>0</v>
      </c>
      <c r="K25" s="188">
        <f t="shared" si="8"/>
        <v>0</v>
      </c>
      <c r="L25" s="190">
        <f t="shared" si="8"/>
        <v>4025000</v>
      </c>
      <c r="M25" s="189">
        <f t="shared" si="8"/>
        <v>4025000</v>
      </c>
      <c r="N25" s="189">
        <f t="shared" si="8"/>
        <v>0</v>
      </c>
    </row>
    <row r="26" spans="1:14" s="181" customFormat="1" ht="15" customHeight="1">
      <c r="A26" s="179">
        <v>22</v>
      </c>
      <c r="B26" s="182" t="s">
        <v>684</v>
      </c>
      <c r="C26" s="182"/>
      <c r="D26" s="182"/>
      <c r="E26" s="182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4" s="181" customFormat="1" ht="15" customHeight="1">
      <c r="A27" s="179">
        <v>23</v>
      </c>
      <c r="B27" s="183" t="s">
        <v>685</v>
      </c>
      <c r="C27" s="183">
        <v>0</v>
      </c>
      <c r="D27" s="183">
        <v>0</v>
      </c>
      <c r="E27" s="183">
        <f>C27-D27</f>
        <v>0</v>
      </c>
      <c r="F27" s="183">
        <v>0</v>
      </c>
      <c r="G27" s="183">
        <v>0</v>
      </c>
      <c r="H27" s="183">
        <v>0</v>
      </c>
      <c r="I27" s="183">
        <v>10898000</v>
      </c>
      <c r="J27" s="183">
        <v>1200314</v>
      </c>
      <c r="K27" s="183">
        <f>I27-J27</f>
        <v>9697686</v>
      </c>
      <c r="L27" s="183">
        <v>0</v>
      </c>
      <c r="M27" s="183">
        <v>0</v>
      </c>
      <c r="N27" s="183">
        <v>0</v>
      </c>
    </row>
    <row r="28" spans="1:14" s="181" customFormat="1" ht="15" customHeight="1">
      <c r="A28" s="179">
        <v>24</v>
      </c>
      <c r="B28" s="183" t="s">
        <v>686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791000</v>
      </c>
      <c r="J28" s="183">
        <v>278206</v>
      </c>
      <c r="K28" s="183">
        <f>I28-J28</f>
        <v>512794</v>
      </c>
      <c r="L28" s="183">
        <v>0</v>
      </c>
      <c r="M28" s="183">
        <v>0</v>
      </c>
      <c r="N28" s="183">
        <f>L28-M28</f>
        <v>0</v>
      </c>
    </row>
    <row r="29" spans="1:14" s="181" customFormat="1" ht="15" customHeight="1">
      <c r="A29" s="179">
        <v>25</v>
      </c>
      <c r="B29" s="188" t="s">
        <v>687</v>
      </c>
      <c r="C29" s="188">
        <f aca="true" t="shared" si="9" ref="C29:N29">SUM(C27:C28)</f>
        <v>0</v>
      </c>
      <c r="D29" s="188">
        <f t="shared" si="9"/>
        <v>0</v>
      </c>
      <c r="E29" s="188">
        <f t="shared" si="9"/>
        <v>0</v>
      </c>
      <c r="F29" s="188">
        <f t="shared" si="9"/>
        <v>0</v>
      </c>
      <c r="G29" s="188">
        <f t="shared" si="9"/>
        <v>0</v>
      </c>
      <c r="H29" s="188">
        <f t="shared" si="9"/>
        <v>0</v>
      </c>
      <c r="I29" s="188">
        <f t="shared" si="9"/>
        <v>11689000</v>
      </c>
      <c r="J29" s="188">
        <f t="shared" si="9"/>
        <v>1478520</v>
      </c>
      <c r="K29" s="188">
        <f t="shared" si="9"/>
        <v>10210480</v>
      </c>
      <c r="L29" s="188">
        <f t="shared" si="9"/>
        <v>0</v>
      </c>
      <c r="M29" s="188">
        <f t="shared" si="9"/>
        <v>0</v>
      </c>
      <c r="N29" s="188">
        <f t="shared" si="9"/>
        <v>0</v>
      </c>
    </row>
    <row r="30" spans="1:16" s="181" customFormat="1" ht="15" customHeight="1">
      <c r="A30" s="179">
        <v>26</v>
      </c>
      <c r="B30" s="188" t="s">
        <v>688</v>
      </c>
      <c r="C30" s="189">
        <f aca="true" t="shared" si="10" ref="C30:N30">C17+C22+C25+C29</f>
        <v>39485162</v>
      </c>
      <c r="D30" s="189">
        <f t="shared" si="10"/>
        <v>15144629</v>
      </c>
      <c r="E30" s="189">
        <f t="shared" si="10"/>
        <v>24340533</v>
      </c>
      <c r="F30" s="189">
        <f t="shared" si="10"/>
        <v>7045777</v>
      </c>
      <c r="G30" s="189">
        <f t="shared" si="10"/>
        <v>1305382</v>
      </c>
      <c r="H30" s="189">
        <f t="shared" si="10"/>
        <v>5740395</v>
      </c>
      <c r="I30" s="189">
        <f t="shared" si="10"/>
        <v>24766339</v>
      </c>
      <c r="J30" s="189">
        <f t="shared" si="10"/>
        <v>5077371</v>
      </c>
      <c r="K30" s="189">
        <f t="shared" si="10"/>
        <v>19688968</v>
      </c>
      <c r="L30" s="190">
        <f t="shared" si="10"/>
        <v>24752111</v>
      </c>
      <c r="M30" s="190">
        <f t="shared" si="10"/>
        <v>8161466</v>
      </c>
      <c r="N30" s="190">
        <f t="shared" si="10"/>
        <v>16590645</v>
      </c>
      <c r="P30" s="192"/>
    </row>
    <row r="31" spans="1:14" ht="12.75">
      <c r="A31" s="179">
        <v>27</v>
      </c>
      <c r="B31" s="193" t="s">
        <v>689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1:14" s="181" customFormat="1" ht="12">
      <c r="A32" s="179">
        <v>28</v>
      </c>
      <c r="B32" s="183" t="s">
        <v>665</v>
      </c>
      <c r="C32" s="183"/>
      <c r="D32" s="183"/>
      <c r="E32" s="183"/>
      <c r="F32" s="184">
        <v>121939</v>
      </c>
      <c r="G32" s="184">
        <v>0</v>
      </c>
      <c r="H32" s="184">
        <v>121939</v>
      </c>
      <c r="I32" s="183"/>
      <c r="J32" s="183"/>
      <c r="K32" s="183"/>
      <c r="L32" s="183"/>
      <c r="M32" s="183"/>
      <c r="N32" s="183"/>
    </row>
    <row r="33" spans="1:14" s="181" customFormat="1" ht="12">
      <c r="A33" s="179">
        <v>29</v>
      </c>
      <c r="B33" s="182" t="s">
        <v>673</v>
      </c>
      <c r="C33" s="183"/>
      <c r="D33" s="183"/>
      <c r="E33" s="183"/>
      <c r="F33" s="184">
        <v>3849810</v>
      </c>
      <c r="G33" s="184">
        <v>0</v>
      </c>
      <c r="H33" s="184">
        <v>3849810</v>
      </c>
      <c r="I33" s="183"/>
      <c r="J33" s="183"/>
      <c r="K33" s="183"/>
      <c r="L33" s="183"/>
      <c r="M33" s="183"/>
      <c r="N33" s="183"/>
    </row>
    <row r="34" spans="1:14" s="199" customFormat="1" ht="36">
      <c r="A34" s="179">
        <v>30</v>
      </c>
      <c r="B34" s="196" t="s">
        <v>690</v>
      </c>
      <c r="C34" s="197">
        <f>SUM(C32:C33)</f>
        <v>0</v>
      </c>
      <c r="D34" s="197">
        <f>SUM(D32:D33)</f>
        <v>0</v>
      </c>
      <c r="E34" s="197">
        <f>SUM(E32:E33)</f>
        <v>0</v>
      </c>
      <c r="F34" s="198">
        <f>SUM(F32:F33)</f>
        <v>3971749</v>
      </c>
      <c r="G34" s="198">
        <f aca="true" t="shared" si="11" ref="G34:N34">SUM(G32:G33)</f>
        <v>0</v>
      </c>
      <c r="H34" s="198">
        <f t="shared" si="11"/>
        <v>3971749</v>
      </c>
      <c r="I34" s="197">
        <f t="shared" si="11"/>
        <v>0</v>
      </c>
      <c r="J34" s="197">
        <f t="shared" si="11"/>
        <v>0</v>
      </c>
      <c r="K34" s="197">
        <f t="shared" si="11"/>
        <v>0</v>
      </c>
      <c r="L34" s="197">
        <f t="shared" si="11"/>
        <v>0</v>
      </c>
      <c r="M34" s="197">
        <f t="shared" si="11"/>
        <v>0</v>
      </c>
      <c r="N34" s="197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 vertic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2017-05-22T13:28:17Z</cp:lastPrinted>
  <dcterms:created xsi:type="dcterms:W3CDTF">2011-02-02T09:24:37Z</dcterms:created>
  <dcterms:modified xsi:type="dcterms:W3CDTF">2017-05-22T13:32:37Z</dcterms:modified>
  <cp:category/>
  <cp:version/>
  <cp:contentType/>
  <cp:contentStatus/>
</cp:coreProperties>
</file>