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6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r:id="rId6"/>
    <sheet name="kvalap" sheetId="7" r:id="rId7"/>
    <sheet name="Egyensúly 2012-2014. " sheetId="8" r:id="rId8"/>
    <sheet name="utem" sheetId="9" r:id="rId9"/>
    <sheet name="forintos mérleg" sheetId="10" r:id="rId10"/>
    <sheet name="vagyon" sheetId="11" r:id="rId11"/>
    <sheet name="100 fölötti" sheetId="12" r:id="rId12"/>
    <sheet name="beruházás" sheetId="13" r:id="rId13"/>
    <sheet name="értékpapír" sheetId="14" r:id="rId14"/>
    <sheet name="követelés" sheetId="15" r:id="rId15"/>
    <sheet name="kötelezettség" sheetId="16" r:id="rId16"/>
    <sheet name="változások" sheetId="17" r:id="rId17"/>
    <sheet name="reszesedes" sheetId="18" r:id="rId18"/>
    <sheet name="adósságáll" sheetId="19" r:id="rId19"/>
    <sheet name="tobbeves" sheetId="20" r:id="rId20"/>
    <sheet name="közvetett támog" sheetId="21" r:id="rId21"/>
    <sheet name="Bevételek" sheetId="22" r:id="rId22"/>
    <sheet name="Kiadás" sheetId="23" r:id="rId23"/>
    <sheet name="COFOG" sheetId="24" r:id="rId24"/>
    <sheet name="Határozat (2)" sheetId="25" state="hidden" r:id="rId25"/>
  </sheets>
  <externalReferences>
    <externalReference r:id="rId28"/>
    <externalReference r:id="rId29"/>
    <externalReference r:id="rId30"/>
  </externalReferences>
  <definedNames>
    <definedName name="aa" localSheetId="16">'[1]vagyon'!#REF!</definedName>
    <definedName name="aa">'[1]vagyon'!#REF!</definedName>
    <definedName name="aaa" localSheetId="16">'[1]vagyon'!#REF!</definedName>
    <definedName name="aaa">'[1]vagyon'!#REF!</definedName>
    <definedName name="bb" localSheetId="16">'[1]vagyon'!#REF!</definedName>
    <definedName name="bb">'[1]vagyon'!#REF!</definedName>
    <definedName name="bbb" localSheetId="16">'[1]vagyon'!#REF!</definedName>
    <definedName name="bbb">'[1]vagyon'!#REF!</definedName>
    <definedName name="bháza" localSheetId="16">'[1]vagyon'!#REF!</definedName>
    <definedName name="bháza">'[1]vagyon'!#REF!</definedName>
    <definedName name="CC" localSheetId="16">'[1]vagyon'!#REF!</definedName>
    <definedName name="CC">'[1]vagyon'!#REF!</definedName>
    <definedName name="ccc" localSheetId="16">'[1]vagyon'!#REF!</definedName>
    <definedName name="ccc">'[1]vagyon'!#REF!</definedName>
    <definedName name="cccc" localSheetId="16">'[2]vagyon'!#REF!</definedName>
    <definedName name="cccc">'[2]vagyon'!#REF!</definedName>
    <definedName name="cccccc" localSheetId="16">'[1]vagyon'!#REF!</definedName>
    <definedName name="cccccc">'[1]vagyon'!#REF!</definedName>
    <definedName name="ee" localSheetId="16">'[2]vagyon'!#REF!</definedName>
    <definedName name="ee">'[2]vagyon'!#REF!</definedName>
    <definedName name="éé" localSheetId="16">'[1]vagyon'!#REF!</definedName>
    <definedName name="éé">'[1]vagyon'!#REF!</definedName>
    <definedName name="ééééé" localSheetId="16">'[1]vagyon'!#REF!</definedName>
    <definedName name="ééééé">'[1]vagyon'!#REF!</definedName>
    <definedName name="ff" localSheetId="16">'[2]vagyon'!#REF!</definedName>
    <definedName name="ff">'[2]vagyon'!#REF!</definedName>
    <definedName name="fff" localSheetId="16">'[1]vagyon'!#REF!</definedName>
    <definedName name="fff">'[1]vagyon'!#REF!</definedName>
    <definedName name="ffff" localSheetId="16">'[1]vagyon'!#REF!</definedName>
    <definedName name="ffff">'[1]vagyon'!#REF!</definedName>
    <definedName name="ffffffff" localSheetId="16">'[1]vagyon'!#REF!</definedName>
    <definedName name="ffffffff">'[1]vagyon'!#REF!</definedName>
    <definedName name="HHH" localSheetId="16">'[1]vagyon'!#REF!</definedName>
    <definedName name="HHH">'[1]vagyon'!#REF!</definedName>
    <definedName name="HHHH" localSheetId="16">'[1]vagyon'!#REF!</definedName>
    <definedName name="HHHH">'[1]vagyon'!#REF!</definedName>
    <definedName name="iiii" localSheetId="16">'[1]vagyon'!#REF!</definedName>
    <definedName name="iiii">'[1]vagyon'!#REF!</definedName>
    <definedName name="kkk" localSheetId="16">'[1]vagyon'!#REF!</definedName>
    <definedName name="kkk">'[1]vagyon'!#REF!</definedName>
    <definedName name="kkkkk" localSheetId="16">'[1]vagyon'!#REF!</definedName>
    <definedName name="kkkkk">'[1]vagyon'!#REF!</definedName>
    <definedName name="lll" localSheetId="16">'[1]vagyon'!#REF!</definedName>
    <definedName name="lll">'[1]vagyon'!#REF!</definedName>
    <definedName name="mm" localSheetId="16">'[1]vagyon'!#REF!</definedName>
    <definedName name="mm">'[1]vagyon'!#REF!</definedName>
    <definedName name="mmm" localSheetId="16">'[1]vagyon'!#REF!</definedName>
    <definedName name="mmm">'[1]vagyon'!#REF!</definedName>
    <definedName name="_xlnm.Print_Titles" localSheetId="11">'100 fölötti'!$1:$6</definedName>
    <definedName name="_xlnm.Print_Titles" localSheetId="12">'beruházás'!$1:$6</definedName>
    <definedName name="_xlnm.Print_Titles" localSheetId="21">'Bevételek'!$1:$4</definedName>
    <definedName name="_xlnm.Print_Titles" localSheetId="23">'COFOG'!$1:$5</definedName>
    <definedName name="_xlnm.Print_Titles" localSheetId="7">'Egyensúly 2012-2014. '!$1:$2</definedName>
    <definedName name="_xlnm.Print_Titles" localSheetId="13">'értékpapír'!$1:$7</definedName>
    <definedName name="_xlnm.Print_Titles" localSheetId="1">'Felh'!$1:$6</definedName>
    <definedName name="_xlnm.Print_Titles" localSheetId="9">'forintos mérleg'!$1:$4</definedName>
    <definedName name="_xlnm.Print_Titles" localSheetId="22">'Kiadás'!$1:$4</definedName>
    <definedName name="_xlnm.Print_Titles" localSheetId="15">'kötelezettség'!$1:$6</definedName>
    <definedName name="_xlnm.Print_Titles" localSheetId="14">'követelés'!$1:$6</definedName>
    <definedName name="_xlnm.Print_Titles" localSheetId="20">'közvetett támog'!$1:$3</definedName>
    <definedName name="_xlnm.Print_Titles" localSheetId="0">'Összesen'!$1:$4</definedName>
    <definedName name="_xlnm.Print_Titles" localSheetId="10">'vagyon'!$1:$6</definedName>
    <definedName name="_xlnm.Print_Titles" localSheetId="16">'változások'!$1:$4</definedName>
    <definedName name="Nyomtatási_ter" localSheetId="18">'[3]vagyon'!#REF!</definedName>
    <definedName name="Nyomtatási_ter" localSheetId="12">'[3]vagyon'!#REF!</definedName>
    <definedName name="Nyomtatási_ter" localSheetId="13">'[1]vagyon'!#REF!</definedName>
    <definedName name="Nyomtatási_ter" localSheetId="9">'[3]vagyon'!#REF!</definedName>
    <definedName name="Nyomtatási_ter" localSheetId="15">'[3]vagyon'!#REF!</definedName>
    <definedName name="Nyomtatási_ter" localSheetId="14">'[3]vagyon'!#REF!</definedName>
    <definedName name="Nyomtatási_ter" localSheetId="17">'[1]vagyon'!#REF!</definedName>
    <definedName name="Nyomtatási_ter" localSheetId="10">'[3]vagyon'!#REF!</definedName>
    <definedName name="Nyomtatási_ter" localSheetId="4">'[1]vagyon'!#REF!</definedName>
    <definedName name="Nyomtatási_ter" localSheetId="16">'[1]vagyon'!#REF!</definedName>
    <definedName name="Nyomtatási_ter">'[1]vagyon'!#REF!</definedName>
    <definedName name="OOO" localSheetId="16">'[2]vagyon'!#REF!</definedName>
    <definedName name="OOO">'[2]vagyon'!#REF!</definedName>
    <definedName name="OOOO" localSheetId="16">'[1]vagyon'!#REF!</definedName>
    <definedName name="OOOO">'[1]vagyon'!#REF!</definedName>
    <definedName name="OOOOOO" localSheetId="16">'[1]vagyon'!#REF!</definedName>
    <definedName name="OOOOOO">'[1]vagyon'!#REF!</definedName>
    <definedName name="OOÚÚÚÚ" localSheetId="16">'[1]vagyon'!#REF!</definedName>
    <definedName name="OOÚÚÚÚ">'[1]vagyon'!#REF!</definedName>
    <definedName name="OŐŐ" localSheetId="16">'[1]vagyon'!#REF!</definedName>
    <definedName name="OŐŐ">'[1]vagyon'!#REF!</definedName>
    <definedName name="ŐŐŐ" localSheetId="16">'[1]vagyon'!#REF!</definedName>
    <definedName name="ŐŐŐ">'[1]vagyon'!#REF!</definedName>
    <definedName name="Pénzmaradvány." localSheetId="9">'[2]vagyon'!#REF!</definedName>
    <definedName name="Pénzmaradvány." localSheetId="15">'[2]vagyon'!#REF!</definedName>
    <definedName name="Pénzmaradvány." localSheetId="14">'[2]vagyon'!#REF!</definedName>
    <definedName name="Pénzmaradvány." localSheetId="10">'[2]vagyon'!#REF!</definedName>
    <definedName name="Pénzmaradvány." localSheetId="16">'[2]vagyon'!#REF!</definedName>
    <definedName name="Pénzmaradvány.">'[2]vagyon'!#REF!</definedName>
    <definedName name="pénzmaradvány1" localSheetId="16">'[1]vagyon'!#REF!</definedName>
    <definedName name="pénzmaradvány1">'[1]vagyon'!#REF!</definedName>
    <definedName name="pp" localSheetId="16">'[1]vagyon'!#REF!</definedName>
    <definedName name="pp">'[1]vagyon'!#REF!</definedName>
    <definedName name="uu" localSheetId="16">'[1]vagyon'!#REF!</definedName>
    <definedName name="uu">'[1]vagyon'!#REF!</definedName>
    <definedName name="uuuuu" localSheetId="16">'[1]vagyon'!#REF!</definedName>
    <definedName name="uuuuu">'[1]vagyon'!#REF!</definedName>
    <definedName name="ŰŰ" localSheetId="16">'[2]vagyon'!#REF!</definedName>
    <definedName name="ŰŰ">'[2]vagyon'!#REF!</definedName>
    <definedName name="vagy">'[3]vagyon'!#REF!</definedName>
    <definedName name="ww" localSheetId="16">'[1]vagyon'!#REF!</definedName>
    <definedName name="ww">'[1]vagyon'!#REF!</definedName>
    <definedName name="XXXX" localSheetId="17">'[1]vagyon'!#REF!</definedName>
    <definedName name="XXXX" localSheetId="4">'[1]vagyon'!#REF!</definedName>
    <definedName name="XXXX" localSheetId="16">'[1]vagyon'!#REF!</definedName>
    <definedName name="XXXX">'[1]vagyon'!#REF!</definedName>
    <definedName name="xxxxx" localSheetId="16">'[1]vagyon'!#REF!</definedName>
    <definedName name="xxxxx">'[1]vagyon'!#REF!</definedName>
    <definedName name="ZZZZZ" localSheetId="16">'[1]vagyon'!#REF!</definedName>
    <definedName name="ZZZZZ">'[1]vagyon'!#REF!</definedName>
  </definedNames>
  <calcPr fullCalcOnLoad="1"/>
</workbook>
</file>

<file path=xl/comments2.xml><?xml version="1.0" encoding="utf-8"?>
<comments xmlns="http://schemas.openxmlformats.org/spreadsheetml/2006/main">
  <authors>
    <author>Livi</author>
  </authors>
  <commentList>
    <comment ref="B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2.xml><?xml version="1.0" encoding="utf-8"?>
<comments xmlns="http://schemas.openxmlformats.org/spreadsheetml/2006/main">
  <authors>
    <author>Livi</author>
  </authors>
  <commentList>
    <comment ref="A27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3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sharedStrings.xml><?xml version="1.0" encoding="utf-8"?>
<sst xmlns="http://schemas.openxmlformats.org/spreadsheetml/2006/main" count="1368" uniqueCount="853">
  <si>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</si>
  <si>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</si>
  <si>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</si>
  <si>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</si>
  <si>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</si>
  <si>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</si>
  <si>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</si>
  <si>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</si>
  <si>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</si>
  <si>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</si>
  <si>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</si>
  <si>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</si>
  <si>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</si>
  <si>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</si>
  <si>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</si>
  <si>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</si>
  <si>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</si>
  <si>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</si>
  <si>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</si>
  <si>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</si>
  <si>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</si>
  <si>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</si>
  <si>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</si>
  <si>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</si>
  <si>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</si>
  <si>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</si>
  <si>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</si>
  <si>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</si>
  <si>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</si>
  <si>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</si>
  <si>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</si>
  <si>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</si>
  <si>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</si>
  <si>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</si>
  <si>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</si>
  <si>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</si>
  <si>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</si>
  <si>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</si>
  <si>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</si>
  <si>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</si>
  <si>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</si>
  <si>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</si>
  <si>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</si>
  <si>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</si>
  <si>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</si>
  <si>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</si>
  <si>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</si>
  <si>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</si>
  <si>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</si>
  <si>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</si>
  <si>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</si>
  <si>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</si>
  <si>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</si>
  <si>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</si>
  <si>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</si>
  <si>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</si>
  <si>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</si>
  <si>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</si>
  <si>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</si>
  <si>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</si>
  <si>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</si>
  <si>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</si>
  <si>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</si>
  <si>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</si>
  <si>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</si>
  <si>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</si>
  <si>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</si>
  <si>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</si>
  <si>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</si>
  <si>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</si>
  <si>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</si>
  <si>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</si>
  <si>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</si>
  <si>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</si>
  <si>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</si>
  <si>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</si>
  <si>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</si>
  <si>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</si>
  <si>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</si>
  <si>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</si>
  <si>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</si>
  <si>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</si>
  <si>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</si>
  <si>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</si>
  <si>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</si>
  <si>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</si>
  <si>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</si>
  <si>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</si>
  <si>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</si>
  <si>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</si>
  <si>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</si>
  <si>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</si>
  <si>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</si>
  <si>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</si>
  <si>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</si>
  <si>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</si>
  <si>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</si>
  <si>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</si>
  <si>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</si>
  <si>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</si>
  <si>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</si>
  <si>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</si>
  <si>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</si>
  <si>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</si>
  <si>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</si>
  <si>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</si>
  <si>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</si>
  <si>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</si>
  <si>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</si>
  <si>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</si>
  <si>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</si>
  <si>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</si>
  <si>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</si>
  <si>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</si>
  <si>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</si>
  <si>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</si>
  <si>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</si>
  <si>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</si>
  <si>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</si>
  <si>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</si>
  <si>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</si>
  <si>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</si>
  <si>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</si>
  <si>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</si>
  <si>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</si>
  <si>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</si>
  <si>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</si>
  <si>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</si>
  <si>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</si>
  <si>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</si>
  <si>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</si>
  <si>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</si>
  <si>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</si>
  <si>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</si>
  <si>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</si>
  <si>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</si>
  <si>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</si>
  <si>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</si>
  <si>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</si>
  <si>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</si>
  <si>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</si>
  <si>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</si>
  <si>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</si>
  <si>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</si>
  <si>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</si>
  <si>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</si>
  <si>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</si>
  <si>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</si>
  <si>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</si>
  <si>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</si>
  <si>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</si>
  <si>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</si>
  <si>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</si>
  <si>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</si>
  <si>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</si>
  <si>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</si>
  <si>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</si>
  <si>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</si>
  <si>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</si>
  <si>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</si>
  <si>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</si>
  <si>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</si>
  <si>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</si>
  <si>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</si>
  <si>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</si>
  <si>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</si>
  <si>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</si>
  <si>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</si>
  <si>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</si>
  <si>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</si>
  <si>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</si>
  <si>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</si>
  <si>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</si>
  <si>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</si>
  <si>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</si>
  <si>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</si>
  <si>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</si>
  <si>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</si>
  <si>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</si>
  <si>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</si>
  <si>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</si>
  <si>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</si>
  <si>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</si>
  <si>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</si>
  <si>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</si>
  <si>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</si>
  <si>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</si>
  <si>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</si>
  <si>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</si>
  <si>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</si>
  <si>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</si>
  <si>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</si>
  <si>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</si>
  <si>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</si>
  <si>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</si>
  <si>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</si>
  <si>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</si>
  <si>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</si>
  <si>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</si>
  <si>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</si>
  <si>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</si>
  <si>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</si>
  <si>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</si>
  <si>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</si>
  <si>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</si>
  <si>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</si>
  <si>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</si>
  <si>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</si>
  <si>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</si>
  <si>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</si>
  <si>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</si>
  <si>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</si>
  <si>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</si>
  <si>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</si>
  <si>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</si>
  <si>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</si>
  <si>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</si>
  <si>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</si>
  <si>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</si>
  <si>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</si>
  <si>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</si>
  <si>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</si>
  <si>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</si>
  <si>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</si>
  <si>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</si>
  <si>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</si>
  <si>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</si>
  <si>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</si>
  <si>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</si>
  <si>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</si>
  <si>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</si>
  <si>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</si>
  <si>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</si>
  <si>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</si>
  <si>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</si>
  <si>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</si>
  <si>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</si>
  <si>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</si>
  <si>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</si>
  <si>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</si>
  <si>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</si>
  <si>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</si>
  <si>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</si>
  <si>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</si>
  <si>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</si>
  <si>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</si>
  <si>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</si>
  <si>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</si>
  <si>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</si>
  <si>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</si>
  <si>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</si>
  <si>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</si>
  <si>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</si>
  <si>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</si>
  <si>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</si>
  <si>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</si>
  <si>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</si>
  <si>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</si>
  <si>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</si>
  <si>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</si>
  <si>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</si>
  <si>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</si>
  <si>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</si>
  <si>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</si>
  <si>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</si>
  <si>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</si>
  <si>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</si>
  <si>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</si>
  <si>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</si>
  <si>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</si>
  <si>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</si>
  <si>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</si>
  <si>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</si>
  <si>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</si>
  <si>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</si>
  <si>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</si>
  <si>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</si>
  <si>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</si>
  <si>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</si>
  <si>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</si>
  <si>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</si>
  <si>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</si>
  <si>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</si>
  <si>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</si>
  <si>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</si>
  <si>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</si>
  <si>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</si>
  <si>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</si>
  <si>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</si>
  <si>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</si>
  <si>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</si>
  <si>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</si>
  <si>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</si>
  <si>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</si>
  <si>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</si>
  <si>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</si>
  <si>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</si>
  <si>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</si>
  <si>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</si>
  <si>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</si>
  <si>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</si>
  <si>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</si>
  <si>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</si>
  <si>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</si>
  <si>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</si>
  <si>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</si>
  <si>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</si>
  <si>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</si>
  <si>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</si>
  <si>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</si>
  <si>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</si>
  <si>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</si>
  <si>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</si>
  <si>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</si>
  <si>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</si>
  <si>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</si>
  <si>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</si>
  <si>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</si>
  <si>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</si>
  <si>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</si>
  <si>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</si>
  <si>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</si>
  <si>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</si>
  <si>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</si>
  <si>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</si>
  <si>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</si>
  <si>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</si>
  <si>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</si>
  <si>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</si>
  <si>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</si>
  <si>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</si>
  <si>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</si>
  <si>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</si>
  <si>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</si>
  <si>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</si>
  <si>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</si>
  <si>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</si>
  <si>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</si>
  <si>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</si>
  <si>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</si>
  <si>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</si>
  <si>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</si>
  <si>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</si>
  <si>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</si>
  <si>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</si>
  <si>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</si>
  <si>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</si>
  <si>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</si>
  <si>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</si>
  <si>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</si>
  <si>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</si>
  <si>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</si>
  <si>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</si>
  <si>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</si>
  <si>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</si>
  <si>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</si>
  <si>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</si>
  <si>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</si>
  <si>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</si>
  <si>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</si>
  <si>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</si>
  <si>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</si>
  <si>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</si>
  <si>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</si>
  <si>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</si>
  <si>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</si>
  <si>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</si>
  <si>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</si>
  <si>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</si>
  <si>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</si>
  <si>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</si>
  <si>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</si>
  <si>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</si>
  <si>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</si>
  <si>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</si>
  <si>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</si>
  <si>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</si>
  <si>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</si>
  <si>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</si>
  <si>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</si>
  <si>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</si>
  <si>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</si>
  <si>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</si>
  <si>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</si>
  <si>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</si>
  <si>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</si>
  <si>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</si>
  <si>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</si>
  <si>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</si>
  <si>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</si>
  <si>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</si>
  <si>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</si>
  <si>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</si>
  <si>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</si>
  <si>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</si>
  <si>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</si>
  <si>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</si>
  <si>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</si>
  <si>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</si>
  <si>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</si>
  <si>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</si>
  <si>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</si>
  <si>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</si>
  <si>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</si>
  <si>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</si>
  <si>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</si>
  <si>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</si>
  <si>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</si>
  <si>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</si>
  <si>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</si>
  <si>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</si>
  <si>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</si>
  <si>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</si>
  <si>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</si>
  <si>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</si>
  <si>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</si>
  <si>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</si>
  <si>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</si>
  <si>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</si>
  <si>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</si>
  <si>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</si>
  <si>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</si>
  <si>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</si>
  <si>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</si>
  <si>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</si>
  <si>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</si>
  <si>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</si>
  <si>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</si>
  <si>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</si>
  <si>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</si>
  <si>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</si>
  <si>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</si>
  <si>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</si>
  <si>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</si>
  <si>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</si>
  <si>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</si>
  <si>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</si>
  <si>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</si>
  <si>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</si>
  <si>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</si>
  <si>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</si>
  <si>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</si>
  <si>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</si>
  <si>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</si>
  <si>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Teke Klub Resznek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</si>
  <si>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</si>
  <si>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</si>
  <si>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</si>
  <si>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</si>
  <si>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</si>
  <si>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</si>
  <si>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</si>
  <si>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</si>
  <si>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</si>
  <si>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</si>
  <si>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</si>
  <si>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</si>
  <si>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</si>
  <si>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</si>
  <si>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</si>
  <si>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</si>
  <si>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</si>
  <si>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</si>
  <si>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</si>
  <si>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</si>
  <si>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</si>
  <si>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</si>
  <si>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</si>
  <si>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</si>
  <si>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  - ZALAVÍZ Zrt. vizdíj támogatás 2016. évi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</si>
  <si>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</si>
  <si>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</si>
  <si>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</si>
  <si>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</si>
  <si>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</si>
  <si>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</si>
  <si>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</si>
  <si>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</si>
  <si>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</si>
  <si>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</si>
  <si>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</si>
  <si>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</si>
  <si>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</si>
  <si>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</si>
  <si>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</si>
  <si>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</si>
  <si>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</si>
  <si>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</si>
  <si>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</si>
  <si>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</si>
  <si>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</si>
  <si>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 xml:space="preserve">2014. Tény </t>
  </si>
  <si>
    <t>2016. terv</t>
  </si>
  <si>
    <t xml:space="preserve">KÜLSŐSÁRD KÖZSÉG ÖNKORMÁNYZATA 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</si>
  <si>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</si>
  <si>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</si>
  <si>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</si>
  <si>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</si>
  <si>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</si>
  <si>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</si>
  <si>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</si>
  <si>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r>
      <t>2016.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</si>
  <si>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t>2015-ben befolyt, 2016-ban átutalt talajterhelési díj</t>
  </si>
  <si>
    <t>KÜLSŐSÁRD KÖZSÉG ÖNKORMÁNYZATA 2016. ÉVI KÖLTSÉGVETÉSÉNEK</t>
  </si>
  <si>
    <t xml:space="preserve"> - Hagyományok háza villany bekötés</t>
  </si>
  <si>
    <t xml:space="preserve"> - Falugondnoki szolgálathoz garázs építés</t>
  </si>
  <si>
    <t xml:space="preserve"> - Szennyvízhálózat felújítása</t>
  </si>
  <si>
    <t>011130 Önkormányzatok és önkormányzati hivatalok jogalkotó és általános igazgatási tevékenysége Képviselői tiszteletdíj</t>
  </si>
  <si>
    <t xml:space="preserve"> - reprezentáció</t>
  </si>
  <si>
    <t>041233 Hosszabb időtartamú közfoglalkoztatás</t>
  </si>
  <si>
    <t>041236 Országos közfoglalkoztatási program</t>
  </si>
  <si>
    <t xml:space="preserve"> - személyhez nem köthető repr.</t>
  </si>
  <si>
    <t>107055 Falugondnoki, tanyagondnoki szolgálat</t>
  </si>
  <si>
    <t>107055 Falugondnoki, tanyagondnoki szolgálat (hitel)</t>
  </si>
  <si>
    <t xml:space="preserve">    - Erzsébet utalvány</t>
  </si>
  <si>
    <t xml:space="preserve">    - Szociális ágazati pótlék</t>
  </si>
  <si>
    <t xml:space="preserve">    - Szociális ágazati pótlék kiegészítés</t>
  </si>
  <si>
    <t xml:space="preserve">    - Előző évi költségvetési támogatás visszatérülés</t>
  </si>
  <si>
    <t xml:space="preserve">   - Munkaerőpiaci Alap (közfoglalkoztatás) </t>
  </si>
  <si>
    <t>- Kaszálás</t>
  </si>
  <si>
    <r>
      <t xml:space="preserve">KÜLSŐSÁRD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</si>
  <si>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KÜLSŐSÁRD KÖZSÉG ÖNKORMÁNYZATA 2014-2016. ÉVI MŰKÖDÉSI ÉS FELHALMOZÁSI</t>
  </si>
  <si>
    <t>KÜLSŐSÁRD KÖZSÉG ÖNKORMÁNYZATA ÁLTAL VAGY HOZZÁJÁRULÁSÁVAL</t>
  </si>
  <si>
    <r>
      <t>KÜLSŐSÁRD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</si>
  <si>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2014.</t>
  </si>
  <si>
    <t>Tény</t>
  </si>
  <si>
    <r>
      <t xml:space="preserve">1. Program, projekt megnevezése: </t>
    </r>
    <r>
      <rPr>
        <b/>
        <sz val="12"/>
        <rFont val="Times New Roman"/>
        <family val="1"/>
      </rPr>
      <t>Falugondnoki autó beszerzése</t>
    </r>
  </si>
  <si>
    <t>- A 2015. évről áthúzódó bérkompenzáció támogatása</t>
  </si>
  <si>
    <t>Hitelek törlesztése és kamatai:</t>
  </si>
  <si>
    <t xml:space="preserve"> - Falugondnoki autóra felvett hitel saját erő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</si>
  <si>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</si>
  <si>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r>
      <t xml:space="preserve">BEVÉTELEI </t>
    </r>
    <r>
      <rPr>
        <i/>
        <sz val="12"/>
        <rFont val="Times New Roman"/>
        <family val="1"/>
      </rPr>
      <t>(adatok Ft-ban)</t>
    </r>
  </si>
  <si>
    <t>Összesen:</t>
  </si>
  <si>
    <t xml:space="preserve">        -  lakáshoz jutást segítő települési támogatás (pénzbeli)</t>
  </si>
  <si>
    <t xml:space="preserve"> - Medicopter Alapítvány</t>
  </si>
  <si>
    <t xml:space="preserve">   - Dr. Hetés Ferenc Rendelőintézet</t>
  </si>
  <si>
    <t xml:space="preserve"> - Telefon beszerzés</t>
  </si>
  <si>
    <t xml:space="preserve"> - Virágláda</t>
  </si>
  <si>
    <t>O</t>
  </si>
  <si>
    <t>Q</t>
  </si>
  <si>
    <t>R</t>
  </si>
  <si>
    <t xml:space="preserve"> -  Ágazati pótlék</t>
  </si>
  <si>
    <t xml:space="preserve"> - Kieg. Ágazati pótlék</t>
  </si>
  <si>
    <t xml:space="preserve"> - 2014. évi elszámolásból szárm. Bevétel:</t>
  </si>
  <si>
    <t xml:space="preserve">   - Munkaerőpiaci Alap (nyári diákmunka) </t>
  </si>
  <si>
    <t xml:space="preserve">   -  Határtalan fesztivál (Megyei Önk.)</t>
  </si>
  <si>
    <t>- Rendkívűli szoc. Támog.</t>
  </si>
  <si>
    <t>T</t>
  </si>
  <si>
    <t>U</t>
  </si>
  <si>
    <t>V</t>
  </si>
  <si>
    <t>W</t>
  </si>
  <si>
    <t>X</t>
  </si>
  <si>
    <t>Z</t>
  </si>
  <si>
    <t>Mód. 12.09.</t>
  </si>
  <si>
    <t>Tény 12.31.</t>
  </si>
  <si>
    <t>Tény 12.31</t>
  </si>
  <si>
    <t xml:space="preserve"> -- Gulág pályázat</t>
  </si>
  <si>
    <t>Fejezeti kezelésű előirányzatból</t>
  </si>
  <si>
    <t>Mód. 12.31.</t>
  </si>
  <si>
    <t>- B814. Államháztartáson belüli megelőlegezések 2016.évi</t>
  </si>
  <si>
    <t>- K914. Államháztartáson belüli megelőlegezések visszafizetése 2016</t>
  </si>
  <si>
    <t>- K914. Államháztartáson belüli megelőlegezések visszafizetése 2015</t>
  </si>
  <si>
    <t>Mód.12.31.</t>
  </si>
  <si>
    <t xml:space="preserve">  -Gulag emléktábla</t>
  </si>
  <si>
    <t>Nyitó pénzkészlet 2016.01.01-én</t>
  </si>
  <si>
    <t>Sajátos elszámolások</t>
  </si>
  <si>
    <t>KÜLSŐSÁRD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</si>
  <si>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</si>
  <si>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</si>
  <si>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</si>
  <si>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</si>
  <si>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</si>
  <si>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</si>
  <si>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</si>
  <si>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</si>
  <si>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</si>
  <si>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</si>
  <si>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</si>
  <si>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</si>
  <si>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</si>
  <si>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</si>
  <si>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</si>
  <si>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</si>
  <si>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</si>
  <si>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</si>
  <si>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</si>
  <si>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</si>
  <si>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</si>
  <si>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</si>
  <si>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</si>
  <si>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</si>
  <si>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</si>
  <si>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</si>
  <si>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</si>
  <si>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</si>
  <si>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</si>
  <si>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</si>
  <si>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</si>
  <si>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</si>
  <si>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</si>
  <si>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</si>
  <si>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KÜLSŐSÁRD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</si>
  <si>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</si>
  <si>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</si>
  <si>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</si>
  <si>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</si>
  <si>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</si>
  <si>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</si>
  <si>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</si>
  <si>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</si>
  <si>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</si>
  <si>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</si>
  <si>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</si>
  <si>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</si>
  <si>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</si>
  <si>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</si>
  <si>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</si>
  <si>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</si>
  <si>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</si>
  <si>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</si>
  <si>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</si>
  <si>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</si>
  <si>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</si>
  <si>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</si>
  <si>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</si>
  <si>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</si>
  <si>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</si>
  <si>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</si>
  <si>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</si>
  <si>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</si>
  <si>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</si>
  <si>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</si>
  <si>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</si>
  <si>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</si>
  <si>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</si>
  <si>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</si>
  <si>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</si>
  <si>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</si>
  <si>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</si>
  <si>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</si>
  <si>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foglalkoztatottaknak adott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</si>
  <si>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</si>
  <si>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</si>
  <si>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</si>
  <si>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</si>
  <si>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</si>
  <si>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</si>
  <si>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</si>
  <si>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</si>
  <si>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</si>
  <si>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</si>
  <si>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</si>
  <si>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</si>
  <si>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</si>
  <si>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</si>
  <si>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</si>
  <si>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</si>
  <si>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</si>
  <si>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</si>
  <si>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</si>
  <si>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</si>
  <si>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</si>
  <si>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</si>
  <si>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</si>
  <si>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</si>
  <si>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</si>
  <si>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</si>
  <si>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</si>
  <si>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</si>
  <si>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</si>
  <si>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</si>
  <si>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</si>
  <si>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</si>
  <si>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</si>
  <si>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</si>
  <si>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 xml:space="preserve">     - ebből áht belüli megelőlegezések visszafizetése</t>
  </si>
  <si>
    <t xml:space="preserve">     - ebből hosszú lejáratú hitel törlesztés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</si>
  <si>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</si>
  <si>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</si>
  <si>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</si>
  <si>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</si>
  <si>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</si>
  <si>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</si>
  <si>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</si>
  <si>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</si>
  <si>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</si>
  <si>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1.2. KIMUTATÁS KÜLSŐSÁRD ÖNKORMÁNYZAT</t>
  </si>
  <si>
    <t>100.000 FT ÉRTÉKET MEGHALADÓ GÉPEIRŐL, BERENDEZÉSEIRŐL</t>
  </si>
  <si>
    <t>Bruttó érték</t>
  </si>
  <si>
    <t>Értékcsökkenés</t>
  </si>
  <si>
    <t>Nettó érték</t>
  </si>
  <si>
    <t>Gépek berendezések</t>
  </si>
  <si>
    <t>Forgalomképes</t>
  </si>
  <si>
    <t>Honda UMK fűkasza</t>
  </si>
  <si>
    <t>MTD fűnyírótraktor</t>
  </si>
  <si>
    <t>MS 290 motorfűrész</t>
  </si>
  <si>
    <t>Rendezvény fénytechnika</t>
  </si>
  <si>
    <t>Fűnyírótraktor Murray</t>
  </si>
  <si>
    <t>ÖSSZESEN:</t>
  </si>
  <si>
    <t xml:space="preserve">Jármű </t>
  </si>
  <si>
    <t>Volswagen Kombi</t>
  </si>
  <si>
    <t xml:space="preserve">0-ra leirt gép,berendezés </t>
  </si>
  <si>
    <t>ÜGYVITEL TECHNIKAI GÉPEK</t>
  </si>
  <si>
    <t xml:space="preserve">Nyomtató HP LaserJet </t>
  </si>
  <si>
    <t xml:space="preserve">Zárt vasajtós konténer </t>
  </si>
  <si>
    <t xml:space="preserve">FS 350 tisztítófűrész </t>
  </si>
  <si>
    <t xml:space="preserve">Plazma tv </t>
  </si>
  <si>
    <t>1.1. KIMUTATÁS KÜLSŐSÁRD ÖNKORMÁNYZAT TÁRGYI ESZKÖZEIRŐL</t>
  </si>
  <si>
    <t>Forgalomképtelen</t>
  </si>
  <si>
    <t>Nemzetgazdasági szempontból kiemelt jelentőségű</t>
  </si>
  <si>
    <t>Korlátozottan forgalomképes</t>
  </si>
  <si>
    <t>Écs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</si>
  <si>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</si>
  <si>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</si>
  <si>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</si>
  <si>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</si>
  <si>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</si>
  <si>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</si>
  <si>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</si>
  <si>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</si>
  <si>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</si>
  <si>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</si>
  <si>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</si>
  <si>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</si>
  <si>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</si>
  <si>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</si>
  <si>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</si>
  <si>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</si>
  <si>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</si>
  <si>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</si>
  <si>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</si>
  <si>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</si>
  <si>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</si>
  <si>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</si>
  <si>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</si>
  <si>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</si>
  <si>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</si>
  <si>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</si>
  <si>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r>
      <t xml:space="preserve">2016. ÉVI MARADVÁNYKIMUTATÁSA </t>
    </r>
    <r>
      <rPr>
        <i/>
        <sz val="12"/>
        <rFont val="Times New Roman"/>
        <family val="1"/>
      </rPr>
      <t xml:space="preserve"> (adatok Ft-ban)</t>
    </r>
  </si>
  <si>
    <r>
      <t>2016.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</si>
  <si>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2015. tény</t>
  </si>
  <si>
    <t>2015.  tény</t>
  </si>
  <si>
    <r>
      <t xml:space="preserve">KÜLSŐSÁRD KÖZSÉG ÖNKORMÁNYZATA 2016. ÉVI PÉNZESZKÖZ VÁLTOZÁSÁNAK BEMUTATÁSA </t>
    </r>
    <r>
      <rPr>
        <i/>
        <sz val="11"/>
        <rFont val="Times New Roman"/>
        <family val="1"/>
      </rPr>
      <t>(adatok Ft-ban)</t>
    </r>
  </si>
  <si>
    <t>1.3. KIMUTATÁS KÜLSŐSÁRD ÖNKORMÁNYZAT</t>
  </si>
  <si>
    <t>FOLYAMATBAN LÉVŐ BERUHÁZÁSAIRÓL</t>
  </si>
  <si>
    <t>Beruházás megnevezése</t>
  </si>
  <si>
    <t>Beruházás összege</t>
  </si>
  <si>
    <t>Falugondnoki garázs építése</t>
  </si>
  <si>
    <t>Beruházás összesen:</t>
  </si>
  <si>
    <t>1.4. KIMUTATÁS KÜLSŐSÁRD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</si>
  <si>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</si>
  <si>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</si>
  <si>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</si>
  <si>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</si>
  <si>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</si>
  <si>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</si>
  <si>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>1.5. KIMUTATÁS KÜLSŐSÁRD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</si>
  <si>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</si>
  <si>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</si>
  <si>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</si>
  <si>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</si>
  <si>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</si>
  <si>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Iparűzési adó</t>
  </si>
  <si>
    <t>Gépjárműadó bruttó összeg</t>
  </si>
  <si>
    <t>ebből önkormányzatot megillető (40%)</t>
  </si>
  <si>
    <t>Pótlék</t>
  </si>
  <si>
    <t xml:space="preserve">Követelés közhatalmi bevételre: </t>
  </si>
  <si>
    <t>Követelés működési bevételre:</t>
  </si>
  <si>
    <t>Ktgv évben esedékes követelés:</t>
  </si>
  <si>
    <t>Költségvetési évet követően esdékes követelés:</t>
  </si>
  <si>
    <t>Forgótőke elszámolása</t>
  </si>
  <si>
    <t>Követelés jellegű elszámolások:</t>
  </si>
  <si>
    <t>Követelések összesen:</t>
  </si>
  <si>
    <t>1.6. KIMUTATÁS KÜLSŐSÁRD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</si>
  <si>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</si>
  <si>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</si>
  <si>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</si>
  <si>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0</t>
  </si>
  <si>
    <t>Kötségvetési évben esedékes kötelezettség összesen:</t>
  </si>
  <si>
    <t>ÁHT belüli megelőlegezések (állami előleg)</t>
  </si>
  <si>
    <t>Hosszú lejáratú hitel törlesztés</t>
  </si>
  <si>
    <t>Költségvetési évet követően esdékes kötelezettségek összesen:</t>
  </si>
  <si>
    <t>Kapott előlegek</t>
  </si>
  <si>
    <t>Kötelezettségek összesen: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</si>
  <si>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</si>
  <si>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</si>
  <si>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</si>
  <si>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</si>
  <si>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</si>
  <si>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</si>
  <si>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</si>
  <si>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</si>
  <si>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Faház előző évi aktíválása</t>
  </si>
  <si>
    <t>58/ hrsz járda előző évi aktíválása</t>
  </si>
  <si>
    <t>Nem aktívált felújítás</t>
  </si>
  <si>
    <t>Ivóvízvezeték felújítás</t>
  </si>
  <si>
    <t>Beruházásokból, felújításokból aktívált érték</t>
  </si>
  <si>
    <t>Térítésmentes átvétel</t>
  </si>
  <si>
    <t>Alapításkori átvétel, vagyonkez vétel miatti átv, vagyonkez jog vvét</t>
  </si>
  <si>
    <t>Szennyvíz gép felújítás</t>
  </si>
  <si>
    <t>Szennyvíz ingatlan felújítás</t>
  </si>
  <si>
    <t>0-ra írt állomány növekedése leíródás miatt</t>
  </si>
  <si>
    <t>Egyéb növekedés</t>
  </si>
  <si>
    <t>Összes növekedés</t>
  </si>
  <si>
    <t>Értékesítés</t>
  </si>
  <si>
    <t>Hiány, selejtezés, megsemmisülés</t>
  </si>
  <si>
    <t>Térítésmentes átadás</t>
  </si>
  <si>
    <t>Ktgv szerv társ alapításkori átadás, vagyonkez adás miatti átadás, vagyonkez jog visszaadása</t>
  </si>
  <si>
    <t>Ivóvízvezeték előző évi vagyonnövekedés, 2015. évi pü teljesítés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</si>
  <si>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</si>
  <si>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</si>
  <si>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</si>
  <si>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</si>
  <si>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</si>
  <si>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</si>
  <si>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</si>
  <si>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</si>
  <si>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</si>
  <si>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</si>
  <si>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</si>
  <si>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</si>
  <si>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Zalavíz RT. törzsrészvény</t>
  </si>
  <si>
    <t>2015.12.31-i állomány</t>
  </si>
  <si>
    <t>Összes részesedés</t>
  </si>
  <si>
    <t>Adósságot keletkeztető ügylet megnevezése:</t>
  </si>
  <si>
    <t>MVH pályázathoz saját erő részbeni biztosítását  szolgáló hosszú lejáratú hitel</t>
  </si>
  <si>
    <t>Kötelezettség iránya:</t>
  </si>
  <si>
    <t xml:space="preserve">Belföldi </t>
  </si>
  <si>
    <t>Adósságállomány lejárata:</t>
  </si>
  <si>
    <t>Adósságállomány összege:</t>
  </si>
  <si>
    <r>
      <t>RÉSZESEDÉSEINEK 2016.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</si>
  <si>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2016.12.31-i állomány</t>
  </si>
  <si>
    <t>2016. évi változás</t>
  </si>
  <si>
    <r>
      <t xml:space="preserve">2. KÜLSŐSÁRD ÖNKORMÁNYZAT TÁRGYI ESZKÖZEINEK ALAKULÁSA 2016. ÉVBEN - </t>
    </r>
    <r>
      <rPr>
        <i/>
        <sz val="12"/>
        <rFont val="Times New Roman CE"/>
        <family val="0"/>
      </rPr>
      <t>(adatok Ft-ban)</t>
    </r>
  </si>
  <si>
    <t>Gulag emléktábla műkővázával</t>
  </si>
  <si>
    <t>butor készítés konyhabutor, szék, asztal, tálaló</t>
  </si>
  <si>
    <t>virágtartó</t>
  </si>
  <si>
    <t>hagyományok háza villanybekötés</t>
  </si>
  <si>
    <t>mobiltelefon beszerzés</t>
  </si>
  <si>
    <r>
      <t>2016.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</si>
  <si>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 xml:space="preserve">0-ra leírt építmények </t>
  </si>
  <si>
    <t>Emléktábla</t>
  </si>
  <si>
    <t>2016. december 31.</t>
  </si>
  <si>
    <t>2017. március 31</t>
  </si>
  <si>
    <t>2016. december 31-én fennálló adósságállomány:</t>
  </si>
  <si>
    <r>
      <t xml:space="preserve">Külsősárd Község Önkormányzata 2016. évi közvetett támogatásai </t>
    </r>
    <r>
      <rPr>
        <i/>
        <sz val="12"/>
        <rFont val="Times New Roman"/>
        <family val="1"/>
      </rPr>
      <t>(adatok ezer Ft-ban)</t>
    </r>
  </si>
  <si>
    <t>Telj.  %-a</t>
  </si>
  <si>
    <t xml:space="preserve"> - Bútor készítés</t>
  </si>
  <si>
    <t>P</t>
  </si>
  <si>
    <t>S</t>
  </si>
  <si>
    <t>Y</t>
  </si>
  <si>
    <t>Építményadó</t>
  </si>
  <si>
    <t>KÜLSŐSÁRD KÖZSÉG ÖNKORMÁNYZATA  ADÓSSÁG  ÁLLOMÁNYA
2016. december 31-én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</si>
</sst>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\ &quot;Ft&quot;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b/>
      <sz val="11"/>
      <name val="Times New Roman CE"/>
      <family val="0"/>
    </font>
    <font>
      <b/>
      <sz val="10"/>
      <name val="Arial CE"/>
      <family val="2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8" borderId="7" applyNumberFormat="0" applyFont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80" applyFont="1" applyFill="1" applyBorder="1" applyAlignment="1">
      <alignment horizontal="center" vertical="center" wrapText="1"/>
      <protection/>
    </xf>
    <xf numFmtId="3" fontId="4" fillId="33" borderId="10" xfId="80" applyNumberFormat="1" applyFont="1" applyFill="1" applyBorder="1" applyAlignment="1">
      <alignment horizontal="right" vertical="center" wrapText="1"/>
      <protection/>
    </xf>
    <xf numFmtId="3" fontId="4" fillId="33" borderId="10" xfId="80" applyNumberFormat="1" applyFont="1" applyFill="1" applyBorder="1" applyAlignment="1">
      <alignment horizontal="center" vertical="center" wrapText="1"/>
      <protection/>
    </xf>
    <xf numFmtId="0" fontId="4" fillId="33" borderId="10" xfId="80" applyFont="1" applyFill="1" applyBorder="1" applyAlignment="1">
      <alignment horizontal="left" vertical="center" wrapText="1"/>
      <protection/>
    </xf>
    <xf numFmtId="0" fontId="3" fillId="33" borderId="10" xfId="80" applyFont="1" applyFill="1" applyBorder="1" applyAlignment="1">
      <alignment horizontal="left" vertical="center" wrapText="1"/>
      <protection/>
    </xf>
    <xf numFmtId="0" fontId="5" fillId="33" borderId="10" xfId="8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80" applyNumberFormat="1" applyFont="1" applyFill="1" applyBorder="1" applyAlignment="1">
      <alignment horizontal="right" vertical="center" wrapText="1"/>
      <protection/>
    </xf>
    <xf numFmtId="3" fontId="3" fillId="33" borderId="10" xfId="80" applyNumberFormat="1" applyFont="1" applyFill="1" applyBorder="1" applyAlignment="1">
      <alignment horizontal="right" vertical="center" wrapText="1"/>
      <protection/>
    </xf>
    <xf numFmtId="3" fontId="4" fillId="0" borderId="10" xfId="8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80" applyFont="1" applyFill="1" applyBorder="1" applyAlignment="1">
      <alignment horizontal="center"/>
      <protection/>
    </xf>
    <xf numFmtId="3" fontId="3" fillId="0" borderId="10" xfId="8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68" applyFont="1" applyAlignment="1">
      <alignment wrapText="1"/>
      <protection/>
    </xf>
    <xf numFmtId="0" fontId="98" fillId="0" borderId="0" xfId="68" applyFont="1">
      <alignment/>
      <protection/>
    </xf>
    <xf numFmtId="0" fontId="99" fillId="0" borderId="10" xfId="68" applyFont="1" applyBorder="1">
      <alignment/>
      <protection/>
    </xf>
    <xf numFmtId="0" fontId="99" fillId="0" borderId="0" xfId="68" applyFont="1">
      <alignment/>
      <protection/>
    </xf>
    <xf numFmtId="3" fontId="100" fillId="0" borderId="0" xfId="68" applyNumberFormat="1" applyFont="1" applyAlignment="1">
      <alignment vertical="center"/>
      <protection/>
    </xf>
    <xf numFmtId="3" fontId="101" fillId="0" borderId="11" xfId="68" applyNumberFormat="1" applyFont="1" applyBorder="1" applyAlignment="1">
      <alignment horizontal="left" vertical="center" wrapText="1"/>
      <protection/>
    </xf>
    <xf numFmtId="3" fontId="102" fillId="0" borderId="10" xfId="68" applyNumberFormat="1" applyFont="1" applyBorder="1" applyAlignment="1">
      <alignment horizontal="center" vertical="center" wrapText="1"/>
      <protection/>
    </xf>
    <xf numFmtId="3" fontId="97" fillId="0" borderId="0" xfId="68" applyNumberFormat="1" applyFont="1" applyAlignment="1">
      <alignment wrapText="1"/>
      <protection/>
    </xf>
    <xf numFmtId="3" fontId="97" fillId="0" borderId="0" xfId="68" applyNumberFormat="1" applyFont="1">
      <alignment/>
      <protection/>
    </xf>
    <xf numFmtId="3" fontId="97" fillId="0" borderId="10" xfId="68" applyNumberFormat="1" applyFont="1" applyBorder="1" applyAlignment="1">
      <alignment wrapText="1"/>
      <protection/>
    </xf>
    <xf numFmtId="3" fontId="98" fillId="0" borderId="10" xfId="68" applyNumberFormat="1" applyFont="1" applyBorder="1">
      <alignment/>
      <protection/>
    </xf>
    <xf numFmtId="3" fontId="98" fillId="0" borderId="0" xfId="68" applyNumberFormat="1" applyFont="1">
      <alignment/>
      <protection/>
    </xf>
    <xf numFmtId="3" fontId="97" fillId="0" borderId="10" xfId="68" applyNumberFormat="1" applyFont="1" applyBorder="1" applyAlignment="1">
      <alignment vertical="center" wrapText="1"/>
      <protection/>
    </xf>
    <xf numFmtId="3" fontId="102" fillId="0" borderId="10" xfId="68" applyNumberFormat="1" applyFont="1" applyBorder="1" applyAlignment="1">
      <alignment wrapText="1"/>
      <protection/>
    </xf>
    <xf numFmtId="3" fontId="99" fillId="0" borderId="10" xfId="68" applyNumberFormat="1" applyFont="1" applyBorder="1">
      <alignment/>
      <protection/>
    </xf>
    <xf numFmtId="3" fontId="99" fillId="0" borderId="0" xfId="68" applyNumberFormat="1" applyFont="1">
      <alignment/>
      <protection/>
    </xf>
    <xf numFmtId="3" fontId="102" fillId="0" borderId="10" xfId="68" applyNumberFormat="1" applyFont="1" applyBorder="1" applyAlignment="1">
      <alignment vertical="center" wrapText="1"/>
      <protection/>
    </xf>
    <xf numFmtId="3" fontId="102" fillId="0" borderId="10" xfId="68" applyNumberFormat="1" applyFont="1" applyBorder="1" applyAlignment="1">
      <alignment vertical="top" wrapText="1"/>
      <protection/>
    </xf>
    <xf numFmtId="3" fontId="16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8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80" applyFont="1" applyFill="1" applyBorder="1" applyAlignment="1">
      <alignment horizontal="center" vertical="center"/>
      <protection/>
    </xf>
    <xf numFmtId="0" fontId="98" fillId="0" borderId="10" xfId="68" applyFont="1" applyBorder="1" applyAlignment="1">
      <alignment wrapText="1"/>
      <protection/>
    </xf>
    <xf numFmtId="3" fontId="4" fillId="0" borderId="13" xfId="80" applyNumberFormat="1" applyFont="1" applyFill="1" applyBorder="1" applyAlignment="1">
      <alignment horizontal="right" wrapText="1"/>
      <protection/>
    </xf>
    <xf numFmtId="0" fontId="99" fillId="0" borderId="10" xfId="68" applyFont="1" applyBorder="1" applyAlignment="1">
      <alignment wrapText="1"/>
      <protection/>
    </xf>
    <xf numFmtId="0" fontId="99" fillId="0" borderId="10" xfId="68" applyFont="1" applyBorder="1" applyAlignment="1">
      <alignment vertical="top" wrapText="1"/>
      <protection/>
    </xf>
    <xf numFmtId="0" fontId="12" fillId="0" borderId="0" xfId="73" applyFill="1">
      <alignment/>
      <protection/>
    </xf>
    <xf numFmtId="0" fontId="3" fillId="0" borderId="0" xfId="78" applyFont="1" applyFill="1" applyAlignment="1">
      <alignment horizontal="center"/>
      <protection/>
    </xf>
    <xf numFmtId="0" fontId="4" fillId="0" borderId="0" xfId="78" applyFont="1" applyFill="1">
      <alignment/>
      <protection/>
    </xf>
    <xf numFmtId="0" fontId="4" fillId="0" borderId="11" xfId="78" applyFont="1" applyFill="1" applyBorder="1" applyAlignment="1">
      <alignment horizontal="center"/>
      <protection/>
    </xf>
    <xf numFmtId="0" fontId="12" fillId="0" borderId="0" xfId="73">
      <alignment/>
      <protection/>
    </xf>
    <xf numFmtId="0" fontId="4" fillId="0" borderId="0" xfId="78" applyFont="1">
      <alignment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0" fontId="8" fillId="0" borderId="0" xfId="78" applyFont="1">
      <alignment/>
      <protection/>
    </xf>
    <xf numFmtId="0" fontId="4" fillId="0" borderId="10" xfId="78" applyFont="1" applyFill="1" applyBorder="1" applyAlignment="1">
      <alignment/>
      <protection/>
    </xf>
    <xf numFmtId="3" fontId="4" fillId="0" borderId="10" xfId="78" applyNumberFormat="1" applyFont="1" applyBorder="1" applyAlignment="1">
      <alignment/>
      <protection/>
    </xf>
    <xf numFmtId="3" fontId="10" fillId="0" borderId="10" xfId="78" applyNumberFormat="1" applyFont="1" applyBorder="1" applyAlignment="1">
      <alignment/>
      <protection/>
    </xf>
    <xf numFmtId="3" fontId="8" fillId="0" borderId="10" xfId="78" applyNumberFormat="1" applyFont="1" applyBorder="1" applyAlignment="1">
      <alignment/>
      <protection/>
    </xf>
    <xf numFmtId="3" fontId="5" fillId="33" borderId="10" xfId="80" applyNumberFormat="1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wrapText="1"/>
      <protection/>
    </xf>
    <xf numFmtId="3" fontId="98" fillId="0" borderId="0" xfId="68" applyNumberFormat="1" applyFont="1" applyAlignment="1">
      <alignment horizontal="center"/>
      <protection/>
    </xf>
    <xf numFmtId="0" fontId="5" fillId="0" borderId="10" xfId="80" applyFont="1" applyFill="1" applyBorder="1" applyAlignment="1">
      <alignment/>
      <protection/>
    </xf>
    <xf numFmtId="0" fontId="15" fillId="0" borderId="10" xfId="80" applyFont="1" applyFill="1" applyBorder="1" applyAlignment="1">
      <alignment/>
      <protection/>
    </xf>
    <xf numFmtId="0" fontId="15" fillId="0" borderId="10" xfId="80" applyFont="1" applyFill="1" applyBorder="1" applyAlignment="1">
      <alignment wrapText="1"/>
      <protection/>
    </xf>
    <xf numFmtId="0" fontId="20" fillId="0" borderId="10" xfId="80" applyFont="1" applyFill="1" applyBorder="1" applyAlignment="1">
      <alignment wrapText="1"/>
      <protection/>
    </xf>
    <xf numFmtId="0" fontId="22" fillId="0" borderId="10" xfId="80" applyFont="1" applyFill="1" applyBorder="1" applyAlignment="1">
      <alignment wrapText="1"/>
      <protection/>
    </xf>
    <xf numFmtId="0" fontId="8" fillId="33" borderId="10" xfId="80" applyFont="1" applyFill="1" applyBorder="1" applyAlignment="1">
      <alignment horizontal="left" vertical="center" wrapText="1"/>
      <protection/>
    </xf>
    <xf numFmtId="0" fontId="7" fillId="33" borderId="10" xfId="80" applyFont="1" applyFill="1" applyBorder="1" applyAlignment="1">
      <alignment horizontal="left" vertical="center" wrapText="1"/>
      <protection/>
    </xf>
    <xf numFmtId="0" fontId="72" fillId="0" borderId="0" xfId="0" applyFont="1" applyAlignment="1">
      <alignment/>
    </xf>
    <xf numFmtId="0" fontId="3" fillId="0" borderId="10" xfId="78" applyFont="1" applyFill="1" applyBorder="1" applyAlignment="1">
      <alignment horizontal="center" vertical="center"/>
      <protection/>
    </xf>
    <xf numFmtId="0" fontId="4" fillId="0" borderId="10" xfId="78" applyFont="1" applyFill="1" applyBorder="1" applyAlignment="1">
      <alignment horizontal="left" wrapText="1"/>
      <protection/>
    </xf>
    <xf numFmtId="0" fontId="4" fillId="0" borderId="10" xfId="78" applyFont="1" applyFill="1" applyBorder="1" applyAlignment="1">
      <alignment horizontal="left"/>
      <protection/>
    </xf>
    <xf numFmtId="0" fontId="4" fillId="0" borderId="10" xfId="78" applyFont="1" applyBorder="1" applyAlignment="1">
      <alignment vertical="top" wrapText="1"/>
      <protection/>
    </xf>
    <xf numFmtId="0" fontId="10" fillId="0" borderId="10" xfId="78" applyFont="1" applyBorder="1" applyAlignment="1" quotePrefix="1">
      <alignment vertical="top" wrapText="1"/>
      <protection/>
    </xf>
    <xf numFmtId="0" fontId="8" fillId="0" borderId="10" xfId="78" applyFont="1" applyBorder="1" applyAlignment="1" quotePrefix="1">
      <alignment vertical="top" wrapText="1"/>
      <protection/>
    </xf>
    <xf numFmtId="0" fontId="3" fillId="0" borderId="10" xfId="78" applyFont="1" applyBorder="1" applyAlignment="1">
      <alignment vertical="top" wrapText="1"/>
      <protection/>
    </xf>
    <xf numFmtId="3" fontId="4" fillId="33" borderId="10" xfId="8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8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80" applyNumberFormat="1" applyFont="1" applyFill="1" applyBorder="1" applyAlignment="1">
      <alignment wrapText="1"/>
      <protection/>
    </xf>
    <xf numFmtId="0" fontId="4" fillId="0" borderId="10" xfId="80" applyFont="1" applyFill="1" applyBorder="1" applyAlignment="1" quotePrefix="1">
      <alignment/>
      <protection/>
    </xf>
    <xf numFmtId="0" fontId="4" fillId="0" borderId="10" xfId="80" applyFont="1" applyFill="1" applyBorder="1" applyAlignment="1" quotePrefix="1">
      <alignment wrapText="1"/>
      <protection/>
    </xf>
    <xf numFmtId="0" fontId="4" fillId="0" borderId="10" xfId="80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vertical="center" wrapText="1"/>
      <protection/>
    </xf>
    <xf numFmtId="0" fontId="5" fillId="0" borderId="10" xfId="80" applyFont="1" applyFill="1" applyBorder="1" applyAlignment="1">
      <alignment vertical="center" wrapText="1"/>
      <protection/>
    </xf>
    <xf numFmtId="0" fontId="10" fillId="0" borderId="10" xfId="80" applyFont="1" applyFill="1" applyBorder="1" applyAlignment="1">
      <alignment horizontal="left" vertical="center" wrapText="1"/>
      <protection/>
    </xf>
    <xf numFmtId="0" fontId="4" fillId="0" borderId="10" xfId="80" applyFont="1" applyFill="1" applyBorder="1" applyAlignment="1">
      <alignment vertical="center"/>
      <protection/>
    </xf>
    <xf numFmtId="3" fontId="15" fillId="33" borderId="10" xfId="80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2" fillId="0" borderId="0" xfId="68" applyNumberFormat="1" applyFont="1" applyBorder="1" applyAlignment="1">
      <alignment vertical="center" wrapText="1"/>
      <protection/>
    </xf>
    <xf numFmtId="3" fontId="99" fillId="0" borderId="0" xfId="68" applyNumberFormat="1" applyFont="1" applyBorder="1">
      <alignment/>
      <protection/>
    </xf>
    <xf numFmtId="3" fontId="19" fillId="0" borderId="0" xfId="68" applyNumberFormat="1" applyFont="1" applyAlignment="1">
      <alignment wrapText="1"/>
      <protection/>
    </xf>
    <xf numFmtId="0" fontId="4" fillId="33" borderId="10" xfId="80" applyFont="1" applyFill="1" applyBorder="1" applyAlignment="1">
      <alignment horizontal="center" vertical="center" wrapText="1"/>
      <protection/>
    </xf>
    <xf numFmtId="0" fontId="4" fillId="0" borderId="10" xfId="8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80" applyFont="1" applyFill="1" applyBorder="1" applyAlignment="1">
      <alignment horizontal="center" wrapText="1"/>
      <protection/>
    </xf>
    <xf numFmtId="0" fontId="21" fillId="0" borderId="10" xfId="80" applyFont="1" applyFill="1" applyBorder="1" applyAlignment="1">
      <alignment horizontal="center" wrapText="1"/>
      <protection/>
    </xf>
    <xf numFmtId="0" fontId="15" fillId="33" borderId="10" xfId="80" applyFont="1" applyFill="1" applyBorder="1" applyAlignment="1">
      <alignment horizontal="left" vertical="center" wrapText="1"/>
      <protection/>
    </xf>
    <xf numFmtId="0" fontId="21" fillId="0" borderId="10" xfId="80" applyFont="1" applyFill="1" applyBorder="1" applyAlignment="1">
      <alignment horizontal="center"/>
      <protection/>
    </xf>
    <xf numFmtId="0" fontId="4" fillId="0" borderId="10" xfId="80" applyFont="1" applyFill="1" applyBorder="1" applyAlignment="1" quotePrefix="1">
      <alignment horizontal="center"/>
      <protection/>
    </xf>
    <xf numFmtId="3" fontId="3" fillId="0" borderId="10" xfId="80" applyNumberFormat="1" applyFont="1" applyFill="1" applyBorder="1" applyAlignment="1">
      <alignment wrapText="1"/>
      <protection/>
    </xf>
    <xf numFmtId="0" fontId="4" fillId="0" borderId="10" xfId="80" applyFont="1" applyFill="1" applyBorder="1" applyAlignment="1" quotePrefix="1">
      <alignment horizontal="left" wrapText="1"/>
      <protection/>
    </xf>
    <xf numFmtId="0" fontId="103" fillId="0" borderId="10" xfId="80" applyFont="1" applyFill="1" applyBorder="1" applyAlignment="1" quotePrefix="1">
      <alignment wrapText="1"/>
      <protection/>
    </xf>
    <xf numFmtId="0" fontId="103" fillId="0" borderId="10" xfId="80" applyFont="1" applyFill="1" applyBorder="1" applyAlignment="1">
      <alignment wrapText="1"/>
      <protection/>
    </xf>
    <xf numFmtId="0" fontId="103" fillId="0" borderId="10" xfId="8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4" fillId="0" borderId="10" xfId="8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80" applyNumberFormat="1" applyFont="1" applyFill="1" applyBorder="1" applyAlignment="1">
      <alignment horizontal="right" vertical="center" wrapText="1"/>
      <protection/>
    </xf>
    <xf numFmtId="3" fontId="102" fillId="0" borderId="14" xfId="68" applyNumberFormat="1" applyFont="1" applyBorder="1" applyAlignment="1">
      <alignment horizontal="center" vertical="center" wrapText="1"/>
      <protection/>
    </xf>
    <xf numFmtId="0" fontId="104" fillId="0" borderId="0" xfId="0" applyFont="1" applyAlignment="1">
      <alignment/>
    </xf>
    <xf numFmtId="0" fontId="8" fillId="0" borderId="10" xfId="80" applyFont="1" applyFill="1" applyBorder="1" applyAlignment="1">
      <alignment vertical="center" wrapText="1"/>
      <protection/>
    </xf>
    <xf numFmtId="3" fontId="101" fillId="0" borderId="0" xfId="68" applyNumberFormat="1" applyFont="1" applyBorder="1" applyAlignment="1">
      <alignment horizontal="left" vertical="center" wrapText="1"/>
      <protection/>
    </xf>
    <xf numFmtId="0" fontId="4" fillId="33" borderId="10" xfId="80" applyFont="1" applyFill="1" applyBorder="1" applyAlignment="1" quotePrefix="1">
      <alignment horizontal="left" vertical="center" wrapText="1"/>
      <protection/>
    </xf>
    <xf numFmtId="0" fontId="15" fillId="0" borderId="10" xfId="80" applyFont="1" applyFill="1" applyBorder="1" applyAlignment="1" quotePrefix="1">
      <alignment wrapText="1"/>
      <protection/>
    </xf>
    <xf numFmtId="0" fontId="4" fillId="0" borderId="10" xfId="80" applyFont="1" applyFill="1" applyBorder="1" applyAlignment="1" quotePrefix="1">
      <alignment horizontal="left" wrapText="1" indent="2"/>
      <protection/>
    </xf>
    <xf numFmtId="0" fontId="4" fillId="0" borderId="10" xfId="80" applyFont="1" applyFill="1" applyBorder="1" applyAlignment="1" quotePrefix="1">
      <alignment horizontal="left" wrapText="1" indent="3"/>
      <protection/>
    </xf>
    <xf numFmtId="0" fontId="4" fillId="33" borderId="10" xfId="80" applyFont="1" applyFill="1" applyBorder="1" applyAlignment="1">
      <alignment horizontal="center"/>
      <protection/>
    </xf>
    <xf numFmtId="3" fontId="4" fillId="33" borderId="10" xfId="80" applyNumberFormat="1" applyFont="1" applyFill="1" applyBorder="1" applyAlignment="1">
      <alignment horizontal="center" wrapText="1"/>
      <protection/>
    </xf>
    <xf numFmtId="3" fontId="4" fillId="33" borderId="10" xfId="80" applyNumberFormat="1" applyFont="1" applyFill="1" applyBorder="1" applyAlignment="1">
      <alignment horizontal="right" wrapText="1"/>
      <protection/>
    </xf>
    <xf numFmtId="3" fontId="3" fillId="33" borderId="10" xfId="80" applyNumberFormat="1" applyFont="1" applyFill="1" applyBorder="1" applyAlignment="1">
      <alignment wrapText="1"/>
      <protection/>
    </xf>
    <xf numFmtId="3" fontId="3" fillId="33" borderId="10" xfId="80" applyNumberFormat="1" applyFont="1" applyFill="1" applyBorder="1" applyAlignment="1">
      <alignment horizontal="right" wrapText="1"/>
      <protection/>
    </xf>
    <xf numFmtId="3" fontId="5" fillId="33" borderId="10" xfId="80" applyNumberFormat="1" applyFont="1" applyFill="1" applyBorder="1" applyAlignment="1">
      <alignment wrapText="1"/>
      <protection/>
    </xf>
    <xf numFmtId="3" fontId="5" fillId="33" borderId="10" xfId="80" applyNumberFormat="1" applyFont="1" applyFill="1" applyBorder="1" applyAlignment="1">
      <alignment horizontal="right" wrapText="1"/>
      <protection/>
    </xf>
    <xf numFmtId="0" fontId="4" fillId="33" borderId="10" xfId="80" applyFont="1" applyFill="1" applyBorder="1" applyAlignment="1">
      <alignment horizontal="right" vertical="center" wrapText="1"/>
      <protection/>
    </xf>
    <xf numFmtId="0" fontId="20" fillId="0" borderId="10" xfId="80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75" fillId="0" borderId="0" xfId="0" applyFont="1" applyAlignment="1">
      <alignment/>
    </xf>
    <xf numFmtId="0" fontId="90" fillId="0" borderId="0" xfId="0" applyFont="1" applyAlignment="1">
      <alignment/>
    </xf>
    <xf numFmtId="0" fontId="105" fillId="0" borderId="0" xfId="0" applyFont="1" applyAlignment="1">
      <alignment/>
    </xf>
    <xf numFmtId="0" fontId="4" fillId="0" borderId="10" xfId="80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96" fillId="0" borderId="0" xfId="0" applyFont="1" applyAlignment="1">
      <alignment horizontal="right"/>
    </xf>
    <xf numFmtId="3" fontId="104" fillId="0" borderId="10" xfId="80" applyNumberFormat="1" applyFont="1" applyFill="1" applyBorder="1" applyAlignment="1">
      <alignment horizontal="right" wrapText="1"/>
      <protection/>
    </xf>
    <xf numFmtId="3" fontId="104" fillId="0" borderId="10" xfId="0" applyNumberFormat="1" applyFont="1" applyFill="1" applyBorder="1" applyAlignment="1">
      <alignment vertical="center" wrapText="1"/>
    </xf>
    <xf numFmtId="3" fontId="104" fillId="33" borderId="10" xfId="80" applyNumberFormat="1" applyFont="1" applyFill="1" applyBorder="1" applyAlignment="1">
      <alignment horizontal="right" vertical="center" wrapText="1"/>
      <protection/>
    </xf>
    <xf numFmtId="0" fontId="100" fillId="0" borderId="0" xfId="0" applyFont="1" applyAlignment="1">
      <alignment horizontal="center"/>
    </xf>
    <xf numFmtId="0" fontId="98" fillId="0" borderId="0" xfId="68" applyFont="1" applyAlignment="1">
      <alignment horizontal="right"/>
      <protection/>
    </xf>
    <xf numFmtId="0" fontId="105" fillId="0" borderId="0" xfId="0" applyFont="1" applyAlignment="1">
      <alignment horizontal="center"/>
    </xf>
    <xf numFmtId="3" fontId="4" fillId="33" borderId="10" xfId="80" applyNumberFormat="1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/>
    </xf>
    <xf numFmtId="0" fontId="20" fillId="0" borderId="15" xfId="80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 wrapText="1"/>
    </xf>
    <xf numFmtId="0" fontId="20" fillId="0" borderId="15" xfId="80" applyFont="1" applyFill="1" applyBorder="1" applyAlignment="1">
      <alignment vertical="center"/>
      <protection/>
    </xf>
    <xf numFmtId="3" fontId="20" fillId="33" borderId="10" xfId="80" applyNumberFormat="1" applyFont="1" applyFill="1" applyBorder="1" applyAlignment="1">
      <alignment horizontal="right" vertical="center" wrapText="1"/>
      <protection/>
    </xf>
    <xf numFmtId="3" fontId="100" fillId="0" borderId="0" xfId="0" applyNumberFormat="1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5" fillId="0" borderId="10" xfId="0" applyFont="1" applyBorder="1" applyAlignment="1">
      <alignment horizontal="center"/>
    </xf>
    <xf numFmtId="3" fontId="100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left"/>
    </xf>
    <xf numFmtId="3" fontId="95" fillId="0" borderId="10" xfId="0" applyNumberFormat="1" applyFont="1" applyBorder="1" applyAlignment="1">
      <alignment/>
    </xf>
    <xf numFmtId="0" fontId="100" fillId="0" borderId="10" xfId="0" applyFont="1" applyBorder="1" applyAlignment="1">
      <alignment horizontal="left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 horizontal="left" wrapText="1"/>
    </xf>
    <xf numFmtId="0" fontId="90" fillId="0" borderId="0" xfId="0" applyFont="1" applyAlignment="1">
      <alignment horizontal="right"/>
    </xf>
    <xf numFmtId="3" fontId="95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80" applyNumberFormat="1" applyFont="1" applyFill="1" applyBorder="1" applyAlignment="1">
      <alignment horizontal="center" vertical="center"/>
      <protection/>
    </xf>
    <xf numFmtId="0" fontId="4" fillId="33" borderId="10" xfId="80" applyFont="1" applyFill="1" applyBorder="1" applyAlignment="1">
      <alignment vertical="center"/>
      <protection/>
    </xf>
    <xf numFmtId="0" fontId="3" fillId="33" borderId="10" xfId="80" applyFont="1" applyFill="1" applyBorder="1" applyAlignment="1">
      <alignment vertical="center"/>
      <protection/>
    </xf>
    <xf numFmtId="3" fontId="3" fillId="33" borderId="10" xfId="80" applyNumberFormat="1" applyFont="1" applyFill="1" applyBorder="1" applyAlignment="1">
      <alignment vertical="center" wrapText="1"/>
      <protection/>
    </xf>
    <xf numFmtId="0" fontId="28" fillId="0" borderId="0" xfId="64" applyFont="1" applyBorder="1" applyAlignment="1">
      <alignment horizontal="center"/>
      <protection/>
    </xf>
    <xf numFmtId="0" fontId="28" fillId="0" borderId="0" xfId="64" applyFont="1" applyBorder="1" applyAlignment="1">
      <alignment/>
      <protection/>
    </xf>
    <xf numFmtId="0" fontId="30" fillId="0" borderId="0" xfId="64" applyFont="1" applyFill="1">
      <alignment/>
      <protection/>
    </xf>
    <xf numFmtId="0" fontId="12" fillId="0" borderId="0" xfId="82" applyFont="1">
      <alignment/>
      <protection/>
    </xf>
    <xf numFmtId="0" fontId="8" fillId="0" borderId="0" xfId="72" applyNumberFormat="1" applyFont="1" applyFill="1" applyBorder="1" applyAlignment="1" applyProtection="1">
      <alignment/>
      <protection locked="0"/>
    </xf>
    <xf numFmtId="0" fontId="12" fillId="0" borderId="10" xfId="82" applyFont="1" applyBorder="1">
      <alignment/>
      <protection/>
    </xf>
    <xf numFmtId="0" fontId="28" fillId="0" borderId="10" xfId="64" applyFont="1" applyFill="1" applyBorder="1" applyAlignment="1">
      <alignment horizontal="center"/>
      <protection/>
    </xf>
    <xf numFmtId="0" fontId="31" fillId="0" borderId="10" xfId="64" applyFont="1" applyFill="1" applyBorder="1" applyAlignment="1">
      <alignment horizontal="center"/>
      <protection/>
    </xf>
    <xf numFmtId="4" fontId="3" fillId="0" borderId="10" xfId="72" applyNumberFormat="1" applyFont="1" applyFill="1" applyBorder="1" applyAlignment="1" applyProtection="1">
      <alignment horizontal="center"/>
      <protection locked="0"/>
    </xf>
    <xf numFmtId="14" fontId="32" fillId="0" borderId="10" xfId="72" applyNumberFormat="1" applyFont="1" applyFill="1" applyBorder="1" applyAlignment="1" applyProtection="1">
      <alignment horizontal="center"/>
      <protection locked="0"/>
    </xf>
    <xf numFmtId="4" fontId="7" fillId="0" borderId="10" xfId="72" applyNumberFormat="1" applyFont="1" applyFill="1" applyBorder="1" applyAlignment="1" applyProtection="1">
      <alignment/>
      <protection locked="0"/>
    </xf>
    <xf numFmtId="4" fontId="8" fillId="0" borderId="10" xfId="72" applyNumberFormat="1" applyFont="1" applyFill="1" applyBorder="1" applyAlignment="1" applyProtection="1">
      <alignment/>
      <protection locked="0"/>
    </xf>
    <xf numFmtId="4" fontId="16" fillId="0" borderId="10" xfId="72" applyNumberFormat="1" applyFont="1" applyFill="1" applyBorder="1" applyAlignment="1" applyProtection="1">
      <alignment/>
      <protection locked="0"/>
    </xf>
    <xf numFmtId="4" fontId="9" fillId="0" borderId="10" xfId="72" applyNumberFormat="1" applyFont="1" applyFill="1" applyBorder="1" applyAlignment="1" applyProtection="1">
      <alignment wrapText="1"/>
      <protection locked="0"/>
    </xf>
    <xf numFmtId="4" fontId="33" fillId="0" borderId="10" xfId="72" applyNumberFormat="1" applyFont="1" applyFill="1" applyBorder="1" applyAlignment="1" applyProtection="1">
      <alignment/>
      <protection locked="0"/>
    </xf>
    <xf numFmtId="4" fontId="34" fillId="0" borderId="10" xfId="72" applyNumberFormat="1" applyFont="1" applyFill="1" applyBorder="1" applyAlignment="1" applyProtection="1">
      <alignment wrapText="1"/>
      <protection locked="0"/>
    </xf>
    <xf numFmtId="4" fontId="34" fillId="0" borderId="10" xfId="72" applyNumberFormat="1" applyFont="1" applyFill="1" applyBorder="1" applyAlignment="1" applyProtection="1">
      <alignment/>
      <protection locked="0"/>
    </xf>
    <xf numFmtId="4" fontId="16" fillId="0" borderId="10" xfId="72" applyNumberFormat="1" applyFont="1" applyFill="1" applyBorder="1" applyAlignment="1" applyProtection="1">
      <alignment wrapText="1"/>
      <protection locked="0"/>
    </xf>
    <xf numFmtId="4" fontId="9" fillId="0" borderId="10" xfId="72" applyNumberFormat="1" applyFont="1" applyFill="1" applyBorder="1" applyAlignment="1" applyProtection="1">
      <alignment/>
      <protection locked="0"/>
    </xf>
    <xf numFmtId="0" fontId="7" fillId="0" borderId="0" xfId="72" applyNumberFormat="1" applyFont="1" applyFill="1" applyBorder="1" applyAlignment="1" applyProtection="1">
      <alignment/>
      <protection locked="0"/>
    </xf>
    <xf numFmtId="4" fontId="10" fillId="0" borderId="10" xfId="72" applyNumberFormat="1" applyFont="1" applyFill="1" applyBorder="1" applyAlignment="1" applyProtection="1">
      <alignment/>
      <protection locked="0"/>
    </xf>
    <xf numFmtId="4" fontId="14" fillId="0" borderId="10" xfId="72" applyNumberFormat="1" applyFont="1" applyFill="1" applyBorder="1" applyAlignment="1" applyProtection="1">
      <alignment/>
      <protection locked="0"/>
    </xf>
    <xf numFmtId="0" fontId="9" fillId="0" borderId="0" xfId="72" applyNumberFormat="1" applyFont="1" applyFill="1" applyBorder="1" applyAlignment="1" applyProtection="1">
      <alignment/>
      <protection locked="0"/>
    </xf>
    <xf numFmtId="0" fontId="8" fillId="0" borderId="10" xfId="72" applyNumberFormat="1" applyFont="1" applyFill="1" applyBorder="1" applyAlignment="1" applyProtection="1">
      <alignment/>
      <protection locked="0"/>
    </xf>
    <xf numFmtId="0" fontId="10" fillId="0" borderId="0" xfId="72" applyNumberFormat="1" applyFont="1" applyFill="1" applyBorder="1" applyAlignment="1" applyProtection="1">
      <alignment/>
      <protection locked="0"/>
    </xf>
    <xf numFmtId="0" fontId="16" fillId="0" borderId="0" xfId="72" applyNumberFormat="1" applyFont="1" applyFill="1" applyBorder="1" applyAlignment="1" applyProtection="1">
      <alignment/>
      <protection locked="0"/>
    </xf>
    <xf numFmtId="4" fontId="3" fillId="0" borderId="10" xfId="72" applyNumberFormat="1" applyFont="1" applyFill="1" applyBorder="1" applyAlignment="1" applyProtection="1">
      <alignment/>
      <protection locked="0"/>
    </xf>
    <xf numFmtId="0" fontId="28" fillId="0" borderId="0" xfId="67" applyFont="1" applyBorder="1" applyAlignment="1">
      <alignment/>
      <protection/>
    </xf>
    <xf numFmtId="0" fontId="30" fillId="0" borderId="0" xfId="67" applyFont="1" applyFill="1">
      <alignment/>
      <protection/>
    </xf>
    <xf numFmtId="0" fontId="28" fillId="0" borderId="10" xfId="67" applyFont="1" applyFill="1" applyBorder="1" applyAlignment="1">
      <alignment horizontal="center"/>
      <protection/>
    </xf>
    <xf numFmtId="0" fontId="31" fillId="0" borderId="10" xfId="67" applyFont="1" applyFill="1" applyBorder="1" applyAlignment="1">
      <alignment horizontal="center"/>
      <protection/>
    </xf>
    <xf numFmtId="4" fontId="36" fillId="0" borderId="10" xfId="81" applyNumberFormat="1" applyFont="1" applyFill="1" applyBorder="1" applyAlignment="1" applyProtection="1">
      <alignment/>
      <protection locked="0"/>
    </xf>
    <xf numFmtId="4" fontId="36" fillId="0" borderId="10" xfId="81" applyNumberFormat="1" applyFont="1" applyFill="1" applyBorder="1" applyAlignment="1" applyProtection="1">
      <alignment horizontal="center"/>
      <protection locked="0"/>
    </xf>
    <xf numFmtId="0" fontId="11" fillId="0" borderId="0" xfId="81">
      <alignment/>
      <protection/>
    </xf>
    <xf numFmtId="4" fontId="28" fillId="0" borderId="10" xfId="71" applyNumberFormat="1" applyFont="1" applyFill="1" applyBorder="1" applyAlignment="1" applyProtection="1">
      <alignment/>
      <protection locked="0"/>
    </xf>
    <xf numFmtId="4" fontId="28" fillId="0" borderId="10" xfId="71" applyNumberFormat="1" applyFont="1" applyFill="1" applyBorder="1" applyAlignment="1" applyProtection="1">
      <alignment horizontal="right"/>
      <protection locked="0"/>
    </xf>
    <xf numFmtId="0" fontId="11" fillId="0" borderId="0" xfId="71">
      <alignment/>
      <protection/>
    </xf>
    <xf numFmtId="4" fontId="28" fillId="0" borderId="10" xfId="71" applyNumberFormat="1" applyFont="1" applyFill="1" applyBorder="1" applyAlignment="1" applyProtection="1">
      <alignment horizontal="right"/>
      <protection locked="0"/>
    </xf>
    <xf numFmtId="4" fontId="30" fillId="0" borderId="10" xfId="71" applyNumberFormat="1" applyFont="1" applyFill="1" applyBorder="1" applyAlignment="1" applyProtection="1">
      <alignment horizontal="right"/>
      <protection locked="0"/>
    </xf>
    <xf numFmtId="4" fontId="30" fillId="0" borderId="10" xfId="71" applyNumberFormat="1" applyFont="1" applyFill="1" applyBorder="1" applyAlignment="1" applyProtection="1">
      <alignment/>
      <protection locked="0"/>
    </xf>
    <xf numFmtId="4" fontId="28" fillId="0" borderId="10" xfId="71" applyNumberFormat="1" applyFont="1" applyFill="1" applyBorder="1" applyAlignment="1" applyProtection="1">
      <alignment/>
      <protection locked="0"/>
    </xf>
    <xf numFmtId="4" fontId="30" fillId="0" borderId="10" xfId="71" applyNumberFormat="1" applyFont="1" applyFill="1" applyBorder="1" applyAlignment="1" applyProtection="1">
      <alignment/>
      <protection locked="0"/>
    </xf>
    <xf numFmtId="0" fontId="11" fillId="0" borderId="0" xfId="71" applyFont="1">
      <alignment/>
      <protection/>
    </xf>
    <xf numFmtId="0" fontId="37" fillId="0" borderId="10" xfId="71" applyFont="1" applyBorder="1">
      <alignment/>
      <protection/>
    </xf>
    <xf numFmtId="0" fontId="11" fillId="0" borderId="10" xfId="71" applyBorder="1">
      <alignment/>
      <protection/>
    </xf>
    <xf numFmtId="0" fontId="38" fillId="0" borderId="10" xfId="82" applyFont="1" applyBorder="1">
      <alignment/>
      <protection/>
    </xf>
    <xf numFmtId="0" fontId="39" fillId="0" borderId="10" xfId="64" applyFont="1" applyFill="1" applyBorder="1" applyAlignment="1">
      <alignment horizontal="center"/>
      <protection/>
    </xf>
    <xf numFmtId="0" fontId="38" fillId="0" borderId="0" xfId="82" applyFont="1">
      <alignment/>
      <protection/>
    </xf>
    <xf numFmtId="4" fontId="38" fillId="0" borderId="0" xfId="72" applyNumberFormat="1" applyFont="1" applyFill="1" applyBorder="1" applyAlignment="1" applyProtection="1">
      <alignment/>
      <protection locked="0"/>
    </xf>
    <xf numFmtId="4" fontId="40" fillId="0" borderId="10" xfId="72" applyNumberFormat="1" applyFont="1" applyFill="1" applyBorder="1" applyAlignment="1" applyProtection="1">
      <alignment/>
      <protection locked="0"/>
    </xf>
    <xf numFmtId="4" fontId="38" fillId="0" borderId="10" xfId="72" applyNumberFormat="1" applyFont="1" applyFill="1" applyBorder="1" applyAlignment="1" applyProtection="1">
      <alignment/>
      <protection locked="0"/>
    </xf>
    <xf numFmtId="4" fontId="41" fillId="0" borderId="10" xfId="72" applyNumberFormat="1" applyFont="1" applyFill="1" applyBorder="1" applyAlignment="1" applyProtection="1">
      <alignment/>
      <protection locked="0"/>
    </xf>
    <xf numFmtId="4" fontId="42" fillId="0" borderId="10" xfId="72" applyNumberFormat="1" applyFont="1" applyFill="1" applyBorder="1" applyAlignment="1" applyProtection="1">
      <alignment/>
      <protection locked="0"/>
    </xf>
    <xf numFmtId="4" fontId="42" fillId="0" borderId="10" xfId="76" applyNumberFormat="1" applyFont="1" applyFill="1" applyBorder="1" applyAlignment="1" applyProtection="1">
      <alignment/>
      <protection locked="0"/>
    </xf>
    <xf numFmtId="4" fontId="40" fillId="34" borderId="10" xfId="72" applyNumberFormat="1" applyFont="1" applyFill="1" applyBorder="1" applyAlignment="1" applyProtection="1">
      <alignment/>
      <protection locked="0"/>
    </xf>
    <xf numFmtId="4" fontId="42" fillId="34" borderId="10" xfId="72" applyNumberFormat="1" applyFont="1" applyFill="1" applyBorder="1" applyAlignment="1" applyProtection="1">
      <alignment/>
      <protection locked="0"/>
    </xf>
    <xf numFmtId="4" fontId="43" fillId="34" borderId="10" xfId="72" applyNumberFormat="1" applyFont="1" applyFill="1" applyBorder="1" applyAlignment="1" applyProtection="1">
      <alignment/>
      <protection locked="0"/>
    </xf>
    <xf numFmtId="4" fontId="44" fillId="0" borderId="10" xfId="72" applyNumberFormat="1" applyFont="1" applyFill="1" applyBorder="1" applyAlignment="1" applyProtection="1">
      <alignment/>
      <protection locked="0"/>
    </xf>
    <xf numFmtId="4" fontId="37" fillId="0" borderId="10" xfId="72" applyNumberFormat="1" applyFont="1" applyFill="1" applyBorder="1" applyAlignment="1" applyProtection="1">
      <alignment/>
      <protection locked="0"/>
    </xf>
    <xf numFmtId="4" fontId="11" fillId="0" borderId="10" xfId="72" applyNumberFormat="1" applyFont="1" applyFill="1" applyBorder="1" applyAlignment="1" applyProtection="1">
      <alignment/>
      <protection locked="0"/>
    </xf>
    <xf numFmtId="4" fontId="11" fillId="0" borderId="0" xfId="72" applyNumberFormat="1" applyFont="1" applyFill="1" applyBorder="1" applyAlignment="1" applyProtection="1">
      <alignment/>
      <protection locked="0"/>
    </xf>
    <xf numFmtId="4" fontId="40" fillId="35" borderId="10" xfId="72" applyNumberFormat="1" applyFont="1" applyFill="1" applyBorder="1" applyAlignment="1" applyProtection="1">
      <alignment wrapText="1"/>
      <protection locked="0"/>
    </xf>
    <xf numFmtId="4" fontId="40" fillId="35" borderId="10" xfId="72" applyNumberFormat="1" applyFont="1" applyFill="1" applyBorder="1" applyAlignment="1" applyProtection="1">
      <alignment/>
      <protection locked="0"/>
    </xf>
    <xf numFmtId="4" fontId="42" fillId="35" borderId="10" xfId="72" applyNumberFormat="1" applyFont="1" applyFill="1" applyBorder="1" applyAlignment="1" applyProtection="1">
      <alignment/>
      <protection locked="0"/>
    </xf>
    <xf numFmtId="4" fontId="40" fillId="0" borderId="0" xfId="72" applyNumberFormat="1" applyFont="1" applyFill="1" applyBorder="1" applyAlignment="1" applyProtection="1">
      <alignment/>
      <protection locked="0"/>
    </xf>
    <xf numFmtId="3" fontId="4" fillId="33" borderId="12" xfId="80" applyNumberFormat="1" applyFont="1" applyFill="1" applyBorder="1" applyAlignment="1">
      <alignment wrapText="1"/>
      <protection/>
    </xf>
    <xf numFmtId="0" fontId="3" fillId="0" borderId="15" xfId="0" applyFont="1" applyFill="1" applyBorder="1" applyAlignment="1">
      <alignment horizontal="center"/>
    </xf>
    <xf numFmtId="3" fontId="20" fillId="33" borderId="15" xfId="80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72" fillId="0" borderId="0" xfId="0" applyNumberFormat="1" applyFont="1" applyAlignment="1">
      <alignment/>
    </xf>
    <xf numFmtId="0" fontId="28" fillId="0" borderId="0" xfId="60" applyFont="1" applyBorder="1" applyAlignment="1">
      <alignment/>
      <protection/>
    </xf>
    <xf numFmtId="0" fontId="30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/>
      <protection/>
    </xf>
    <xf numFmtId="0" fontId="31" fillId="0" borderId="10" xfId="60" applyFont="1" applyFill="1" applyBorder="1" applyAlignment="1">
      <alignment horizontal="center"/>
      <protection/>
    </xf>
    <xf numFmtId="4" fontId="30" fillId="0" borderId="10" xfId="77" applyNumberFormat="1" applyFont="1" applyFill="1" applyBorder="1" applyAlignment="1" applyProtection="1">
      <alignment/>
      <protection locked="0"/>
    </xf>
    <xf numFmtId="0" fontId="11" fillId="0" borderId="0" xfId="77">
      <alignment/>
      <protection/>
    </xf>
    <xf numFmtId="4" fontId="28" fillId="36" borderId="10" xfId="77" applyNumberFormat="1" applyFont="1" applyFill="1" applyBorder="1" applyAlignment="1" applyProtection="1">
      <alignment/>
      <protection locked="0"/>
    </xf>
    <xf numFmtId="4" fontId="3" fillId="0" borderId="10" xfId="75" applyNumberFormat="1" applyFont="1" applyFill="1" applyBorder="1" applyAlignment="1" applyProtection="1">
      <alignment horizontal="center"/>
      <protection locked="0"/>
    </xf>
    <xf numFmtId="4" fontId="3" fillId="0" borderId="10" xfId="75" applyNumberFormat="1" applyFont="1" applyFill="1" applyBorder="1" applyAlignment="1" applyProtection="1">
      <alignment/>
      <protection locked="0"/>
    </xf>
    <xf numFmtId="0" fontId="8" fillId="0" borderId="0" xfId="75" applyNumberFormat="1" applyFont="1" applyFill="1" applyBorder="1" applyAlignment="1" applyProtection="1">
      <alignment/>
      <protection locked="0"/>
    </xf>
    <xf numFmtId="4" fontId="3" fillId="0" borderId="10" xfId="75" applyNumberFormat="1" applyFont="1" applyFill="1" applyBorder="1" applyAlignment="1" applyProtection="1">
      <alignment horizontal="right"/>
      <protection locked="0"/>
    </xf>
    <xf numFmtId="4" fontId="3" fillId="37" borderId="10" xfId="75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 vertical="center"/>
      <protection locked="0"/>
    </xf>
    <xf numFmtId="3" fontId="45" fillId="0" borderId="10" xfId="72" applyNumberFormat="1" applyFont="1" applyFill="1" applyBorder="1" applyAlignment="1" applyProtection="1">
      <alignment horizontal="center" vertical="center" wrapText="1"/>
      <protection locked="0"/>
    </xf>
    <xf numFmtId="3" fontId="45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/>
      <protection locked="0"/>
    </xf>
    <xf numFmtId="3" fontId="4" fillId="0" borderId="10" xfId="79" applyNumberFormat="1" applyFont="1" applyFill="1" applyBorder="1" applyAlignment="1" applyProtection="1">
      <alignment horizontal="right"/>
      <protection locked="0"/>
    </xf>
    <xf numFmtId="0" fontId="4" fillId="0" borderId="10" xfId="72" applyNumberFormat="1" applyFont="1" applyFill="1" applyBorder="1" applyAlignment="1" applyProtection="1">
      <alignment/>
      <protection locked="0"/>
    </xf>
    <xf numFmtId="3" fontId="27" fillId="0" borderId="10" xfId="79" applyNumberFormat="1" applyFont="1" applyFill="1" applyBorder="1" applyAlignment="1" applyProtection="1">
      <alignment horizontal="right"/>
      <protection locked="0"/>
    </xf>
    <xf numFmtId="3" fontId="27" fillId="0" borderId="10" xfId="79" applyNumberFormat="1" applyFont="1" applyFill="1" applyBorder="1" applyAlignment="1" applyProtection="1">
      <alignment/>
      <protection locked="0"/>
    </xf>
    <xf numFmtId="0" fontId="4" fillId="0" borderId="0" xfId="72" applyNumberFormat="1" applyFont="1" applyFill="1" applyBorder="1" applyAlignment="1" applyProtection="1">
      <alignment/>
      <protection locked="0"/>
    </xf>
    <xf numFmtId="3" fontId="3" fillId="0" borderId="10" xfId="72" applyNumberFormat="1" applyFont="1" applyFill="1" applyBorder="1" applyAlignment="1" applyProtection="1">
      <alignment/>
      <protection locked="0"/>
    </xf>
    <xf numFmtId="0" fontId="3" fillId="0" borderId="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 horizontal="right"/>
      <protection locked="0"/>
    </xf>
    <xf numFmtId="3" fontId="3" fillId="0" borderId="10" xfId="72" applyNumberFormat="1" applyFont="1" applyFill="1" applyBorder="1" applyAlignment="1" applyProtection="1">
      <alignment wrapText="1"/>
      <protection locked="0"/>
    </xf>
    <xf numFmtId="3" fontId="3" fillId="0" borderId="10" xfId="72" applyNumberFormat="1" applyFont="1" applyFill="1" applyBorder="1" applyAlignment="1" applyProtection="1">
      <alignment horizontal="right"/>
      <protection locked="0"/>
    </xf>
    <xf numFmtId="3" fontId="4" fillId="0" borderId="10" xfId="72" applyNumberFormat="1" applyFont="1" applyFill="1" applyBorder="1" applyAlignment="1" applyProtection="1">
      <alignment wrapText="1"/>
      <protection locked="0"/>
    </xf>
    <xf numFmtId="0" fontId="27" fillId="0" borderId="0" xfId="79" applyNumberFormat="1" applyFont="1" applyFill="1" applyBorder="1" applyAlignment="1" applyProtection="1">
      <alignment/>
      <protection locked="0"/>
    </xf>
    <xf numFmtId="0" fontId="46" fillId="0" borderId="10" xfId="74" applyNumberFormat="1" applyFont="1" applyFill="1" applyBorder="1" applyAlignment="1" applyProtection="1">
      <alignment/>
      <protection locked="0"/>
    </xf>
    <xf numFmtId="49" fontId="47" fillId="0" borderId="10" xfId="74" applyNumberFormat="1" applyFont="1" applyFill="1" applyBorder="1" applyAlignment="1" applyProtection="1">
      <alignment/>
      <protection locked="0"/>
    </xf>
    <xf numFmtId="49" fontId="47" fillId="0" borderId="10" xfId="74" applyNumberFormat="1" applyFont="1" applyFill="1" applyBorder="1" applyAlignment="1" applyProtection="1">
      <alignment horizontal="right"/>
      <protection locked="0"/>
    </xf>
    <xf numFmtId="0" fontId="46" fillId="0" borderId="0" xfId="74" applyNumberFormat="1" applyFont="1" applyFill="1" applyBorder="1" applyAlignment="1" applyProtection="1">
      <alignment/>
      <protection locked="0"/>
    </xf>
    <xf numFmtId="3" fontId="48" fillId="0" borderId="10" xfId="74" applyNumberFormat="1" applyFont="1" applyBorder="1">
      <alignment/>
      <protection/>
    </xf>
    <xf numFmtId="49" fontId="46" fillId="0" borderId="10" xfId="74" applyNumberFormat="1" applyFont="1" applyFill="1" applyBorder="1" applyAlignment="1" applyProtection="1">
      <alignment horizontal="right"/>
      <protection locked="0"/>
    </xf>
    <xf numFmtId="0" fontId="47" fillId="0" borderId="10" xfId="74" applyNumberFormat="1" applyFont="1" applyFill="1" applyBorder="1" applyAlignment="1" applyProtection="1">
      <alignment wrapText="1"/>
      <protection locked="0"/>
    </xf>
    <xf numFmtId="3" fontId="49" fillId="0" borderId="10" xfId="74" applyNumberFormat="1" applyFont="1" applyBorder="1">
      <alignment/>
      <protection/>
    </xf>
    <xf numFmtId="0" fontId="47" fillId="0" borderId="0" xfId="74" applyNumberFormat="1" applyFont="1" applyFill="1" applyBorder="1" applyAlignment="1" applyProtection="1">
      <alignment/>
      <protection locked="0"/>
    </xf>
    <xf numFmtId="0" fontId="46" fillId="0" borderId="10" xfId="74" applyNumberFormat="1" applyFont="1" applyFill="1" applyBorder="1" applyAlignment="1" applyProtection="1">
      <alignment wrapText="1"/>
      <protection locked="0"/>
    </xf>
    <xf numFmtId="0" fontId="47" fillId="0" borderId="10" xfId="74" applyNumberFormat="1" applyFont="1" applyFill="1" applyBorder="1" applyAlignment="1" applyProtection="1">
      <alignment/>
      <protection locked="0"/>
    </xf>
    <xf numFmtId="0" fontId="47" fillId="36" borderId="10" xfId="74" applyNumberFormat="1" applyFont="1" applyFill="1" applyBorder="1" applyAlignment="1" applyProtection="1">
      <alignment/>
      <protection locked="0"/>
    </xf>
    <xf numFmtId="3" fontId="49" fillId="38" borderId="10" xfId="74" applyNumberFormat="1" applyFont="1" applyFill="1" applyBorder="1">
      <alignment/>
      <protection/>
    </xf>
    <xf numFmtId="0" fontId="27" fillId="0" borderId="0" xfId="72" applyNumberFormat="1" applyFont="1" applyFill="1" applyBorder="1" applyAlignment="1" applyProtection="1">
      <alignment/>
      <protection locked="0"/>
    </xf>
    <xf numFmtId="0" fontId="30" fillId="0" borderId="10" xfId="67" applyFont="1" applyBorder="1">
      <alignment/>
      <protection/>
    </xf>
    <xf numFmtId="0" fontId="30" fillId="0" borderId="0" xfId="67" applyFont="1">
      <alignment/>
      <protection/>
    </xf>
    <xf numFmtId="4" fontId="50" fillId="0" borderId="10" xfId="72" applyNumberFormat="1" applyFont="1" applyFill="1" applyBorder="1" applyAlignment="1" applyProtection="1">
      <alignment horizontal="center" vertical="center"/>
      <protection locked="0"/>
    </xf>
    <xf numFmtId="4" fontId="50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2">
      <alignment/>
      <protection/>
    </xf>
    <xf numFmtId="4" fontId="37" fillId="39" borderId="10" xfId="83" applyNumberFormat="1" applyFont="1" applyFill="1" applyBorder="1">
      <alignment/>
      <protection/>
    </xf>
    <xf numFmtId="4" fontId="37" fillId="39" borderId="10" xfId="83" applyNumberFormat="1" applyFont="1" applyFill="1" applyBorder="1">
      <alignment/>
      <protection/>
    </xf>
    <xf numFmtId="4" fontId="37" fillId="0" borderId="0" xfId="83" applyNumberFormat="1" applyFont="1">
      <alignment/>
      <protection/>
    </xf>
    <xf numFmtId="4" fontId="11" fillId="0" borderId="10" xfId="83" applyNumberFormat="1" applyBorder="1" applyAlignment="1">
      <alignment wrapText="1"/>
      <protection/>
    </xf>
    <xf numFmtId="4" fontId="11" fillId="0" borderId="10" xfId="83" applyNumberFormat="1" applyBorder="1">
      <alignment/>
      <protection/>
    </xf>
    <xf numFmtId="4" fontId="37" fillId="40" borderId="10" xfId="83" applyNumberFormat="1" applyFont="1" applyFill="1" applyBorder="1">
      <alignment/>
      <protection/>
    </xf>
    <xf numFmtId="4" fontId="11" fillId="0" borderId="0" xfId="83" applyNumberFormat="1">
      <alignment/>
      <protection/>
    </xf>
    <xf numFmtId="4" fontId="37" fillId="0" borderId="10" xfId="83" applyNumberFormat="1" applyFont="1" applyBorder="1" applyAlignment="1">
      <alignment wrapText="1"/>
      <protection/>
    </xf>
    <xf numFmtId="4" fontId="37" fillId="0" borderId="10" xfId="83" applyNumberFormat="1" applyFont="1" applyBorder="1">
      <alignment/>
      <protection/>
    </xf>
    <xf numFmtId="4" fontId="37" fillId="0" borderId="0" xfId="83" applyNumberFormat="1" applyFont="1">
      <alignment/>
      <protection/>
    </xf>
    <xf numFmtId="4" fontId="37" fillId="0" borderId="10" xfId="83" applyNumberFormat="1" applyFont="1" applyFill="1" applyBorder="1">
      <alignment/>
      <protection/>
    </xf>
    <xf numFmtId="4" fontId="11" fillId="0" borderId="10" xfId="83" applyNumberFormat="1" applyFont="1" applyFill="1" applyBorder="1">
      <alignment/>
      <protection/>
    </xf>
    <xf numFmtId="4" fontId="11" fillId="0" borderId="10" xfId="83" applyNumberFormat="1" applyFont="1" applyFill="1" applyBorder="1">
      <alignment/>
      <protection/>
    </xf>
    <xf numFmtId="4" fontId="11" fillId="0" borderId="10" xfId="83" applyNumberFormat="1" applyFont="1" applyBorder="1">
      <alignment/>
      <protection/>
    </xf>
    <xf numFmtId="4" fontId="11" fillId="0" borderId="0" xfId="83" applyNumberFormat="1" applyFont="1">
      <alignment/>
      <protection/>
    </xf>
    <xf numFmtId="4" fontId="11" fillId="0" borderId="10" xfId="83" applyNumberFormat="1" applyFont="1" applyBorder="1" applyAlignment="1">
      <alignment wrapText="1"/>
      <protection/>
    </xf>
    <xf numFmtId="4" fontId="37" fillId="0" borderId="10" xfId="83" applyNumberFormat="1" applyFont="1" applyBorder="1">
      <alignment/>
      <protection/>
    </xf>
    <xf numFmtId="0" fontId="90" fillId="0" borderId="0" xfId="0" applyFont="1" applyAlignment="1">
      <alignment vertical="center"/>
    </xf>
    <xf numFmtId="14" fontId="90" fillId="0" borderId="0" xfId="0" applyNumberFormat="1" applyFont="1" applyAlignment="1">
      <alignment horizontal="right"/>
    </xf>
    <xf numFmtId="4" fontId="11" fillId="0" borderId="10" xfId="83" applyNumberFormat="1" applyFill="1" applyBorder="1">
      <alignment/>
      <protection/>
    </xf>
    <xf numFmtId="4" fontId="41" fillId="0" borderId="10" xfId="76" applyNumberFormat="1" applyFont="1" applyFill="1" applyBorder="1" applyAlignment="1" applyProtection="1">
      <alignment/>
      <protection locked="0"/>
    </xf>
    <xf numFmtId="0" fontId="39" fillId="0" borderId="0" xfId="64" applyFont="1" applyFill="1" applyBorder="1" applyAlignment="1">
      <alignment horizontal="center"/>
      <protection/>
    </xf>
    <xf numFmtId="4" fontId="40" fillId="0" borderId="0" xfId="72" applyNumberFormat="1" applyFont="1" applyFill="1" applyBorder="1" applyAlignment="1" applyProtection="1">
      <alignment horizontal="center"/>
      <protection locked="0"/>
    </xf>
    <xf numFmtId="4" fontId="41" fillId="0" borderId="0" xfId="72" applyNumberFormat="1" applyFont="1" applyFill="1" applyBorder="1" applyAlignment="1" applyProtection="1">
      <alignment/>
      <protection locked="0"/>
    </xf>
    <xf numFmtId="4" fontId="42" fillId="0" borderId="0" xfId="72" applyNumberFormat="1" applyFont="1" applyFill="1" applyBorder="1" applyAlignment="1" applyProtection="1">
      <alignment/>
      <protection locked="0"/>
    </xf>
    <xf numFmtId="0" fontId="11" fillId="0" borderId="10" xfId="71" applyFont="1" applyBorder="1">
      <alignment/>
      <protection/>
    </xf>
    <xf numFmtId="169" fontId="9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/>
    </xf>
    <xf numFmtId="0" fontId="4" fillId="0" borderId="10" xfId="80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center" wrapText="1"/>
      <protection/>
    </xf>
    <xf numFmtId="0" fontId="20" fillId="0" borderId="10" xfId="80" applyFont="1" applyFill="1" applyBorder="1" applyAlignment="1">
      <alignment vertical="center"/>
      <protection/>
    </xf>
    <xf numFmtId="3" fontId="4" fillId="33" borderId="10" xfId="80" applyNumberFormat="1" applyFont="1" applyFill="1" applyBorder="1" applyAlignment="1">
      <alignment vertical="center" wrapText="1"/>
      <protection/>
    </xf>
    <xf numFmtId="3" fontId="4" fillId="33" borderId="10" xfId="80" applyNumberFormat="1" applyFont="1" applyFill="1" applyBorder="1" applyAlignment="1">
      <alignment wrapText="1"/>
      <protection/>
    </xf>
    <xf numFmtId="0" fontId="100" fillId="0" borderId="0" xfId="0" applyFont="1" applyAlignment="1">
      <alignment horizontal="center"/>
    </xf>
    <xf numFmtId="0" fontId="4" fillId="0" borderId="10" xfId="80" applyFont="1" applyFill="1" applyBorder="1" applyAlignment="1">
      <alignment vertical="center" wrapText="1"/>
      <protection/>
    </xf>
    <xf numFmtId="0" fontId="10" fillId="0" borderId="10" xfId="80" applyFont="1" applyFill="1" applyBorder="1" applyAlignment="1">
      <alignment wrapText="1"/>
      <protection/>
    </xf>
    <xf numFmtId="0" fontId="4" fillId="0" borderId="10" xfId="8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5" xfId="80" applyFont="1" applyFill="1" applyBorder="1" applyAlignment="1">
      <alignment horizontal="center" vertical="center" wrapText="1"/>
      <protection/>
    </xf>
    <xf numFmtId="0" fontId="4" fillId="0" borderId="16" xfId="80" applyFont="1" applyFill="1" applyBorder="1" applyAlignment="1">
      <alignment horizontal="center" vertical="center" wrapText="1"/>
      <protection/>
    </xf>
    <xf numFmtId="0" fontId="4" fillId="0" borderId="17" xfId="80" applyFont="1" applyFill="1" applyBorder="1" applyAlignment="1">
      <alignment horizontal="center" vertical="center" wrapText="1"/>
      <protection/>
    </xf>
    <xf numFmtId="0" fontId="4" fillId="33" borderId="12" xfId="80" applyFont="1" applyFill="1" applyBorder="1" applyAlignment="1">
      <alignment horizontal="left" vertical="center" wrapText="1"/>
      <protection/>
    </xf>
    <xf numFmtId="0" fontId="4" fillId="33" borderId="14" xfId="80" applyFont="1" applyFill="1" applyBorder="1" applyAlignment="1">
      <alignment horizontal="left" vertical="center" wrapText="1"/>
      <protection/>
    </xf>
    <xf numFmtId="3" fontId="4" fillId="33" borderId="12" xfId="80" applyNumberFormat="1" applyFont="1" applyFill="1" applyBorder="1" applyAlignment="1">
      <alignment vertical="center" wrapText="1"/>
      <protection/>
    </xf>
    <xf numFmtId="3" fontId="4" fillId="33" borderId="14" xfId="80" applyNumberFormat="1" applyFont="1" applyFill="1" applyBorder="1" applyAlignment="1">
      <alignment vertical="center" wrapText="1"/>
      <protection/>
    </xf>
    <xf numFmtId="0" fontId="4" fillId="33" borderId="10" xfId="80" applyFont="1" applyFill="1" applyBorder="1" applyAlignment="1">
      <alignment vertical="center"/>
      <protection/>
    </xf>
    <xf numFmtId="3" fontId="4" fillId="33" borderId="10" xfId="80" applyNumberFormat="1" applyFont="1" applyFill="1" applyBorder="1" applyAlignment="1">
      <alignment horizontal="center" vertical="center" wrapText="1"/>
      <protection/>
    </xf>
    <xf numFmtId="3" fontId="4" fillId="33" borderId="15" xfId="80" applyNumberFormat="1" applyFont="1" applyFill="1" applyBorder="1" applyAlignment="1">
      <alignment horizontal="center" vertical="center" wrapText="1"/>
      <protection/>
    </xf>
    <xf numFmtId="3" fontId="4" fillId="33" borderId="16" xfId="80" applyNumberFormat="1" applyFont="1" applyFill="1" applyBorder="1" applyAlignment="1">
      <alignment horizontal="center" vertical="center" wrapText="1"/>
      <protection/>
    </xf>
    <xf numFmtId="3" fontId="4" fillId="33" borderId="17" xfId="80" applyNumberFormat="1" applyFont="1" applyFill="1" applyBorder="1" applyAlignment="1">
      <alignment horizontal="center" vertical="center" wrapText="1"/>
      <protection/>
    </xf>
    <xf numFmtId="0" fontId="100" fillId="0" borderId="0" xfId="0" applyFont="1" applyAlignment="1">
      <alignment horizontal="center" wrapText="1"/>
    </xf>
    <xf numFmtId="0" fontId="20" fillId="0" borderId="15" xfId="80" applyFont="1" applyFill="1" applyBorder="1" applyAlignment="1">
      <alignment vertical="center" wrapText="1"/>
      <protection/>
    </xf>
    <xf numFmtId="0" fontId="20" fillId="0" borderId="16" xfId="80" applyFont="1" applyFill="1" applyBorder="1" applyAlignment="1">
      <alignment vertical="center" wrapText="1"/>
      <protection/>
    </xf>
    <xf numFmtId="0" fontId="20" fillId="0" borderId="17" xfId="80" applyFont="1" applyFill="1" applyBorder="1" applyAlignment="1">
      <alignment vertical="center" wrapText="1"/>
      <protection/>
    </xf>
    <xf numFmtId="3" fontId="4" fillId="33" borderId="12" xfId="80" applyNumberFormat="1" applyFont="1" applyFill="1" applyBorder="1" applyAlignment="1">
      <alignment horizontal="right" wrapText="1"/>
      <protection/>
    </xf>
    <xf numFmtId="3" fontId="4" fillId="33" borderId="18" xfId="80" applyNumberFormat="1" applyFont="1" applyFill="1" applyBorder="1" applyAlignment="1">
      <alignment horizontal="right" wrapText="1"/>
      <protection/>
    </xf>
    <xf numFmtId="3" fontId="4" fillId="33" borderId="14" xfId="80" applyNumberFormat="1" applyFont="1" applyFill="1" applyBorder="1" applyAlignment="1">
      <alignment horizontal="right" wrapText="1"/>
      <protection/>
    </xf>
    <xf numFmtId="3" fontId="4" fillId="33" borderId="12" xfId="80" applyNumberFormat="1" applyFont="1" applyFill="1" applyBorder="1" applyAlignment="1">
      <alignment wrapText="1"/>
      <protection/>
    </xf>
    <xf numFmtId="3" fontId="4" fillId="33" borderId="18" xfId="80" applyNumberFormat="1" applyFont="1" applyFill="1" applyBorder="1" applyAlignment="1">
      <alignment wrapText="1"/>
      <protection/>
    </xf>
    <xf numFmtId="3" fontId="4" fillId="33" borderId="14" xfId="80" applyNumberFormat="1" applyFont="1" applyFill="1" applyBorder="1" applyAlignment="1">
      <alignment wrapText="1"/>
      <protection/>
    </xf>
    <xf numFmtId="3" fontId="4" fillId="33" borderId="12" xfId="80" applyNumberFormat="1" applyFont="1" applyFill="1" applyBorder="1" applyAlignment="1">
      <alignment horizontal="right" vertical="center" wrapText="1"/>
      <protection/>
    </xf>
    <xf numFmtId="3" fontId="4" fillId="33" borderId="14" xfId="80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 horizontal="center" wrapText="1"/>
    </xf>
    <xf numFmtId="0" fontId="28" fillId="0" borderId="0" xfId="64" applyFont="1" applyBorder="1" applyAlignment="1">
      <alignment horizontal="center"/>
      <protection/>
    </xf>
    <xf numFmtId="4" fontId="40" fillId="0" borderId="12" xfId="72" applyNumberFormat="1" applyFont="1" applyFill="1" applyBorder="1" applyAlignment="1" applyProtection="1">
      <alignment horizontal="center" vertical="center"/>
      <protection locked="0"/>
    </xf>
    <xf numFmtId="4" fontId="40" fillId="0" borderId="14" xfId="72" applyNumberFormat="1" applyFont="1" applyFill="1" applyBorder="1" applyAlignment="1" applyProtection="1">
      <alignment horizontal="center" vertical="center"/>
      <protection locked="0"/>
    </xf>
    <xf numFmtId="4" fontId="40" fillId="0" borderId="15" xfId="72" applyNumberFormat="1" applyFont="1" applyFill="1" applyBorder="1" applyAlignment="1" applyProtection="1">
      <alignment horizontal="center" vertical="center"/>
      <protection locked="0"/>
    </xf>
    <xf numFmtId="4" fontId="40" fillId="0" borderId="16" xfId="72" applyNumberFormat="1" applyFont="1" applyFill="1" applyBorder="1" applyAlignment="1" applyProtection="1">
      <alignment horizontal="center" vertical="center"/>
      <protection locked="0"/>
    </xf>
    <xf numFmtId="4" fontId="40" fillId="0" borderId="17" xfId="72" applyNumberFormat="1" applyFont="1" applyFill="1" applyBorder="1" applyAlignment="1" applyProtection="1">
      <alignment horizontal="center" vertical="center"/>
      <protection locked="0"/>
    </xf>
    <xf numFmtId="4" fontId="40" fillId="0" borderId="15" xfId="72" applyNumberFormat="1" applyFont="1" applyFill="1" applyBorder="1" applyAlignment="1" applyProtection="1">
      <alignment horizontal="center" wrapText="1"/>
      <protection locked="0"/>
    </xf>
    <xf numFmtId="4" fontId="40" fillId="0" borderId="16" xfId="72" applyNumberFormat="1" applyFont="1" applyFill="1" applyBorder="1" applyAlignment="1" applyProtection="1">
      <alignment horizontal="center" wrapText="1"/>
      <protection locked="0"/>
    </xf>
    <xf numFmtId="4" fontId="40" fillId="0" borderId="17" xfId="72" applyNumberFormat="1" applyFont="1" applyFill="1" applyBorder="1" applyAlignment="1" applyProtection="1">
      <alignment horizontal="center" wrapText="1"/>
      <protection locked="0"/>
    </xf>
    <xf numFmtId="4" fontId="40" fillId="0" borderId="15" xfId="72" applyNumberFormat="1" applyFont="1" applyFill="1" applyBorder="1" applyAlignment="1" applyProtection="1">
      <alignment horizontal="center"/>
      <protection locked="0"/>
    </xf>
    <xf numFmtId="4" fontId="40" fillId="0" borderId="16" xfId="72" applyNumberFormat="1" applyFont="1" applyFill="1" applyBorder="1" applyAlignment="1" applyProtection="1">
      <alignment horizontal="center"/>
      <protection locked="0"/>
    </xf>
    <xf numFmtId="4" fontId="40" fillId="0" borderId="17" xfId="72" applyNumberFormat="1" applyFont="1" applyFill="1" applyBorder="1" applyAlignment="1" applyProtection="1">
      <alignment horizontal="center"/>
      <protection locked="0"/>
    </xf>
    <xf numFmtId="0" fontId="28" fillId="0" borderId="0" xfId="67" applyFont="1" applyBorder="1" applyAlignment="1">
      <alignment horizontal="center"/>
      <protection/>
    </xf>
    <xf numFmtId="0" fontId="28" fillId="0" borderId="0" xfId="60" applyFont="1" applyBorder="1" applyAlignment="1">
      <alignment horizontal="center"/>
      <protection/>
    </xf>
    <xf numFmtId="0" fontId="35" fillId="0" borderId="0" xfId="64" applyFont="1" applyBorder="1" applyAlignment="1">
      <alignment horizontal="center"/>
      <protection/>
    </xf>
    <xf numFmtId="0" fontId="106" fillId="0" borderId="0" xfId="0" applyFont="1" applyAlignment="1">
      <alignment horizontal="center" wrapText="1"/>
    </xf>
    <xf numFmtId="0" fontId="90" fillId="0" borderId="0" xfId="0" applyFont="1" applyAlignment="1">
      <alignment horizontal="left" wrapText="1"/>
    </xf>
    <xf numFmtId="3" fontId="4" fillId="33" borderId="12" xfId="80" applyNumberFormat="1" applyFont="1" applyFill="1" applyBorder="1" applyAlignment="1">
      <alignment horizontal="center" vertical="center" wrapText="1"/>
      <protection/>
    </xf>
    <xf numFmtId="3" fontId="4" fillId="33" borderId="14" xfId="80" applyNumberFormat="1" applyFont="1" applyFill="1" applyBorder="1" applyAlignment="1">
      <alignment horizontal="center" vertical="center" wrapText="1"/>
      <protection/>
    </xf>
    <xf numFmtId="0" fontId="5" fillId="0" borderId="0" xfId="78" applyFont="1" applyFill="1" applyAlignment="1">
      <alignment horizont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80" applyFont="1" applyFill="1" applyBorder="1" applyAlignment="1">
      <alignment horizontal="center" vertical="center" wrapText="1"/>
      <protection/>
    </xf>
    <xf numFmtId="0" fontId="4" fillId="0" borderId="14" xfId="80" applyFont="1" applyFill="1" applyBorder="1" applyAlignment="1">
      <alignment horizontal="center" vertical="center" wrapText="1"/>
      <protection/>
    </xf>
    <xf numFmtId="3" fontId="101" fillId="0" borderId="0" xfId="68" applyNumberFormat="1" applyFont="1" applyBorder="1" applyAlignment="1">
      <alignment horizontal="left" vertical="center" wrapText="1"/>
      <protection/>
    </xf>
    <xf numFmtId="3" fontId="96" fillId="0" borderId="0" xfId="68" applyNumberFormat="1" applyFont="1" applyBorder="1" applyAlignment="1">
      <alignment vertical="center" wrapText="1"/>
      <protection/>
    </xf>
  </cellXfs>
  <cellStyles count="7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100 e feletti gép Ksárd" xfId="71"/>
    <cellStyle name="Normál_baglad" xfId="72"/>
    <cellStyle name="Normál_Baglad 2007. költségvetés 2" xfId="73"/>
    <cellStyle name="Normál_baglad rövidlej." xfId="74"/>
    <cellStyle name="Normál_Bagladbef. pénzügyi eszk." xfId="75"/>
    <cellStyle name="Normál_belsősárd tárgyi eszközök" xfId="76"/>
    <cellStyle name="Normál_gosztola" xfId="77"/>
    <cellStyle name="Normál_ktgv2004" xfId="78"/>
    <cellStyle name="Normál_ljfa követelés.2005xlr" xfId="79"/>
    <cellStyle name="Normál_Munka1" xfId="80"/>
    <cellStyle name="Normál_resznek" xfId="81"/>
    <cellStyle name="Normál_Zszfa 2004 2" xfId="82"/>
    <cellStyle name="Normál_zszombatfa" xfId="83"/>
    <cellStyle name="Összesen" xfId="84"/>
    <cellStyle name="Currency" xfId="85"/>
    <cellStyle name="Currency [0]" xfId="86"/>
    <cellStyle name="Rossz" xfId="87"/>
    <cellStyle name="Semleges" xfId="88"/>
    <cellStyle name="Számítás" xfId="89"/>
    <cellStyle name="Percent" xfId="90"/>
    <cellStyle name="Százalék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4.7109375" style="0" customWidth="1"/>
    <col min="15" max="15" width="25.7109375" style="0" customWidth="1"/>
    <col min="16" max="24" width="14.7109375" style="0" customWidth="1"/>
    <col min="25" max="27" width="14.140625" style="0" customWidth="1"/>
  </cols>
  <sheetData>
    <row r="1" spans="1:25" s="2" customFormat="1" ht="15.75">
      <c r="A1" s="326" t="s">
        <v>523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</row>
    <row r="2" s="2" customFormat="1" ht="15" customHeight="1">
      <c r="B2" s="117" t="str">
        <f>IF(L12+L14+L21+L23&lt;Y12,"Mötv. 111. § (4) bekezdésbe ütköző működési hiány"," ")</f>
        <v> </v>
      </c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102</v>
      </c>
      <c r="K3" s="1" t="s">
        <v>103</v>
      </c>
      <c r="L3" s="1" t="s">
        <v>59</v>
      </c>
      <c r="M3" s="1" t="s">
        <v>104</v>
      </c>
      <c r="N3" s="1" t="s">
        <v>105</v>
      </c>
      <c r="O3" s="1" t="s">
        <v>106</v>
      </c>
      <c r="P3" s="1" t="s">
        <v>538</v>
      </c>
      <c r="Q3" s="1" t="s">
        <v>848</v>
      </c>
      <c r="R3" s="1" t="s">
        <v>539</v>
      </c>
      <c r="S3" s="1" t="s">
        <v>540</v>
      </c>
      <c r="T3" s="1" t="s">
        <v>849</v>
      </c>
      <c r="U3" s="1" t="s">
        <v>547</v>
      </c>
      <c r="V3" s="1" t="s">
        <v>548</v>
      </c>
      <c r="W3" s="1" t="s">
        <v>549</v>
      </c>
      <c r="X3" s="1" t="s">
        <v>550</v>
      </c>
      <c r="Y3" s="1" t="s">
        <v>551</v>
      </c>
      <c r="Z3" s="1" t="s">
        <v>850</v>
      </c>
      <c r="AA3" s="1" t="s">
        <v>552</v>
      </c>
    </row>
    <row r="4" spans="1:27" s="11" customFormat="1" ht="15.75">
      <c r="A4" s="1">
        <v>1</v>
      </c>
      <c r="B4" s="321" t="s">
        <v>9</v>
      </c>
      <c r="C4" s="321" t="s">
        <v>389</v>
      </c>
      <c r="D4" s="321"/>
      <c r="E4" s="321"/>
      <c r="F4" s="321" t="s">
        <v>122</v>
      </c>
      <c r="G4" s="321"/>
      <c r="H4" s="321"/>
      <c r="I4" s="321" t="s">
        <v>123</v>
      </c>
      <c r="J4" s="321"/>
      <c r="K4" s="321"/>
      <c r="L4" s="321" t="s">
        <v>5</v>
      </c>
      <c r="M4" s="321"/>
      <c r="N4" s="321"/>
      <c r="O4" s="321" t="s">
        <v>9</v>
      </c>
      <c r="P4" s="321" t="s">
        <v>389</v>
      </c>
      <c r="Q4" s="321"/>
      <c r="R4" s="321"/>
      <c r="S4" s="321" t="s">
        <v>122</v>
      </c>
      <c r="T4" s="321"/>
      <c r="U4" s="321"/>
      <c r="V4" s="321" t="s">
        <v>123</v>
      </c>
      <c r="W4" s="321"/>
      <c r="X4" s="321"/>
      <c r="Y4" s="321" t="s">
        <v>5</v>
      </c>
      <c r="Z4" s="321"/>
      <c r="AA4" s="321"/>
    </row>
    <row r="5" spans="1:27" s="11" customFormat="1" ht="15.75">
      <c r="A5" s="1">
        <v>2</v>
      </c>
      <c r="B5" s="321"/>
      <c r="C5" s="88" t="s">
        <v>4</v>
      </c>
      <c r="D5" s="40" t="s">
        <v>558</v>
      </c>
      <c r="E5" s="40" t="s">
        <v>554</v>
      </c>
      <c r="F5" s="88" t="s">
        <v>4</v>
      </c>
      <c r="G5" s="40" t="s">
        <v>558</v>
      </c>
      <c r="H5" s="40" t="s">
        <v>554</v>
      </c>
      <c r="I5" s="88" t="s">
        <v>4</v>
      </c>
      <c r="J5" s="40" t="s">
        <v>558</v>
      </c>
      <c r="K5" s="40" t="s">
        <v>554</v>
      </c>
      <c r="L5" s="88" t="s">
        <v>4</v>
      </c>
      <c r="M5" s="40" t="s">
        <v>558</v>
      </c>
      <c r="N5" s="40" t="s">
        <v>554</v>
      </c>
      <c r="O5" s="321"/>
      <c r="P5" s="88" t="s">
        <v>4</v>
      </c>
      <c r="Q5" s="40" t="s">
        <v>558</v>
      </c>
      <c r="R5" s="40" t="s">
        <v>554</v>
      </c>
      <c r="S5" s="88" t="s">
        <v>4</v>
      </c>
      <c r="T5" s="40" t="s">
        <v>558</v>
      </c>
      <c r="U5" s="40" t="s">
        <v>554</v>
      </c>
      <c r="V5" s="88" t="s">
        <v>4</v>
      </c>
      <c r="W5" s="40" t="s">
        <v>558</v>
      </c>
      <c r="X5" s="40" t="s">
        <v>554</v>
      </c>
      <c r="Y5" s="88" t="s">
        <v>4</v>
      </c>
      <c r="Z5" s="40" t="s">
        <v>558</v>
      </c>
      <c r="AA5" s="40" t="s">
        <v>554</v>
      </c>
    </row>
    <row r="6" spans="1:27" s="95" customFormat="1" ht="16.5">
      <c r="A6" s="1">
        <v>3</v>
      </c>
      <c r="B6" s="322" t="s">
        <v>53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 t="s">
        <v>134</v>
      </c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</row>
    <row r="7" spans="1:27" s="11" customFormat="1" ht="47.25">
      <c r="A7" s="1">
        <v>4</v>
      </c>
      <c r="B7" s="90" t="s">
        <v>290</v>
      </c>
      <c r="C7" s="5">
        <f>Bevételek!C92</f>
        <v>0</v>
      </c>
      <c r="D7" s="5">
        <f>Bevételek!D92</f>
        <v>0</v>
      </c>
      <c r="E7" s="5">
        <f>Bevételek!E92</f>
        <v>0</v>
      </c>
      <c r="F7" s="5">
        <f>Bevételek!C93</f>
        <v>13112827</v>
      </c>
      <c r="G7" s="5">
        <f>Bevételek!D93</f>
        <v>14653375</v>
      </c>
      <c r="H7" s="5">
        <f>Bevételek!E93</f>
        <v>14024488</v>
      </c>
      <c r="I7" s="5">
        <f>Bevételek!C94</f>
        <v>0</v>
      </c>
      <c r="J7" s="5">
        <f>Bevételek!D94</f>
        <v>0</v>
      </c>
      <c r="K7" s="5">
        <f>Bevételek!E94</f>
        <v>0</v>
      </c>
      <c r="L7" s="5">
        <f aca="true" t="shared" si="0" ref="L7:N10">C7+F7+I7</f>
        <v>13112827</v>
      </c>
      <c r="M7" s="5">
        <f t="shared" si="0"/>
        <v>14653375</v>
      </c>
      <c r="N7" s="5">
        <f t="shared" si="0"/>
        <v>14024488</v>
      </c>
      <c r="O7" s="92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5967143</v>
      </c>
      <c r="T7" s="5">
        <f>Kiadás!D9</f>
        <v>6071005</v>
      </c>
      <c r="U7" s="5">
        <f>Kiadás!E9</f>
        <v>5470887</v>
      </c>
      <c r="V7" s="5">
        <f>Kiadás!C10</f>
        <v>410000</v>
      </c>
      <c r="W7" s="5">
        <f>Kiadás!D10</f>
        <v>370458</v>
      </c>
      <c r="X7" s="5">
        <f>Kiadás!E10</f>
        <v>363935</v>
      </c>
      <c r="Y7" s="5">
        <f aca="true" t="shared" si="1" ref="Y7:AA11">P7+S7+V7</f>
        <v>6377143</v>
      </c>
      <c r="Z7" s="5">
        <f t="shared" si="1"/>
        <v>6441463</v>
      </c>
      <c r="AA7" s="5">
        <f t="shared" si="1"/>
        <v>5834822</v>
      </c>
    </row>
    <row r="8" spans="1:27" s="11" customFormat="1" ht="45">
      <c r="A8" s="1">
        <v>5</v>
      </c>
      <c r="B8" s="90" t="s">
        <v>312</v>
      </c>
      <c r="C8" s="5">
        <f>Bevételek!C151</f>
        <v>0</v>
      </c>
      <c r="D8" s="5">
        <f>Bevételek!D151</f>
        <v>0</v>
      </c>
      <c r="E8" s="5">
        <f>Bevételek!E151</f>
        <v>0</v>
      </c>
      <c r="F8" s="5">
        <f>Bevételek!C152</f>
        <v>149000</v>
      </c>
      <c r="G8" s="5">
        <f>Bevételek!D152</f>
        <v>149000</v>
      </c>
      <c r="H8" s="5">
        <f>Bevételek!E152</f>
        <v>121125</v>
      </c>
      <c r="I8" s="5">
        <f>Bevételek!C153</f>
        <v>425000</v>
      </c>
      <c r="J8" s="5">
        <f>Bevételek!D153</f>
        <v>425000</v>
      </c>
      <c r="K8" s="5">
        <f>Bevételek!E153</f>
        <v>449400</v>
      </c>
      <c r="L8" s="5">
        <f t="shared" si="0"/>
        <v>574000</v>
      </c>
      <c r="M8" s="5">
        <f t="shared" si="0"/>
        <v>574000</v>
      </c>
      <c r="N8" s="5">
        <f t="shared" si="0"/>
        <v>570525</v>
      </c>
      <c r="O8" s="92" t="s">
        <v>88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1473607</v>
      </c>
      <c r="T8" s="5">
        <f>Kiadás!D13</f>
        <v>1496543</v>
      </c>
      <c r="U8" s="5">
        <f>Kiadás!E13</f>
        <v>1354842</v>
      </c>
      <c r="V8" s="5">
        <f>Kiadás!C14</f>
        <v>122785</v>
      </c>
      <c r="W8" s="5">
        <f>Kiadás!D14</f>
        <v>117216</v>
      </c>
      <c r="X8" s="5">
        <f>Kiadás!E14</f>
        <v>90792</v>
      </c>
      <c r="Y8" s="5">
        <f t="shared" si="1"/>
        <v>1596392</v>
      </c>
      <c r="Z8" s="5">
        <f t="shared" si="1"/>
        <v>1613759</v>
      </c>
      <c r="AA8" s="5">
        <f t="shared" si="1"/>
        <v>1445634</v>
      </c>
    </row>
    <row r="9" spans="1:27" s="11" customFormat="1" ht="15.75">
      <c r="A9" s="1">
        <v>6</v>
      </c>
      <c r="B9" s="90" t="s">
        <v>53</v>
      </c>
      <c r="C9" s="5">
        <f>Bevételek!C205</f>
        <v>0</v>
      </c>
      <c r="D9" s="5">
        <f>Bevételek!D205</f>
        <v>0</v>
      </c>
      <c r="E9" s="5">
        <f>Bevételek!E205</f>
        <v>0</v>
      </c>
      <c r="F9" s="5">
        <f>Bevételek!C206</f>
        <v>749526</v>
      </c>
      <c r="G9" s="5">
        <f>Bevételek!D206</f>
        <v>819526</v>
      </c>
      <c r="H9" s="5">
        <f>Bevételek!E206</f>
        <v>658771</v>
      </c>
      <c r="I9" s="5">
        <f>Bevételek!C207</f>
        <v>0</v>
      </c>
      <c r="J9" s="5">
        <f>Bevételek!D207</f>
        <v>0</v>
      </c>
      <c r="K9" s="5">
        <f>Bevételek!E207</f>
        <v>0</v>
      </c>
      <c r="L9" s="5">
        <f t="shared" si="0"/>
        <v>749526</v>
      </c>
      <c r="M9" s="5">
        <f t="shared" si="0"/>
        <v>819526</v>
      </c>
      <c r="N9" s="5">
        <f t="shared" si="0"/>
        <v>658771</v>
      </c>
      <c r="O9" s="92" t="s">
        <v>89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4767623</v>
      </c>
      <c r="T9" s="5">
        <f>Kiadás!D17</f>
        <v>5219167</v>
      </c>
      <c r="U9" s="5">
        <f>Kiadás!E17</f>
        <v>3697776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4767623</v>
      </c>
      <c r="Z9" s="5">
        <f t="shared" si="1"/>
        <v>5219167</v>
      </c>
      <c r="AA9" s="5">
        <f t="shared" si="1"/>
        <v>3697776</v>
      </c>
    </row>
    <row r="10" spans="1:27" s="11" customFormat="1" ht="15.75">
      <c r="A10" s="1">
        <v>7</v>
      </c>
      <c r="B10" s="327" t="s">
        <v>370</v>
      </c>
      <c r="C10" s="324">
        <f>Bevételek!C239</f>
        <v>0</v>
      </c>
      <c r="D10" s="324">
        <f>Bevételek!D239</f>
        <v>0</v>
      </c>
      <c r="E10" s="324">
        <f>Bevételek!E239</f>
        <v>0</v>
      </c>
      <c r="F10" s="324">
        <f>Bevételek!C240</f>
        <v>100000</v>
      </c>
      <c r="G10" s="324">
        <f>Bevételek!D240</f>
        <v>100000</v>
      </c>
      <c r="H10" s="324">
        <f>Bevételek!E240</f>
        <v>0</v>
      </c>
      <c r="I10" s="324">
        <f>Bevételek!C241</f>
        <v>0</v>
      </c>
      <c r="J10" s="324">
        <f>Bevételek!D241</f>
        <v>0</v>
      </c>
      <c r="K10" s="324">
        <f>Bevételek!E241</f>
        <v>0</v>
      </c>
      <c r="L10" s="324">
        <f t="shared" si="0"/>
        <v>100000</v>
      </c>
      <c r="M10" s="324">
        <f t="shared" si="0"/>
        <v>100000</v>
      </c>
      <c r="N10" s="324">
        <f t="shared" si="0"/>
        <v>0</v>
      </c>
      <c r="O10" s="92" t="s">
        <v>90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544800</v>
      </c>
      <c r="T10" s="5">
        <f>Kiadás!D62</f>
        <v>1119100</v>
      </c>
      <c r="U10" s="5">
        <f>Kiadás!E62</f>
        <v>830300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544800</v>
      </c>
      <c r="Z10" s="5">
        <f t="shared" si="1"/>
        <v>1119100</v>
      </c>
      <c r="AA10" s="5">
        <f t="shared" si="1"/>
        <v>830300</v>
      </c>
    </row>
    <row r="11" spans="1:27" s="11" customFormat="1" ht="30">
      <c r="A11" s="1">
        <v>8</v>
      </c>
      <c r="B11" s="327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92" t="s">
        <v>91</v>
      </c>
      <c r="P11" s="5">
        <f>Kiadás!C123</f>
        <v>0</v>
      </c>
      <c r="Q11" s="5">
        <f>Kiadás!D123</f>
        <v>0</v>
      </c>
      <c r="R11" s="5">
        <f>Kiadás!E123</f>
        <v>0</v>
      </c>
      <c r="S11" s="5">
        <f>Kiadás!C124</f>
        <v>720644</v>
      </c>
      <c r="T11" s="5">
        <f>Kiadás!D124</f>
        <v>1635565</v>
      </c>
      <c r="U11" s="5">
        <f>Kiadás!E124</f>
        <v>1085204</v>
      </c>
      <c r="V11" s="5">
        <f>Kiadás!C125</f>
        <v>0</v>
      </c>
      <c r="W11" s="5">
        <f>Kiadás!D125</f>
        <v>0</v>
      </c>
      <c r="X11" s="5">
        <f>Kiadás!E125</f>
        <v>0</v>
      </c>
      <c r="Y11" s="5">
        <f t="shared" si="1"/>
        <v>720644</v>
      </c>
      <c r="Z11" s="5">
        <f t="shared" si="1"/>
        <v>1635565</v>
      </c>
      <c r="AA11" s="5">
        <f t="shared" si="1"/>
        <v>1085204</v>
      </c>
    </row>
    <row r="12" spans="1:27" s="11" customFormat="1" ht="15.75">
      <c r="A12" s="1">
        <v>9</v>
      </c>
      <c r="B12" s="91" t="s">
        <v>93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14111353</v>
      </c>
      <c r="G12" s="13">
        <f t="shared" si="2"/>
        <v>15721901</v>
      </c>
      <c r="H12" s="13">
        <f t="shared" si="2"/>
        <v>14804384</v>
      </c>
      <c r="I12" s="13">
        <f t="shared" si="2"/>
        <v>425000</v>
      </c>
      <c r="J12" s="13">
        <f t="shared" si="2"/>
        <v>425000</v>
      </c>
      <c r="K12" s="13">
        <f t="shared" si="2"/>
        <v>449400</v>
      </c>
      <c r="L12" s="13">
        <f t="shared" si="2"/>
        <v>14536353</v>
      </c>
      <c r="M12" s="13">
        <f t="shared" si="2"/>
        <v>16146901</v>
      </c>
      <c r="N12" s="13">
        <f t="shared" si="2"/>
        <v>15253784</v>
      </c>
      <c r="O12" s="91" t="s">
        <v>94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13473817</v>
      </c>
      <c r="T12" s="13">
        <f t="shared" si="3"/>
        <v>15541380</v>
      </c>
      <c r="U12" s="13">
        <f t="shared" si="3"/>
        <v>12439009</v>
      </c>
      <c r="V12" s="13">
        <f t="shared" si="3"/>
        <v>532785</v>
      </c>
      <c r="W12" s="13">
        <f t="shared" si="3"/>
        <v>487674</v>
      </c>
      <c r="X12" s="13">
        <f t="shared" si="3"/>
        <v>454727</v>
      </c>
      <c r="Y12" s="13">
        <f t="shared" si="3"/>
        <v>14006602</v>
      </c>
      <c r="Z12" s="13">
        <f t="shared" si="3"/>
        <v>16029054</v>
      </c>
      <c r="AA12" s="13">
        <f t="shared" si="3"/>
        <v>12893736</v>
      </c>
    </row>
    <row r="13" spans="1:27" s="11" customFormat="1" ht="15.75">
      <c r="A13" s="1">
        <v>10</v>
      </c>
      <c r="B13" s="93" t="s">
        <v>139</v>
      </c>
      <c r="C13" s="94">
        <f aca="true" t="shared" si="4" ref="C13:N13">C12-P12</f>
        <v>0</v>
      </c>
      <c r="D13" s="94">
        <f t="shared" si="4"/>
        <v>0</v>
      </c>
      <c r="E13" s="94">
        <f t="shared" si="4"/>
        <v>0</v>
      </c>
      <c r="F13" s="94">
        <f t="shared" si="4"/>
        <v>637536</v>
      </c>
      <c r="G13" s="94">
        <f t="shared" si="4"/>
        <v>180521</v>
      </c>
      <c r="H13" s="94">
        <f t="shared" si="4"/>
        <v>2365375</v>
      </c>
      <c r="I13" s="94">
        <f t="shared" si="4"/>
        <v>-107785</v>
      </c>
      <c r="J13" s="94">
        <f t="shared" si="4"/>
        <v>-62674</v>
      </c>
      <c r="K13" s="94">
        <f t="shared" si="4"/>
        <v>-5327</v>
      </c>
      <c r="L13" s="94">
        <f t="shared" si="4"/>
        <v>529751</v>
      </c>
      <c r="M13" s="94">
        <f t="shared" si="4"/>
        <v>117847</v>
      </c>
      <c r="N13" s="94">
        <f t="shared" si="4"/>
        <v>2360048</v>
      </c>
      <c r="O13" s="328" t="s">
        <v>125</v>
      </c>
      <c r="P13" s="325">
        <f>Kiadás!C153</f>
        <v>0</v>
      </c>
      <c r="Q13" s="325">
        <f>Kiadás!D153</f>
        <v>0</v>
      </c>
      <c r="R13" s="325">
        <f>Kiadás!E153</f>
        <v>0</v>
      </c>
      <c r="S13" s="325">
        <f>Kiadás!C154</f>
        <v>482552</v>
      </c>
      <c r="T13" s="325">
        <f>Kiadás!D154</f>
        <v>980183</v>
      </c>
      <c r="U13" s="325">
        <f>Kiadás!E154</f>
        <v>482552</v>
      </c>
      <c r="V13" s="325">
        <f>Kiadás!C155</f>
        <v>0</v>
      </c>
      <c r="W13" s="325">
        <f>Kiadás!D155</f>
        <v>0</v>
      </c>
      <c r="X13" s="325">
        <f>Kiadás!E155</f>
        <v>0</v>
      </c>
      <c r="Y13" s="325">
        <f>P13+S13+V13</f>
        <v>482552</v>
      </c>
      <c r="Z13" s="325">
        <f>Q13+T13+W13</f>
        <v>980183</v>
      </c>
      <c r="AA13" s="325">
        <f>R13+U13+X13</f>
        <v>482552</v>
      </c>
    </row>
    <row r="14" spans="1:27" s="11" customFormat="1" ht="15.75">
      <c r="A14" s="1">
        <v>11</v>
      </c>
      <c r="B14" s="93" t="s">
        <v>130</v>
      </c>
      <c r="C14" s="5">
        <f>Bevételek!C260</f>
        <v>0</v>
      </c>
      <c r="D14" s="5">
        <f>Bevételek!D260</f>
        <v>0</v>
      </c>
      <c r="E14" s="5">
        <f>Bevételek!E260</f>
        <v>0</v>
      </c>
      <c r="F14" s="5">
        <f>Bevételek!C261</f>
        <v>1839388</v>
      </c>
      <c r="G14" s="5">
        <f>Bevételek!D261</f>
        <v>1839388</v>
      </c>
      <c r="H14" s="5">
        <f>Bevételek!E261</f>
        <v>1839388</v>
      </c>
      <c r="I14" s="5">
        <f>Bevételek!C262</f>
        <v>0</v>
      </c>
      <c r="J14" s="5">
        <f>Bevételek!D262</f>
        <v>0</v>
      </c>
      <c r="K14" s="5">
        <f>Bevételek!E262</f>
        <v>0</v>
      </c>
      <c r="L14" s="5">
        <f aca="true" t="shared" si="5" ref="L14:N15">C14+F14+I14</f>
        <v>1839388</v>
      </c>
      <c r="M14" s="5">
        <f t="shared" si="5"/>
        <v>1839388</v>
      </c>
      <c r="N14" s="5">
        <f t="shared" si="5"/>
        <v>1839388</v>
      </c>
      <c r="O14" s="328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</row>
    <row r="15" spans="1:27" s="11" customFormat="1" ht="15.75">
      <c r="A15" s="1">
        <v>12</v>
      </c>
      <c r="B15" s="93" t="s">
        <v>131</v>
      </c>
      <c r="C15" s="5">
        <f>Bevételek!C281</f>
        <v>0</v>
      </c>
      <c r="D15" s="5">
        <f>Bevételek!D281</f>
        <v>0</v>
      </c>
      <c r="E15" s="5">
        <f>Bevételek!E281</f>
        <v>0</v>
      </c>
      <c r="F15" s="5">
        <f>Bevételek!C282</f>
        <v>0</v>
      </c>
      <c r="G15" s="5">
        <f>Bevételek!D282</f>
        <v>497631</v>
      </c>
      <c r="H15" s="5">
        <f>Bevételek!E282</f>
        <v>497631</v>
      </c>
      <c r="I15" s="5">
        <f>Bevételek!C283</f>
        <v>0</v>
      </c>
      <c r="J15" s="5">
        <f>Bevételek!D283</f>
        <v>0</v>
      </c>
      <c r="K15" s="5">
        <f>Bevételek!E283</f>
        <v>0</v>
      </c>
      <c r="L15" s="5">
        <f t="shared" si="5"/>
        <v>0</v>
      </c>
      <c r="M15" s="5">
        <f t="shared" si="5"/>
        <v>497631</v>
      </c>
      <c r="N15" s="5">
        <f t="shared" si="5"/>
        <v>497631</v>
      </c>
      <c r="O15" s="328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</row>
    <row r="16" spans="1:27" s="11" customFormat="1" ht="31.5">
      <c r="A16" s="1">
        <v>13</v>
      </c>
      <c r="B16" s="91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15950741</v>
      </c>
      <c r="G16" s="14">
        <f t="shared" si="6"/>
        <v>18058920</v>
      </c>
      <c r="H16" s="14">
        <f t="shared" si="6"/>
        <v>17141403</v>
      </c>
      <c r="I16" s="14">
        <f t="shared" si="6"/>
        <v>425000</v>
      </c>
      <c r="J16" s="14">
        <f t="shared" si="6"/>
        <v>425000</v>
      </c>
      <c r="K16" s="14">
        <f t="shared" si="6"/>
        <v>449400</v>
      </c>
      <c r="L16" s="14">
        <f t="shared" si="6"/>
        <v>16375741</v>
      </c>
      <c r="M16" s="14">
        <f t="shared" si="6"/>
        <v>18483920</v>
      </c>
      <c r="N16" s="14">
        <f t="shared" si="6"/>
        <v>17590803</v>
      </c>
      <c r="O16" s="91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13956369</v>
      </c>
      <c r="T16" s="14">
        <f t="shared" si="7"/>
        <v>16521563</v>
      </c>
      <c r="U16" s="14">
        <f t="shared" si="7"/>
        <v>12921561</v>
      </c>
      <c r="V16" s="14">
        <f t="shared" si="7"/>
        <v>532785</v>
      </c>
      <c r="W16" s="14">
        <f t="shared" si="7"/>
        <v>487674</v>
      </c>
      <c r="X16" s="14">
        <f t="shared" si="7"/>
        <v>454727</v>
      </c>
      <c r="Y16" s="14">
        <f t="shared" si="7"/>
        <v>14489154</v>
      </c>
      <c r="Z16" s="14">
        <f t="shared" si="7"/>
        <v>17009237</v>
      </c>
      <c r="AA16" s="14">
        <f t="shared" si="7"/>
        <v>13376288</v>
      </c>
    </row>
    <row r="17" spans="1:27" s="95" customFormat="1" ht="16.5">
      <c r="A17" s="1">
        <v>14</v>
      </c>
      <c r="B17" s="323" t="s">
        <v>133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2" t="s">
        <v>112</v>
      </c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</row>
    <row r="18" spans="1:27" s="11" customFormat="1" ht="47.25">
      <c r="A18" s="1">
        <v>15</v>
      </c>
      <c r="B18" s="90" t="s">
        <v>299</v>
      </c>
      <c r="C18" s="5">
        <f>Bevételek!C122</f>
        <v>0</v>
      </c>
      <c r="D18" s="5">
        <f>Bevételek!D122</f>
        <v>0</v>
      </c>
      <c r="E18" s="5">
        <f>Bevételek!E122</f>
        <v>0</v>
      </c>
      <c r="F18" s="5">
        <f>Bevételek!C123</f>
        <v>1500000</v>
      </c>
      <c r="G18" s="5">
        <f>Bevételek!D123</f>
        <v>2538000</v>
      </c>
      <c r="H18" s="5">
        <f>Bevételek!E123</f>
        <v>2538000</v>
      </c>
      <c r="I18" s="5">
        <f>Bevételek!C124</f>
        <v>0</v>
      </c>
      <c r="J18" s="5">
        <f>Bevételek!D124</f>
        <v>0</v>
      </c>
      <c r="K18" s="5">
        <f>Bevételek!E124</f>
        <v>0</v>
      </c>
      <c r="L18" s="5">
        <f aca="true" t="shared" si="8" ref="L18:N20">C18+F18+I18</f>
        <v>1500000</v>
      </c>
      <c r="M18" s="5">
        <f t="shared" si="8"/>
        <v>2538000</v>
      </c>
      <c r="N18" s="5">
        <f t="shared" si="8"/>
        <v>2538000</v>
      </c>
      <c r="O18" s="90" t="s">
        <v>107</v>
      </c>
      <c r="P18" s="5">
        <f>Kiadás!C128</f>
        <v>0</v>
      </c>
      <c r="Q18" s="5">
        <f>Kiadás!D128</f>
        <v>0</v>
      </c>
      <c r="R18" s="5">
        <f>Kiadás!E128</f>
        <v>0</v>
      </c>
      <c r="S18" s="5">
        <f>Kiadás!C129</f>
        <v>2632000</v>
      </c>
      <c r="T18" s="5">
        <f>Kiadás!D129</f>
        <v>3043370</v>
      </c>
      <c r="U18" s="5">
        <f>Kiadás!E129</f>
        <v>1796507</v>
      </c>
      <c r="V18" s="5">
        <f>Kiadás!C130</f>
        <v>0</v>
      </c>
      <c r="W18" s="5">
        <f>Kiadás!D130</f>
        <v>0</v>
      </c>
      <c r="X18" s="5">
        <f>Kiadás!E130</f>
        <v>0</v>
      </c>
      <c r="Y18" s="5">
        <f aca="true" t="shared" si="9" ref="Y18:AA20">P18+S18+V18</f>
        <v>2632000</v>
      </c>
      <c r="Z18" s="5">
        <f t="shared" si="9"/>
        <v>3043370</v>
      </c>
      <c r="AA18" s="5">
        <f t="shared" si="9"/>
        <v>1796507</v>
      </c>
    </row>
    <row r="19" spans="1:27" s="11" customFormat="1" ht="15.75">
      <c r="A19" s="1">
        <v>16</v>
      </c>
      <c r="B19" s="90" t="s">
        <v>133</v>
      </c>
      <c r="C19" s="5">
        <f>Bevételek!C225</f>
        <v>0</v>
      </c>
      <c r="D19" s="5">
        <f>Bevételek!D225</f>
        <v>0</v>
      </c>
      <c r="E19" s="5">
        <f>Bevételek!E225</f>
        <v>0</v>
      </c>
      <c r="F19" s="5">
        <f>Bevételek!C226</f>
        <v>0</v>
      </c>
      <c r="G19" s="5">
        <f>Bevételek!D226</f>
        <v>0</v>
      </c>
      <c r="H19" s="5">
        <f>Bevételek!E226</f>
        <v>0</v>
      </c>
      <c r="I19" s="5">
        <f>Bevételek!C227</f>
        <v>0</v>
      </c>
      <c r="J19" s="5">
        <f>Bevételek!D227</f>
        <v>0</v>
      </c>
      <c r="K19" s="5">
        <f>Bevételek!E227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0" t="s">
        <v>54</v>
      </c>
      <c r="P19" s="5">
        <f>Kiadás!C132</f>
        <v>0</v>
      </c>
      <c r="Q19" s="5">
        <f>Kiadás!D132</f>
        <v>0</v>
      </c>
      <c r="R19" s="5">
        <f>Kiadás!E132</f>
        <v>0</v>
      </c>
      <c r="S19" s="5">
        <f>Kiadás!C133</f>
        <v>535940</v>
      </c>
      <c r="T19" s="5">
        <f>Kiadás!D133</f>
        <v>744570</v>
      </c>
      <c r="U19" s="5">
        <f>Kiadás!E133</f>
        <v>439791</v>
      </c>
      <c r="V19" s="5">
        <f>Kiadás!C134</f>
        <v>0</v>
      </c>
      <c r="W19" s="5">
        <f>Kiadás!D134</f>
        <v>0</v>
      </c>
      <c r="X19" s="5">
        <f>Kiadás!E134</f>
        <v>0</v>
      </c>
      <c r="Y19" s="5">
        <f t="shared" si="9"/>
        <v>535940</v>
      </c>
      <c r="Z19" s="5">
        <f t="shared" si="9"/>
        <v>744570</v>
      </c>
      <c r="AA19" s="5">
        <f t="shared" si="9"/>
        <v>439791</v>
      </c>
    </row>
    <row r="20" spans="1:27" s="11" customFormat="1" ht="31.5">
      <c r="A20" s="1">
        <v>17</v>
      </c>
      <c r="B20" s="90" t="s">
        <v>371</v>
      </c>
      <c r="C20" s="5">
        <f>Bevételek!C252</f>
        <v>0</v>
      </c>
      <c r="D20" s="5">
        <f>Bevételek!D252</f>
        <v>0</v>
      </c>
      <c r="E20" s="5">
        <f>Bevételek!E252</f>
        <v>0</v>
      </c>
      <c r="F20" s="5">
        <f>Bevételek!C253</f>
        <v>0</v>
      </c>
      <c r="G20" s="5">
        <f>Bevételek!D253</f>
        <v>0</v>
      </c>
      <c r="H20" s="5">
        <f>Bevételek!E253</f>
        <v>0</v>
      </c>
      <c r="I20" s="5">
        <f>Bevételek!C254</f>
        <v>0</v>
      </c>
      <c r="J20" s="5">
        <f>Bevételek!D254</f>
        <v>0</v>
      </c>
      <c r="K20" s="5">
        <f>Bevételek!E254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90" t="s">
        <v>207</v>
      </c>
      <c r="P20" s="5">
        <f>Kiadás!C136</f>
        <v>0</v>
      </c>
      <c r="Q20" s="5">
        <f>Kiadás!D136</f>
        <v>0</v>
      </c>
      <c r="R20" s="5">
        <f>Kiadás!E136</f>
        <v>0</v>
      </c>
      <c r="S20" s="5">
        <f>Kiadás!C137</f>
        <v>0</v>
      </c>
      <c r="T20" s="5">
        <f>Kiadás!D137</f>
        <v>5000</v>
      </c>
      <c r="U20" s="5">
        <f>Kiadás!E137</f>
        <v>5000</v>
      </c>
      <c r="V20" s="5">
        <f>Kiadás!C138</f>
        <v>0</v>
      </c>
      <c r="W20" s="5">
        <f>Kiadás!D138</f>
        <v>0</v>
      </c>
      <c r="X20" s="5">
        <f>Kiadás!E138</f>
        <v>0</v>
      </c>
      <c r="Y20" s="5">
        <f t="shared" si="9"/>
        <v>0</v>
      </c>
      <c r="Z20" s="5">
        <f t="shared" si="9"/>
        <v>5000</v>
      </c>
      <c r="AA20" s="5">
        <f t="shared" si="9"/>
        <v>5000</v>
      </c>
    </row>
    <row r="21" spans="1:27" s="11" customFormat="1" ht="15.75">
      <c r="A21" s="1">
        <v>18</v>
      </c>
      <c r="B21" s="91" t="s">
        <v>93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1500000</v>
      </c>
      <c r="G21" s="13">
        <f t="shared" si="10"/>
        <v>2538000</v>
      </c>
      <c r="H21" s="13">
        <f t="shared" si="10"/>
        <v>2538000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1500000</v>
      </c>
      <c r="M21" s="13">
        <f t="shared" si="10"/>
        <v>2538000</v>
      </c>
      <c r="N21" s="13">
        <f t="shared" si="10"/>
        <v>2538000</v>
      </c>
      <c r="O21" s="91" t="s">
        <v>94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3167940</v>
      </c>
      <c r="T21" s="13">
        <f t="shared" si="11"/>
        <v>3792940</v>
      </c>
      <c r="U21" s="13">
        <f t="shared" si="11"/>
        <v>2241298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3167940</v>
      </c>
      <c r="Z21" s="13">
        <f t="shared" si="11"/>
        <v>3792940</v>
      </c>
      <c r="AA21" s="13">
        <f t="shared" si="11"/>
        <v>2241298</v>
      </c>
    </row>
    <row r="22" spans="1:27" s="11" customFormat="1" ht="15.75">
      <c r="A22" s="1">
        <v>19</v>
      </c>
      <c r="B22" s="93" t="s">
        <v>139</v>
      </c>
      <c r="C22" s="94">
        <f aca="true" t="shared" si="12" ref="C22:N22">C21-P21</f>
        <v>0</v>
      </c>
      <c r="D22" s="94">
        <f t="shared" si="12"/>
        <v>0</v>
      </c>
      <c r="E22" s="94">
        <f t="shared" si="12"/>
        <v>0</v>
      </c>
      <c r="F22" s="94">
        <f t="shared" si="12"/>
        <v>-1667940</v>
      </c>
      <c r="G22" s="94">
        <f t="shared" si="12"/>
        <v>-1254940</v>
      </c>
      <c r="H22" s="94">
        <f t="shared" si="12"/>
        <v>296702</v>
      </c>
      <c r="I22" s="94">
        <f t="shared" si="12"/>
        <v>0</v>
      </c>
      <c r="J22" s="94">
        <f t="shared" si="12"/>
        <v>0</v>
      </c>
      <c r="K22" s="94">
        <f t="shared" si="12"/>
        <v>0</v>
      </c>
      <c r="L22" s="94">
        <f t="shared" si="12"/>
        <v>-1667940</v>
      </c>
      <c r="M22" s="94">
        <f t="shared" si="12"/>
        <v>-1254940</v>
      </c>
      <c r="N22" s="94">
        <f t="shared" si="12"/>
        <v>296702</v>
      </c>
      <c r="O22" s="328" t="s">
        <v>125</v>
      </c>
      <c r="P22" s="325">
        <f>Kiadás!C168</f>
        <v>0</v>
      </c>
      <c r="Q22" s="325">
        <f>Kiadás!D168</f>
        <v>0</v>
      </c>
      <c r="R22" s="325">
        <f>Kiadás!E168</f>
        <v>0</v>
      </c>
      <c r="S22" s="325">
        <f>Kiadás!C169</f>
        <v>218647</v>
      </c>
      <c r="T22" s="325">
        <f>Kiadás!D169</f>
        <v>219743</v>
      </c>
      <c r="U22" s="325">
        <f>Kiadás!E169</f>
        <v>219743</v>
      </c>
      <c r="V22" s="325">
        <f>Kiadás!C170</f>
        <v>0</v>
      </c>
      <c r="W22" s="325">
        <f>Kiadás!D170</f>
        <v>0</v>
      </c>
      <c r="X22" s="325">
        <f>Kiadás!E170</f>
        <v>0</v>
      </c>
      <c r="Y22" s="325">
        <f>P22+S22+V22</f>
        <v>218647</v>
      </c>
      <c r="Z22" s="325">
        <f>Q22+T22+W22</f>
        <v>219743</v>
      </c>
      <c r="AA22" s="325">
        <f>R22+U22+X22</f>
        <v>219743</v>
      </c>
    </row>
    <row r="23" spans="1:27" s="11" customFormat="1" ht="15.75">
      <c r="A23" s="1">
        <v>20</v>
      </c>
      <c r="B23" s="93" t="s">
        <v>130</v>
      </c>
      <c r="C23" s="5">
        <f>Bevételek!C267</f>
        <v>0</v>
      </c>
      <c r="D23" s="5">
        <f>Bevételek!D267</f>
        <v>0</v>
      </c>
      <c r="E23" s="5">
        <f>Bevételek!E267</f>
        <v>0</v>
      </c>
      <c r="F23" s="5">
        <f>Bevételek!C268</f>
        <v>0</v>
      </c>
      <c r="G23" s="5">
        <f>Bevételek!D268</f>
        <v>0</v>
      </c>
      <c r="H23" s="5">
        <f>Bevételek!E268</f>
        <v>0</v>
      </c>
      <c r="I23" s="5">
        <f>Bevételek!C269</f>
        <v>0</v>
      </c>
      <c r="J23" s="5">
        <f>Bevételek!D269</f>
        <v>0</v>
      </c>
      <c r="K23" s="5">
        <f>Bevételek!E269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28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</row>
    <row r="24" spans="1:27" s="11" customFormat="1" ht="15.75">
      <c r="A24" s="1">
        <v>21</v>
      </c>
      <c r="B24" s="93" t="s">
        <v>131</v>
      </c>
      <c r="C24" s="5">
        <f>Bevételek!C294</f>
        <v>0</v>
      </c>
      <c r="D24" s="5">
        <f>Bevételek!D294</f>
        <v>0</v>
      </c>
      <c r="E24" s="5">
        <f>Bevételek!E294</f>
        <v>0</v>
      </c>
      <c r="F24" s="5">
        <f>Bevételek!C295</f>
        <v>0</v>
      </c>
      <c r="G24" s="5">
        <f>Bevételek!D295</f>
        <v>0</v>
      </c>
      <c r="H24" s="5">
        <f>Bevételek!E295</f>
        <v>0</v>
      </c>
      <c r="I24" s="5">
        <f>Bevételek!C296</f>
        <v>0</v>
      </c>
      <c r="J24" s="5">
        <f>Bevételek!D296</f>
        <v>0</v>
      </c>
      <c r="K24" s="5">
        <f>Bevételek!E296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28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</row>
    <row r="25" spans="1:27" s="11" customFormat="1" ht="31.5">
      <c r="A25" s="1">
        <v>22</v>
      </c>
      <c r="B25" s="91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1500000</v>
      </c>
      <c r="G25" s="14">
        <f t="shared" si="14"/>
        <v>2538000</v>
      </c>
      <c r="H25" s="14">
        <f t="shared" si="14"/>
        <v>2538000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1500000</v>
      </c>
      <c r="M25" s="14">
        <f t="shared" si="14"/>
        <v>2538000</v>
      </c>
      <c r="N25" s="14">
        <f t="shared" si="14"/>
        <v>2538000</v>
      </c>
      <c r="O25" s="91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3386587</v>
      </c>
      <c r="T25" s="14">
        <f t="shared" si="15"/>
        <v>4012683</v>
      </c>
      <c r="U25" s="14">
        <f t="shared" si="15"/>
        <v>2461041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3386587</v>
      </c>
      <c r="Z25" s="14">
        <f t="shared" si="15"/>
        <v>4012683</v>
      </c>
      <c r="AA25" s="14">
        <f t="shared" si="15"/>
        <v>2461041</v>
      </c>
    </row>
    <row r="26" spans="1:27" s="95" customFormat="1" ht="16.5">
      <c r="A26" s="1">
        <v>23</v>
      </c>
      <c r="B26" s="322" t="s">
        <v>135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 t="s">
        <v>136</v>
      </c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</row>
    <row r="27" spans="1:27" s="11" customFormat="1" ht="15.75">
      <c r="A27" s="1">
        <v>24</v>
      </c>
      <c r="B27" s="90" t="s">
        <v>137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15611353</v>
      </c>
      <c r="G27" s="5">
        <f t="shared" si="16"/>
        <v>18259901</v>
      </c>
      <c r="H27" s="5">
        <f t="shared" si="16"/>
        <v>17342384</v>
      </c>
      <c r="I27" s="5">
        <f t="shared" si="16"/>
        <v>425000</v>
      </c>
      <c r="J27" s="5">
        <f t="shared" si="16"/>
        <v>425000</v>
      </c>
      <c r="K27" s="5">
        <f t="shared" si="16"/>
        <v>449400</v>
      </c>
      <c r="L27" s="5">
        <f t="shared" si="16"/>
        <v>16036353</v>
      </c>
      <c r="M27" s="5">
        <f t="shared" si="16"/>
        <v>18684901</v>
      </c>
      <c r="N27" s="5">
        <f t="shared" si="16"/>
        <v>17791784</v>
      </c>
      <c r="O27" s="90" t="s">
        <v>138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16641757</v>
      </c>
      <c r="T27" s="5">
        <f t="shared" si="17"/>
        <v>19334320</v>
      </c>
      <c r="U27" s="5">
        <f t="shared" si="17"/>
        <v>14680307</v>
      </c>
      <c r="V27" s="5">
        <f t="shared" si="17"/>
        <v>532785</v>
      </c>
      <c r="W27" s="5">
        <f t="shared" si="17"/>
        <v>487674</v>
      </c>
      <c r="X27" s="5">
        <f t="shared" si="17"/>
        <v>454727</v>
      </c>
      <c r="Y27" s="5">
        <f t="shared" si="17"/>
        <v>17174542</v>
      </c>
      <c r="Z27" s="5">
        <f t="shared" si="17"/>
        <v>19821994</v>
      </c>
      <c r="AA27" s="5">
        <f t="shared" si="17"/>
        <v>15135034</v>
      </c>
    </row>
    <row r="28" spans="1:27" s="11" customFormat="1" ht="15.75">
      <c r="A28" s="1">
        <v>25</v>
      </c>
      <c r="B28" s="93" t="s">
        <v>139</v>
      </c>
      <c r="C28" s="94">
        <f aca="true" t="shared" si="18" ref="C28:N28">C27-P27</f>
        <v>0</v>
      </c>
      <c r="D28" s="94">
        <f t="shared" si="18"/>
        <v>0</v>
      </c>
      <c r="E28" s="94">
        <f t="shared" si="18"/>
        <v>0</v>
      </c>
      <c r="F28" s="94">
        <f t="shared" si="18"/>
        <v>-1030404</v>
      </c>
      <c r="G28" s="94">
        <f t="shared" si="18"/>
        <v>-1074419</v>
      </c>
      <c r="H28" s="94">
        <f t="shared" si="18"/>
        <v>2662077</v>
      </c>
      <c r="I28" s="94">
        <f t="shared" si="18"/>
        <v>-107785</v>
      </c>
      <c r="J28" s="94">
        <f t="shared" si="18"/>
        <v>-62674</v>
      </c>
      <c r="K28" s="94">
        <f t="shared" si="18"/>
        <v>-5327</v>
      </c>
      <c r="L28" s="94">
        <f t="shared" si="18"/>
        <v>-1138189</v>
      </c>
      <c r="M28" s="94">
        <f t="shared" si="18"/>
        <v>-1137093</v>
      </c>
      <c r="N28" s="94">
        <f t="shared" si="18"/>
        <v>2656750</v>
      </c>
      <c r="O28" s="328" t="s">
        <v>132</v>
      </c>
      <c r="P28" s="325">
        <f aca="true" t="shared" si="19" ref="P28:AA28">P13+P22</f>
        <v>0</v>
      </c>
      <c r="Q28" s="325">
        <f t="shared" si="19"/>
        <v>0</v>
      </c>
      <c r="R28" s="325">
        <f t="shared" si="19"/>
        <v>0</v>
      </c>
      <c r="S28" s="325">
        <f t="shared" si="19"/>
        <v>701199</v>
      </c>
      <c r="T28" s="325">
        <f t="shared" si="19"/>
        <v>1199926</v>
      </c>
      <c r="U28" s="325">
        <f t="shared" si="19"/>
        <v>702295</v>
      </c>
      <c r="V28" s="325">
        <f t="shared" si="19"/>
        <v>0</v>
      </c>
      <c r="W28" s="325">
        <f t="shared" si="19"/>
        <v>0</v>
      </c>
      <c r="X28" s="325">
        <f t="shared" si="19"/>
        <v>0</v>
      </c>
      <c r="Y28" s="325">
        <f t="shared" si="19"/>
        <v>701199</v>
      </c>
      <c r="Z28" s="325">
        <f t="shared" si="19"/>
        <v>1199926</v>
      </c>
      <c r="AA28" s="325">
        <f t="shared" si="19"/>
        <v>702295</v>
      </c>
    </row>
    <row r="29" spans="1:27" s="11" customFormat="1" ht="15.75">
      <c r="A29" s="1">
        <v>26</v>
      </c>
      <c r="B29" s="93" t="s">
        <v>130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1839388</v>
      </c>
      <c r="G29" s="5">
        <f t="shared" si="20"/>
        <v>1839388</v>
      </c>
      <c r="H29" s="5">
        <f t="shared" si="20"/>
        <v>1839388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1839388</v>
      </c>
      <c r="M29" s="5">
        <f t="shared" si="20"/>
        <v>1839388</v>
      </c>
      <c r="N29" s="5">
        <f t="shared" si="20"/>
        <v>1839388</v>
      </c>
      <c r="O29" s="328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</row>
    <row r="30" spans="1:27" s="11" customFormat="1" ht="15.75">
      <c r="A30" s="1">
        <v>27</v>
      </c>
      <c r="B30" s="93" t="s">
        <v>131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497631</v>
      </c>
      <c r="H30" s="5">
        <f t="shared" si="21"/>
        <v>497631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497631</v>
      </c>
      <c r="N30" s="5">
        <f t="shared" si="21"/>
        <v>497631</v>
      </c>
      <c r="O30" s="328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</row>
    <row r="31" spans="1:27" s="11" customFormat="1" ht="15.75">
      <c r="A31" s="1">
        <v>28</v>
      </c>
      <c r="B31" s="89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17450741</v>
      </c>
      <c r="G31" s="14">
        <f t="shared" si="22"/>
        <v>20596920</v>
      </c>
      <c r="H31" s="14">
        <f t="shared" si="22"/>
        <v>19679403</v>
      </c>
      <c r="I31" s="14">
        <f t="shared" si="22"/>
        <v>425000</v>
      </c>
      <c r="J31" s="14">
        <f t="shared" si="22"/>
        <v>425000</v>
      </c>
      <c r="K31" s="14">
        <f t="shared" si="22"/>
        <v>449400</v>
      </c>
      <c r="L31" s="14">
        <f t="shared" si="22"/>
        <v>17875741</v>
      </c>
      <c r="M31" s="14">
        <f t="shared" si="22"/>
        <v>21021920</v>
      </c>
      <c r="N31" s="14">
        <f t="shared" si="22"/>
        <v>20128803</v>
      </c>
      <c r="O31" s="89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17342956</v>
      </c>
      <c r="T31" s="14">
        <f t="shared" si="23"/>
        <v>20534246</v>
      </c>
      <c r="U31" s="14">
        <f t="shared" si="23"/>
        <v>15382602</v>
      </c>
      <c r="V31" s="14">
        <f t="shared" si="23"/>
        <v>532785</v>
      </c>
      <c r="W31" s="14">
        <f t="shared" si="23"/>
        <v>487674</v>
      </c>
      <c r="X31" s="14">
        <f t="shared" si="23"/>
        <v>454727</v>
      </c>
      <c r="Y31" s="14">
        <f t="shared" si="23"/>
        <v>17875741</v>
      </c>
      <c r="Z31" s="14">
        <f t="shared" si="23"/>
        <v>21021920</v>
      </c>
      <c r="AA31" s="14">
        <f t="shared" si="23"/>
        <v>15837329</v>
      </c>
    </row>
    <row r="32" spans="12:27" ht="15">
      <c r="L32" s="42"/>
      <c r="M32" s="42"/>
      <c r="N32" s="42"/>
      <c r="Z32" s="141"/>
      <c r="AA32" s="141"/>
    </row>
    <row r="33" spans="12:14" ht="15">
      <c r="L33" s="42"/>
      <c r="M33" s="42"/>
      <c r="N33" s="42"/>
    </row>
  </sheetData>
  <sheetProtection/>
  <mergeCells count="69">
    <mergeCell ref="C4:E4"/>
    <mergeCell ref="F4:H4"/>
    <mergeCell ref="I4:K4"/>
    <mergeCell ref="L4:N4"/>
    <mergeCell ref="P4:R4"/>
    <mergeCell ref="T13:T15"/>
    <mergeCell ref="S4:U4"/>
    <mergeCell ref="L10:L11"/>
    <mergeCell ref="P13:P15"/>
    <mergeCell ref="AA13:AA15"/>
    <mergeCell ref="AA22:AA24"/>
    <mergeCell ref="AA28:AA30"/>
    <mergeCell ref="V4:X4"/>
    <mergeCell ref="V22:V24"/>
    <mergeCell ref="W13:W15"/>
    <mergeCell ref="W22:W24"/>
    <mergeCell ref="V13:V15"/>
    <mergeCell ref="W28:W30"/>
    <mergeCell ref="X22:X24"/>
    <mergeCell ref="X28:X30"/>
    <mergeCell ref="S28:S30"/>
    <mergeCell ref="S22:S24"/>
    <mergeCell ref="T22:T24"/>
    <mergeCell ref="S13:S15"/>
    <mergeCell ref="Q22:Q24"/>
    <mergeCell ref="Q28:Q30"/>
    <mergeCell ref="R13:R15"/>
    <mergeCell ref="R22:R24"/>
    <mergeCell ref="R28:R30"/>
    <mergeCell ref="Z13:Z15"/>
    <mergeCell ref="Z22:Z24"/>
    <mergeCell ref="Z28:Z30"/>
    <mergeCell ref="X13:X15"/>
    <mergeCell ref="J10:J11"/>
    <mergeCell ref="K10:K11"/>
    <mergeCell ref="M10:M11"/>
    <mergeCell ref="N10:N11"/>
    <mergeCell ref="Q13:Q15"/>
    <mergeCell ref="O13:O15"/>
    <mergeCell ref="O28:O30"/>
    <mergeCell ref="P22:P24"/>
    <mergeCell ref="Y28:Y30"/>
    <mergeCell ref="V28:V30"/>
    <mergeCell ref="Y22:Y24"/>
    <mergeCell ref="O22:O24"/>
    <mergeCell ref="T28:T30"/>
    <mergeCell ref="P28:P30"/>
    <mergeCell ref="U22:U24"/>
    <mergeCell ref="U28:U30"/>
    <mergeCell ref="A1:Y1"/>
    <mergeCell ref="Y13:Y15"/>
    <mergeCell ref="B4:B5"/>
    <mergeCell ref="O4:O5"/>
    <mergeCell ref="B10:B11"/>
    <mergeCell ref="C10:C11"/>
    <mergeCell ref="F10:F11"/>
    <mergeCell ref="D10:D11"/>
    <mergeCell ref="E10:E11"/>
    <mergeCell ref="G10:G11"/>
    <mergeCell ref="Y4:AA4"/>
    <mergeCell ref="O6:AA6"/>
    <mergeCell ref="O17:AA17"/>
    <mergeCell ref="O26:AA26"/>
    <mergeCell ref="B6:N6"/>
    <mergeCell ref="B17:N17"/>
    <mergeCell ref="B26:N26"/>
    <mergeCell ref="H10:H11"/>
    <mergeCell ref="I10:I11"/>
    <mergeCell ref="U13:U1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2" r:id="rId1"/>
  <headerFooter>
    <oddHeader>&amp;R&amp;"Arial,Normál"&amp;10 1. melléklet a 4/2017.(V.26.)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61">
      <selection activeCell="C61" sqref="C61"/>
    </sheetView>
  </sheetViews>
  <sheetFormatPr defaultColWidth="12.00390625" defaultRowHeight="15"/>
  <cols>
    <col min="1" max="1" width="5.7109375" style="174" customWidth="1"/>
    <col min="2" max="2" width="41.421875" style="175" customWidth="1"/>
    <col min="3" max="4" width="21.140625" style="175" customWidth="1"/>
    <col min="5" max="16384" width="12.00390625" style="175" customWidth="1"/>
  </cols>
  <sheetData>
    <row r="1" spans="1:7" s="173" customFormat="1" ht="17.25" customHeight="1">
      <c r="A1" s="359" t="s">
        <v>601</v>
      </c>
      <c r="B1" s="359"/>
      <c r="C1" s="359"/>
      <c r="D1" s="359"/>
      <c r="E1" s="172"/>
      <c r="F1" s="172"/>
      <c r="G1" s="172"/>
    </row>
    <row r="2" ht="11.25" customHeight="1"/>
    <row r="3" spans="1:4" s="174" customFormat="1" ht="13.5" customHeight="1">
      <c r="A3" s="176"/>
      <c r="B3" s="177" t="s">
        <v>0</v>
      </c>
      <c r="C3" s="177" t="s">
        <v>1</v>
      </c>
      <c r="D3" s="177" t="s">
        <v>2</v>
      </c>
    </row>
    <row r="4" spans="1:4" ht="15.75">
      <c r="A4" s="178">
        <v>1</v>
      </c>
      <c r="B4" s="179" t="s">
        <v>9</v>
      </c>
      <c r="C4" s="180">
        <v>42369</v>
      </c>
      <c r="D4" s="180">
        <v>42735</v>
      </c>
    </row>
    <row r="5" spans="1:4" ht="15.75">
      <c r="A5" s="178">
        <v>2</v>
      </c>
      <c r="B5" s="179" t="s">
        <v>602</v>
      </c>
      <c r="C5" s="180"/>
      <c r="D5" s="180"/>
    </row>
    <row r="6" spans="1:4" ht="12.75">
      <c r="A6" s="178">
        <v>3</v>
      </c>
      <c r="B6" s="181" t="s">
        <v>603</v>
      </c>
      <c r="C6" s="181">
        <f>SUM(C7:C8)</f>
        <v>0</v>
      </c>
      <c r="D6" s="181">
        <f>SUM(D7:D8)</f>
        <v>0</v>
      </c>
    </row>
    <row r="7" spans="1:4" ht="12.75">
      <c r="A7" s="178">
        <v>4</v>
      </c>
      <c r="B7" s="182" t="s">
        <v>604</v>
      </c>
      <c r="C7" s="182">
        <v>0</v>
      </c>
      <c r="D7" s="182">
        <v>0</v>
      </c>
    </row>
    <row r="8" spans="1:4" ht="12.75">
      <c r="A8" s="178">
        <v>5</v>
      </c>
      <c r="B8" s="182" t="s">
        <v>605</v>
      </c>
      <c r="C8" s="182">
        <v>0</v>
      </c>
      <c r="D8" s="182">
        <v>0</v>
      </c>
    </row>
    <row r="9" spans="1:4" ht="12.75">
      <c r="A9" s="178">
        <v>6</v>
      </c>
      <c r="B9" s="181" t="s">
        <v>606</v>
      </c>
      <c r="C9" s="181">
        <f>SUM(C10:C12)</f>
        <v>60297041</v>
      </c>
      <c r="D9" s="181">
        <f>SUM(D10:D12)</f>
        <v>57839589</v>
      </c>
    </row>
    <row r="10" spans="1:4" ht="12.75">
      <c r="A10" s="178">
        <v>7</v>
      </c>
      <c r="B10" s="183" t="s">
        <v>607</v>
      </c>
      <c r="C10" s="182">
        <v>52112046</v>
      </c>
      <c r="D10" s="182">
        <v>51061060</v>
      </c>
    </row>
    <row r="11" spans="1:4" ht="12.75">
      <c r="A11" s="178">
        <v>8</v>
      </c>
      <c r="B11" s="183" t="s">
        <v>608</v>
      </c>
      <c r="C11" s="182">
        <v>8034995</v>
      </c>
      <c r="D11" s="182">
        <v>5957831</v>
      </c>
    </row>
    <row r="12" spans="1:4" ht="12.75">
      <c r="A12" s="178">
        <v>9</v>
      </c>
      <c r="B12" s="182" t="s">
        <v>609</v>
      </c>
      <c r="C12" s="182">
        <v>150000</v>
      </c>
      <c r="D12" s="182">
        <v>820698</v>
      </c>
    </row>
    <row r="13" spans="1:4" ht="12.75">
      <c r="A13" s="178">
        <v>10</v>
      </c>
      <c r="B13" s="181" t="s">
        <v>610</v>
      </c>
      <c r="C13" s="181">
        <f>SUM(C14:C14)</f>
        <v>100000</v>
      </c>
      <c r="D13" s="181">
        <f>SUM(D14:D14)</f>
        <v>100000</v>
      </c>
    </row>
    <row r="14" spans="1:4" ht="12.75">
      <c r="A14" s="178">
        <v>11</v>
      </c>
      <c r="B14" s="183" t="s">
        <v>611</v>
      </c>
      <c r="C14" s="182">
        <v>100000</v>
      </c>
      <c r="D14" s="182">
        <v>100000</v>
      </c>
    </row>
    <row r="15" spans="1:4" ht="12.75">
      <c r="A15" s="178">
        <v>12</v>
      </c>
      <c r="B15" s="181" t="s">
        <v>612</v>
      </c>
      <c r="C15" s="181">
        <f>SUM(C16:C16)</f>
        <v>19742101</v>
      </c>
      <c r="D15" s="181">
        <f>SUM(D16:D16)</f>
        <v>19210267</v>
      </c>
    </row>
    <row r="16" spans="1:4" ht="12.75">
      <c r="A16" s="178">
        <v>13</v>
      </c>
      <c r="B16" s="183" t="s">
        <v>613</v>
      </c>
      <c r="C16" s="182">
        <v>19742101</v>
      </c>
      <c r="D16" s="182">
        <v>19210267</v>
      </c>
    </row>
    <row r="17" spans="1:4" ht="37.5" customHeight="1">
      <c r="A17" s="178">
        <v>14</v>
      </c>
      <c r="B17" s="184" t="s">
        <v>614</v>
      </c>
      <c r="C17" s="185">
        <f>C9+C13+C15+C6</f>
        <v>80139142</v>
      </c>
      <c r="D17" s="185">
        <f>D9+D13+D15+D6</f>
        <v>77149856</v>
      </c>
    </row>
    <row r="18" spans="1:4" ht="13.5">
      <c r="A18" s="178">
        <v>15</v>
      </c>
      <c r="B18" s="186" t="s">
        <v>615</v>
      </c>
      <c r="C18" s="187">
        <f>C19</f>
        <v>0</v>
      </c>
      <c r="D18" s="187">
        <f>D19</f>
        <v>0</v>
      </c>
    </row>
    <row r="19" spans="1:4" ht="12.75">
      <c r="A19" s="178">
        <v>16</v>
      </c>
      <c r="B19" s="188" t="s">
        <v>616</v>
      </c>
      <c r="C19" s="183">
        <v>0</v>
      </c>
      <c r="D19" s="183">
        <v>0</v>
      </c>
    </row>
    <row r="20" spans="1:4" ht="12.75">
      <c r="A20" s="178">
        <v>17</v>
      </c>
      <c r="B20" s="181" t="s">
        <v>617</v>
      </c>
      <c r="C20" s="181">
        <f>C21</f>
        <v>0</v>
      </c>
      <c r="D20" s="181">
        <f>D21</f>
        <v>0</v>
      </c>
    </row>
    <row r="21" spans="1:4" ht="12.75">
      <c r="A21" s="178">
        <v>18</v>
      </c>
      <c r="B21" s="183" t="s">
        <v>618</v>
      </c>
      <c r="C21" s="182">
        <v>0</v>
      </c>
      <c r="D21" s="182">
        <v>0</v>
      </c>
    </row>
    <row r="22" spans="1:4" ht="28.5">
      <c r="A22" s="178">
        <v>19</v>
      </c>
      <c r="B22" s="184" t="s">
        <v>619</v>
      </c>
      <c r="C22" s="189">
        <f>SUM(C18,C20)</f>
        <v>0</v>
      </c>
      <c r="D22" s="189">
        <f>SUM(D18,D20)</f>
        <v>0</v>
      </c>
    </row>
    <row r="23" spans="1:4" ht="12.75">
      <c r="A23" s="178">
        <v>20</v>
      </c>
      <c r="B23" s="181" t="s">
        <v>620</v>
      </c>
      <c r="C23" s="181">
        <f>SUM(C24:C25)</f>
        <v>1874717</v>
      </c>
      <c r="D23" s="181">
        <f>SUM(D24:D25)</f>
        <v>4307353</v>
      </c>
    </row>
    <row r="24" spans="1:4" ht="12.75">
      <c r="A24" s="178">
        <v>21</v>
      </c>
      <c r="B24" s="183" t="s">
        <v>621</v>
      </c>
      <c r="C24" s="182">
        <v>0</v>
      </c>
      <c r="D24" s="182">
        <v>0</v>
      </c>
    </row>
    <row r="25" spans="1:4" ht="12.75">
      <c r="A25" s="178">
        <v>22</v>
      </c>
      <c r="B25" s="183" t="s">
        <v>622</v>
      </c>
      <c r="C25" s="182">
        <v>1874717</v>
      </c>
      <c r="D25" s="182">
        <v>4307353</v>
      </c>
    </row>
    <row r="26" spans="1:4" ht="12.75">
      <c r="A26" s="178">
        <v>23</v>
      </c>
      <c r="B26" s="181" t="s">
        <v>623</v>
      </c>
      <c r="C26" s="181">
        <f>SUM(C27,C28,C29,C30,C32,C34)</f>
        <v>9582</v>
      </c>
      <c r="D26" s="181">
        <f>SUM(D27,D28,D29,D30,D32,D34)</f>
        <v>344794</v>
      </c>
    </row>
    <row r="27" spans="1:4" ht="12.75">
      <c r="A27" s="178">
        <v>24</v>
      </c>
      <c r="B27" s="183" t="s">
        <v>624</v>
      </c>
      <c r="C27" s="182">
        <v>9482</v>
      </c>
      <c r="D27" s="182">
        <v>344694</v>
      </c>
    </row>
    <row r="28" spans="1:4" ht="12.75">
      <c r="A28" s="178">
        <v>25</v>
      </c>
      <c r="B28" s="183" t="s">
        <v>625</v>
      </c>
      <c r="C28" s="182">
        <v>100</v>
      </c>
      <c r="D28" s="182">
        <v>100</v>
      </c>
    </row>
    <row r="29" spans="1:4" ht="12.75">
      <c r="A29" s="178">
        <v>26</v>
      </c>
      <c r="B29" s="183" t="s">
        <v>626</v>
      </c>
      <c r="C29" s="182">
        <v>0</v>
      </c>
      <c r="D29" s="182">
        <v>0</v>
      </c>
    </row>
    <row r="30" spans="1:4" ht="12.75">
      <c r="A30" s="178">
        <v>27</v>
      </c>
      <c r="B30" s="183" t="s">
        <v>627</v>
      </c>
      <c r="C30" s="182">
        <v>0</v>
      </c>
      <c r="D30" s="182">
        <v>0</v>
      </c>
    </row>
    <row r="31" spans="1:4" ht="12.75">
      <c r="A31" s="178">
        <v>28</v>
      </c>
      <c r="B31" s="183" t="s">
        <v>628</v>
      </c>
      <c r="C31" s="182">
        <v>0</v>
      </c>
      <c r="D31" s="182">
        <v>0</v>
      </c>
    </row>
    <row r="32" spans="1:4" ht="12.75">
      <c r="A32" s="178">
        <v>29</v>
      </c>
      <c r="B32" s="183" t="s">
        <v>629</v>
      </c>
      <c r="C32" s="182">
        <v>0</v>
      </c>
      <c r="D32" s="182">
        <v>0</v>
      </c>
    </row>
    <row r="33" spans="1:4" ht="12.75">
      <c r="A33" s="178">
        <v>30</v>
      </c>
      <c r="B33" s="183" t="s">
        <v>630</v>
      </c>
      <c r="C33" s="182">
        <v>0</v>
      </c>
      <c r="D33" s="182">
        <v>0</v>
      </c>
    </row>
    <row r="34" spans="1:4" ht="12.75">
      <c r="A34" s="178">
        <v>31</v>
      </c>
      <c r="B34" s="183" t="s">
        <v>631</v>
      </c>
      <c r="C34" s="182">
        <v>0</v>
      </c>
      <c r="D34" s="182">
        <v>0</v>
      </c>
    </row>
    <row r="35" spans="1:4" ht="12.75">
      <c r="A35" s="178">
        <v>32</v>
      </c>
      <c r="B35" s="181" t="s">
        <v>632</v>
      </c>
      <c r="C35" s="181">
        <f>SUM(C36,C37,C39,C41)</f>
        <v>29520</v>
      </c>
      <c r="D35" s="181">
        <f>SUM(D36,D37,D39,D41)</f>
        <v>0</v>
      </c>
    </row>
    <row r="36" spans="1:4" ht="12.75">
      <c r="A36" s="178">
        <v>33</v>
      </c>
      <c r="B36" s="183" t="s">
        <v>633</v>
      </c>
      <c r="C36" s="182">
        <v>29520</v>
      </c>
      <c r="D36" s="182">
        <v>0</v>
      </c>
    </row>
    <row r="37" spans="1:4" ht="12.75">
      <c r="A37" s="178">
        <v>34</v>
      </c>
      <c r="B37" s="183" t="s">
        <v>634</v>
      </c>
      <c r="C37" s="182">
        <v>0</v>
      </c>
      <c r="D37" s="182">
        <v>0</v>
      </c>
    </row>
    <row r="38" spans="1:4" ht="12.75">
      <c r="A38" s="178">
        <v>35</v>
      </c>
      <c r="B38" s="183" t="s">
        <v>628</v>
      </c>
      <c r="C38" s="182">
        <v>0</v>
      </c>
      <c r="D38" s="182">
        <v>0</v>
      </c>
    </row>
    <row r="39" spans="1:4" ht="12.75">
      <c r="A39" s="178">
        <v>36</v>
      </c>
      <c r="B39" s="183" t="s">
        <v>635</v>
      </c>
      <c r="C39" s="182">
        <v>0</v>
      </c>
      <c r="D39" s="182">
        <v>0</v>
      </c>
    </row>
    <row r="40" spans="1:4" ht="12.75">
      <c r="A40" s="178">
        <v>37</v>
      </c>
      <c r="B40" s="183" t="s">
        <v>630</v>
      </c>
      <c r="C40" s="182">
        <v>0</v>
      </c>
      <c r="D40" s="182">
        <v>0</v>
      </c>
    </row>
    <row r="41" spans="1:4" ht="12.75">
      <c r="A41" s="178">
        <v>38</v>
      </c>
      <c r="B41" s="183" t="s">
        <v>636</v>
      </c>
      <c r="C41" s="182">
        <v>0</v>
      </c>
      <c r="D41" s="182">
        <v>0</v>
      </c>
    </row>
    <row r="42" spans="1:4" s="190" customFormat="1" ht="12.75">
      <c r="A42" s="178">
        <v>39</v>
      </c>
      <c r="B42" s="181" t="s">
        <v>637</v>
      </c>
      <c r="C42" s="181">
        <f>SUM(C43,C46)</f>
        <v>18000</v>
      </c>
      <c r="D42" s="181">
        <f>SUM(D43,D46)</f>
        <v>18000</v>
      </c>
    </row>
    <row r="43" spans="1:4" ht="12.75">
      <c r="A43" s="178">
        <v>40</v>
      </c>
      <c r="B43" s="183" t="s">
        <v>638</v>
      </c>
      <c r="C43" s="182">
        <v>0</v>
      </c>
      <c r="D43" s="182">
        <v>0</v>
      </c>
    </row>
    <row r="44" spans="1:4" ht="12.75">
      <c r="A44" s="178">
        <v>41</v>
      </c>
      <c r="B44" s="183" t="s">
        <v>639</v>
      </c>
      <c r="C44" s="182">
        <v>0</v>
      </c>
      <c r="D44" s="182">
        <v>0</v>
      </c>
    </row>
    <row r="45" spans="1:4" ht="12.75">
      <c r="A45" s="178">
        <v>42</v>
      </c>
      <c r="B45" s="183" t="s">
        <v>640</v>
      </c>
      <c r="C45" s="182">
        <v>0</v>
      </c>
      <c r="D45" s="182">
        <v>0</v>
      </c>
    </row>
    <row r="46" spans="1:4" ht="12.75">
      <c r="A46" s="178">
        <v>43</v>
      </c>
      <c r="B46" s="183" t="s">
        <v>641</v>
      </c>
      <c r="C46" s="182">
        <v>18000</v>
      </c>
      <c r="D46" s="182">
        <v>18000</v>
      </c>
    </row>
    <row r="47" spans="1:4" ht="15">
      <c r="A47" s="178">
        <v>44</v>
      </c>
      <c r="B47" s="189" t="s">
        <v>642</v>
      </c>
      <c r="C47" s="185">
        <f>SUM(C26,C35,C42)</f>
        <v>57102</v>
      </c>
      <c r="D47" s="185">
        <f>SUM(D26,D35,D42)</f>
        <v>362794</v>
      </c>
    </row>
    <row r="48" spans="1:4" ht="29.25">
      <c r="A48" s="178">
        <v>45</v>
      </c>
      <c r="B48" s="184" t="s">
        <v>643</v>
      </c>
      <c r="C48" s="185">
        <v>0</v>
      </c>
      <c r="D48" s="185">
        <v>0</v>
      </c>
    </row>
    <row r="49" spans="1:4" ht="28.5">
      <c r="A49" s="178">
        <v>46</v>
      </c>
      <c r="B49" s="184" t="s">
        <v>644</v>
      </c>
      <c r="C49" s="189">
        <f>SUM(C50:C52)</f>
        <v>0</v>
      </c>
      <c r="D49" s="189">
        <f>SUM(D50:D52)</f>
        <v>0</v>
      </c>
    </row>
    <row r="50" spans="1:4" ht="18" customHeight="1">
      <c r="A50" s="178">
        <v>47</v>
      </c>
      <c r="B50" s="188" t="s">
        <v>645</v>
      </c>
      <c r="C50" s="191">
        <v>0</v>
      </c>
      <c r="D50" s="191">
        <v>0</v>
      </c>
    </row>
    <row r="51" spans="1:4" ht="15">
      <c r="A51" s="178">
        <v>48</v>
      </c>
      <c r="B51" s="188" t="s">
        <v>646</v>
      </c>
      <c r="C51" s="191">
        <v>0</v>
      </c>
      <c r="D51" s="191">
        <v>0</v>
      </c>
    </row>
    <row r="52" spans="1:4" ht="15">
      <c r="A52" s="178">
        <v>49</v>
      </c>
      <c r="B52" s="183" t="s">
        <v>647</v>
      </c>
      <c r="C52" s="191">
        <v>0</v>
      </c>
      <c r="D52" s="191">
        <v>0</v>
      </c>
    </row>
    <row r="53" spans="1:4" ht="14.25">
      <c r="A53" s="178">
        <v>50</v>
      </c>
      <c r="B53" s="189" t="s">
        <v>648</v>
      </c>
      <c r="C53" s="189">
        <f>SUM(C17,C22,C23,C47,C48,C49,)</f>
        <v>82070961</v>
      </c>
      <c r="D53" s="189">
        <f>SUM(D17,D22,D23,D47,D48,D49,)</f>
        <v>81820003</v>
      </c>
    </row>
    <row r="54" spans="1:4" ht="15.75">
      <c r="A54" s="178">
        <v>51</v>
      </c>
      <c r="B54" s="179" t="s">
        <v>649</v>
      </c>
      <c r="C54" s="182"/>
      <c r="D54" s="182"/>
    </row>
    <row r="55" spans="1:4" ht="14.25">
      <c r="A55" s="178">
        <v>52</v>
      </c>
      <c r="B55" s="189" t="s">
        <v>650</v>
      </c>
      <c r="C55" s="181">
        <f>SUM(C56:C60)</f>
        <v>68119423</v>
      </c>
      <c r="D55" s="181">
        <f>SUM(D56:D60)</f>
        <v>70003954</v>
      </c>
    </row>
    <row r="56" spans="1:4" ht="12.75">
      <c r="A56" s="178">
        <v>53</v>
      </c>
      <c r="B56" s="183" t="s">
        <v>651</v>
      </c>
      <c r="C56" s="182">
        <v>93492446</v>
      </c>
      <c r="D56" s="182">
        <v>93492446</v>
      </c>
    </row>
    <row r="57" spans="1:4" ht="12.75">
      <c r="A57" s="178">
        <v>54</v>
      </c>
      <c r="B57" s="183" t="s">
        <v>652</v>
      </c>
      <c r="C57" s="182">
        <v>0</v>
      </c>
      <c r="D57" s="182">
        <v>0</v>
      </c>
    </row>
    <row r="58" spans="1:4" ht="12.75">
      <c r="A58" s="178">
        <v>55</v>
      </c>
      <c r="B58" s="183" t="s">
        <v>653</v>
      </c>
      <c r="C58" s="182">
        <v>981745</v>
      </c>
      <c r="D58" s="182">
        <v>981745</v>
      </c>
    </row>
    <row r="59" spans="1:4" ht="12.75">
      <c r="A59" s="178">
        <v>56</v>
      </c>
      <c r="B59" s="183" t="s">
        <v>654</v>
      </c>
      <c r="C59" s="182">
        <v>-25153468</v>
      </c>
      <c r="D59" s="182">
        <v>-26354768</v>
      </c>
    </row>
    <row r="60" spans="1:4" ht="12.75">
      <c r="A60" s="178">
        <v>57</v>
      </c>
      <c r="B60" s="183" t="s">
        <v>655</v>
      </c>
      <c r="C60" s="182">
        <v>-1201300</v>
      </c>
      <c r="D60" s="182">
        <v>1884531</v>
      </c>
    </row>
    <row r="61" spans="1:4" ht="12.75">
      <c r="A61" s="178">
        <v>58</v>
      </c>
      <c r="B61" s="181" t="s">
        <v>656</v>
      </c>
      <c r="C61" s="181">
        <f>SUM(C62:C69)</f>
        <v>45363</v>
      </c>
      <c r="D61" s="181">
        <f>SUM(D62:D69)</f>
        <v>104155</v>
      </c>
    </row>
    <row r="62" spans="1:4" ht="12.75">
      <c r="A62" s="178">
        <v>59</v>
      </c>
      <c r="B62" s="183" t="s">
        <v>657</v>
      </c>
      <c r="C62" s="182">
        <v>0</v>
      </c>
      <c r="D62" s="182">
        <v>0</v>
      </c>
    </row>
    <row r="63" spans="1:4" ht="12.75">
      <c r="A63" s="178">
        <v>60</v>
      </c>
      <c r="B63" s="183" t="s">
        <v>658</v>
      </c>
      <c r="C63" s="182">
        <v>0</v>
      </c>
      <c r="D63" s="182">
        <v>0</v>
      </c>
    </row>
    <row r="64" spans="1:4" ht="12.75">
      <c r="A64" s="178">
        <v>61</v>
      </c>
      <c r="B64" s="183" t="s">
        <v>659</v>
      </c>
      <c r="C64" s="182">
        <v>45363</v>
      </c>
      <c r="D64" s="182">
        <v>104155</v>
      </c>
    </row>
    <row r="65" spans="1:4" ht="12.75">
      <c r="A65" s="178">
        <v>62</v>
      </c>
      <c r="B65" s="183" t="s">
        <v>660</v>
      </c>
      <c r="C65" s="182">
        <v>0</v>
      </c>
      <c r="D65" s="182">
        <v>0</v>
      </c>
    </row>
    <row r="66" spans="1:4" ht="12.75">
      <c r="A66" s="178">
        <v>63</v>
      </c>
      <c r="B66" s="183" t="s">
        <v>661</v>
      </c>
      <c r="C66" s="182">
        <v>0</v>
      </c>
      <c r="D66" s="182">
        <v>0</v>
      </c>
    </row>
    <row r="67" spans="1:4" ht="12.75">
      <c r="A67" s="178">
        <v>64</v>
      </c>
      <c r="B67" s="183" t="s">
        <v>662</v>
      </c>
      <c r="C67" s="182">
        <v>0</v>
      </c>
      <c r="D67" s="182">
        <v>0</v>
      </c>
    </row>
    <row r="68" spans="1:4" ht="12.75">
      <c r="A68" s="178">
        <v>65</v>
      </c>
      <c r="B68" s="183" t="s">
        <v>663</v>
      </c>
      <c r="C68" s="182">
        <v>0</v>
      </c>
      <c r="D68" s="182">
        <v>0</v>
      </c>
    </row>
    <row r="69" spans="1:4" ht="12.75">
      <c r="A69" s="178">
        <v>66</v>
      </c>
      <c r="B69" s="183" t="s">
        <v>664</v>
      </c>
      <c r="C69" s="182">
        <v>0</v>
      </c>
      <c r="D69" s="182">
        <v>0</v>
      </c>
    </row>
    <row r="70" spans="1:4" ht="12.75">
      <c r="A70" s="178">
        <v>67</v>
      </c>
      <c r="B70" s="183" t="s">
        <v>665</v>
      </c>
      <c r="C70" s="182">
        <v>0</v>
      </c>
      <c r="D70" s="182">
        <v>0</v>
      </c>
    </row>
    <row r="71" spans="1:4" s="190" customFormat="1" ht="12.75">
      <c r="A71" s="178">
        <v>68</v>
      </c>
      <c r="B71" s="181" t="s">
        <v>666</v>
      </c>
      <c r="C71" s="181">
        <f>SUM(C72:C79)</f>
        <v>1371717</v>
      </c>
      <c r="D71" s="181">
        <f>SUM(D72:D79)</f>
        <v>1167053</v>
      </c>
    </row>
    <row r="72" spans="1:4" s="190" customFormat="1" ht="12.75">
      <c r="A72" s="178">
        <v>69</v>
      </c>
      <c r="B72" s="183" t="s">
        <v>667</v>
      </c>
      <c r="C72" s="182">
        <v>0</v>
      </c>
      <c r="D72" s="182">
        <v>0</v>
      </c>
    </row>
    <row r="73" spans="1:4" s="190" customFormat="1" ht="12.75">
      <c r="A73" s="178">
        <v>70</v>
      </c>
      <c r="B73" s="183" t="s">
        <v>668</v>
      </c>
      <c r="C73" s="182">
        <v>0</v>
      </c>
      <c r="D73" s="182">
        <v>0</v>
      </c>
    </row>
    <row r="74" spans="1:4" s="190" customFormat="1" ht="12.75">
      <c r="A74" s="178">
        <v>71</v>
      </c>
      <c r="B74" s="183" t="s">
        <v>669</v>
      </c>
      <c r="C74" s="182">
        <v>0</v>
      </c>
      <c r="D74" s="182">
        <v>0</v>
      </c>
    </row>
    <row r="75" spans="1:4" s="190" customFormat="1" ht="12.75">
      <c r="A75" s="178">
        <v>72</v>
      </c>
      <c r="B75" s="183" t="s">
        <v>670</v>
      </c>
      <c r="C75" s="182">
        <v>0</v>
      </c>
      <c r="D75" s="182">
        <v>0</v>
      </c>
    </row>
    <row r="76" spans="1:4" s="190" customFormat="1" ht="12.75">
      <c r="A76" s="178">
        <v>73</v>
      </c>
      <c r="B76" s="183" t="s">
        <v>671</v>
      </c>
      <c r="C76" s="182">
        <v>0</v>
      </c>
      <c r="D76" s="182">
        <v>0</v>
      </c>
    </row>
    <row r="77" spans="1:4" s="190" customFormat="1" ht="12.75">
      <c r="A77" s="178">
        <v>74</v>
      </c>
      <c r="B77" s="183" t="s">
        <v>672</v>
      </c>
      <c r="C77" s="182">
        <v>0</v>
      </c>
      <c r="D77" s="182">
        <v>0</v>
      </c>
    </row>
    <row r="78" spans="1:4" s="190" customFormat="1" ht="12.75">
      <c r="A78" s="178">
        <v>75</v>
      </c>
      <c r="B78" s="183" t="s">
        <v>673</v>
      </c>
      <c r="C78" s="182">
        <v>0</v>
      </c>
      <c r="D78" s="182">
        <v>0</v>
      </c>
    </row>
    <row r="79" spans="1:4" s="190" customFormat="1" ht="12.75">
      <c r="A79" s="178">
        <v>76</v>
      </c>
      <c r="B79" s="183" t="s">
        <v>674</v>
      </c>
      <c r="C79" s="182">
        <v>1371717</v>
      </c>
      <c r="D79" s="182">
        <v>1167053</v>
      </c>
    </row>
    <row r="80" spans="1:4" s="190" customFormat="1" ht="12.75">
      <c r="A80" s="178">
        <v>77</v>
      </c>
      <c r="B80" s="183" t="s">
        <v>675</v>
      </c>
      <c r="C80" s="182">
        <v>482552</v>
      </c>
      <c r="D80" s="182">
        <v>497631</v>
      </c>
    </row>
    <row r="81" spans="1:4" s="190" customFormat="1" ht="12.75">
      <c r="A81" s="178">
        <v>78</v>
      </c>
      <c r="B81" s="183" t="s">
        <v>676</v>
      </c>
      <c r="C81" s="182">
        <v>889165</v>
      </c>
      <c r="D81" s="182">
        <v>669422</v>
      </c>
    </row>
    <row r="82" spans="1:4" s="190" customFormat="1" ht="12.75">
      <c r="A82" s="178">
        <v>79</v>
      </c>
      <c r="B82" s="192" t="s">
        <v>677</v>
      </c>
      <c r="C82" s="181">
        <f>C83</f>
        <v>58850</v>
      </c>
      <c r="D82" s="181">
        <f>D83</f>
        <v>39400</v>
      </c>
    </row>
    <row r="83" spans="1:4" s="190" customFormat="1" ht="12.75">
      <c r="A83" s="178">
        <v>80</v>
      </c>
      <c r="B83" s="183" t="s">
        <v>678</v>
      </c>
      <c r="C83" s="182">
        <v>58850</v>
      </c>
      <c r="D83" s="182">
        <v>39400</v>
      </c>
    </row>
    <row r="84" spans="1:4" s="190" customFormat="1" ht="14.25">
      <c r="A84" s="178">
        <v>81</v>
      </c>
      <c r="B84" s="189" t="s">
        <v>679</v>
      </c>
      <c r="C84" s="181">
        <f>SUM(C61,C71,C82)</f>
        <v>1475930</v>
      </c>
      <c r="D84" s="181">
        <f>SUM(D61,D71,D82)</f>
        <v>1310608</v>
      </c>
    </row>
    <row r="85" spans="1:4" s="193" customFormat="1" ht="28.5">
      <c r="A85" s="178">
        <v>82</v>
      </c>
      <c r="B85" s="184" t="s">
        <v>680</v>
      </c>
      <c r="C85" s="189">
        <v>0</v>
      </c>
      <c r="D85" s="189">
        <v>0</v>
      </c>
    </row>
    <row r="86" spans="1:4" s="193" customFormat="1" ht="28.5">
      <c r="A86" s="178">
        <v>83</v>
      </c>
      <c r="B86" s="184" t="s">
        <v>681</v>
      </c>
      <c r="C86" s="189">
        <f>SUM(C87:C89)</f>
        <v>12475608</v>
      </c>
      <c r="D86" s="189">
        <f>SUM(D87:D89)</f>
        <v>10505441</v>
      </c>
    </row>
    <row r="87" spans="1:4" s="195" customFormat="1" ht="15">
      <c r="A87" s="178">
        <v>84</v>
      </c>
      <c r="B87" s="188" t="s">
        <v>682</v>
      </c>
      <c r="C87" s="194">
        <v>0</v>
      </c>
      <c r="D87" s="194">
        <v>0</v>
      </c>
    </row>
    <row r="88" spans="1:4" s="195" customFormat="1" ht="15">
      <c r="A88" s="178">
        <v>85</v>
      </c>
      <c r="B88" s="188" t="s">
        <v>683</v>
      </c>
      <c r="C88" s="182">
        <v>661897</v>
      </c>
      <c r="D88" s="182">
        <v>537497</v>
      </c>
    </row>
    <row r="89" spans="1:4" s="196" customFormat="1" ht="12.75">
      <c r="A89" s="178">
        <v>86</v>
      </c>
      <c r="B89" s="188" t="s">
        <v>684</v>
      </c>
      <c r="C89" s="182">
        <v>11813711</v>
      </c>
      <c r="D89" s="182">
        <v>9967944</v>
      </c>
    </row>
    <row r="90" spans="1:4" ht="15.75">
      <c r="A90" s="178">
        <v>87</v>
      </c>
      <c r="B90" s="197" t="s">
        <v>685</v>
      </c>
      <c r="C90" s="197">
        <f>SUM(C55,C84,C85,C86)</f>
        <v>82070961</v>
      </c>
      <c r="D90" s="197">
        <f>SUM(D55,D84,D85,D86)</f>
        <v>81820003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I18" sqref="I18"/>
    </sheetView>
  </sheetViews>
  <sheetFormatPr defaultColWidth="12.00390625" defaultRowHeight="15"/>
  <cols>
    <col min="1" max="1" width="3.00390625" style="174" bestFit="1" customWidth="1"/>
    <col min="2" max="2" width="20.140625" style="231" customWidth="1"/>
    <col min="3" max="3" width="11.00390625" style="231" customWidth="1"/>
    <col min="4" max="4" width="10.8515625" style="231" bestFit="1" customWidth="1"/>
    <col min="5" max="5" width="10.8515625" style="231" customWidth="1"/>
    <col min="6" max="6" width="10.57421875" style="231" customWidth="1"/>
    <col min="7" max="7" width="9.7109375" style="231" customWidth="1"/>
    <col min="8" max="8" width="11.28125" style="231" bestFit="1" customWidth="1"/>
    <col min="9" max="9" width="12.00390625" style="231" customWidth="1"/>
    <col min="10" max="10" width="11.140625" style="231" customWidth="1"/>
    <col min="11" max="11" width="12.00390625" style="231" customWidth="1"/>
    <col min="12" max="12" width="10.00390625" style="231" customWidth="1"/>
    <col min="13" max="14" width="9.7109375" style="231" customWidth="1"/>
    <col min="15" max="15" width="17.8515625" style="231" customWidth="1"/>
    <col min="16" max="16" width="12.00390625" style="231" customWidth="1"/>
    <col min="17" max="17" width="14.421875" style="231" customWidth="1"/>
    <col min="18" max="16384" width="12.00390625" style="231" customWidth="1"/>
  </cols>
  <sheetData>
    <row r="1" spans="1:15" s="173" customFormat="1" ht="17.25" customHeight="1">
      <c r="A1" s="359" t="s">
        <v>707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171"/>
    </row>
    <row r="2" spans="1:15" s="173" customFormat="1" ht="17.25" customHeight="1">
      <c r="A2" s="359" t="s">
        <v>839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171"/>
    </row>
    <row r="4" spans="1:15" s="218" customFormat="1" ht="13.5" customHeight="1">
      <c r="A4" s="216"/>
      <c r="B4" s="217" t="s">
        <v>0</v>
      </c>
      <c r="C4" s="217" t="s">
        <v>1</v>
      </c>
      <c r="D4" s="217" t="s">
        <v>2</v>
      </c>
      <c r="E4" s="217" t="s">
        <v>3</v>
      </c>
      <c r="F4" s="217" t="s">
        <v>6</v>
      </c>
      <c r="G4" s="217" t="s">
        <v>56</v>
      </c>
      <c r="H4" s="217" t="s">
        <v>57</v>
      </c>
      <c r="I4" s="217" t="s">
        <v>58</v>
      </c>
      <c r="J4" s="217" t="s">
        <v>102</v>
      </c>
      <c r="K4" s="217" t="s">
        <v>103</v>
      </c>
      <c r="L4" s="217" t="s">
        <v>59</v>
      </c>
      <c r="M4" s="217" t="s">
        <v>104</v>
      </c>
      <c r="N4" s="217" t="s">
        <v>105</v>
      </c>
      <c r="O4" s="312"/>
    </row>
    <row r="5" spans="1:15" s="219" customFormat="1" ht="29.25" customHeight="1">
      <c r="A5" s="217">
        <v>1</v>
      </c>
      <c r="B5" s="360" t="s">
        <v>9</v>
      </c>
      <c r="C5" s="362" t="s">
        <v>708</v>
      </c>
      <c r="D5" s="363"/>
      <c r="E5" s="364"/>
      <c r="F5" s="365" t="s">
        <v>709</v>
      </c>
      <c r="G5" s="366"/>
      <c r="H5" s="367"/>
      <c r="I5" s="368" t="s">
        <v>710</v>
      </c>
      <c r="J5" s="369"/>
      <c r="K5" s="370"/>
      <c r="L5" s="368" t="s">
        <v>692</v>
      </c>
      <c r="M5" s="369"/>
      <c r="N5" s="370"/>
      <c r="O5" s="313"/>
    </row>
    <row r="6" spans="1:15" s="219" customFormat="1" ht="15" customHeight="1">
      <c r="A6" s="217">
        <v>2</v>
      </c>
      <c r="B6" s="361"/>
      <c r="C6" s="220" t="s">
        <v>688</v>
      </c>
      <c r="D6" s="220" t="s">
        <v>711</v>
      </c>
      <c r="E6" s="220" t="s">
        <v>690</v>
      </c>
      <c r="F6" s="220" t="s">
        <v>688</v>
      </c>
      <c r="G6" s="220" t="s">
        <v>711</v>
      </c>
      <c r="H6" s="220" t="s">
        <v>690</v>
      </c>
      <c r="I6" s="220" t="s">
        <v>688</v>
      </c>
      <c r="J6" s="220" t="s">
        <v>711</v>
      </c>
      <c r="K6" s="220" t="s">
        <v>690</v>
      </c>
      <c r="L6" s="220" t="s">
        <v>688</v>
      </c>
      <c r="M6" s="220" t="s">
        <v>711</v>
      </c>
      <c r="N6" s="220" t="s">
        <v>690</v>
      </c>
      <c r="O6" s="235"/>
    </row>
    <row r="7" spans="1:15" s="219" customFormat="1" ht="15" customHeight="1">
      <c r="A7" s="217">
        <v>3</v>
      </c>
      <c r="B7" s="221" t="s">
        <v>712</v>
      </c>
      <c r="C7" s="222">
        <v>0</v>
      </c>
      <c r="D7" s="222">
        <v>0</v>
      </c>
      <c r="E7" s="222">
        <f aca="true" t="shared" si="0" ref="E7:E13">C7-D7</f>
        <v>0</v>
      </c>
      <c r="F7" s="222">
        <v>996327</v>
      </c>
      <c r="G7" s="222">
        <v>0</v>
      </c>
      <c r="H7" s="222">
        <f aca="true" t="shared" si="1" ref="H7:H13">F7-G7</f>
        <v>996327</v>
      </c>
      <c r="I7" s="222">
        <v>389536</v>
      </c>
      <c r="J7" s="222">
        <v>0</v>
      </c>
      <c r="K7" s="222">
        <f aca="true" t="shared" si="2" ref="K7:K13">I7-J7</f>
        <v>389536</v>
      </c>
      <c r="L7" s="222">
        <v>0</v>
      </c>
      <c r="M7" s="222">
        <v>0</v>
      </c>
      <c r="N7" s="222">
        <f aca="true" t="shared" si="3" ref="N7:N13">L7-M7</f>
        <v>0</v>
      </c>
      <c r="O7" s="314"/>
    </row>
    <row r="8" spans="1:15" s="219" customFormat="1" ht="15" customHeight="1">
      <c r="A8" s="217">
        <v>4</v>
      </c>
      <c r="B8" s="221" t="s">
        <v>713</v>
      </c>
      <c r="C8" s="222">
        <v>0</v>
      </c>
      <c r="D8" s="222">
        <v>0</v>
      </c>
      <c r="E8" s="222">
        <f t="shared" si="0"/>
        <v>0</v>
      </c>
      <c r="F8" s="222">
        <v>0</v>
      </c>
      <c r="G8" s="222">
        <v>0</v>
      </c>
      <c r="H8" s="222">
        <f t="shared" si="1"/>
        <v>0</v>
      </c>
      <c r="I8" s="222">
        <v>0</v>
      </c>
      <c r="J8" s="222">
        <v>0</v>
      </c>
      <c r="K8" s="222">
        <f t="shared" si="2"/>
        <v>0</v>
      </c>
      <c r="L8" s="222">
        <v>0</v>
      </c>
      <c r="M8" s="222">
        <v>0</v>
      </c>
      <c r="N8" s="222">
        <f t="shared" si="3"/>
        <v>0</v>
      </c>
      <c r="O8" s="314"/>
    </row>
    <row r="9" spans="1:15" s="219" customFormat="1" ht="15" customHeight="1">
      <c r="A9" s="217">
        <v>5</v>
      </c>
      <c r="B9" s="221" t="s">
        <v>714</v>
      </c>
      <c r="C9" s="222">
        <v>0</v>
      </c>
      <c r="D9" s="222">
        <v>0</v>
      </c>
      <c r="E9" s="222">
        <f t="shared" si="0"/>
        <v>0</v>
      </c>
      <c r="F9" s="222">
        <v>0</v>
      </c>
      <c r="G9" s="222">
        <v>0</v>
      </c>
      <c r="H9" s="222">
        <f t="shared" si="1"/>
        <v>0</v>
      </c>
      <c r="I9" s="222">
        <v>0</v>
      </c>
      <c r="J9" s="222">
        <v>0</v>
      </c>
      <c r="K9" s="222">
        <f t="shared" si="2"/>
        <v>0</v>
      </c>
      <c r="L9" s="222">
        <v>547000</v>
      </c>
      <c r="M9" s="222">
        <v>0</v>
      </c>
      <c r="N9" s="222">
        <f t="shared" si="3"/>
        <v>547000</v>
      </c>
      <c r="O9" s="314"/>
    </row>
    <row r="10" spans="1:15" s="219" customFormat="1" ht="15" customHeight="1">
      <c r="A10" s="217">
        <v>6</v>
      </c>
      <c r="B10" s="221" t="s">
        <v>715</v>
      </c>
      <c r="C10" s="222">
        <v>0</v>
      </c>
      <c r="D10" s="222">
        <v>0</v>
      </c>
      <c r="E10" s="222">
        <f t="shared" si="0"/>
        <v>0</v>
      </c>
      <c r="F10" s="222">
        <v>0</v>
      </c>
      <c r="G10" s="222">
        <v>0</v>
      </c>
      <c r="H10" s="222">
        <f t="shared" si="1"/>
        <v>0</v>
      </c>
      <c r="I10" s="222">
        <v>0</v>
      </c>
      <c r="J10" s="222">
        <v>0</v>
      </c>
      <c r="K10" s="222">
        <f t="shared" si="2"/>
        <v>0</v>
      </c>
      <c r="L10" s="222">
        <v>59230</v>
      </c>
      <c r="M10" s="222">
        <v>0</v>
      </c>
      <c r="N10" s="222">
        <f t="shared" si="3"/>
        <v>59230</v>
      </c>
      <c r="O10" s="314"/>
    </row>
    <row r="11" spans="1:15" s="219" customFormat="1" ht="15" customHeight="1">
      <c r="A11" s="217">
        <v>7</v>
      </c>
      <c r="B11" s="221" t="s">
        <v>716</v>
      </c>
      <c r="C11" s="222">
        <v>14562490</v>
      </c>
      <c r="D11" s="222">
        <v>0</v>
      </c>
      <c r="E11" s="222">
        <f t="shared" si="0"/>
        <v>14562490</v>
      </c>
      <c r="F11" s="222">
        <v>0</v>
      </c>
      <c r="G11" s="222">
        <v>0</v>
      </c>
      <c r="H11" s="222">
        <f t="shared" si="1"/>
        <v>0</v>
      </c>
      <c r="I11" s="222">
        <v>0</v>
      </c>
      <c r="J11" s="222">
        <v>0</v>
      </c>
      <c r="K11" s="222">
        <f t="shared" si="2"/>
        <v>0</v>
      </c>
      <c r="L11" s="222">
        <v>0</v>
      </c>
      <c r="M11" s="222">
        <v>0</v>
      </c>
      <c r="N11" s="222">
        <f t="shared" si="3"/>
        <v>0</v>
      </c>
      <c r="O11" s="314"/>
    </row>
    <row r="12" spans="1:15" s="219" customFormat="1" ht="15" customHeight="1">
      <c r="A12" s="217">
        <v>8</v>
      </c>
      <c r="B12" s="221" t="s">
        <v>717</v>
      </c>
      <c r="C12" s="222">
        <v>0</v>
      </c>
      <c r="D12" s="222">
        <v>0</v>
      </c>
      <c r="E12" s="222">
        <f t="shared" si="0"/>
        <v>0</v>
      </c>
      <c r="F12" s="222">
        <v>526600</v>
      </c>
      <c r="G12" s="222">
        <v>0</v>
      </c>
      <c r="H12" s="222">
        <f t="shared" si="1"/>
        <v>526600</v>
      </c>
      <c r="I12" s="222">
        <v>0</v>
      </c>
      <c r="J12" s="222">
        <v>0</v>
      </c>
      <c r="K12" s="222">
        <f t="shared" si="2"/>
        <v>0</v>
      </c>
      <c r="L12" s="222">
        <v>0</v>
      </c>
      <c r="M12" s="222">
        <v>0</v>
      </c>
      <c r="N12" s="222">
        <f t="shared" si="3"/>
        <v>0</v>
      </c>
      <c r="O12" s="314"/>
    </row>
    <row r="13" spans="1:15" s="219" customFormat="1" ht="15" customHeight="1">
      <c r="A13" s="217">
        <v>9</v>
      </c>
      <c r="B13" s="221" t="s">
        <v>718</v>
      </c>
      <c r="C13" s="222">
        <v>0</v>
      </c>
      <c r="D13" s="222">
        <v>0</v>
      </c>
      <c r="E13" s="222">
        <f t="shared" si="0"/>
        <v>0</v>
      </c>
      <c r="F13" s="222">
        <v>0</v>
      </c>
      <c r="G13" s="222">
        <v>0</v>
      </c>
      <c r="H13" s="222">
        <f t="shared" si="1"/>
        <v>0</v>
      </c>
      <c r="I13" s="222">
        <v>2873</v>
      </c>
      <c r="J13" s="222">
        <v>0</v>
      </c>
      <c r="K13" s="222">
        <f t="shared" si="2"/>
        <v>2873</v>
      </c>
      <c r="L13" s="222">
        <v>10000</v>
      </c>
      <c r="M13" s="222">
        <v>0</v>
      </c>
      <c r="N13" s="222">
        <f t="shared" si="3"/>
        <v>10000</v>
      </c>
      <c r="O13" s="314"/>
    </row>
    <row r="14" spans="1:15" s="219" customFormat="1" ht="15" customHeight="1">
      <c r="A14" s="217">
        <v>10</v>
      </c>
      <c r="B14" s="220" t="s">
        <v>719</v>
      </c>
      <c r="C14" s="223">
        <f>SUM(C7:C13)</f>
        <v>14562490</v>
      </c>
      <c r="D14" s="223">
        <f>SUM(D7:D13)</f>
        <v>0</v>
      </c>
      <c r="E14" s="223">
        <f>SUM(E7:E13)</f>
        <v>14562490</v>
      </c>
      <c r="F14" s="223">
        <f aca="true" t="shared" si="4" ref="F14:N14">SUM(F7:F13)</f>
        <v>1522927</v>
      </c>
      <c r="G14" s="223">
        <f t="shared" si="4"/>
        <v>0</v>
      </c>
      <c r="H14" s="223">
        <f t="shared" si="4"/>
        <v>1522927</v>
      </c>
      <c r="I14" s="223">
        <f t="shared" si="4"/>
        <v>392409</v>
      </c>
      <c r="J14" s="223">
        <f t="shared" si="4"/>
        <v>0</v>
      </c>
      <c r="K14" s="223">
        <f t="shared" si="4"/>
        <v>392409</v>
      </c>
      <c r="L14" s="223">
        <f t="shared" si="4"/>
        <v>616230</v>
      </c>
      <c r="M14" s="223">
        <f t="shared" si="4"/>
        <v>0</v>
      </c>
      <c r="N14" s="223">
        <f t="shared" si="4"/>
        <v>616230</v>
      </c>
      <c r="O14" s="315"/>
    </row>
    <row r="15" spans="1:15" s="219" customFormat="1" ht="15" customHeight="1">
      <c r="A15" s="217">
        <v>11</v>
      </c>
      <c r="B15" s="220" t="s">
        <v>720</v>
      </c>
      <c r="C15" s="223">
        <v>0</v>
      </c>
      <c r="D15" s="223">
        <v>0</v>
      </c>
      <c r="E15" s="223">
        <f>C15-D15</f>
        <v>0</v>
      </c>
      <c r="F15" s="223">
        <v>4216195</v>
      </c>
      <c r="G15" s="223">
        <v>1071687</v>
      </c>
      <c r="H15" s="223">
        <f>F15-G15</f>
        <v>3144508</v>
      </c>
      <c r="I15" s="223">
        <v>8683833</v>
      </c>
      <c r="J15" s="223">
        <v>3022102</v>
      </c>
      <c r="K15" s="223">
        <f>I15-J15</f>
        <v>5661731</v>
      </c>
      <c r="L15" s="223">
        <v>175841</v>
      </c>
      <c r="M15" s="223">
        <v>58</v>
      </c>
      <c r="N15" s="223">
        <f>L15-M15</f>
        <v>175783</v>
      </c>
      <c r="O15" s="315"/>
    </row>
    <row r="16" spans="1:15" s="219" customFormat="1" ht="15" customHeight="1">
      <c r="A16" s="217">
        <v>12</v>
      </c>
      <c r="B16" s="220" t="s">
        <v>721</v>
      </c>
      <c r="C16" s="223">
        <v>30840020</v>
      </c>
      <c r="D16" s="223">
        <v>11503456</v>
      </c>
      <c r="E16" s="223">
        <f>C16-D16</f>
        <v>19336564</v>
      </c>
      <c r="F16" s="223">
        <v>5439971</v>
      </c>
      <c r="G16" s="223">
        <v>1455283</v>
      </c>
      <c r="H16" s="223">
        <f>F16-G16</f>
        <v>3984688</v>
      </c>
      <c r="I16" s="223">
        <v>2624739</v>
      </c>
      <c r="J16" s="223">
        <v>961009</v>
      </c>
      <c r="K16" s="223">
        <f>I16-J16</f>
        <v>1663730</v>
      </c>
      <c r="L16" s="224">
        <v>0</v>
      </c>
      <c r="M16" s="224">
        <v>0</v>
      </c>
      <c r="N16" s="223">
        <f>L16-M16</f>
        <v>0</v>
      </c>
      <c r="O16" s="315"/>
    </row>
    <row r="17" spans="1:15" s="219" customFormat="1" ht="15" customHeight="1">
      <c r="A17" s="217">
        <v>13</v>
      </c>
      <c r="B17" s="221" t="s">
        <v>840</v>
      </c>
      <c r="C17" s="222"/>
      <c r="D17" s="222"/>
      <c r="E17" s="222"/>
      <c r="F17" s="222">
        <v>190044</v>
      </c>
      <c r="G17" s="222">
        <v>190044</v>
      </c>
      <c r="H17" s="223">
        <f>F17-G17</f>
        <v>0</v>
      </c>
      <c r="I17" s="222">
        <v>57541</v>
      </c>
      <c r="J17" s="222">
        <v>57541</v>
      </c>
      <c r="K17" s="223">
        <f>I17-J17</f>
        <v>0</v>
      </c>
      <c r="L17" s="311">
        <v>0</v>
      </c>
      <c r="M17" s="311">
        <v>0</v>
      </c>
      <c r="N17" s="223">
        <f>L17-M17</f>
        <v>0</v>
      </c>
      <c r="O17" s="315"/>
    </row>
    <row r="18" spans="1:14" s="219" customFormat="1" ht="15" customHeight="1">
      <c r="A18" s="217">
        <v>14</v>
      </c>
      <c r="B18" s="225" t="s">
        <v>722</v>
      </c>
      <c r="C18" s="226">
        <f>SUM(C14:C16)</f>
        <v>45402510</v>
      </c>
      <c r="D18" s="226">
        <f>SUM(D14:D16)</f>
        <v>11503456</v>
      </c>
      <c r="E18" s="226">
        <f>SUM(E14:E16)</f>
        <v>33899054</v>
      </c>
      <c r="F18" s="226">
        <f>SUM(F14:F17)</f>
        <v>11369137</v>
      </c>
      <c r="G18" s="226">
        <f aca="true" t="shared" si="5" ref="G18:N18">SUM(G14:G17)</f>
        <v>2717014</v>
      </c>
      <c r="H18" s="226">
        <f t="shared" si="5"/>
        <v>8652123</v>
      </c>
      <c r="I18" s="226">
        <f t="shared" si="5"/>
        <v>11758522</v>
      </c>
      <c r="J18" s="226">
        <f t="shared" si="5"/>
        <v>4040652</v>
      </c>
      <c r="K18" s="226">
        <f t="shared" si="5"/>
        <v>7717870</v>
      </c>
      <c r="L18" s="226">
        <f t="shared" si="5"/>
        <v>792071</v>
      </c>
      <c r="M18" s="226">
        <f t="shared" si="5"/>
        <v>58</v>
      </c>
      <c r="N18" s="226">
        <f t="shared" si="5"/>
        <v>792013</v>
      </c>
    </row>
    <row r="19" spans="1:14" s="219" customFormat="1" ht="15" customHeight="1">
      <c r="A19" s="217">
        <v>15</v>
      </c>
      <c r="B19" s="221" t="s">
        <v>723</v>
      </c>
      <c r="C19" s="221">
        <v>0</v>
      </c>
      <c r="D19" s="221">
        <v>0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2">
        <v>0</v>
      </c>
      <c r="M19" s="222">
        <v>0</v>
      </c>
      <c r="N19" s="221">
        <f>L19-M19</f>
        <v>0</v>
      </c>
    </row>
    <row r="20" spans="1:14" s="219" customFormat="1" ht="15" customHeight="1">
      <c r="A20" s="217">
        <v>16</v>
      </c>
      <c r="B20" s="221" t="s">
        <v>724</v>
      </c>
      <c r="C20" s="221">
        <v>0</v>
      </c>
      <c r="D20" s="221">
        <v>0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  <c r="L20" s="222">
        <v>163539</v>
      </c>
      <c r="M20" s="222">
        <v>163539</v>
      </c>
      <c r="N20" s="221">
        <f>L20-M20</f>
        <v>0</v>
      </c>
    </row>
    <row r="21" spans="1:14" s="219" customFormat="1" ht="15" customHeight="1">
      <c r="A21" s="217">
        <v>17</v>
      </c>
      <c r="B21" s="221" t="s">
        <v>725</v>
      </c>
      <c r="C21" s="221">
        <v>0</v>
      </c>
      <c r="D21" s="221">
        <v>0</v>
      </c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f>I21-J21</f>
        <v>0</v>
      </c>
      <c r="L21" s="222">
        <v>2174500</v>
      </c>
      <c r="M21" s="222">
        <v>1428725</v>
      </c>
      <c r="N21" s="222">
        <f>L21-M21</f>
        <v>745775</v>
      </c>
    </row>
    <row r="22" spans="1:14" s="219" customFormat="1" ht="15" customHeight="1">
      <c r="A22" s="217">
        <v>18</v>
      </c>
      <c r="B22" s="221" t="s">
        <v>726</v>
      </c>
      <c r="C22" s="221">
        <v>0</v>
      </c>
      <c r="D22" s="221">
        <v>0</v>
      </c>
      <c r="E22" s="221">
        <v>0</v>
      </c>
      <c r="F22" s="221">
        <v>0</v>
      </c>
      <c r="G22" s="221">
        <v>0</v>
      </c>
      <c r="H22" s="221">
        <v>0</v>
      </c>
      <c r="I22" s="221">
        <v>55544</v>
      </c>
      <c r="J22" s="221">
        <v>55544</v>
      </c>
      <c r="K22" s="221">
        <v>0</v>
      </c>
      <c r="L22" s="222">
        <v>1403325</v>
      </c>
      <c r="M22" s="222">
        <v>1403325</v>
      </c>
      <c r="N22" s="222">
        <f>L22-M22</f>
        <v>0</v>
      </c>
    </row>
    <row r="23" spans="1:14" s="219" customFormat="1" ht="15" customHeight="1">
      <c r="A23" s="217">
        <v>19</v>
      </c>
      <c r="B23" s="225" t="s">
        <v>727</v>
      </c>
      <c r="C23" s="225">
        <f>SUM(C19:C22)</f>
        <v>0</v>
      </c>
      <c r="D23" s="225">
        <f>SUM(D19:D22)</f>
        <v>0</v>
      </c>
      <c r="E23" s="225">
        <f>SUM(E19:E22)</f>
        <v>0</v>
      </c>
      <c r="F23" s="225">
        <f aca="true" t="shared" si="6" ref="F23:K23">SUM(F19:F22)</f>
        <v>0</v>
      </c>
      <c r="G23" s="225">
        <f t="shared" si="6"/>
        <v>0</v>
      </c>
      <c r="H23" s="225">
        <f t="shared" si="6"/>
        <v>0</v>
      </c>
      <c r="I23" s="225">
        <f t="shared" si="6"/>
        <v>55544</v>
      </c>
      <c r="J23" s="225">
        <f t="shared" si="6"/>
        <v>55544</v>
      </c>
      <c r="K23" s="225">
        <f t="shared" si="6"/>
        <v>0</v>
      </c>
      <c r="L23" s="226">
        <f>SUM(L19:L22)</f>
        <v>3741364</v>
      </c>
      <c r="M23" s="226">
        <f>SUM(M19:M22)</f>
        <v>2995589</v>
      </c>
      <c r="N23" s="226">
        <f>SUM(N19:N22)</f>
        <v>745775</v>
      </c>
    </row>
    <row r="24" spans="1:14" s="219" customFormat="1" ht="15" customHeight="1">
      <c r="A24" s="217">
        <v>20</v>
      </c>
      <c r="B24" s="221" t="s">
        <v>728</v>
      </c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8">
        <v>10250000</v>
      </c>
      <c r="M24" s="222">
        <v>5037944</v>
      </c>
      <c r="N24" s="222">
        <f>L24-M24</f>
        <v>5212056</v>
      </c>
    </row>
    <row r="25" spans="1:14" s="219" customFormat="1" ht="15" customHeight="1">
      <c r="A25" s="217">
        <v>21</v>
      </c>
      <c r="B25" s="221" t="s">
        <v>729</v>
      </c>
      <c r="C25" s="221">
        <v>0</v>
      </c>
      <c r="D25" s="221">
        <v>0</v>
      </c>
      <c r="E25" s="221">
        <v>0</v>
      </c>
      <c r="F25" s="221">
        <v>0</v>
      </c>
      <c r="G25" s="221">
        <v>0</v>
      </c>
      <c r="H25" s="221">
        <v>0</v>
      </c>
      <c r="I25" s="221">
        <v>221</v>
      </c>
      <c r="J25" s="221">
        <v>221</v>
      </c>
      <c r="K25" s="221">
        <v>0</v>
      </c>
      <c r="L25" s="228">
        <v>0</v>
      </c>
      <c r="M25" s="222">
        <v>0</v>
      </c>
      <c r="N25" s="222">
        <f>L25-M25</f>
        <v>0</v>
      </c>
    </row>
    <row r="26" spans="1:14" s="219" customFormat="1" ht="15" customHeight="1">
      <c r="A26" s="217">
        <v>22</v>
      </c>
      <c r="B26" s="225" t="s">
        <v>730</v>
      </c>
      <c r="C26" s="225">
        <f aca="true" t="shared" si="7" ref="C26:H26">C24</f>
        <v>0</v>
      </c>
      <c r="D26" s="225">
        <f t="shared" si="7"/>
        <v>0</v>
      </c>
      <c r="E26" s="225">
        <f t="shared" si="7"/>
        <v>0</v>
      </c>
      <c r="F26" s="225">
        <f t="shared" si="7"/>
        <v>0</v>
      </c>
      <c r="G26" s="225">
        <f t="shared" si="7"/>
        <v>0</v>
      </c>
      <c r="H26" s="225">
        <f t="shared" si="7"/>
        <v>0</v>
      </c>
      <c r="I26" s="225">
        <f aca="true" t="shared" si="8" ref="I26:N26">SUM(I24:I25)</f>
        <v>221</v>
      </c>
      <c r="J26" s="225">
        <f t="shared" si="8"/>
        <v>221</v>
      </c>
      <c r="K26" s="225">
        <f t="shared" si="8"/>
        <v>0</v>
      </c>
      <c r="L26" s="227">
        <f t="shared" si="8"/>
        <v>10250000</v>
      </c>
      <c r="M26" s="226">
        <f t="shared" si="8"/>
        <v>5037944</v>
      </c>
      <c r="N26" s="226">
        <f t="shared" si="8"/>
        <v>5212056</v>
      </c>
    </row>
    <row r="27" spans="1:14" s="219" customFormat="1" ht="15" customHeight="1">
      <c r="A27" s="217">
        <v>23</v>
      </c>
      <c r="B27" s="220" t="s">
        <v>731</v>
      </c>
      <c r="C27" s="220"/>
      <c r="D27" s="220"/>
      <c r="E27" s="220"/>
      <c r="F27" s="221"/>
      <c r="G27" s="221"/>
      <c r="H27" s="221"/>
      <c r="I27" s="221"/>
      <c r="J27" s="221"/>
      <c r="K27" s="221"/>
      <c r="L27" s="221"/>
      <c r="M27" s="221"/>
      <c r="N27" s="221"/>
    </row>
    <row r="28" spans="1:14" s="219" customFormat="1" ht="15" customHeight="1">
      <c r="A28" s="217">
        <v>24</v>
      </c>
      <c r="B28" s="221" t="s">
        <v>732</v>
      </c>
      <c r="C28" s="221">
        <v>0</v>
      </c>
      <c r="D28" s="221">
        <v>0</v>
      </c>
      <c r="E28" s="221">
        <f>C28-D28</f>
        <v>0</v>
      </c>
      <c r="F28" s="221">
        <v>0</v>
      </c>
      <c r="G28" s="221">
        <v>0</v>
      </c>
      <c r="H28" s="221">
        <v>0</v>
      </c>
      <c r="I28" s="221">
        <v>20691140</v>
      </c>
      <c r="J28" s="221">
        <v>1732917</v>
      </c>
      <c r="K28" s="221">
        <f>I28-J28</f>
        <v>18958223</v>
      </c>
      <c r="L28" s="221">
        <v>0</v>
      </c>
      <c r="M28" s="221">
        <v>0</v>
      </c>
      <c r="N28" s="221">
        <v>0</v>
      </c>
    </row>
    <row r="29" spans="1:14" s="219" customFormat="1" ht="15" customHeight="1">
      <c r="A29" s="217">
        <v>25</v>
      </c>
      <c r="B29" s="221" t="s">
        <v>733</v>
      </c>
      <c r="C29" s="221">
        <v>0</v>
      </c>
      <c r="D29" s="221">
        <v>0</v>
      </c>
      <c r="E29" s="221">
        <v>0</v>
      </c>
      <c r="F29" s="221">
        <v>0</v>
      </c>
      <c r="G29" s="221">
        <v>0</v>
      </c>
      <c r="H29" s="221">
        <v>0</v>
      </c>
      <c r="I29" s="221">
        <v>565804</v>
      </c>
      <c r="J29" s="221">
        <v>313760</v>
      </c>
      <c r="K29" s="221">
        <f>I29-J29</f>
        <v>252044</v>
      </c>
      <c r="L29" s="221">
        <v>0</v>
      </c>
      <c r="M29" s="221">
        <v>0</v>
      </c>
      <c r="N29" s="221">
        <f>L29-M29</f>
        <v>0</v>
      </c>
    </row>
    <row r="30" spans="1:14" s="219" customFormat="1" ht="15" customHeight="1">
      <c r="A30" s="217">
        <v>26</v>
      </c>
      <c r="B30" s="225" t="s">
        <v>734</v>
      </c>
      <c r="C30" s="225">
        <f aca="true" t="shared" si="9" ref="C30:N30">SUM(C28:C29)</f>
        <v>0</v>
      </c>
      <c r="D30" s="225">
        <f t="shared" si="9"/>
        <v>0</v>
      </c>
      <c r="E30" s="225">
        <f t="shared" si="9"/>
        <v>0</v>
      </c>
      <c r="F30" s="225">
        <f t="shared" si="9"/>
        <v>0</v>
      </c>
      <c r="G30" s="225">
        <f t="shared" si="9"/>
        <v>0</v>
      </c>
      <c r="H30" s="225">
        <f t="shared" si="9"/>
        <v>0</v>
      </c>
      <c r="I30" s="225">
        <f t="shared" si="9"/>
        <v>21256944</v>
      </c>
      <c r="J30" s="225">
        <f t="shared" si="9"/>
        <v>2046677</v>
      </c>
      <c r="K30" s="225">
        <f t="shared" si="9"/>
        <v>19210267</v>
      </c>
      <c r="L30" s="225">
        <f t="shared" si="9"/>
        <v>0</v>
      </c>
      <c r="M30" s="225">
        <f t="shared" si="9"/>
        <v>0</v>
      </c>
      <c r="N30" s="225">
        <f t="shared" si="9"/>
        <v>0</v>
      </c>
    </row>
    <row r="31" spans="1:14" s="219" customFormat="1" ht="15" customHeight="1">
      <c r="A31" s="217">
        <v>27</v>
      </c>
      <c r="B31" s="225" t="s">
        <v>735</v>
      </c>
      <c r="C31" s="226">
        <f aca="true" t="shared" si="10" ref="C31:N31">C18+C23+C26+C30</f>
        <v>45402510</v>
      </c>
      <c r="D31" s="226">
        <f t="shared" si="10"/>
        <v>11503456</v>
      </c>
      <c r="E31" s="226">
        <f t="shared" si="10"/>
        <v>33899054</v>
      </c>
      <c r="F31" s="226">
        <f t="shared" si="10"/>
        <v>11369137</v>
      </c>
      <c r="G31" s="226">
        <f t="shared" si="10"/>
        <v>2717014</v>
      </c>
      <c r="H31" s="226">
        <f t="shared" si="10"/>
        <v>8652123</v>
      </c>
      <c r="I31" s="226">
        <f t="shared" si="10"/>
        <v>33071231</v>
      </c>
      <c r="J31" s="226">
        <f t="shared" si="10"/>
        <v>6143094</v>
      </c>
      <c r="K31" s="226">
        <f t="shared" si="10"/>
        <v>26928137</v>
      </c>
      <c r="L31" s="227">
        <f>L18+L23+L26+L30</f>
        <v>14783435</v>
      </c>
      <c r="M31" s="227">
        <f t="shared" si="10"/>
        <v>8033591</v>
      </c>
      <c r="N31" s="227">
        <f t="shared" si="10"/>
        <v>6749844</v>
      </c>
    </row>
    <row r="32" spans="1:14" ht="12.75">
      <c r="A32" s="217">
        <v>28</v>
      </c>
      <c r="B32" s="229" t="s">
        <v>736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</row>
    <row r="33" spans="1:14" s="219" customFormat="1" ht="12">
      <c r="A33" s="217">
        <v>29</v>
      </c>
      <c r="B33" s="221" t="s">
        <v>712</v>
      </c>
      <c r="C33" s="221"/>
      <c r="D33" s="221"/>
      <c r="E33" s="221"/>
      <c r="F33" s="222">
        <v>243878</v>
      </c>
      <c r="G33" s="222">
        <v>0</v>
      </c>
      <c r="H33" s="222">
        <v>243878</v>
      </c>
      <c r="I33" s="221"/>
      <c r="J33" s="221"/>
      <c r="K33" s="221"/>
      <c r="L33" s="221"/>
      <c r="M33" s="221"/>
      <c r="N33" s="221"/>
    </row>
    <row r="34" spans="1:14" s="219" customFormat="1" ht="12">
      <c r="A34" s="217">
        <v>30</v>
      </c>
      <c r="B34" s="220" t="s">
        <v>720</v>
      </c>
      <c r="C34" s="221"/>
      <c r="D34" s="221"/>
      <c r="E34" s="221"/>
      <c r="F34" s="222">
        <v>3984284</v>
      </c>
      <c r="G34" s="222">
        <v>0</v>
      </c>
      <c r="H34" s="222">
        <v>3984284</v>
      </c>
      <c r="I34" s="221"/>
      <c r="J34" s="221"/>
      <c r="K34" s="221"/>
      <c r="L34" s="221"/>
      <c r="M34" s="221"/>
      <c r="N34" s="221"/>
    </row>
    <row r="35" spans="1:14" s="235" customFormat="1" ht="36">
      <c r="A35" s="217">
        <v>31</v>
      </c>
      <c r="B35" s="232" t="s">
        <v>737</v>
      </c>
      <c r="C35" s="233">
        <f>SUM(C33:C34)</f>
        <v>0</v>
      </c>
      <c r="D35" s="233">
        <f>SUM(D33:D34)</f>
        <v>0</v>
      </c>
      <c r="E35" s="233">
        <f>SUM(E33:E34)</f>
        <v>0</v>
      </c>
      <c r="F35" s="234">
        <f>SUM(F33:F34)</f>
        <v>4228162</v>
      </c>
      <c r="G35" s="234">
        <f aca="true" t="shared" si="11" ref="G35:N35">SUM(G33:G34)</f>
        <v>0</v>
      </c>
      <c r="H35" s="234">
        <f t="shared" si="11"/>
        <v>4228162</v>
      </c>
      <c r="I35" s="233">
        <f t="shared" si="11"/>
        <v>0</v>
      </c>
      <c r="J35" s="233">
        <f t="shared" si="11"/>
        <v>0</v>
      </c>
      <c r="K35" s="233">
        <f t="shared" si="11"/>
        <v>0</v>
      </c>
      <c r="L35" s="233">
        <f t="shared" si="11"/>
        <v>0</v>
      </c>
      <c r="M35" s="233">
        <f t="shared" si="11"/>
        <v>0</v>
      </c>
      <c r="N35" s="233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/>
  <pageMargins left="0.19" right="0.16" top="0.7874015748031497" bottom="0.46" header="0.5118110236220472" footer="0.3"/>
  <pageSetup horizontalDpi="600" verticalDpi="600" orientation="landscape" paperSize="9" scale="95" r:id="rId1"/>
  <headerFooter alignWithMargins="0">
    <oddHeader>&amp;R&amp;"Arial,Normál"&amp;10 3. számú kimutatás</oddHeader>
    <oddFooter>&amp;L&amp;B&amp;C&amp;R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23" sqref="C23"/>
    </sheetView>
  </sheetViews>
  <sheetFormatPr defaultColWidth="9.140625" defaultRowHeight="15"/>
  <cols>
    <col min="1" max="1" width="5.7109375" style="174" customWidth="1"/>
    <col min="2" max="2" width="35.7109375" style="207" customWidth="1"/>
    <col min="3" max="4" width="15.57421875" style="207" customWidth="1"/>
    <col min="5" max="5" width="14.421875" style="207" customWidth="1"/>
    <col min="6" max="16384" width="9.140625" style="207" customWidth="1"/>
  </cols>
  <sheetData>
    <row r="1" spans="1:8" s="199" customFormat="1" ht="17.25" customHeight="1">
      <c r="A1" s="371" t="s">
        <v>686</v>
      </c>
      <c r="B1" s="371"/>
      <c r="C1" s="371"/>
      <c r="D1" s="371"/>
      <c r="E1" s="371"/>
      <c r="F1" s="198"/>
      <c r="G1" s="198"/>
      <c r="H1" s="198"/>
    </row>
    <row r="2" spans="1:8" s="199" customFormat="1" ht="17.25" customHeight="1">
      <c r="A2" s="371" t="s">
        <v>687</v>
      </c>
      <c r="B2" s="371"/>
      <c r="C2" s="371"/>
      <c r="D2" s="371"/>
      <c r="E2" s="371"/>
      <c r="F2" s="198"/>
      <c r="G2" s="198"/>
      <c r="H2" s="198"/>
    </row>
    <row r="3" spans="1:8" s="199" customFormat="1" ht="17.25" customHeight="1">
      <c r="A3" s="371" t="s">
        <v>839</v>
      </c>
      <c r="B3" s="371"/>
      <c r="C3" s="371"/>
      <c r="D3" s="371"/>
      <c r="E3" s="371"/>
      <c r="F3" s="198"/>
      <c r="G3" s="198"/>
      <c r="H3" s="198"/>
    </row>
    <row r="4" spans="1:8" s="199" customFormat="1" ht="17.25" customHeight="1">
      <c r="A4" s="174"/>
      <c r="B4" s="198"/>
      <c r="C4" s="198"/>
      <c r="D4" s="198"/>
      <c r="E4" s="198"/>
      <c r="F4" s="198"/>
      <c r="G4" s="198"/>
      <c r="H4" s="198"/>
    </row>
    <row r="5" spans="1:5" s="174" customFormat="1" ht="13.5" customHeight="1">
      <c r="A5" s="176"/>
      <c r="B5" s="200" t="s">
        <v>0</v>
      </c>
      <c r="C5" s="200" t="s">
        <v>1</v>
      </c>
      <c r="D5" s="200" t="s">
        <v>2</v>
      </c>
      <c r="E5" s="200" t="s">
        <v>3</v>
      </c>
    </row>
    <row r="6" spans="1:5" s="204" customFormat="1" ht="14.25">
      <c r="A6" s="201">
        <v>1</v>
      </c>
      <c r="B6" s="202" t="s">
        <v>9</v>
      </c>
      <c r="C6" s="202" t="s">
        <v>688</v>
      </c>
      <c r="D6" s="203" t="s">
        <v>689</v>
      </c>
      <c r="E6" s="203" t="s">
        <v>690</v>
      </c>
    </row>
    <row r="7" spans="1:5" ht="15.75">
      <c r="A7" s="201">
        <v>2</v>
      </c>
      <c r="B7" s="205" t="s">
        <v>691</v>
      </c>
      <c r="C7" s="206"/>
      <c r="D7" s="206"/>
      <c r="E7" s="206"/>
    </row>
    <row r="8" spans="1:5" ht="15.75">
      <c r="A8" s="201">
        <v>3</v>
      </c>
      <c r="B8" s="205" t="s">
        <v>692</v>
      </c>
      <c r="C8" s="208"/>
      <c r="D8" s="208"/>
      <c r="E8" s="209"/>
    </row>
    <row r="9" spans="1:5" ht="15.75">
      <c r="A9" s="201">
        <v>4</v>
      </c>
      <c r="B9" s="210" t="s">
        <v>696</v>
      </c>
      <c r="C9" s="209">
        <v>1334500</v>
      </c>
      <c r="D9" s="209">
        <v>1073538</v>
      </c>
      <c r="E9" s="209">
        <f>C9-D9</f>
        <v>260962</v>
      </c>
    </row>
    <row r="10" spans="1:5" ht="15.75">
      <c r="A10" s="201">
        <v>5</v>
      </c>
      <c r="B10" s="210" t="s">
        <v>697</v>
      </c>
      <c r="C10" s="209">
        <v>415000</v>
      </c>
      <c r="D10" s="209">
        <v>242538</v>
      </c>
      <c r="E10" s="209">
        <f>C10-D10</f>
        <v>172462</v>
      </c>
    </row>
    <row r="11" spans="1:5" ht="15.75">
      <c r="A11" s="201">
        <v>6</v>
      </c>
      <c r="B11" s="210" t="s">
        <v>841</v>
      </c>
      <c r="C11" s="209">
        <v>290000</v>
      </c>
      <c r="D11" s="209">
        <v>4711</v>
      </c>
      <c r="E11" s="209">
        <f>C11-D11</f>
        <v>285289</v>
      </c>
    </row>
    <row r="12" spans="1:5" ht="15.75">
      <c r="A12" s="201">
        <v>7</v>
      </c>
      <c r="B12" s="211" t="s">
        <v>698</v>
      </c>
      <c r="C12" s="208">
        <f>SUM(C9:C11)</f>
        <v>2039500</v>
      </c>
      <c r="D12" s="208">
        <f>SUM(D9:D11)</f>
        <v>1320787</v>
      </c>
      <c r="E12" s="208">
        <f>SUM(E9:E11)</f>
        <v>718713</v>
      </c>
    </row>
    <row r="13" spans="1:5" ht="15.75">
      <c r="A13" s="201">
        <v>8</v>
      </c>
      <c r="B13" s="211" t="s">
        <v>699</v>
      </c>
      <c r="C13" s="208"/>
      <c r="D13" s="208"/>
      <c r="E13" s="208"/>
    </row>
    <row r="14" spans="1:5" ht="15.75">
      <c r="A14" s="201">
        <v>9</v>
      </c>
      <c r="B14" s="211" t="s">
        <v>692</v>
      </c>
      <c r="C14" s="208"/>
      <c r="D14" s="208"/>
      <c r="E14" s="208"/>
    </row>
    <row r="15" spans="1:5" s="213" customFormat="1" ht="15.75">
      <c r="A15" s="201">
        <v>10</v>
      </c>
      <c r="B15" s="212" t="s">
        <v>700</v>
      </c>
      <c r="C15" s="209">
        <v>10250000</v>
      </c>
      <c r="D15" s="209">
        <v>5037944</v>
      </c>
      <c r="E15" s="209">
        <f>C15-D15</f>
        <v>5212056</v>
      </c>
    </row>
    <row r="16" spans="1:5" ht="15.75">
      <c r="A16" s="201">
        <v>11</v>
      </c>
      <c r="B16" s="211" t="s">
        <v>532</v>
      </c>
      <c r="C16" s="208">
        <f>C15</f>
        <v>10250000</v>
      </c>
      <c r="D16" s="208">
        <f>D15</f>
        <v>5037944</v>
      </c>
      <c r="E16" s="208">
        <f>E15</f>
        <v>5212056</v>
      </c>
    </row>
    <row r="17" spans="1:5" ht="16.5" customHeight="1">
      <c r="A17" s="201">
        <v>12</v>
      </c>
      <c r="B17" s="214" t="s">
        <v>701</v>
      </c>
      <c r="C17" s="316"/>
      <c r="D17" s="316"/>
      <c r="E17" s="215"/>
    </row>
    <row r="18" spans="1:5" ht="15.75">
      <c r="A18" s="201">
        <v>13</v>
      </c>
      <c r="B18" s="205" t="s">
        <v>702</v>
      </c>
      <c r="C18" s="209"/>
      <c r="D18" s="209"/>
      <c r="E18" s="209"/>
    </row>
    <row r="19" spans="1:5" ht="15.75">
      <c r="A19" s="201">
        <v>14</v>
      </c>
      <c r="B19" s="205" t="s">
        <v>692</v>
      </c>
      <c r="C19" s="316"/>
      <c r="D19" s="316"/>
      <c r="E19" s="215"/>
    </row>
    <row r="20" spans="1:5" ht="15.75">
      <c r="A20" s="201">
        <v>15</v>
      </c>
      <c r="B20" s="210" t="s">
        <v>703</v>
      </c>
      <c r="C20" s="209">
        <v>163539</v>
      </c>
      <c r="D20" s="209">
        <v>163539</v>
      </c>
      <c r="E20" s="209">
        <f>C20-D20</f>
        <v>0</v>
      </c>
    </row>
    <row r="21" spans="1:5" ht="15.75">
      <c r="A21" s="201">
        <v>16</v>
      </c>
      <c r="B21" s="205" t="s">
        <v>532</v>
      </c>
      <c r="C21" s="208">
        <f>SUM(C20:C20)</f>
        <v>163539</v>
      </c>
      <c r="D21" s="208">
        <f>SUM(D20:D20)</f>
        <v>163539</v>
      </c>
      <c r="E21" s="208">
        <f>C21-D21</f>
        <v>0</v>
      </c>
    </row>
    <row r="22" spans="1:5" ht="15.75">
      <c r="A22" s="201">
        <v>17</v>
      </c>
      <c r="B22" s="205" t="s">
        <v>691</v>
      </c>
      <c r="C22" s="208"/>
      <c r="D22" s="208"/>
      <c r="E22" s="209"/>
    </row>
    <row r="23" spans="1:5" ht="15.75">
      <c r="A23" s="201">
        <v>18</v>
      </c>
      <c r="B23" s="205" t="s">
        <v>692</v>
      </c>
      <c r="C23" s="208"/>
      <c r="D23" s="208"/>
      <c r="E23" s="209"/>
    </row>
    <row r="24" spans="1:5" ht="15.75">
      <c r="A24" s="201">
        <v>19</v>
      </c>
      <c r="B24" s="210" t="s">
        <v>704</v>
      </c>
      <c r="C24" s="209">
        <v>122500</v>
      </c>
      <c r="D24" s="209">
        <v>122500</v>
      </c>
      <c r="E24" s="209">
        <f aca="true" t="shared" si="0" ref="E24:E30">C24-D24</f>
        <v>0</v>
      </c>
    </row>
    <row r="25" spans="1:5" ht="15.75">
      <c r="A25" s="201">
        <v>20</v>
      </c>
      <c r="B25" s="210" t="s">
        <v>693</v>
      </c>
      <c r="C25" s="209">
        <v>131500</v>
      </c>
      <c r="D25" s="209">
        <v>131500</v>
      </c>
      <c r="E25" s="209">
        <f t="shared" si="0"/>
        <v>0</v>
      </c>
    </row>
    <row r="26" spans="1:5" ht="15.75">
      <c r="A26" s="201">
        <v>21</v>
      </c>
      <c r="B26" s="210" t="s">
        <v>693</v>
      </c>
      <c r="C26" s="209">
        <v>131500</v>
      </c>
      <c r="D26" s="209">
        <v>131500</v>
      </c>
      <c r="E26" s="209">
        <f t="shared" si="0"/>
        <v>0</v>
      </c>
    </row>
    <row r="27" spans="1:5" ht="15.75">
      <c r="A27" s="201">
        <v>22</v>
      </c>
      <c r="B27" s="210" t="s">
        <v>694</v>
      </c>
      <c r="C27" s="209">
        <v>161750</v>
      </c>
      <c r="D27" s="209">
        <v>161750</v>
      </c>
      <c r="E27" s="209">
        <f t="shared" si="0"/>
        <v>0</v>
      </c>
    </row>
    <row r="28" spans="1:5" ht="15.75">
      <c r="A28" s="201">
        <v>23</v>
      </c>
      <c r="B28" s="210" t="s">
        <v>695</v>
      </c>
      <c r="C28" s="209">
        <v>153750</v>
      </c>
      <c r="D28" s="209">
        <v>153750</v>
      </c>
      <c r="E28" s="209">
        <f t="shared" si="0"/>
        <v>0</v>
      </c>
    </row>
    <row r="29" spans="1:5" ht="15.75">
      <c r="A29" s="201">
        <v>24</v>
      </c>
      <c r="B29" s="210" t="s">
        <v>705</v>
      </c>
      <c r="C29" s="209">
        <v>198615</v>
      </c>
      <c r="D29" s="209">
        <v>198615</v>
      </c>
      <c r="E29" s="209">
        <f t="shared" si="0"/>
        <v>0</v>
      </c>
    </row>
    <row r="30" spans="1:5" ht="15.75">
      <c r="A30" s="201">
        <v>25</v>
      </c>
      <c r="B30" s="210" t="s">
        <v>706</v>
      </c>
      <c r="C30" s="209">
        <v>164990</v>
      </c>
      <c r="D30" s="209">
        <v>164990</v>
      </c>
      <c r="E30" s="209">
        <f t="shared" si="0"/>
        <v>0</v>
      </c>
    </row>
    <row r="31" spans="1:5" ht="15.75">
      <c r="A31" s="201">
        <v>26</v>
      </c>
      <c r="B31" s="211" t="s">
        <v>698</v>
      </c>
      <c r="C31" s="208">
        <f>SUM(C24:C30)</f>
        <v>1064605</v>
      </c>
      <c r="D31" s="208">
        <f>SUM(D24:D30)</f>
        <v>1064605</v>
      </c>
      <c r="E31" s="208">
        <f>SUM(E24:E30)</f>
        <v>0</v>
      </c>
    </row>
    <row r="40" ht="15.75" customHeight="1"/>
  </sheetData>
  <sheetProtection/>
  <mergeCells count="3">
    <mergeCell ref="A1:E1"/>
    <mergeCell ref="A2:E2"/>
    <mergeCell ref="A3:E3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8" sqref="C8"/>
    </sheetView>
  </sheetViews>
  <sheetFormatPr defaultColWidth="14.28125" defaultRowHeight="15"/>
  <cols>
    <col min="1" max="1" width="5.7109375" style="174" customWidth="1"/>
    <col min="2" max="2" width="40.421875" style="248" customWidth="1"/>
    <col min="3" max="3" width="36.7109375" style="248" customWidth="1"/>
    <col min="4" max="16384" width="14.28125" style="248" customWidth="1"/>
  </cols>
  <sheetData>
    <row r="1" spans="1:7" s="244" customFormat="1" ht="17.25" customHeight="1">
      <c r="A1" s="372" t="s">
        <v>743</v>
      </c>
      <c r="B1" s="372"/>
      <c r="C1" s="372"/>
      <c r="D1" s="243"/>
      <c r="E1" s="243"/>
      <c r="F1" s="243"/>
      <c r="G1" s="243"/>
    </row>
    <row r="2" spans="1:7" s="244" customFormat="1" ht="17.25" customHeight="1">
      <c r="A2" s="372" t="s">
        <v>744</v>
      </c>
      <c r="B2" s="372"/>
      <c r="C2" s="372"/>
      <c r="D2" s="243"/>
      <c r="E2" s="243"/>
      <c r="F2" s="243"/>
      <c r="G2" s="243"/>
    </row>
    <row r="3" spans="1:7" s="244" customFormat="1" ht="17.25" customHeight="1">
      <c r="A3" s="372" t="s">
        <v>839</v>
      </c>
      <c r="B3" s="372"/>
      <c r="C3" s="372"/>
      <c r="D3" s="243"/>
      <c r="E3" s="243"/>
      <c r="F3" s="243"/>
      <c r="G3" s="243"/>
    </row>
    <row r="4" s="175" customFormat="1" ht="18">
      <c r="A4" s="174"/>
    </row>
    <row r="5" spans="1:3" s="174" customFormat="1" ht="13.5" customHeight="1">
      <c r="A5" s="176"/>
      <c r="B5" s="245" t="s">
        <v>0</v>
      </c>
      <c r="C5" s="245" t="s">
        <v>1</v>
      </c>
    </row>
    <row r="6" spans="1:3" s="175" customFormat="1" ht="15.75">
      <c r="A6" s="246">
        <v>1</v>
      </c>
      <c r="B6" s="197" t="s">
        <v>745</v>
      </c>
      <c r="C6" s="197" t="s">
        <v>746</v>
      </c>
    </row>
    <row r="7" spans="1:3" ht="15.75">
      <c r="A7" s="246">
        <v>2</v>
      </c>
      <c r="B7" s="247" t="s">
        <v>747</v>
      </c>
      <c r="C7" s="247">
        <v>820698</v>
      </c>
    </row>
    <row r="8" spans="1:3" ht="15.75">
      <c r="A8" s="246">
        <v>3</v>
      </c>
      <c r="B8" s="249" t="s">
        <v>748</v>
      </c>
      <c r="C8" s="249">
        <f>SUM(C7:C7)</f>
        <v>820698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C10" sqref="C10"/>
    </sheetView>
  </sheetViews>
  <sheetFormatPr defaultColWidth="12.00390625" defaultRowHeight="15"/>
  <cols>
    <col min="1" max="1" width="5.7109375" style="174" customWidth="1"/>
    <col min="2" max="2" width="58.28125" style="252" customWidth="1"/>
    <col min="3" max="3" width="26.57421875" style="252" customWidth="1"/>
    <col min="4" max="16384" width="12.00390625" style="252" customWidth="1"/>
  </cols>
  <sheetData>
    <row r="1" spans="1:9" s="199" customFormat="1" ht="17.25" customHeight="1">
      <c r="A1" s="371" t="s">
        <v>749</v>
      </c>
      <c r="B1" s="371"/>
      <c r="C1" s="371"/>
      <c r="D1" s="198"/>
      <c r="E1" s="198"/>
      <c r="F1" s="198"/>
      <c r="G1" s="198"/>
      <c r="H1" s="198"/>
      <c r="I1" s="198"/>
    </row>
    <row r="2" spans="1:9" s="199" customFormat="1" ht="17.25" customHeight="1">
      <c r="A2" s="371" t="s">
        <v>750</v>
      </c>
      <c r="B2" s="371"/>
      <c r="C2" s="371"/>
      <c r="D2" s="198"/>
      <c r="E2" s="198"/>
      <c r="F2" s="198"/>
      <c r="G2" s="198"/>
      <c r="H2" s="198"/>
      <c r="I2" s="198"/>
    </row>
    <row r="3" spans="1:9" s="199" customFormat="1" ht="17.25" customHeight="1">
      <c r="A3" s="371" t="s">
        <v>751</v>
      </c>
      <c r="B3" s="371"/>
      <c r="C3" s="371"/>
      <c r="D3" s="198"/>
      <c r="E3" s="198"/>
      <c r="F3" s="198"/>
      <c r="G3" s="198"/>
      <c r="H3" s="198"/>
      <c r="I3" s="198"/>
    </row>
    <row r="4" spans="1:9" s="199" customFormat="1" ht="17.25" customHeight="1">
      <c r="A4" s="371" t="s">
        <v>839</v>
      </c>
      <c r="B4" s="371"/>
      <c r="C4" s="371"/>
      <c r="D4" s="198"/>
      <c r="E4" s="198"/>
      <c r="F4" s="198"/>
      <c r="G4" s="198"/>
      <c r="H4" s="198"/>
      <c r="I4" s="198"/>
    </row>
    <row r="6" spans="1:3" s="174" customFormat="1" ht="13.5" customHeight="1">
      <c r="A6" s="176"/>
      <c r="B6" s="200" t="s">
        <v>0</v>
      </c>
      <c r="C6" s="200" t="s">
        <v>1</v>
      </c>
    </row>
    <row r="7" spans="1:3" s="174" customFormat="1" ht="13.5" customHeight="1">
      <c r="A7" s="201">
        <v>1</v>
      </c>
      <c r="B7" s="200" t="s">
        <v>9</v>
      </c>
      <c r="C7" s="250" t="s">
        <v>752</v>
      </c>
    </row>
    <row r="8" spans="1:3" ht="15.75">
      <c r="A8" s="201">
        <v>2</v>
      </c>
      <c r="B8" s="251" t="s">
        <v>753</v>
      </c>
      <c r="C8" s="250"/>
    </row>
    <row r="9" spans="1:3" ht="15.75">
      <c r="A9" s="201">
        <v>3</v>
      </c>
      <c r="B9" s="251" t="s">
        <v>754</v>
      </c>
      <c r="C9" s="253">
        <v>100000</v>
      </c>
    </row>
    <row r="10" spans="1:3" ht="15.75">
      <c r="A10" s="201">
        <v>4</v>
      </c>
      <c r="B10" s="254" t="s">
        <v>755</v>
      </c>
      <c r="C10" s="254">
        <f>C9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17" sqref="D17"/>
    </sheetView>
  </sheetViews>
  <sheetFormatPr defaultColWidth="12.00390625" defaultRowHeight="15"/>
  <cols>
    <col min="1" max="1" width="5.7109375" style="174" customWidth="1"/>
    <col min="2" max="2" width="33.00390625" style="175" customWidth="1"/>
    <col min="3" max="3" width="15.57421875" style="175" customWidth="1"/>
    <col min="4" max="5" width="15.57421875" style="271" customWidth="1"/>
    <col min="6" max="16384" width="12.00390625" style="175" customWidth="1"/>
  </cols>
  <sheetData>
    <row r="1" spans="1:8" s="173" customFormat="1" ht="17.25" customHeight="1">
      <c r="A1" s="359" t="s">
        <v>756</v>
      </c>
      <c r="B1" s="359"/>
      <c r="C1" s="359"/>
      <c r="D1" s="359"/>
      <c r="E1" s="359"/>
      <c r="F1" s="172"/>
      <c r="G1" s="172"/>
      <c r="H1" s="172"/>
    </row>
    <row r="2" spans="1:8" s="173" customFormat="1" ht="17.25" customHeight="1">
      <c r="A2" s="359" t="s">
        <v>757</v>
      </c>
      <c r="B2" s="359"/>
      <c r="C2" s="359"/>
      <c r="D2" s="359"/>
      <c r="E2" s="359"/>
      <c r="F2" s="172"/>
      <c r="G2" s="172"/>
      <c r="H2" s="172"/>
    </row>
    <row r="3" spans="1:8" s="173" customFormat="1" ht="17.25" customHeight="1">
      <c r="A3" s="359" t="s">
        <v>839</v>
      </c>
      <c r="B3" s="359"/>
      <c r="C3" s="359"/>
      <c r="D3" s="359"/>
      <c r="E3" s="359"/>
      <c r="F3" s="172"/>
      <c r="G3" s="172"/>
      <c r="H3" s="172"/>
    </row>
    <row r="5" spans="1:5" s="174" customFormat="1" ht="18.75" customHeight="1">
      <c r="A5" s="176"/>
      <c r="B5" s="177" t="s">
        <v>0</v>
      </c>
      <c r="C5" s="177" t="s">
        <v>1</v>
      </c>
      <c r="D5" s="177" t="s">
        <v>2</v>
      </c>
      <c r="E5" s="177" t="s">
        <v>3</v>
      </c>
    </row>
    <row r="6" spans="1:5" ht="47.25">
      <c r="A6" s="178">
        <v>1</v>
      </c>
      <c r="B6" s="255" t="s">
        <v>9</v>
      </c>
      <c r="C6" s="256" t="s">
        <v>758</v>
      </c>
      <c r="D6" s="257" t="s">
        <v>759</v>
      </c>
      <c r="E6" s="257" t="s">
        <v>760</v>
      </c>
    </row>
    <row r="7" spans="1:5" ht="15.75">
      <c r="A7" s="178">
        <v>2</v>
      </c>
      <c r="B7" s="258" t="s">
        <v>761</v>
      </c>
      <c r="C7" s="259"/>
      <c r="D7" s="260"/>
      <c r="E7" s="260"/>
    </row>
    <row r="8" spans="1:5" ht="18.75">
      <c r="A8" s="178">
        <v>3</v>
      </c>
      <c r="B8" s="261" t="s">
        <v>851</v>
      </c>
      <c r="C8" s="259">
        <v>79800</v>
      </c>
      <c r="D8" s="260">
        <v>0</v>
      </c>
      <c r="E8" s="262">
        <f>C8-D8</f>
        <v>79800</v>
      </c>
    </row>
    <row r="9" spans="1:5" ht="18.75">
      <c r="A9" s="178">
        <v>4</v>
      </c>
      <c r="B9" s="261" t="s">
        <v>762</v>
      </c>
      <c r="C9" s="259">
        <v>237200</v>
      </c>
      <c r="D9" s="260">
        <v>0</v>
      </c>
      <c r="E9" s="262">
        <f>C9-D9</f>
        <v>237200</v>
      </c>
    </row>
    <row r="10" spans="1:5" ht="18.75">
      <c r="A10" s="178">
        <v>5</v>
      </c>
      <c r="B10" s="261" t="s">
        <v>763</v>
      </c>
      <c r="C10" s="259">
        <v>86743</v>
      </c>
      <c r="D10" s="260">
        <v>22841</v>
      </c>
      <c r="E10" s="262">
        <f>C10-D10</f>
        <v>63902</v>
      </c>
    </row>
    <row r="11" spans="1:5" ht="18.75">
      <c r="A11" s="178">
        <v>6</v>
      </c>
      <c r="B11" s="261" t="s">
        <v>764</v>
      </c>
      <c r="C11" s="259">
        <v>34697</v>
      </c>
      <c r="D11" s="260">
        <v>9136</v>
      </c>
      <c r="E11" s="262">
        <f>C11-D11</f>
        <v>25561</v>
      </c>
    </row>
    <row r="12" spans="1:5" s="264" customFormat="1" ht="18.75">
      <c r="A12" s="178">
        <v>7</v>
      </c>
      <c r="B12" s="261" t="s">
        <v>765</v>
      </c>
      <c r="C12" s="259">
        <v>3902</v>
      </c>
      <c r="D12" s="263">
        <v>1769</v>
      </c>
      <c r="E12" s="262">
        <f>C12-D12</f>
        <v>2133</v>
      </c>
    </row>
    <row r="13" spans="1:5" s="266" customFormat="1" ht="15.75">
      <c r="A13" s="178">
        <v>8</v>
      </c>
      <c r="B13" s="258" t="s">
        <v>766</v>
      </c>
      <c r="C13" s="265">
        <f>SUM(C12,C11,C9,C8)</f>
        <v>355599</v>
      </c>
      <c r="D13" s="265">
        <f>SUM(D12,D11,D9,D8)</f>
        <v>10905</v>
      </c>
      <c r="E13" s="265">
        <f>SUM(E12,E11,E9,E8)</f>
        <v>344694</v>
      </c>
    </row>
    <row r="14" spans="1:5" ht="18.75">
      <c r="A14" s="178">
        <v>9</v>
      </c>
      <c r="B14" s="265" t="s">
        <v>767</v>
      </c>
      <c r="C14" s="267">
        <v>100</v>
      </c>
      <c r="D14" s="263"/>
      <c r="E14" s="262">
        <f>C14-D14</f>
        <v>100</v>
      </c>
    </row>
    <row r="15" spans="1:5" ht="15.75">
      <c r="A15" s="178">
        <v>10</v>
      </c>
      <c r="B15" s="268" t="s">
        <v>768</v>
      </c>
      <c r="C15" s="269">
        <f>SUM(C13,C14)</f>
        <v>355699</v>
      </c>
      <c r="D15" s="269">
        <f>SUM(D13,D14)</f>
        <v>10905</v>
      </c>
      <c r="E15" s="269">
        <f>SUM(E13,E14)</f>
        <v>344794</v>
      </c>
    </row>
    <row r="16" spans="1:5" ht="18.75">
      <c r="A16" s="178">
        <v>11</v>
      </c>
      <c r="B16" s="270" t="s">
        <v>767</v>
      </c>
      <c r="C16" s="267"/>
      <c r="D16" s="267">
        <v>0</v>
      </c>
      <c r="E16" s="262">
        <f>C16-D16</f>
        <v>0</v>
      </c>
    </row>
    <row r="17" spans="1:5" ht="31.5">
      <c r="A17" s="178">
        <v>12</v>
      </c>
      <c r="B17" s="268" t="s">
        <v>769</v>
      </c>
      <c r="C17" s="269">
        <f>SUM(C16:C16)</f>
        <v>0</v>
      </c>
      <c r="D17" s="269">
        <f>SUM(D16:D16)</f>
        <v>0</v>
      </c>
      <c r="E17" s="269">
        <f>SUM(E16:E16)</f>
        <v>0</v>
      </c>
    </row>
    <row r="18" spans="1:5" ht="15.75">
      <c r="A18" s="178">
        <v>13</v>
      </c>
      <c r="B18" s="270" t="s">
        <v>770</v>
      </c>
      <c r="C18" s="267">
        <v>18000</v>
      </c>
      <c r="D18" s="267">
        <v>0</v>
      </c>
      <c r="E18" s="267">
        <v>18000</v>
      </c>
    </row>
    <row r="19" spans="1:5" ht="15.75">
      <c r="A19" s="178">
        <v>14</v>
      </c>
      <c r="B19" s="268" t="s">
        <v>771</v>
      </c>
      <c r="C19" s="269">
        <f>SUM(C18:C18)</f>
        <v>18000</v>
      </c>
      <c r="D19" s="269">
        <f>SUM(D18:D18)</f>
        <v>0</v>
      </c>
      <c r="E19" s="269">
        <f>SUM(E18:E18)</f>
        <v>18000</v>
      </c>
    </row>
    <row r="20" spans="1:5" ht="15.75">
      <c r="A20" s="178">
        <v>15</v>
      </c>
      <c r="B20" s="265" t="s">
        <v>772</v>
      </c>
      <c r="C20" s="269">
        <f>SUM(C15,C17,C19)</f>
        <v>373699</v>
      </c>
      <c r="D20" s="269">
        <f>SUM(D15,D17,D19)</f>
        <v>10905</v>
      </c>
      <c r="E20" s="269">
        <f>SUM(E15,E17,E19)</f>
        <v>362794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7" sqref="E7"/>
    </sheetView>
  </sheetViews>
  <sheetFormatPr defaultColWidth="11.8515625" defaultRowHeight="15"/>
  <cols>
    <col min="1" max="1" width="5.7109375" style="174" customWidth="1"/>
    <col min="2" max="2" width="32.00390625" style="275" customWidth="1"/>
    <col min="3" max="3" width="24.140625" style="275" customWidth="1"/>
    <col min="4" max="4" width="24.00390625" style="275" customWidth="1"/>
    <col min="5" max="16384" width="11.8515625" style="275" customWidth="1"/>
  </cols>
  <sheetData>
    <row r="1" spans="1:7" s="173" customFormat="1" ht="17.25" customHeight="1">
      <c r="A1" s="359" t="s">
        <v>773</v>
      </c>
      <c r="B1" s="359"/>
      <c r="C1" s="359"/>
      <c r="D1" s="359"/>
      <c r="E1" s="172"/>
      <c r="F1" s="172"/>
      <c r="G1" s="172"/>
    </row>
    <row r="2" spans="1:7" s="173" customFormat="1" ht="17.25" customHeight="1">
      <c r="A2" s="359" t="s">
        <v>774</v>
      </c>
      <c r="B2" s="359"/>
      <c r="C2" s="359"/>
      <c r="D2" s="359"/>
      <c r="E2" s="172"/>
      <c r="F2" s="172"/>
      <c r="G2" s="172"/>
    </row>
    <row r="3" spans="1:7" s="173" customFormat="1" ht="17.25" customHeight="1">
      <c r="A3" s="373" t="s">
        <v>775</v>
      </c>
      <c r="B3" s="373"/>
      <c r="C3" s="373"/>
      <c r="D3" s="373"/>
      <c r="E3" s="172"/>
      <c r="F3" s="172"/>
      <c r="G3" s="172"/>
    </row>
    <row r="5" spans="1:4" s="174" customFormat="1" ht="16.5" customHeight="1">
      <c r="A5" s="176"/>
      <c r="B5" s="177" t="s">
        <v>0</v>
      </c>
      <c r="C5" s="177" t="s">
        <v>1</v>
      </c>
      <c r="D5" s="177" t="s">
        <v>2</v>
      </c>
    </row>
    <row r="6" spans="1:4" ht="16.5">
      <c r="A6" s="178">
        <v>1</v>
      </c>
      <c r="B6" s="272" t="s">
        <v>9</v>
      </c>
      <c r="C6" s="273" t="s">
        <v>842</v>
      </c>
      <c r="D6" s="274" t="s">
        <v>843</v>
      </c>
    </row>
    <row r="7" spans="1:4" ht="18">
      <c r="A7" s="178">
        <v>2</v>
      </c>
      <c r="B7" s="272" t="s">
        <v>776</v>
      </c>
      <c r="C7" s="276">
        <v>104155</v>
      </c>
      <c r="D7" s="277" t="s">
        <v>777</v>
      </c>
    </row>
    <row r="8" spans="1:4" s="280" customFormat="1" ht="47.25" customHeight="1">
      <c r="A8" s="178">
        <v>3</v>
      </c>
      <c r="B8" s="278" t="s">
        <v>778</v>
      </c>
      <c r="C8" s="279">
        <f>SUM(C7:C7)</f>
        <v>104155</v>
      </c>
      <c r="D8" s="279">
        <f>SUM(D7:D7)</f>
        <v>0</v>
      </c>
    </row>
    <row r="9" spans="1:4" ht="33">
      <c r="A9" s="178">
        <v>4</v>
      </c>
      <c r="B9" s="281" t="s">
        <v>779</v>
      </c>
      <c r="C9" s="276">
        <v>497631</v>
      </c>
      <c r="D9" s="276">
        <v>0</v>
      </c>
    </row>
    <row r="10" spans="1:4" ht="33">
      <c r="A10" s="178">
        <v>5</v>
      </c>
      <c r="B10" s="281" t="s">
        <v>780</v>
      </c>
      <c r="C10" s="276">
        <v>669422</v>
      </c>
      <c r="D10" s="276"/>
    </row>
    <row r="11" spans="1:4" s="280" customFormat="1" ht="49.5">
      <c r="A11" s="178">
        <v>6</v>
      </c>
      <c r="B11" s="278" t="s">
        <v>781</v>
      </c>
      <c r="C11" s="279">
        <f>SUM(C9:C10)</f>
        <v>1167053</v>
      </c>
      <c r="D11" s="279">
        <f>SUM(D9:D10)</f>
        <v>0</v>
      </c>
    </row>
    <row r="12" spans="1:4" s="280" customFormat="1" ht="18">
      <c r="A12" s="178">
        <v>7</v>
      </c>
      <c r="B12" s="282" t="s">
        <v>782</v>
      </c>
      <c r="C12" s="279">
        <v>39400</v>
      </c>
      <c r="D12" s="279">
        <v>20350</v>
      </c>
    </row>
    <row r="13" spans="1:4" s="280" customFormat="1" ht="18">
      <c r="A13" s="178">
        <v>8</v>
      </c>
      <c r="B13" s="283" t="s">
        <v>783</v>
      </c>
      <c r="C13" s="284">
        <f>SUM(C8,C11,C12)</f>
        <v>1310608</v>
      </c>
      <c r="D13" s="284">
        <f>SUM(D8,D11,D12)</f>
        <v>20350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57421875" style="174" customWidth="1"/>
    <col min="2" max="2" width="43.00390625" style="297" customWidth="1"/>
    <col min="3" max="3" width="15.8515625" style="297" customWidth="1"/>
    <col min="4" max="4" width="18.8515625" style="297" customWidth="1"/>
    <col min="5" max="5" width="18.421875" style="297" customWidth="1"/>
    <col min="6" max="6" width="19.140625" style="297" customWidth="1"/>
    <col min="7" max="7" width="17.421875" style="297" customWidth="1"/>
    <col min="8" max="8" width="18.28125" style="297" customWidth="1"/>
    <col min="9" max="16384" width="9.140625" style="297" customWidth="1"/>
  </cols>
  <sheetData>
    <row r="1" spans="1:8" s="199" customFormat="1" ht="17.25" customHeight="1">
      <c r="A1" s="371" t="s">
        <v>833</v>
      </c>
      <c r="B1" s="371"/>
      <c r="C1" s="371"/>
      <c r="D1" s="371"/>
      <c r="E1" s="371"/>
      <c r="F1" s="371"/>
      <c r="G1" s="371"/>
      <c r="H1" s="371"/>
    </row>
    <row r="2" spans="1:2" s="175" customFormat="1" ht="18.75" customHeight="1">
      <c r="A2" s="174"/>
      <c r="B2" s="285"/>
    </row>
    <row r="3" spans="1:8" s="287" customFormat="1" ht="15.75">
      <c r="A3" s="286"/>
      <c r="B3" s="200" t="s">
        <v>0</v>
      </c>
      <c r="C3" s="200" t="s">
        <v>1</v>
      </c>
      <c r="D3" s="200" t="s">
        <v>2</v>
      </c>
      <c r="E3" s="200" t="s">
        <v>3</v>
      </c>
      <c r="F3" s="200" t="s">
        <v>6</v>
      </c>
      <c r="G3" s="200" t="s">
        <v>56</v>
      </c>
      <c r="H3" s="200" t="s">
        <v>57</v>
      </c>
    </row>
    <row r="4" spans="1:8" s="290" customFormat="1" ht="42.75">
      <c r="A4" s="201">
        <v>1</v>
      </c>
      <c r="B4" s="288" t="s">
        <v>9</v>
      </c>
      <c r="C4" s="289" t="s">
        <v>784</v>
      </c>
      <c r="D4" s="289" t="s">
        <v>785</v>
      </c>
      <c r="E4" s="289" t="s">
        <v>786</v>
      </c>
      <c r="F4" s="289" t="s">
        <v>787</v>
      </c>
      <c r="G4" s="289" t="s">
        <v>788</v>
      </c>
      <c r="H4" s="288" t="s">
        <v>789</v>
      </c>
    </row>
    <row r="5" spans="1:8" s="293" customFormat="1" ht="19.5" customHeight="1">
      <c r="A5" s="201">
        <v>2</v>
      </c>
      <c r="B5" s="291" t="s">
        <v>790</v>
      </c>
      <c r="C5" s="291">
        <v>1954696</v>
      </c>
      <c r="D5" s="291">
        <v>68964383</v>
      </c>
      <c r="E5" s="291">
        <v>13779098</v>
      </c>
      <c r="F5" s="291">
        <v>150000</v>
      </c>
      <c r="G5" s="291">
        <v>21256944</v>
      </c>
      <c r="H5" s="292">
        <f aca="true" t="shared" si="0" ref="H5:H23">SUM(C5:G5)</f>
        <v>106105121</v>
      </c>
    </row>
    <row r="6" spans="1:8" ht="27.75" customHeight="1">
      <c r="A6" s="201">
        <v>3</v>
      </c>
      <c r="B6" s="294" t="s">
        <v>747</v>
      </c>
      <c r="C6" s="295"/>
      <c r="D6" s="295"/>
      <c r="E6" s="295"/>
      <c r="F6" s="295">
        <v>670698</v>
      </c>
      <c r="G6" s="296"/>
      <c r="H6" s="295">
        <f>SUM(C6:G6)</f>
        <v>670698</v>
      </c>
    </row>
    <row r="7" spans="1:8" s="300" customFormat="1" ht="25.5" customHeight="1">
      <c r="A7" s="201">
        <v>4</v>
      </c>
      <c r="B7" s="298" t="s">
        <v>791</v>
      </c>
      <c r="C7" s="299"/>
      <c r="D7" s="296"/>
      <c r="E7" s="296"/>
      <c r="F7" s="299">
        <f>SUM(F6:F6)</f>
        <v>670698</v>
      </c>
      <c r="G7" s="296"/>
      <c r="H7" s="299">
        <f t="shared" si="0"/>
        <v>670698</v>
      </c>
    </row>
    <row r="8" spans="1:8" ht="27.75" customHeight="1">
      <c r="A8" s="201">
        <v>5</v>
      </c>
      <c r="B8" s="294" t="s">
        <v>792</v>
      </c>
      <c r="C8" s="295"/>
      <c r="D8" s="295"/>
      <c r="E8" s="295"/>
      <c r="F8" s="295"/>
      <c r="G8" s="296"/>
      <c r="H8" s="295">
        <f>SUM(C8:G8)</f>
        <v>0</v>
      </c>
    </row>
    <row r="9" spans="1:8" ht="27.75" customHeight="1">
      <c r="A9" s="201">
        <v>6</v>
      </c>
      <c r="B9" s="294" t="s">
        <v>793</v>
      </c>
      <c r="C9" s="295"/>
      <c r="D9" s="295"/>
      <c r="E9" s="295"/>
      <c r="F9" s="295"/>
      <c r="G9" s="296"/>
      <c r="H9" s="295">
        <f>SUM(C9:G9)</f>
        <v>0</v>
      </c>
    </row>
    <row r="10" spans="1:8" s="300" customFormat="1" ht="19.5" customHeight="1">
      <c r="A10" s="201">
        <v>7</v>
      </c>
      <c r="B10" s="299" t="s">
        <v>794</v>
      </c>
      <c r="C10" s="296"/>
      <c r="D10" s="296"/>
      <c r="E10" s="296"/>
      <c r="F10" s="301">
        <f>SUM(F8:F9)</f>
        <v>0</v>
      </c>
      <c r="G10" s="296"/>
      <c r="H10" s="299">
        <f t="shared" si="0"/>
        <v>0</v>
      </c>
    </row>
    <row r="11" spans="1:8" s="305" customFormat="1" ht="19.5" customHeight="1">
      <c r="A11" s="201">
        <v>8</v>
      </c>
      <c r="B11" s="302" t="s">
        <v>834</v>
      </c>
      <c r="C11" s="303"/>
      <c r="D11" s="303"/>
      <c r="E11" s="303">
        <v>320000</v>
      </c>
      <c r="F11" s="303"/>
      <c r="G11" s="303"/>
      <c r="H11" s="304">
        <f t="shared" si="0"/>
        <v>320000</v>
      </c>
    </row>
    <row r="12" spans="1:8" s="305" customFormat="1" ht="19.5" customHeight="1">
      <c r="A12" s="201">
        <v>9</v>
      </c>
      <c r="B12" s="302" t="s">
        <v>835</v>
      </c>
      <c r="C12" s="303"/>
      <c r="D12" s="303"/>
      <c r="E12" s="303">
        <v>385090</v>
      </c>
      <c r="F12" s="303"/>
      <c r="G12" s="303"/>
      <c r="H12" s="304">
        <f t="shared" si="0"/>
        <v>385090</v>
      </c>
    </row>
    <row r="13" spans="1:8" s="305" customFormat="1" ht="19.5" customHeight="1">
      <c r="A13" s="201">
        <v>10</v>
      </c>
      <c r="B13" s="302" t="s">
        <v>836</v>
      </c>
      <c r="C13" s="303"/>
      <c r="D13" s="303"/>
      <c r="E13" s="303">
        <v>59580</v>
      </c>
      <c r="F13" s="303"/>
      <c r="G13" s="303"/>
      <c r="H13" s="304"/>
    </row>
    <row r="14" spans="1:8" s="305" customFormat="1" ht="19.5" customHeight="1">
      <c r="A14" s="201">
        <v>11</v>
      </c>
      <c r="B14" s="302" t="s">
        <v>795</v>
      </c>
      <c r="C14" s="303"/>
      <c r="D14" s="303">
        <v>182016</v>
      </c>
      <c r="E14" s="302"/>
      <c r="F14" s="303"/>
      <c r="G14" s="303"/>
      <c r="H14" s="304">
        <f t="shared" si="0"/>
        <v>182016</v>
      </c>
    </row>
    <row r="15" spans="1:8" s="305" customFormat="1" ht="19.5" customHeight="1">
      <c r="A15" s="201">
        <v>12</v>
      </c>
      <c r="B15" s="294" t="s">
        <v>837</v>
      </c>
      <c r="C15" s="303"/>
      <c r="D15" s="303">
        <v>175841</v>
      </c>
      <c r="E15" s="302"/>
      <c r="F15" s="303"/>
      <c r="G15" s="303"/>
      <c r="H15" s="304">
        <f t="shared" si="0"/>
        <v>175841</v>
      </c>
    </row>
    <row r="16" spans="1:8" s="300" customFormat="1" ht="19.5" customHeight="1">
      <c r="A16" s="201">
        <v>13</v>
      </c>
      <c r="B16" s="294" t="s">
        <v>838</v>
      </c>
      <c r="C16" s="303"/>
      <c r="D16" s="303"/>
      <c r="E16" s="302">
        <v>47236</v>
      </c>
      <c r="F16" s="303"/>
      <c r="G16" s="303"/>
      <c r="H16" s="304">
        <f t="shared" si="0"/>
        <v>47236</v>
      </c>
    </row>
    <row r="17" spans="1:8" s="300" customFormat="1" ht="19.5" customHeight="1">
      <c r="A17" s="201">
        <v>14</v>
      </c>
      <c r="B17" s="299" t="s">
        <v>796</v>
      </c>
      <c r="C17" s="296"/>
      <c r="D17" s="301">
        <f>SUM(D11:D16)</f>
        <v>357857</v>
      </c>
      <c r="E17" s="301">
        <f>SUM(E11:E16)</f>
        <v>811906</v>
      </c>
      <c r="F17" s="296"/>
      <c r="G17" s="296"/>
      <c r="H17" s="299">
        <f>SUM(C17:G17)</f>
        <v>1169763</v>
      </c>
    </row>
    <row r="18" spans="1:8" s="300" customFormat="1" ht="27.75" customHeight="1">
      <c r="A18" s="201">
        <v>15</v>
      </c>
      <c r="B18" s="299" t="s">
        <v>797</v>
      </c>
      <c r="C18" s="301"/>
      <c r="D18" s="301">
        <v>0</v>
      </c>
      <c r="E18" s="301"/>
      <c r="F18" s="301"/>
      <c r="G18" s="296"/>
      <c r="H18" s="299">
        <f t="shared" si="0"/>
        <v>0</v>
      </c>
    </row>
    <row r="19" spans="1:8" s="300" customFormat="1" ht="27.75" customHeight="1">
      <c r="A19" s="201">
        <v>16</v>
      </c>
      <c r="B19" s="298" t="s">
        <v>798</v>
      </c>
      <c r="C19" s="299"/>
      <c r="D19" s="299"/>
      <c r="E19" s="299"/>
      <c r="F19" s="299"/>
      <c r="G19" s="296"/>
      <c r="H19" s="299">
        <f t="shared" si="0"/>
        <v>0</v>
      </c>
    </row>
    <row r="20" spans="1:8" s="305" customFormat="1" ht="27.75" customHeight="1">
      <c r="A20" s="201">
        <v>17</v>
      </c>
      <c r="B20" s="306" t="s">
        <v>799</v>
      </c>
      <c r="C20" s="304"/>
      <c r="D20" s="304"/>
      <c r="E20" s="304"/>
      <c r="F20" s="304"/>
      <c r="G20" s="303"/>
      <c r="H20" s="304">
        <f t="shared" si="0"/>
        <v>0</v>
      </c>
    </row>
    <row r="21" spans="1:8" s="305" customFormat="1" ht="27.75" customHeight="1">
      <c r="A21" s="201">
        <v>18</v>
      </c>
      <c r="B21" s="306" t="s">
        <v>800</v>
      </c>
      <c r="C21" s="304"/>
      <c r="D21" s="304"/>
      <c r="E21" s="304"/>
      <c r="F21" s="304"/>
      <c r="G21" s="303"/>
      <c r="H21" s="304">
        <f t="shared" si="0"/>
        <v>0</v>
      </c>
    </row>
    <row r="22" spans="1:8" s="305" customFormat="1" ht="27.75" customHeight="1">
      <c r="A22" s="201">
        <v>19</v>
      </c>
      <c r="B22" s="306" t="s">
        <v>801</v>
      </c>
      <c r="C22" s="304"/>
      <c r="D22" s="304"/>
      <c r="E22" s="304">
        <v>578500</v>
      </c>
      <c r="F22" s="304"/>
      <c r="G22" s="303"/>
      <c r="H22" s="304">
        <f t="shared" si="0"/>
        <v>578500</v>
      </c>
    </row>
    <row r="23" spans="1:8" s="300" customFormat="1" ht="19.5" customHeight="1">
      <c r="A23" s="201">
        <v>20</v>
      </c>
      <c r="B23" s="299" t="s">
        <v>802</v>
      </c>
      <c r="C23" s="299"/>
      <c r="D23" s="299">
        <f>SUM(D20:D22)</f>
        <v>0</v>
      </c>
      <c r="E23" s="299">
        <f>SUM(E20:E22)</f>
        <v>578500</v>
      </c>
      <c r="F23" s="299">
        <f>SUM(F20:F22)</f>
        <v>0</v>
      </c>
      <c r="G23" s="299">
        <f>SUM(G20:G21)</f>
        <v>0</v>
      </c>
      <c r="H23" s="299">
        <f t="shared" si="0"/>
        <v>578500</v>
      </c>
    </row>
    <row r="24" spans="1:8" s="300" customFormat="1" ht="19.5" customHeight="1">
      <c r="A24" s="201">
        <v>21</v>
      </c>
      <c r="B24" s="292" t="s">
        <v>803</v>
      </c>
      <c r="C24" s="292">
        <f>SUM(C7,C18,C19,C23)</f>
        <v>0</v>
      </c>
      <c r="D24" s="292">
        <f>SUM(D17,D18,D19,D23)</f>
        <v>357857</v>
      </c>
      <c r="E24" s="292">
        <f>SUM(E17,E18,E19,E23)</f>
        <v>1390406</v>
      </c>
      <c r="F24" s="292">
        <f>SUM(F17,F18,F19,F23,F10,F7)</f>
        <v>670698</v>
      </c>
      <c r="G24" s="292">
        <f>SUM(G17,G18,G19,G23)</f>
        <v>0</v>
      </c>
      <c r="H24" s="292">
        <f>SUM(H7,H10,H17,H18,H19,H23)</f>
        <v>2418961</v>
      </c>
    </row>
    <row r="25" spans="1:8" s="300" customFormat="1" ht="19.5" customHeight="1">
      <c r="A25" s="201">
        <v>22</v>
      </c>
      <c r="B25" s="299" t="s">
        <v>804</v>
      </c>
      <c r="C25" s="299"/>
      <c r="D25" s="299"/>
      <c r="E25" s="299"/>
      <c r="F25" s="296"/>
      <c r="G25" s="296"/>
      <c r="H25" s="299">
        <f aca="true" t="shared" si="1" ref="H25:H31">SUM(C25:G25)</f>
        <v>0</v>
      </c>
    </row>
    <row r="26" spans="1:8" s="300" customFormat="1" ht="19.5" customHeight="1">
      <c r="A26" s="201">
        <v>23</v>
      </c>
      <c r="B26" s="299" t="s">
        <v>805</v>
      </c>
      <c r="C26" s="299"/>
      <c r="D26" s="299"/>
      <c r="E26" s="299"/>
      <c r="F26" s="299"/>
      <c r="G26" s="299"/>
      <c r="H26" s="299">
        <f t="shared" si="1"/>
        <v>0</v>
      </c>
    </row>
    <row r="27" spans="1:8" ht="19.5" customHeight="1">
      <c r="A27" s="201">
        <v>24</v>
      </c>
      <c r="B27" s="295" t="s">
        <v>806</v>
      </c>
      <c r="C27" s="295"/>
      <c r="D27" s="295"/>
      <c r="E27" s="295"/>
      <c r="F27" s="295"/>
      <c r="G27" s="296"/>
      <c r="H27" s="295">
        <f t="shared" si="1"/>
        <v>0</v>
      </c>
    </row>
    <row r="28" spans="1:8" ht="27.75" customHeight="1">
      <c r="A28" s="201">
        <v>25</v>
      </c>
      <c r="B28" s="294" t="s">
        <v>807</v>
      </c>
      <c r="C28" s="295"/>
      <c r="D28" s="295"/>
      <c r="E28" s="295"/>
      <c r="F28" s="295"/>
      <c r="G28" s="296"/>
      <c r="H28" s="295">
        <f t="shared" si="1"/>
        <v>0</v>
      </c>
    </row>
    <row r="29" spans="1:8" ht="27.75" customHeight="1">
      <c r="A29" s="201">
        <v>26</v>
      </c>
      <c r="B29" s="294" t="s">
        <v>808</v>
      </c>
      <c r="C29" s="295"/>
      <c r="D29" s="295"/>
      <c r="E29" s="295"/>
      <c r="F29" s="295"/>
      <c r="G29" s="296"/>
      <c r="H29" s="295">
        <f t="shared" si="1"/>
        <v>0</v>
      </c>
    </row>
    <row r="30" spans="1:8" ht="27.75" customHeight="1">
      <c r="A30" s="201">
        <v>27</v>
      </c>
      <c r="B30" s="306" t="s">
        <v>809</v>
      </c>
      <c r="C30" s="295"/>
      <c r="D30" s="295"/>
      <c r="E30" s="295">
        <v>578500</v>
      </c>
      <c r="F30" s="295"/>
      <c r="G30" s="296"/>
      <c r="H30" s="295">
        <f t="shared" si="1"/>
        <v>578500</v>
      </c>
    </row>
    <row r="31" spans="1:8" s="293" customFormat="1" ht="19.5" customHeight="1">
      <c r="A31" s="201">
        <v>28</v>
      </c>
      <c r="B31" s="307" t="s">
        <v>810</v>
      </c>
      <c r="C31" s="307"/>
      <c r="D31" s="307">
        <f>SUM(D29:D30)</f>
        <v>0</v>
      </c>
      <c r="E31" s="307">
        <f>SUM(E29:E30)</f>
        <v>578500</v>
      </c>
      <c r="F31" s="307">
        <f>SUM(F29:F30)</f>
        <v>0</v>
      </c>
      <c r="G31" s="307"/>
      <c r="H31" s="307">
        <f t="shared" si="1"/>
        <v>578500</v>
      </c>
    </row>
    <row r="32" spans="1:8" s="293" customFormat="1" ht="19.5" customHeight="1">
      <c r="A32" s="201">
        <v>29</v>
      </c>
      <c r="B32" s="307" t="s">
        <v>811</v>
      </c>
      <c r="C32" s="307">
        <f>SUM(C26)</f>
        <v>0</v>
      </c>
      <c r="D32" s="307">
        <f>SUM(D25,D26,D27,D28,D31)</f>
        <v>0</v>
      </c>
      <c r="E32" s="307">
        <f>SUM(E25,E26,E27,E28,E31)</f>
        <v>578500</v>
      </c>
      <c r="F32" s="307">
        <f>SUM(F25,F26,F27,F28,F31)</f>
        <v>0</v>
      </c>
      <c r="G32" s="307">
        <f>SUM(G25,G26,G27,G28,G31)</f>
        <v>0</v>
      </c>
      <c r="H32" s="307">
        <f>SUM(H25,H26,H27,H28,H31)</f>
        <v>578500</v>
      </c>
    </row>
    <row r="33" spans="1:8" s="293" customFormat="1" ht="19.5" customHeight="1">
      <c r="A33" s="201">
        <v>30</v>
      </c>
      <c r="B33" s="291" t="s">
        <v>812</v>
      </c>
      <c r="C33" s="291">
        <f aca="true" t="shared" si="2" ref="C33:H33">C5+C24-C32</f>
        <v>1954696</v>
      </c>
      <c r="D33" s="291">
        <f t="shared" si="2"/>
        <v>69322240</v>
      </c>
      <c r="E33" s="291">
        <f t="shared" si="2"/>
        <v>14591004</v>
      </c>
      <c r="F33" s="291">
        <f t="shared" si="2"/>
        <v>820698</v>
      </c>
      <c r="G33" s="291">
        <f t="shared" si="2"/>
        <v>21256944</v>
      </c>
      <c r="H33" s="291">
        <f t="shared" si="2"/>
        <v>107945582</v>
      </c>
    </row>
    <row r="34" spans="1:8" s="293" customFormat="1" ht="19.5" customHeight="1">
      <c r="A34" s="201">
        <v>31</v>
      </c>
      <c r="B34" s="291" t="s">
        <v>813</v>
      </c>
      <c r="C34" s="291">
        <v>1954696</v>
      </c>
      <c r="D34" s="291">
        <v>16852337</v>
      </c>
      <c r="E34" s="291">
        <v>5744103</v>
      </c>
      <c r="F34" s="296"/>
      <c r="G34" s="291">
        <v>1514843</v>
      </c>
      <c r="H34" s="291">
        <f aca="true" t="shared" si="3" ref="H34:H41">SUM(C34:G34)</f>
        <v>26065979</v>
      </c>
    </row>
    <row r="35" spans="1:8" ht="19.5" customHeight="1">
      <c r="A35" s="201">
        <v>32</v>
      </c>
      <c r="B35" s="295" t="s">
        <v>814</v>
      </c>
      <c r="C35" s="295"/>
      <c r="D35" s="295">
        <v>1408843</v>
      </c>
      <c r="E35" s="295">
        <v>2889070</v>
      </c>
      <c r="F35" s="296"/>
      <c r="G35" s="295">
        <v>531834</v>
      </c>
      <c r="H35" s="295">
        <f t="shared" si="3"/>
        <v>4829747</v>
      </c>
    </row>
    <row r="36" spans="1:8" ht="19.5" customHeight="1">
      <c r="A36" s="201">
        <v>33</v>
      </c>
      <c r="B36" s="295" t="s">
        <v>815</v>
      </c>
      <c r="C36" s="295"/>
      <c r="D36" s="295"/>
      <c r="E36" s="295"/>
      <c r="F36" s="296"/>
      <c r="G36" s="295"/>
      <c r="H36" s="295">
        <f t="shared" si="3"/>
        <v>0</v>
      </c>
    </row>
    <row r="37" spans="1:8" ht="19.5" customHeight="1">
      <c r="A37" s="201">
        <v>34</v>
      </c>
      <c r="B37" s="295" t="s">
        <v>816</v>
      </c>
      <c r="C37" s="295"/>
      <c r="D37" s="295"/>
      <c r="E37" s="295"/>
      <c r="F37" s="295"/>
      <c r="G37" s="295"/>
      <c r="H37" s="295">
        <f t="shared" si="3"/>
        <v>0</v>
      </c>
    </row>
    <row r="38" spans="1:8" ht="19.5" customHeight="1">
      <c r="A38" s="201">
        <v>35</v>
      </c>
      <c r="B38" s="295" t="s">
        <v>817</v>
      </c>
      <c r="C38" s="295"/>
      <c r="D38" s="295"/>
      <c r="E38" s="295"/>
      <c r="F38" s="295"/>
      <c r="G38" s="295"/>
      <c r="H38" s="295">
        <f t="shared" si="3"/>
        <v>0</v>
      </c>
    </row>
    <row r="39" spans="1:8" s="293" customFormat="1" ht="19.5" customHeight="1">
      <c r="A39" s="201">
        <v>36</v>
      </c>
      <c r="B39" s="291" t="s">
        <v>818</v>
      </c>
      <c r="C39" s="291">
        <f>C34+C35-C36</f>
        <v>1954696</v>
      </c>
      <c r="D39" s="291">
        <f>D34+D35-D36</f>
        <v>18261180</v>
      </c>
      <c r="E39" s="291">
        <f>E34+E35-E36</f>
        <v>8633173</v>
      </c>
      <c r="F39" s="291">
        <f>F34+F35-F36</f>
        <v>0</v>
      </c>
      <c r="G39" s="291">
        <f>G34+G35-G36</f>
        <v>2046677</v>
      </c>
      <c r="H39" s="291">
        <f t="shared" si="3"/>
        <v>30895726</v>
      </c>
    </row>
    <row r="40" spans="1:8" s="293" customFormat="1" ht="19.5" customHeight="1">
      <c r="A40" s="201">
        <v>37</v>
      </c>
      <c r="B40" s="291" t="s">
        <v>819</v>
      </c>
      <c r="C40" s="291">
        <f>C33-C39</f>
        <v>0</v>
      </c>
      <c r="D40" s="291">
        <f>D33-D39</f>
        <v>51061060</v>
      </c>
      <c r="E40" s="291">
        <f>E33-E39</f>
        <v>5957831</v>
      </c>
      <c r="F40" s="291">
        <f>F33-F39</f>
        <v>820698</v>
      </c>
      <c r="G40" s="291">
        <f>G33-G39</f>
        <v>19210267</v>
      </c>
      <c r="H40" s="291">
        <f t="shared" si="3"/>
        <v>77049856</v>
      </c>
    </row>
    <row r="41" spans="1:8" ht="19.5" customHeight="1">
      <c r="A41" s="201">
        <v>38</v>
      </c>
      <c r="B41" s="295" t="s">
        <v>820</v>
      </c>
      <c r="C41" s="295">
        <v>1954696</v>
      </c>
      <c r="D41" s="295">
        <v>247585</v>
      </c>
      <c r="E41" s="310">
        <v>2166504</v>
      </c>
      <c r="F41" s="295">
        <v>0</v>
      </c>
      <c r="G41" s="295">
        <v>0</v>
      </c>
      <c r="H41" s="295">
        <f t="shared" si="3"/>
        <v>4368785</v>
      </c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D7" sqref="D7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26" t="s">
        <v>566</v>
      </c>
      <c r="B1" s="326"/>
      <c r="C1" s="326"/>
      <c r="D1" s="326"/>
      <c r="E1" s="326"/>
    </row>
    <row r="2" spans="1:5" s="2" customFormat="1" ht="15.75">
      <c r="A2" s="326" t="s">
        <v>830</v>
      </c>
      <c r="B2" s="326"/>
      <c r="C2" s="326"/>
      <c r="D2" s="326"/>
      <c r="E2" s="326"/>
    </row>
    <row r="3" s="2" customFormat="1" ht="15.75"/>
    <row r="4" spans="1:5" s="11" customFormat="1" ht="15.75">
      <c r="A4" s="166"/>
      <c r="B4" s="166" t="s">
        <v>0</v>
      </c>
      <c r="C4" s="166" t="s">
        <v>1</v>
      </c>
      <c r="D4" s="166" t="s">
        <v>2</v>
      </c>
      <c r="E4" s="166" t="s">
        <v>3</v>
      </c>
    </row>
    <row r="5" spans="1:5" s="11" customFormat="1" ht="15.75">
      <c r="A5" s="166">
        <v>1</v>
      </c>
      <c r="B5" s="88" t="s">
        <v>9</v>
      </c>
      <c r="C5" s="167">
        <v>42369</v>
      </c>
      <c r="D5" s="167" t="s">
        <v>832</v>
      </c>
      <c r="E5" s="167">
        <v>42735</v>
      </c>
    </row>
    <row r="6" spans="1:5" s="11" customFormat="1" ht="15.75">
      <c r="A6" s="166">
        <v>2</v>
      </c>
      <c r="B6" s="169" t="s">
        <v>821</v>
      </c>
      <c r="C6" s="149"/>
      <c r="D6" s="149"/>
      <c r="E6" s="149"/>
    </row>
    <row r="7" spans="1:5" s="11" customFormat="1" ht="15.75">
      <c r="A7" s="166">
        <v>3</v>
      </c>
      <c r="B7" s="168" t="s">
        <v>822</v>
      </c>
      <c r="C7" s="149">
        <v>100000</v>
      </c>
      <c r="D7" s="149"/>
      <c r="E7" s="149"/>
    </row>
    <row r="8" spans="1:5" s="11" customFormat="1" ht="15.75">
      <c r="A8" s="166">
        <v>4</v>
      </c>
      <c r="B8" s="168" t="s">
        <v>831</v>
      </c>
      <c r="C8" s="149"/>
      <c r="D8" s="149"/>
      <c r="E8" s="149">
        <v>100000</v>
      </c>
    </row>
    <row r="9" spans="1:5" s="11" customFormat="1" ht="15.75">
      <c r="A9" s="166">
        <v>5</v>
      </c>
      <c r="B9" s="169" t="s">
        <v>823</v>
      </c>
      <c r="C9" s="170">
        <f>SUM(C6:C8)</f>
        <v>100000</v>
      </c>
      <c r="D9" s="170">
        <f>SUM(D6:D8)</f>
        <v>0</v>
      </c>
      <c r="E9" s="170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G4" sqref="G4:I4"/>
    </sheetView>
  </sheetViews>
  <sheetFormatPr defaultColWidth="9.140625" defaultRowHeight="15"/>
  <cols>
    <col min="1" max="6" width="9.140625" style="137" customWidth="1"/>
    <col min="7" max="7" width="16.140625" style="137" bestFit="1" customWidth="1"/>
    <col min="8" max="8" width="9.140625" style="137" customWidth="1"/>
    <col min="9" max="9" width="5.7109375" style="137" customWidth="1"/>
    <col min="10" max="16384" width="9.140625" style="137" customWidth="1"/>
  </cols>
  <sheetData>
    <row r="1" spans="1:9" ht="67.5" customHeight="1">
      <c r="A1" s="374" t="s">
        <v>852</v>
      </c>
      <c r="B1" s="374"/>
      <c r="C1" s="374"/>
      <c r="D1" s="374"/>
      <c r="E1" s="374"/>
      <c r="F1" s="374"/>
      <c r="G1" s="374"/>
      <c r="H1" s="374"/>
      <c r="I1" s="374"/>
    </row>
    <row r="3" ht="18.75">
      <c r="A3" s="138"/>
    </row>
    <row r="4" spans="1:9" ht="74.25" customHeight="1">
      <c r="A4" s="308" t="s">
        <v>824</v>
      </c>
      <c r="G4" s="375" t="s">
        <v>825</v>
      </c>
      <c r="H4" s="375"/>
      <c r="I4" s="375"/>
    </row>
    <row r="6" spans="1:7" ht="18.75">
      <c r="A6" s="137" t="s">
        <v>826</v>
      </c>
      <c r="G6" s="137" t="s">
        <v>827</v>
      </c>
    </row>
    <row r="8" spans="1:7" ht="18.75">
      <c r="A8" s="137" t="s">
        <v>828</v>
      </c>
      <c r="G8" s="309">
        <v>43677</v>
      </c>
    </row>
    <row r="9" ht="18.75">
      <c r="G9" s="164"/>
    </row>
    <row r="10" spans="1:7" ht="18.75">
      <c r="A10" s="137" t="s">
        <v>829</v>
      </c>
      <c r="G10" s="317">
        <v>1000000</v>
      </c>
    </row>
    <row r="11" ht="18.75">
      <c r="G11" s="164"/>
    </row>
    <row r="12" spans="1:7" ht="18.75">
      <c r="A12" s="137" t="s">
        <v>844</v>
      </c>
      <c r="G12" s="317">
        <v>669422</v>
      </c>
    </row>
  </sheetData>
  <sheetProtection/>
  <mergeCells count="2">
    <mergeCell ref="A1:I1"/>
    <mergeCell ref="G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&amp;R5. kimutatás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6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9" width="12.7109375" style="2" customWidth="1"/>
    <col min="10" max="12" width="12.7109375" style="20" customWidth="1"/>
    <col min="13" max="16384" width="9.140625" style="2" customWidth="1"/>
  </cols>
  <sheetData>
    <row r="1" spans="1:12" ht="15.75">
      <c r="A1" s="326" t="s">
        <v>503</v>
      </c>
      <c r="B1" s="326"/>
      <c r="C1" s="326"/>
      <c r="D1" s="326"/>
      <c r="E1" s="326"/>
      <c r="F1" s="326"/>
      <c r="G1" s="326"/>
      <c r="H1" s="326"/>
      <c r="I1" s="326"/>
      <c r="J1" s="326"/>
      <c r="K1" s="2"/>
      <c r="L1" s="2"/>
    </row>
    <row r="2" spans="1:12" ht="15.75">
      <c r="A2" s="326" t="s">
        <v>470</v>
      </c>
      <c r="B2" s="326"/>
      <c r="C2" s="326"/>
      <c r="D2" s="326"/>
      <c r="E2" s="326"/>
      <c r="F2" s="326"/>
      <c r="G2" s="326"/>
      <c r="H2" s="326"/>
      <c r="I2" s="326"/>
      <c r="J2" s="326"/>
      <c r="K2" s="2"/>
      <c r="L2" s="2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102</v>
      </c>
      <c r="K4" s="1" t="s">
        <v>103</v>
      </c>
      <c r="L4" s="1" t="s">
        <v>59</v>
      </c>
    </row>
    <row r="5" spans="1:12" s="3" customFormat="1" ht="15.75">
      <c r="A5" s="1">
        <v>1</v>
      </c>
      <c r="B5" s="321" t="s">
        <v>9</v>
      </c>
      <c r="C5" s="321" t="s">
        <v>140</v>
      </c>
      <c r="D5" s="329" t="s">
        <v>14</v>
      </c>
      <c r="E5" s="329"/>
      <c r="F5" s="329"/>
      <c r="G5" s="329" t="s">
        <v>15</v>
      </c>
      <c r="H5" s="329"/>
      <c r="I5" s="329"/>
      <c r="J5" s="329" t="s">
        <v>16</v>
      </c>
      <c r="K5" s="329"/>
      <c r="L5" s="329"/>
    </row>
    <row r="6" spans="1:12" s="3" customFormat="1" ht="31.5">
      <c r="A6" s="1">
        <v>2</v>
      </c>
      <c r="B6" s="321"/>
      <c r="C6" s="321"/>
      <c r="D6" s="40" t="s">
        <v>4</v>
      </c>
      <c r="E6" s="40" t="s">
        <v>558</v>
      </c>
      <c r="F6" s="40" t="s">
        <v>554</v>
      </c>
      <c r="G6" s="40" t="s">
        <v>4</v>
      </c>
      <c r="H6" s="40" t="s">
        <v>558</v>
      </c>
      <c r="I6" s="40" t="s">
        <v>554</v>
      </c>
      <c r="J6" s="40" t="s">
        <v>4</v>
      </c>
      <c r="K6" s="40" t="s">
        <v>558</v>
      </c>
      <c r="L6" s="40" t="s">
        <v>554</v>
      </c>
    </row>
    <row r="7" spans="1:12" s="3" customFormat="1" ht="15.75">
      <c r="A7" s="1">
        <v>3</v>
      </c>
      <c r="B7" s="104" t="s">
        <v>107</v>
      </c>
      <c r="C7" s="99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9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199</v>
      </c>
      <c r="C9" s="99"/>
      <c r="D9" s="5">
        <f>SUM(D8)</f>
        <v>0</v>
      </c>
      <c r="E9" s="5">
        <f>SUM(E8)</f>
        <v>0</v>
      </c>
      <c r="F9" s="5">
        <f>SUM(F8)</f>
        <v>0</v>
      </c>
      <c r="G9" s="115"/>
      <c r="H9" s="115"/>
      <c r="I9" s="115"/>
      <c r="J9" s="115"/>
      <c r="K9" s="115"/>
      <c r="L9" s="115"/>
    </row>
    <row r="10" spans="1:16" s="3" customFormat="1" ht="31.5">
      <c r="A10" s="1">
        <v>4</v>
      </c>
      <c r="B10" s="7" t="s">
        <v>504</v>
      </c>
      <c r="C10" s="99">
        <v>2</v>
      </c>
      <c r="D10" s="5">
        <v>236220</v>
      </c>
      <c r="E10" s="5">
        <v>0</v>
      </c>
      <c r="F10" s="5">
        <v>0</v>
      </c>
      <c r="G10" s="5">
        <v>63780</v>
      </c>
      <c r="H10" s="5">
        <v>0</v>
      </c>
      <c r="I10" s="5">
        <v>0</v>
      </c>
      <c r="J10" s="5">
        <f aca="true" t="shared" si="0" ref="J10:L13">D10+G10</f>
        <v>300000</v>
      </c>
      <c r="K10" s="5">
        <f t="shared" si="0"/>
        <v>0</v>
      </c>
      <c r="L10" s="5">
        <f t="shared" si="0"/>
        <v>0</v>
      </c>
      <c r="M10" s="140"/>
      <c r="N10" s="140"/>
      <c r="O10" s="140"/>
      <c r="P10" s="140"/>
    </row>
    <row r="11" spans="1:12" s="3" customFormat="1" ht="15.75" hidden="1">
      <c r="A11" s="1"/>
      <c r="B11" s="7"/>
      <c r="C11" s="99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99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6" s="3" customFormat="1" ht="31.5">
      <c r="A13" s="1">
        <v>5</v>
      </c>
      <c r="B13" s="120" t="s">
        <v>505</v>
      </c>
      <c r="C13" s="99">
        <v>2</v>
      </c>
      <c r="D13" s="5">
        <v>1836220</v>
      </c>
      <c r="E13" s="5">
        <v>1355388</v>
      </c>
      <c r="F13" s="5">
        <v>670698</v>
      </c>
      <c r="G13" s="5">
        <v>495780</v>
      </c>
      <c r="H13" s="5">
        <v>365955</v>
      </c>
      <c r="I13" s="5">
        <v>181089</v>
      </c>
      <c r="J13" s="5">
        <f t="shared" si="0"/>
        <v>2332000</v>
      </c>
      <c r="K13" s="5">
        <f t="shared" si="0"/>
        <v>1721343</v>
      </c>
      <c r="L13" s="5">
        <f t="shared" si="0"/>
        <v>851787</v>
      </c>
      <c r="M13" s="140"/>
      <c r="N13" s="140"/>
      <c r="O13" s="140"/>
      <c r="P13" s="140"/>
    </row>
    <row r="14" spans="1:16" s="3" customFormat="1" ht="31.5">
      <c r="A14" s="1">
        <v>6</v>
      </c>
      <c r="B14" s="7" t="s">
        <v>198</v>
      </c>
      <c r="C14" s="99"/>
      <c r="D14" s="5">
        <f>SUM(D10:D13)</f>
        <v>2072440</v>
      </c>
      <c r="E14" s="5">
        <f>SUM(E10:E13)</f>
        <v>1355388</v>
      </c>
      <c r="F14" s="5">
        <f>SUM(F10:F13)</f>
        <v>670698</v>
      </c>
      <c r="G14" s="115"/>
      <c r="H14" s="115"/>
      <c r="I14" s="115"/>
      <c r="J14" s="115"/>
      <c r="K14" s="115"/>
      <c r="L14" s="115"/>
      <c r="M14" s="140"/>
      <c r="N14" s="140"/>
      <c r="O14" s="140"/>
      <c r="P14" s="140"/>
    </row>
    <row r="15" spans="1:16" s="3" customFormat="1" ht="15.75">
      <c r="A15" s="1">
        <v>7</v>
      </c>
      <c r="B15" s="7" t="s">
        <v>536</v>
      </c>
      <c r="C15" s="99">
        <v>2</v>
      </c>
      <c r="D15" s="5">
        <v>0</v>
      </c>
      <c r="E15" s="5">
        <v>47236</v>
      </c>
      <c r="F15" s="5">
        <v>47236</v>
      </c>
      <c r="G15" s="5">
        <v>0</v>
      </c>
      <c r="H15" s="5">
        <v>12754</v>
      </c>
      <c r="I15" s="5">
        <v>12754</v>
      </c>
      <c r="J15" s="5">
        <f>D15+G15</f>
        <v>0</v>
      </c>
      <c r="K15" s="5">
        <f>E15+H15</f>
        <v>59990</v>
      </c>
      <c r="L15" s="5">
        <f>F15+I15</f>
        <v>59990</v>
      </c>
      <c r="M15" s="140"/>
      <c r="N15" s="140"/>
      <c r="O15" s="140"/>
      <c r="P15" s="140"/>
    </row>
    <row r="16" spans="1:16" s="3" customFormat="1" ht="47.25">
      <c r="A16" s="1">
        <v>8</v>
      </c>
      <c r="B16" s="7" t="s">
        <v>197</v>
      </c>
      <c r="C16" s="99"/>
      <c r="D16" s="5">
        <f>SUM(D15)</f>
        <v>0</v>
      </c>
      <c r="E16" s="5">
        <f>SUM(E15)</f>
        <v>47236</v>
      </c>
      <c r="F16" s="5">
        <f>SUM(F15)</f>
        <v>47236</v>
      </c>
      <c r="G16" s="115"/>
      <c r="H16" s="115"/>
      <c r="I16" s="115"/>
      <c r="J16" s="115"/>
      <c r="K16" s="115"/>
      <c r="L16" s="115"/>
      <c r="M16" s="140"/>
      <c r="N16" s="140"/>
      <c r="O16" s="140"/>
      <c r="P16" s="140"/>
    </row>
    <row r="17" spans="1:16" s="3" customFormat="1" ht="15.75">
      <c r="A17" s="1">
        <v>9</v>
      </c>
      <c r="B17" s="7" t="s">
        <v>537</v>
      </c>
      <c r="C17" s="99">
        <v>2</v>
      </c>
      <c r="D17" s="5">
        <v>0</v>
      </c>
      <c r="E17" s="5">
        <v>59580</v>
      </c>
      <c r="F17" s="5">
        <v>59580</v>
      </c>
      <c r="G17" s="5">
        <v>0</v>
      </c>
      <c r="H17" s="5">
        <v>16087</v>
      </c>
      <c r="I17" s="5">
        <v>16087</v>
      </c>
      <c r="J17" s="5">
        <f aca="true" t="shared" si="1" ref="J17:L19">D17+G17</f>
        <v>0</v>
      </c>
      <c r="K17" s="5">
        <f t="shared" si="1"/>
        <v>75667</v>
      </c>
      <c r="L17" s="5">
        <f t="shared" si="1"/>
        <v>75667</v>
      </c>
      <c r="M17" s="140"/>
      <c r="N17" s="140"/>
      <c r="O17" s="140"/>
      <c r="P17" s="140"/>
    </row>
    <row r="18" spans="1:16" s="3" customFormat="1" ht="15.75">
      <c r="A18" s="1">
        <v>10</v>
      </c>
      <c r="B18" s="7" t="s">
        <v>847</v>
      </c>
      <c r="C18" s="99">
        <v>2</v>
      </c>
      <c r="D18" s="5">
        <v>0</v>
      </c>
      <c r="E18" s="5">
        <v>387397</v>
      </c>
      <c r="F18" s="5">
        <v>385090</v>
      </c>
      <c r="G18" s="5">
        <v>0</v>
      </c>
      <c r="H18" s="5">
        <v>103973</v>
      </c>
      <c r="I18" s="5">
        <v>103973</v>
      </c>
      <c r="J18" s="5">
        <f t="shared" si="1"/>
        <v>0</v>
      </c>
      <c r="K18" s="5">
        <f t="shared" si="1"/>
        <v>491370</v>
      </c>
      <c r="L18" s="5">
        <f t="shared" si="1"/>
        <v>489063</v>
      </c>
      <c r="M18" s="140"/>
      <c r="N18" s="140"/>
      <c r="O18" s="140"/>
      <c r="P18" s="140"/>
    </row>
    <row r="19" spans="1:16" s="3" customFormat="1" ht="15.75">
      <c r="A19" s="1">
        <v>11</v>
      </c>
      <c r="B19" s="7" t="s">
        <v>563</v>
      </c>
      <c r="C19" s="99">
        <v>2</v>
      </c>
      <c r="D19" s="5">
        <v>0</v>
      </c>
      <c r="E19" s="5">
        <v>695000</v>
      </c>
      <c r="F19" s="5">
        <v>320000</v>
      </c>
      <c r="G19" s="5">
        <v>0</v>
      </c>
      <c r="H19" s="5">
        <v>0</v>
      </c>
      <c r="I19" s="5">
        <v>0</v>
      </c>
      <c r="J19" s="5">
        <f t="shared" si="1"/>
        <v>0</v>
      </c>
      <c r="K19" s="5">
        <f t="shared" si="1"/>
        <v>695000</v>
      </c>
      <c r="L19" s="5">
        <f t="shared" si="1"/>
        <v>320000</v>
      </c>
      <c r="M19" s="140"/>
      <c r="N19" s="140"/>
      <c r="O19" s="140"/>
      <c r="P19" s="140"/>
    </row>
    <row r="20" spans="1:16" s="3" customFormat="1" ht="47.25">
      <c r="A20" s="1">
        <v>12</v>
      </c>
      <c r="B20" s="7" t="s">
        <v>200</v>
      </c>
      <c r="C20" s="99"/>
      <c r="D20" s="5">
        <f>SUM(D17:D17)</f>
        <v>0</v>
      </c>
      <c r="E20" s="5">
        <f>SUM(E17:E19)</f>
        <v>1141977</v>
      </c>
      <c r="F20" s="5">
        <f>SUM(F17:F19)</f>
        <v>764670</v>
      </c>
      <c r="G20" s="115"/>
      <c r="H20" s="115"/>
      <c r="I20" s="115"/>
      <c r="J20" s="115"/>
      <c r="K20" s="115"/>
      <c r="L20" s="115"/>
      <c r="M20" s="140"/>
      <c r="N20" s="140"/>
      <c r="O20" s="140"/>
      <c r="P20" s="140"/>
    </row>
    <row r="21" spans="1:16" s="3" customFormat="1" ht="15.75" hidden="1">
      <c r="A21" s="1"/>
      <c r="B21" s="7" t="s">
        <v>201</v>
      </c>
      <c r="C21" s="99"/>
      <c r="D21" s="5"/>
      <c r="E21" s="5"/>
      <c r="F21" s="5"/>
      <c r="G21" s="115"/>
      <c r="H21" s="115"/>
      <c r="I21" s="115"/>
      <c r="J21" s="115"/>
      <c r="K21" s="115"/>
      <c r="L21" s="115"/>
      <c r="M21" s="140"/>
      <c r="N21" s="140"/>
      <c r="O21" s="140"/>
      <c r="P21" s="140"/>
    </row>
    <row r="22" spans="1:16" s="3" customFormat="1" ht="31.5" hidden="1">
      <c r="A22" s="1"/>
      <c r="B22" s="7" t="s">
        <v>202</v>
      </c>
      <c r="C22" s="99"/>
      <c r="D22" s="5"/>
      <c r="E22" s="5"/>
      <c r="F22" s="5"/>
      <c r="G22" s="115"/>
      <c r="H22" s="115"/>
      <c r="I22" s="115"/>
      <c r="J22" s="115"/>
      <c r="K22" s="115"/>
      <c r="L22" s="115"/>
      <c r="M22" s="140"/>
      <c r="N22" s="140"/>
      <c r="O22" s="140"/>
      <c r="P22" s="140"/>
    </row>
    <row r="23" spans="1:16" s="3" customFormat="1" ht="47.25">
      <c r="A23" s="1">
        <v>13</v>
      </c>
      <c r="B23" s="7" t="s">
        <v>221</v>
      </c>
      <c r="C23" s="99"/>
      <c r="D23" s="115"/>
      <c r="E23" s="115"/>
      <c r="F23" s="115"/>
      <c r="G23" s="5">
        <f>SUM(G7:G22)</f>
        <v>559560</v>
      </c>
      <c r="H23" s="5">
        <f>SUM(H7:H22)</f>
        <v>498769</v>
      </c>
      <c r="I23" s="5">
        <f>SUM(I7:I22)</f>
        <v>313903</v>
      </c>
      <c r="J23" s="115"/>
      <c r="K23" s="115"/>
      <c r="L23" s="115"/>
      <c r="M23" s="140"/>
      <c r="N23" s="140"/>
      <c r="O23" s="140"/>
      <c r="P23" s="140"/>
    </row>
    <row r="24" spans="1:16" s="3" customFormat="1" ht="15.75">
      <c r="A24" s="1">
        <v>14</v>
      </c>
      <c r="B24" s="9" t="s">
        <v>107</v>
      </c>
      <c r="C24" s="99"/>
      <c r="D24" s="14">
        <f aca="true" t="shared" si="2" ref="D24:I24">SUM(D25:D27)</f>
        <v>2072440</v>
      </c>
      <c r="E24" s="14">
        <f>SUM(E25:E27)</f>
        <v>2544601</v>
      </c>
      <c r="F24" s="14">
        <f t="shared" si="2"/>
        <v>1482604</v>
      </c>
      <c r="G24" s="14">
        <f t="shared" si="2"/>
        <v>559560</v>
      </c>
      <c r="H24" s="14">
        <f>SUM(H25:H27)</f>
        <v>498769</v>
      </c>
      <c r="I24" s="14">
        <f t="shared" si="2"/>
        <v>313903</v>
      </c>
      <c r="J24" s="14">
        <f aca="true" t="shared" si="3" ref="J24:L27">D24+G24</f>
        <v>2632000</v>
      </c>
      <c r="K24" s="14">
        <f t="shared" si="3"/>
        <v>3043370</v>
      </c>
      <c r="L24" s="14">
        <f t="shared" si="3"/>
        <v>1796507</v>
      </c>
      <c r="M24" s="140"/>
      <c r="N24" s="140"/>
      <c r="O24" s="140"/>
      <c r="P24" s="140"/>
    </row>
    <row r="25" spans="1:16" s="3" customFormat="1" ht="31.5">
      <c r="A25" s="1">
        <v>15</v>
      </c>
      <c r="B25" s="87" t="s">
        <v>390</v>
      </c>
      <c r="C25" s="99">
        <v>1</v>
      </c>
      <c r="D25" s="5">
        <f aca="true" t="shared" si="4" ref="D25:I25">SUMIF($C$7:$C$24,"1",D$7:D$24)</f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  <c r="H25" s="5">
        <f t="shared" si="4"/>
        <v>0</v>
      </c>
      <c r="I25" s="5">
        <f t="shared" si="4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140"/>
      <c r="N25" s="140"/>
      <c r="O25" s="140"/>
      <c r="P25" s="140"/>
    </row>
    <row r="26" spans="1:16" s="3" customFormat="1" ht="15.75">
      <c r="A26" s="1">
        <v>16</v>
      </c>
      <c r="B26" s="87" t="s">
        <v>232</v>
      </c>
      <c r="C26" s="99">
        <v>2</v>
      </c>
      <c r="D26" s="5">
        <f aca="true" t="shared" si="5" ref="D26:I26">SUMIF($C$7:$C$24,"2",D$7:D$24)</f>
        <v>2072440</v>
      </c>
      <c r="E26" s="5">
        <f t="shared" si="5"/>
        <v>2544601</v>
      </c>
      <c r="F26" s="5">
        <f t="shared" si="5"/>
        <v>1482604</v>
      </c>
      <c r="G26" s="5">
        <f t="shared" si="5"/>
        <v>559560</v>
      </c>
      <c r="H26" s="5">
        <f t="shared" si="5"/>
        <v>498769</v>
      </c>
      <c r="I26" s="5">
        <f t="shared" si="5"/>
        <v>313903</v>
      </c>
      <c r="J26" s="5">
        <f t="shared" si="3"/>
        <v>2632000</v>
      </c>
      <c r="K26" s="5">
        <f t="shared" si="3"/>
        <v>3043370</v>
      </c>
      <c r="L26" s="5">
        <f t="shared" si="3"/>
        <v>1796507</v>
      </c>
      <c r="M26" s="140"/>
      <c r="N26" s="140"/>
      <c r="O26" s="140"/>
      <c r="P26" s="140"/>
    </row>
    <row r="27" spans="1:16" s="3" customFormat="1" ht="15.75">
      <c r="A27" s="1">
        <v>17</v>
      </c>
      <c r="B27" s="87" t="s">
        <v>124</v>
      </c>
      <c r="C27" s="99">
        <v>3</v>
      </c>
      <c r="D27" s="5">
        <f aca="true" t="shared" si="6" ref="D27:I27">SUMIF($C$7:$C$24,"3",D$7:D$24)</f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140"/>
      <c r="N27" s="140"/>
      <c r="O27" s="140"/>
      <c r="P27" s="140"/>
    </row>
    <row r="28" spans="1:16" s="3" customFormat="1" ht="15.75">
      <c r="A28" s="1">
        <v>18</v>
      </c>
      <c r="B28" s="104" t="s">
        <v>54</v>
      </c>
      <c r="C28" s="99"/>
      <c r="D28" s="14"/>
      <c r="E28" s="14"/>
      <c r="F28" s="14"/>
      <c r="G28" s="14"/>
      <c r="H28" s="14"/>
      <c r="I28" s="14"/>
      <c r="J28" s="14"/>
      <c r="K28" s="14"/>
      <c r="L28" s="14"/>
      <c r="M28" s="140"/>
      <c r="N28" s="140"/>
      <c r="O28" s="140"/>
      <c r="P28" s="140"/>
    </row>
    <row r="29" spans="1:16" s="3" customFormat="1" ht="15.75">
      <c r="A29" s="1">
        <v>19</v>
      </c>
      <c r="B29" s="120" t="s">
        <v>488</v>
      </c>
      <c r="C29" s="99">
        <v>2</v>
      </c>
      <c r="D29" s="5">
        <v>300000</v>
      </c>
      <c r="E29" s="5">
        <v>300000</v>
      </c>
      <c r="F29" s="5">
        <v>182016</v>
      </c>
      <c r="G29" s="5">
        <v>81000</v>
      </c>
      <c r="H29" s="5">
        <v>81000</v>
      </c>
      <c r="I29" s="5">
        <v>49145</v>
      </c>
      <c r="J29" s="5">
        <f aca="true" t="shared" si="7" ref="J29:L31">D29+G29</f>
        <v>381000</v>
      </c>
      <c r="K29" s="5">
        <f t="shared" si="7"/>
        <v>381000</v>
      </c>
      <c r="L29" s="5">
        <f t="shared" si="7"/>
        <v>231161</v>
      </c>
      <c r="M29" s="140"/>
      <c r="N29" s="140"/>
      <c r="O29" s="140"/>
      <c r="P29" s="140"/>
    </row>
    <row r="30" spans="1:16" s="3" customFormat="1" ht="15.75">
      <c r="A30" s="1">
        <v>20</v>
      </c>
      <c r="B30" s="120" t="s">
        <v>506</v>
      </c>
      <c r="C30" s="99">
        <v>2</v>
      </c>
      <c r="D30" s="5">
        <v>122000</v>
      </c>
      <c r="E30" s="5">
        <v>122000</v>
      </c>
      <c r="F30" s="5">
        <v>0</v>
      </c>
      <c r="G30" s="5">
        <v>32940</v>
      </c>
      <c r="H30" s="5">
        <v>32940</v>
      </c>
      <c r="I30" s="5">
        <v>0</v>
      </c>
      <c r="J30" s="5">
        <f t="shared" si="7"/>
        <v>154940</v>
      </c>
      <c r="K30" s="5">
        <f t="shared" si="7"/>
        <v>154940</v>
      </c>
      <c r="L30" s="5">
        <f t="shared" si="7"/>
        <v>0</v>
      </c>
      <c r="M30" s="140"/>
      <c r="N30" s="140"/>
      <c r="O30" s="140"/>
      <c r="P30" s="140"/>
    </row>
    <row r="31" spans="1:16" s="3" customFormat="1" ht="31.5">
      <c r="A31" s="1">
        <v>21</v>
      </c>
      <c r="B31" s="120" t="s">
        <v>504</v>
      </c>
      <c r="C31" s="99">
        <v>2</v>
      </c>
      <c r="D31" s="5">
        <v>0</v>
      </c>
      <c r="E31" s="5">
        <v>175841</v>
      </c>
      <c r="F31" s="5">
        <v>175841</v>
      </c>
      <c r="G31" s="5">
        <v>0</v>
      </c>
      <c r="H31" s="5">
        <v>32789</v>
      </c>
      <c r="I31" s="5">
        <v>32789</v>
      </c>
      <c r="J31" s="5">
        <f t="shared" si="7"/>
        <v>0</v>
      </c>
      <c r="K31" s="5">
        <f t="shared" si="7"/>
        <v>208630</v>
      </c>
      <c r="L31" s="5">
        <f t="shared" si="7"/>
        <v>208630</v>
      </c>
      <c r="M31" s="140"/>
      <c r="N31" s="140"/>
      <c r="O31" s="140"/>
      <c r="P31" s="140"/>
    </row>
    <row r="32" spans="1:16" s="3" customFormat="1" ht="15.75">
      <c r="A32" s="1">
        <v>22</v>
      </c>
      <c r="B32" s="7" t="s">
        <v>203</v>
      </c>
      <c r="C32" s="99"/>
      <c r="D32" s="5">
        <f>SUM(D29:D31)</f>
        <v>422000</v>
      </c>
      <c r="E32" s="5">
        <f>SUM(E29:E31)</f>
        <v>597841</v>
      </c>
      <c r="F32" s="5">
        <f>SUM(F29:F31)</f>
        <v>357857</v>
      </c>
      <c r="G32" s="115"/>
      <c r="H32" s="115"/>
      <c r="I32" s="115"/>
      <c r="J32" s="115"/>
      <c r="K32" s="115"/>
      <c r="L32" s="115"/>
      <c r="M32" s="140"/>
      <c r="N32" s="140"/>
      <c r="O32" s="140"/>
      <c r="P32" s="140"/>
    </row>
    <row r="33" spans="1:16" s="3" customFormat="1" ht="31.5" hidden="1">
      <c r="A33" s="1"/>
      <c r="B33" s="7" t="s">
        <v>204</v>
      </c>
      <c r="C33" s="99"/>
      <c r="D33" s="5"/>
      <c r="E33" s="5"/>
      <c r="F33" s="5"/>
      <c r="G33" s="115"/>
      <c r="H33" s="115"/>
      <c r="I33" s="115"/>
      <c r="J33" s="115"/>
      <c r="K33" s="115"/>
      <c r="L33" s="115"/>
      <c r="M33" s="140"/>
      <c r="N33" s="140"/>
      <c r="O33" s="140"/>
      <c r="P33" s="140"/>
    </row>
    <row r="34" spans="1:16" s="3" customFormat="1" ht="15.75" hidden="1">
      <c r="A34" s="1"/>
      <c r="B34" s="7"/>
      <c r="C34" s="99"/>
      <c r="D34" s="5"/>
      <c r="E34" s="5"/>
      <c r="F34" s="5"/>
      <c r="G34" s="5"/>
      <c r="H34" s="5"/>
      <c r="I34" s="5"/>
      <c r="J34" s="5">
        <f aca="true" t="shared" si="8" ref="J34:L35">D34+G34</f>
        <v>0</v>
      </c>
      <c r="K34" s="5">
        <f t="shared" si="8"/>
        <v>0</v>
      </c>
      <c r="L34" s="5">
        <f t="shared" si="8"/>
        <v>0</v>
      </c>
      <c r="M34" s="140"/>
      <c r="N34" s="140"/>
      <c r="O34" s="140"/>
      <c r="P34" s="140"/>
    </row>
    <row r="35" spans="1:16" s="3" customFormat="1" ht="15.75" hidden="1">
      <c r="A35" s="1"/>
      <c r="B35" s="7"/>
      <c r="C35" s="99"/>
      <c r="D35" s="5"/>
      <c r="E35" s="5"/>
      <c r="F35" s="5"/>
      <c r="G35" s="5"/>
      <c r="H35" s="5"/>
      <c r="I35" s="5"/>
      <c r="J35" s="5">
        <f t="shared" si="8"/>
        <v>0</v>
      </c>
      <c r="K35" s="5">
        <f t="shared" si="8"/>
        <v>0</v>
      </c>
      <c r="L35" s="5">
        <f t="shared" si="8"/>
        <v>0</v>
      </c>
      <c r="M35" s="140"/>
      <c r="N35" s="140"/>
      <c r="O35" s="140"/>
      <c r="P35" s="140"/>
    </row>
    <row r="36" spans="1:16" s="3" customFormat="1" ht="31.5" hidden="1">
      <c r="A36" s="1"/>
      <c r="B36" s="7" t="s">
        <v>205</v>
      </c>
      <c r="C36" s="99"/>
      <c r="D36" s="5">
        <f>SUM(D34:D35)</f>
        <v>0</v>
      </c>
      <c r="E36" s="5">
        <f>SUM(E34:E35)</f>
        <v>0</v>
      </c>
      <c r="F36" s="5">
        <f>SUM(F34:F35)</f>
        <v>0</v>
      </c>
      <c r="G36" s="115"/>
      <c r="H36" s="115"/>
      <c r="I36" s="115"/>
      <c r="J36" s="115"/>
      <c r="K36" s="115"/>
      <c r="L36" s="115"/>
      <c r="M36" s="140"/>
      <c r="N36" s="140"/>
      <c r="O36" s="140"/>
      <c r="P36" s="140"/>
    </row>
    <row r="37" spans="1:16" s="3" customFormat="1" ht="47.25">
      <c r="A37" s="1">
        <v>23</v>
      </c>
      <c r="B37" s="7" t="s">
        <v>206</v>
      </c>
      <c r="C37" s="99"/>
      <c r="D37" s="115"/>
      <c r="E37" s="115"/>
      <c r="F37" s="115"/>
      <c r="G37" s="5">
        <f>SUM(G28:G36)</f>
        <v>113940</v>
      </c>
      <c r="H37" s="5">
        <f>SUM(H28:H36)</f>
        <v>146729</v>
      </c>
      <c r="I37" s="5">
        <f>SUM(I28:I36)</f>
        <v>81934</v>
      </c>
      <c r="J37" s="115"/>
      <c r="K37" s="115"/>
      <c r="L37" s="115"/>
      <c r="M37" s="140"/>
      <c r="N37" s="140"/>
      <c r="O37" s="140"/>
      <c r="P37" s="140"/>
    </row>
    <row r="38" spans="1:16" s="3" customFormat="1" ht="15.75">
      <c r="A38" s="1">
        <v>24</v>
      </c>
      <c r="B38" s="9" t="s">
        <v>54</v>
      </c>
      <c r="C38" s="99"/>
      <c r="D38" s="14">
        <f aca="true" t="shared" si="9" ref="D38:I38">SUM(D39:D41)</f>
        <v>422000</v>
      </c>
      <c r="E38" s="14">
        <f>SUM(E39:E41)</f>
        <v>597841</v>
      </c>
      <c r="F38" s="14">
        <f t="shared" si="9"/>
        <v>357857</v>
      </c>
      <c r="G38" s="14">
        <f t="shared" si="9"/>
        <v>113940</v>
      </c>
      <c r="H38" s="14">
        <f>SUM(H39:H41)</f>
        <v>146729</v>
      </c>
      <c r="I38" s="14">
        <f t="shared" si="9"/>
        <v>81934</v>
      </c>
      <c r="J38" s="14">
        <f aca="true" t="shared" si="10" ref="J38:L41">D38+G38</f>
        <v>535940</v>
      </c>
      <c r="K38" s="14">
        <f t="shared" si="10"/>
        <v>744570</v>
      </c>
      <c r="L38" s="14">
        <f t="shared" si="10"/>
        <v>439791</v>
      </c>
      <c r="M38" s="140"/>
      <c r="N38" s="140"/>
      <c r="O38" s="140"/>
      <c r="P38" s="140"/>
    </row>
    <row r="39" spans="1:16" s="3" customFormat="1" ht="31.5">
      <c r="A39" s="1">
        <v>25</v>
      </c>
      <c r="B39" s="87" t="s">
        <v>390</v>
      </c>
      <c r="C39" s="99">
        <v>1</v>
      </c>
      <c r="D39" s="5">
        <f aca="true" t="shared" si="11" ref="D39:I39">SUMIF($C$28:$C$38,"1",D$28:D$38)</f>
        <v>0</v>
      </c>
      <c r="E39" s="5">
        <f t="shared" si="11"/>
        <v>0</v>
      </c>
      <c r="F39" s="5">
        <f t="shared" si="11"/>
        <v>0</v>
      </c>
      <c r="G39" s="5">
        <f t="shared" si="11"/>
        <v>0</v>
      </c>
      <c r="H39" s="5">
        <f t="shared" si="11"/>
        <v>0</v>
      </c>
      <c r="I39" s="5">
        <f t="shared" si="11"/>
        <v>0</v>
      </c>
      <c r="J39" s="5">
        <f t="shared" si="10"/>
        <v>0</v>
      </c>
      <c r="K39" s="5">
        <f t="shared" si="10"/>
        <v>0</v>
      </c>
      <c r="L39" s="5">
        <f t="shared" si="10"/>
        <v>0</v>
      </c>
      <c r="M39" s="140"/>
      <c r="N39" s="140"/>
      <c r="O39" s="140"/>
      <c r="P39" s="140"/>
    </row>
    <row r="40" spans="1:16" s="3" customFormat="1" ht="15.75">
      <c r="A40" s="1">
        <v>26</v>
      </c>
      <c r="B40" s="87" t="s">
        <v>232</v>
      </c>
      <c r="C40" s="99">
        <v>2</v>
      </c>
      <c r="D40" s="5">
        <f aca="true" t="shared" si="12" ref="D40:I40">SUMIF($C$28:$C$38,"2",D$28:D$38)</f>
        <v>422000</v>
      </c>
      <c r="E40" s="5">
        <f t="shared" si="12"/>
        <v>597841</v>
      </c>
      <c r="F40" s="5">
        <f t="shared" si="12"/>
        <v>357857</v>
      </c>
      <c r="G40" s="5">
        <f t="shared" si="12"/>
        <v>113940</v>
      </c>
      <c r="H40" s="5">
        <f t="shared" si="12"/>
        <v>146729</v>
      </c>
      <c r="I40" s="5">
        <f t="shared" si="12"/>
        <v>81934</v>
      </c>
      <c r="J40" s="5">
        <f t="shared" si="10"/>
        <v>535940</v>
      </c>
      <c r="K40" s="5">
        <f t="shared" si="10"/>
        <v>744570</v>
      </c>
      <c r="L40" s="5">
        <f t="shared" si="10"/>
        <v>439791</v>
      </c>
      <c r="M40" s="140"/>
      <c r="N40" s="140"/>
      <c r="O40" s="140"/>
      <c r="P40" s="140"/>
    </row>
    <row r="41" spans="1:16" s="3" customFormat="1" ht="15.75">
      <c r="A41" s="1">
        <v>27</v>
      </c>
      <c r="B41" s="87" t="s">
        <v>124</v>
      </c>
      <c r="C41" s="99">
        <v>3</v>
      </c>
      <c r="D41" s="5">
        <f aca="true" t="shared" si="13" ref="D41:I41">SUMIF($C$28:$C$38,"3",D$28:D$38)</f>
        <v>0</v>
      </c>
      <c r="E41" s="5">
        <f t="shared" si="13"/>
        <v>0</v>
      </c>
      <c r="F41" s="5">
        <f t="shared" si="13"/>
        <v>0</v>
      </c>
      <c r="G41" s="5">
        <f t="shared" si="13"/>
        <v>0</v>
      </c>
      <c r="H41" s="5">
        <f t="shared" si="13"/>
        <v>0</v>
      </c>
      <c r="I41" s="5">
        <f t="shared" si="13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140"/>
      <c r="N41" s="140"/>
      <c r="O41" s="140"/>
      <c r="P41" s="140"/>
    </row>
    <row r="42" spans="1:16" s="3" customFormat="1" ht="31.5">
      <c r="A42" s="1">
        <v>28</v>
      </c>
      <c r="B42" s="104" t="s">
        <v>207</v>
      </c>
      <c r="C42" s="99"/>
      <c r="D42" s="14"/>
      <c r="E42" s="14"/>
      <c r="F42" s="14"/>
      <c r="G42" s="14"/>
      <c r="H42" s="14"/>
      <c r="I42" s="14"/>
      <c r="J42" s="14"/>
      <c r="K42" s="14"/>
      <c r="L42" s="14"/>
      <c r="M42" s="140"/>
      <c r="N42" s="140"/>
      <c r="O42" s="140"/>
      <c r="P42" s="140"/>
    </row>
    <row r="43" spans="1:16" s="3" customFormat="1" ht="47.25" hidden="1">
      <c r="A43" s="1"/>
      <c r="B43" s="64" t="s">
        <v>210</v>
      </c>
      <c r="C43" s="99"/>
      <c r="D43" s="5"/>
      <c r="E43" s="5"/>
      <c r="F43" s="5"/>
      <c r="G43" s="115"/>
      <c r="H43" s="115"/>
      <c r="I43" s="115"/>
      <c r="J43" s="5">
        <f aca="true" t="shared" si="14" ref="J43:J62">D43+G43</f>
        <v>0</v>
      </c>
      <c r="K43" s="5">
        <f aca="true" t="shared" si="15" ref="K43:K62">E43+H43</f>
        <v>0</v>
      </c>
      <c r="L43" s="5">
        <f aca="true" t="shared" si="16" ref="L43:L62">F43+I43</f>
        <v>0</v>
      </c>
      <c r="M43" s="140"/>
      <c r="N43" s="140"/>
      <c r="O43" s="140"/>
      <c r="P43" s="140"/>
    </row>
    <row r="44" spans="1:16" s="3" customFormat="1" ht="15.75" hidden="1">
      <c r="A44" s="1"/>
      <c r="B44" s="64"/>
      <c r="C44" s="99"/>
      <c r="D44" s="5"/>
      <c r="E44" s="5"/>
      <c r="F44" s="5"/>
      <c r="G44" s="115"/>
      <c r="H44" s="115"/>
      <c r="I44" s="115"/>
      <c r="J44" s="5">
        <f t="shared" si="14"/>
        <v>0</v>
      </c>
      <c r="K44" s="5">
        <f t="shared" si="15"/>
        <v>0</v>
      </c>
      <c r="L44" s="5">
        <f t="shared" si="16"/>
        <v>0</v>
      </c>
      <c r="M44" s="140"/>
      <c r="N44" s="140"/>
      <c r="O44" s="140"/>
      <c r="P44" s="140"/>
    </row>
    <row r="45" spans="1:16" s="3" customFormat="1" ht="47.25" hidden="1">
      <c r="A45" s="1"/>
      <c r="B45" s="64" t="s">
        <v>209</v>
      </c>
      <c r="C45" s="99"/>
      <c r="D45" s="5"/>
      <c r="E45" s="5"/>
      <c r="F45" s="5"/>
      <c r="G45" s="115"/>
      <c r="H45" s="115"/>
      <c r="I45" s="115"/>
      <c r="J45" s="5">
        <f t="shared" si="14"/>
        <v>0</v>
      </c>
      <c r="K45" s="5">
        <f t="shared" si="15"/>
        <v>0</v>
      </c>
      <c r="L45" s="5">
        <f t="shared" si="16"/>
        <v>0</v>
      </c>
      <c r="M45" s="140"/>
      <c r="N45" s="140"/>
      <c r="O45" s="140"/>
      <c r="P45" s="140"/>
    </row>
    <row r="46" spans="1:16" s="3" customFormat="1" ht="15.75" hidden="1">
      <c r="A46" s="1"/>
      <c r="B46" s="64"/>
      <c r="C46" s="99"/>
      <c r="D46" s="5"/>
      <c r="E46" s="5"/>
      <c r="F46" s="5"/>
      <c r="G46" s="115"/>
      <c r="H46" s="115"/>
      <c r="I46" s="115"/>
      <c r="J46" s="5">
        <f t="shared" si="14"/>
        <v>0</v>
      </c>
      <c r="K46" s="5">
        <f t="shared" si="15"/>
        <v>0</v>
      </c>
      <c r="L46" s="5">
        <f t="shared" si="16"/>
        <v>0</v>
      </c>
      <c r="M46" s="140"/>
      <c r="N46" s="140"/>
      <c r="O46" s="140"/>
      <c r="P46" s="140"/>
    </row>
    <row r="47" spans="1:16" s="3" customFormat="1" ht="47.25" hidden="1">
      <c r="A47" s="1"/>
      <c r="B47" s="64" t="s">
        <v>208</v>
      </c>
      <c r="C47" s="99"/>
      <c r="D47" s="5"/>
      <c r="E47" s="5"/>
      <c r="F47" s="5"/>
      <c r="G47" s="115"/>
      <c r="H47" s="115"/>
      <c r="I47" s="115"/>
      <c r="J47" s="5">
        <f t="shared" si="14"/>
        <v>0</v>
      </c>
      <c r="K47" s="5">
        <f t="shared" si="15"/>
        <v>0</v>
      </c>
      <c r="L47" s="5">
        <f t="shared" si="16"/>
        <v>0</v>
      </c>
      <c r="M47" s="140"/>
      <c r="N47" s="140"/>
      <c r="O47" s="140"/>
      <c r="P47" s="140"/>
    </row>
    <row r="48" spans="1:16" s="3" customFormat="1" ht="15.75" hidden="1">
      <c r="A48" s="1"/>
      <c r="B48" s="87"/>
      <c r="C48" s="99"/>
      <c r="D48" s="5"/>
      <c r="E48" s="5"/>
      <c r="F48" s="5"/>
      <c r="G48" s="115"/>
      <c r="H48" s="115"/>
      <c r="I48" s="115"/>
      <c r="J48" s="5">
        <f t="shared" si="14"/>
        <v>0</v>
      </c>
      <c r="K48" s="5">
        <f t="shared" si="15"/>
        <v>0</v>
      </c>
      <c r="L48" s="5">
        <f t="shared" si="16"/>
        <v>0</v>
      </c>
      <c r="M48" s="140"/>
      <c r="N48" s="140"/>
      <c r="O48" s="140"/>
      <c r="P48" s="140"/>
    </row>
    <row r="49" spans="1:16" s="3" customFormat="1" ht="31.5" hidden="1">
      <c r="A49" s="1"/>
      <c r="B49" s="64" t="s">
        <v>378</v>
      </c>
      <c r="C49" s="99"/>
      <c r="D49" s="5"/>
      <c r="E49" s="5"/>
      <c r="F49" s="5"/>
      <c r="G49" s="115"/>
      <c r="H49" s="115"/>
      <c r="I49" s="115"/>
      <c r="J49" s="5">
        <f t="shared" si="14"/>
        <v>0</v>
      </c>
      <c r="K49" s="5">
        <f t="shared" si="15"/>
        <v>0</v>
      </c>
      <c r="L49" s="5">
        <f t="shared" si="16"/>
        <v>0</v>
      </c>
      <c r="M49" s="140"/>
      <c r="N49" s="140"/>
      <c r="O49" s="140"/>
      <c r="P49" s="140"/>
    </row>
    <row r="50" spans="1:16" s="3" customFormat="1" ht="47.25" hidden="1">
      <c r="A50" s="1"/>
      <c r="B50" s="64" t="s">
        <v>211</v>
      </c>
      <c r="C50" s="99"/>
      <c r="D50" s="5"/>
      <c r="E50" s="5"/>
      <c r="F50" s="5"/>
      <c r="G50" s="115"/>
      <c r="H50" s="115"/>
      <c r="I50" s="115"/>
      <c r="J50" s="5">
        <f t="shared" si="14"/>
        <v>0</v>
      </c>
      <c r="K50" s="5">
        <f t="shared" si="15"/>
        <v>0</v>
      </c>
      <c r="L50" s="5">
        <f t="shared" si="16"/>
        <v>0</v>
      </c>
      <c r="M50" s="140"/>
      <c r="N50" s="140"/>
      <c r="O50" s="140"/>
      <c r="P50" s="140"/>
    </row>
    <row r="51" spans="1:16" s="3" customFormat="1" ht="15.75" hidden="1">
      <c r="A51" s="1"/>
      <c r="B51" s="64"/>
      <c r="C51" s="99"/>
      <c r="D51" s="5"/>
      <c r="E51" s="5"/>
      <c r="F51" s="5"/>
      <c r="G51" s="115"/>
      <c r="H51" s="115"/>
      <c r="I51" s="115"/>
      <c r="J51" s="5">
        <f t="shared" si="14"/>
        <v>0</v>
      </c>
      <c r="K51" s="5">
        <f t="shared" si="15"/>
        <v>0</v>
      </c>
      <c r="L51" s="5">
        <f t="shared" si="16"/>
        <v>0</v>
      </c>
      <c r="M51" s="140"/>
      <c r="N51" s="140"/>
      <c r="O51" s="140"/>
      <c r="P51" s="140"/>
    </row>
    <row r="52" spans="1:16" s="3" customFormat="1" ht="47.25" hidden="1">
      <c r="A52" s="1"/>
      <c r="B52" s="64" t="s">
        <v>212</v>
      </c>
      <c r="C52" s="99"/>
      <c r="D52" s="5"/>
      <c r="E52" s="5"/>
      <c r="F52" s="5"/>
      <c r="G52" s="115"/>
      <c r="H52" s="115"/>
      <c r="I52" s="115"/>
      <c r="J52" s="5">
        <f t="shared" si="14"/>
        <v>0</v>
      </c>
      <c r="K52" s="5">
        <f t="shared" si="15"/>
        <v>0</v>
      </c>
      <c r="L52" s="5">
        <f t="shared" si="16"/>
        <v>0</v>
      </c>
      <c r="M52" s="140"/>
      <c r="N52" s="140"/>
      <c r="O52" s="140"/>
      <c r="P52" s="140"/>
    </row>
    <row r="53" spans="1:16" s="3" customFormat="1" ht="15.75" hidden="1">
      <c r="A53" s="1"/>
      <c r="B53" s="64"/>
      <c r="C53" s="99"/>
      <c r="D53" s="5"/>
      <c r="E53" s="5"/>
      <c r="F53" s="5"/>
      <c r="G53" s="115"/>
      <c r="H53" s="115"/>
      <c r="I53" s="115"/>
      <c r="J53" s="5">
        <f t="shared" si="14"/>
        <v>0</v>
      </c>
      <c r="K53" s="5">
        <f t="shared" si="15"/>
        <v>0</v>
      </c>
      <c r="L53" s="5">
        <f t="shared" si="16"/>
        <v>0</v>
      </c>
      <c r="M53" s="140"/>
      <c r="N53" s="140"/>
      <c r="O53" s="140"/>
      <c r="P53" s="140"/>
    </row>
    <row r="54" spans="1:16" s="3" customFormat="1" ht="15.75" hidden="1">
      <c r="A54" s="1"/>
      <c r="B54" s="64" t="s">
        <v>213</v>
      </c>
      <c r="C54" s="99"/>
      <c r="D54" s="5"/>
      <c r="E54" s="5"/>
      <c r="F54" s="5"/>
      <c r="G54" s="115"/>
      <c r="H54" s="115"/>
      <c r="I54" s="115"/>
      <c r="J54" s="5">
        <f t="shared" si="14"/>
        <v>0</v>
      </c>
      <c r="K54" s="5">
        <f t="shared" si="15"/>
        <v>0</v>
      </c>
      <c r="L54" s="5">
        <f t="shared" si="16"/>
        <v>0</v>
      </c>
      <c r="M54" s="140"/>
      <c r="N54" s="140"/>
      <c r="O54" s="140"/>
      <c r="P54" s="140"/>
    </row>
    <row r="55" spans="1:16" s="3" customFormat="1" ht="15.75" hidden="1">
      <c r="A55" s="1"/>
      <c r="B55" s="64"/>
      <c r="C55" s="99"/>
      <c r="D55" s="5"/>
      <c r="E55" s="5"/>
      <c r="F55" s="5"/>
      <c r="G55" s="115"/>
      <c r="H55" s="115"/>
      <c r="I55" s="115"/>
      <c r="J55" s="5">
        <f t="shared" si="14"/>
        <v>0</v>
      </c>
      <c r="K55" s="5">
        <f t="shared" si="15"/>
        <v>0</v>
      </c>
      <c r="L55" s="5">
        <f t="shared" si="16"/>
        <v>0</v>
      </c>
      <c r="M55" s="140"/>
      <c r="N55" s="140"/>
      <c r="O55" s="140"/>
      <c r="P55" s="140"/>
    </row>
    <row r="56" spans="1:16" s="3" customFormat="1" ht="15.75">
      <c r="A56" s="1">
        <v>29</v>
      </c>
      <c r="B56" s="64" t="s">
        <v>534</v>
      </c>
      <c r="C56" s="99">
        <v>2</v>
      </c>
      <c r="D56" s="5">
        <v>0</v>
      </c>
      <c r="E56" s="5">
        <v>5000</v>
      </c>
      <c r="F56" s="5">
        <v>5000</v>
      </c>
      <c r="G56" s="115"/>
      <c r="H56" s="115"/>
      <c r="I56" s="115"/>
      <c r="J56" s="5">
        <f t="shared" si="14"/>
        <v>0</v>
      </c>
      <c r="K56" s="5">
        <f t="shared" si="15"/>
        <v>5000</v>
      </c>
      <c r="L56" s="5">
        <f t="shared" si="16"/>
        <v>5000</v>
      </c>
      <c r="M56" s="140"/>
      <c r="N56" s="140"/>
      <c r="O56" s="140"/>
      <c r="P56" s="140"/>
    </row>
    <row r="57" spans="1:16" s="3" customFormat="1" ht="63">
      <c r="A57" s="1">
        <v>30</v>
      </c>
      <c r="B57" s="64" t="s">
        <v>214</v>
      </c>
      <c r="C57" s="99"/>
      <c r="D57" s="5">
        <f>SUM(D56)</f>
        <v>0</v>
      </c>
      <c r="E57" s="5">
        <f>SUM(E56)</f>
        <v>5000</v>
      </c>
      <c r="F57" s="5">
        <f>SUM(F56)</f>
        <v>5000</v>
      </c>
      <c r="G57" s="115"/>
      <c r="H57" s="115"/>
      <c r="I57" s="115"/>
      <c r="J57" s="5">
        <f t="shared" si="14"/>
        <v>0</v>
      </c>
      <c r="K57" s="5">
        <f t="shared" si="15"/>
        <v>5000</v>
      </c>
      <c r="L57" s="5">
        <f t="shared" si="16"/>
        <v>5000</v>
      </c>
      <c r="M57" s="140"/>
      <c r="N57" s="140"/>
      <c r="O57" s="140"/>
      <c r="P57" s="140"/>
    </row>
    <row r="58" spans="1:16" s="3" customFormat="1" ht="31.5">
      <c r="A58" s="1">
        <v>31</v>
      </c>
      <c r="B58" s="9" t="s">
        <v>55</v>
      </c>
      <c r="C58" s="99"/>
      <c r="D58" s="14">
        <f aca="true" t="shared" si="17" ref="D58:I58">SUM(D59:D61)</f>
        <v>0</v>
      </c>
      <c r="E58" s="14">
        <f>SUM(E59:E61)</f>
        <v>5000</v>
      </c>
      <c r="F58" s="14">
        <f t="shared" si="17"/>
        <v>5000</v>
      </c>
      <c r="G58" s="14">
        <f t="shared" si="17"/>
        <v>0</v>
      </c>
      <c r="H58" s="14">
        <f>SUM(H59:H61)</f>
        <v>0</v>
      </c>
      <c r="I58" s="14">
        <f t="shared" si="17"/>
        <v>0</v>
      </c>
      <c r="J58" s="14">
        <f t="shared" si="14"/>
        <v>0</v>
      </c>
      <c r="K58" s="14">
        <f t="shared" si="15"/>
        <v>5000</v>
      </c>
      <c r="L58" s="14">
        <f t="shared" si="16"/>
        <v>5000</v>
      </c>
      <c r="M58" s="140"/>
      <c r="N58" s="140"/>
      <c r="O58" s="140"/>
      <c r="P58" s="140"/>
    </row>
    <row r="59" spans="1:16" s="3" customFormat="1" ht="31.5">
      <c r="A59" s="1">
        <v>32</v>
      </c>
      <c r="B59" s="87" t="s">
        <v>390</v>
      </c>
      <c r="C59" s="99">
        <v>1</v>
      </c>
      <c r="D59" s="5">
        <f aca="true" t="shared" si="18" ref="D59:I59">SUMIF($C$42:$C$58,"1",D$42:D$58)</f>
        <v>0</v>
      </c>
      <c r="E59" s="5">
        <f t="shared" si="18"/>
        <v>0</v>
      </c>
      <c r="F59" s="5">
        <f t="shared" si="18"/>
        <v>0</v>
      </c>
      <c r="G59" s="5">
        <f t="shared" si="18"/>
        <v>0</v>
      </c>
      <c r="H59" s="5">
        <f t="shared" si="18"/>
        <v>0</v>
      </c>
      <c r="I59" s="5">
        <f t="shared" si="18"/>
        <v>0</v>
      </c>
      <c r="J59" s="5">
        <f t="shared" si="14"/>
        <v>0</v>
      </c>
      <c r="K59" s="5">
        <f t="shared" si="15"/>
        <v>0</v>
      </c>
      <c r="L59" s="5">
        <f t="shared" si="16"/>
        <v>0</v>
      </c>
      <c r="M59" s="140"/>
      <c r="N59" s="140"/>
      <c r="O59" s="140"/>
      <c r="P59" s="140"/>
    </row>
    <row r="60" spans="1:16" s="3" customFormat="1" ht="15.75">
      <c r="A60" s="1">
        <v>33</v>
      </c>
      <c r="B60" s="87" t="s">
        <v>232</v>
      </c>
      <c r="C60" s="99">
        <v>2</v>
      </c>
      <c r="D60" s="5">
        <f aca="true" t="shared" si="19" ref="D60:I60">SUMIF($C$42:$C$58,"2",D$42:D$58)</f>
        <v>0</v>
      </c>
      <c r="E60" s="5">
        <f t="shared" si="19"/>
        <v>5000</v>
      </c>
      <c r="F60" s="5">
        <f t="shared" si="19"/>
        <v>5000</v>
      </c>
      <c r="G60" s="5">
        <f t="shared" si="19"/>
        <v>0</v>
      </c>
      <c r="H60" s="5">
        <f t="shared" si="19"/>
        <v>0</v>
      </c>
      <c r="I60" s="5">
        <f t="shared" si="19"/>
        <v>0</v>
      </c>
      <c r="J60" s="5">
        <f t="shared" si="14"/>
        <v>0</v>
      </c>
      <c r="K60" s="5">
        <f t="shared" si="15"/>
        <v>5000</v>
      </c>
      <c r="L60" s="5">
        <f t="shared" si="16"/>
        <v>5000</v>
      </c>
      <c r="M60" s="140"/>
      <c r="N60" s="140"/>
      <c r="O60" s="140"/>
      <c r="P60" s="140"/>
    </row>
    <row r="61" spans="1:16" s="3" customFormat="1" ht="15.75">
      <c r="A61" s="1">
        <v>34</v>
      </c>
      <c r="B61" s="87" t="s">
        <v>124</v>
      </c>
      <c r="C61" s="99">
        <v>3</v>
      </c>
      <c r="D61" s="5">
        <f aca="true" t="shared" si="20" ref="D61:I61">SUMIF($C$42:$C$58,"3",D$42:D$58)</f>
        <v>0</v>
      </c>
      <c r="E61" s="5">
        <f t="shared" si="20"/>
        <v>0</v>
      </c>
      <c r="F61" s="5">
        <f t="shared" si="20"/>
        <v>0</v>
      </c>
      <c r="G61" s="5">
        <f t="shared" si="20"/>
        <v>0</v>
      </c>
      <c r="H61" s="5">
        <f t="shared" si="20"/>
        <v>0</v>
      </c>
      <c r="I61" s="5">
        <f t="shared" si="20"/>
        <v>0</v>
      </c>
      <c r="J61" s="5">
        <f t="shared" si="14"/>
        <v>0</v>
      </c>
      <c r="K61" s="5">
        <f t="shared" si="15"/>
        <v>0</v>
      </c>
      <c r="L61" s="5">
        <f t="shared" si="16"/>
        <v>0</v>
      </c>
      <c r="M61" s="140"/>
      <c r="N61" s="140"/>
      <c r="O61" s="140"/>
      <c r="P61" s="140"/>
    </row>
    <row r="62" spans="1:16" s="3" customFormat="1" ht="31.5">
      <c r="A62" s="1">
        <v>35</v>
      </c>
      <c r="B62" s="9" t="s">
        <v>167</v>
      </c>
      <c r="C62" s="99"/>
      <c r="D62" s="14">
        <f aca="true" t="shared" si="21" ref="D62:I62">D24+D38+D58</f>
        <v>2494440</v>
      </c>
      <c r="E62" s="14">
        <f t="shared" si="21"/>
        <v>3147442</v>
      </c>
      <c r="F62" s="14">
        <f t="shared" si="21"/>
        <v>1845461</v>
      </c>
      <c r="G62" s="14">
        <f t="shared" si="21"/>
        <v>673500</v>
      </c>
      <c r="H62" s="14">
        <f t="shared" si="21"/>
        <v>645498</v>
      </c>
      <c r="I62" s="14">
        <f t="shared" si="21"/>
        <v>395837</v>
      </c>
      <c r="J62" s="14">
        <f t="shared" si="14"/>
        <v>3167940</v>
      </c>
      <c r="K62" s="14">
        <f t="shared" si="15"/>
        <v>3792940</v>
      </c>
      <c r="L62" s="14">
        <f t="shared" si="16"/>
        <v>2241298</v>
      </c>
      <c r="M62" s="140"/>
      <c r="N62" s="140"/>
      <c r="O62" s="140"/>
      <c r="P62" s="140"/>
    </row>
    <row r="63" spans="11:12" ht="15.75">
      <c r="K63" s="142"/>
      <c r="L63" s="142"/>
    </row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7" ht="15.75"/>
    <row r="88" ht="15.75"/>
    <row r="89" ht="15.75"/>
    <row r="91" ht="15.75"/>
    <row r="92" ht="15.75"/>
    <row r="93" ht="15.75"/>
    <row r="94" ht="15.75"/>
    <row r="95" ht="15.75"/>
    <row r="97" ht="15.75"/>
    <row r="98" ht="15.75"/>
    <row r="99" ht="15.75"/>
    <row r="100" ht="15.75"/>
    <row r="101" ht="15.75"/>
    <row r="102" ht="15.75"/>
    <row r="103" ht="15.75"/>
  </sheetData>
  <sheetProtection/>
  <mergeCells count="7">
    <mergeCell ref="B5:B6"/>
    <mergeCell ref="A1:J1"/>
    <mergeCell ref="A2:J2"/>
    <mergeCell ref="C5:C6"/>
    <mergeCell ref="D5:F5"/>
    <mergeCell ref="G5:I5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61" r:id="rId3"/>
  <headerFooter>
    <oddHeader>&amp;R&amp;"Arial,Normál"&amp;10 2. melléklet a 4/2017.(V.26.)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3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7109375" style="0" customWidth="1"/>
    <col min="2" max="2" width="45.140625" style="0" customWidth="1"/>
    <col min="3" max="8" width="9.140625" style="0" customWidth="1"/>
  </cols>
  <sheetData>
    <row r="1" spans="1:8" s="2" customFormat="1" ht="35.25" customHeight="1">
      <c r="A1" s="346" t="s">
        <v>520</v>
      </c>
      <c r="B1" s="346"/>
      <c r="C1" s="346"/>
      <c r="D1" s="346"/>
      <c r="E1" s="346"/>
      <c r="F1" s="346"/>
      <c r="G1" s="346"/>
      <c r="H1" s="346"/>
    </row>
    <row r="2" s="2" customFormat="1" ht="15.75"/>
    <row r="3" spans="1:8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</row>
    <row r="4" spans="1:8" s="10" customFormat="1" ht="15.75">
      <c r="A4" s="1">
        <v>1</v>
      </c>
      <c r="B4" s="376" t="s">
        <v>9</v>
      </c>
      <c r="C4" s="343" t="s">
        <v>99</v>
      </c>
      <c r="D4" s="344"/>
      <c r="E4" s="345"/>
      <c r="F4" s="6" t="s">
        <v>376</v>
      </c>
      <c r="G4" s="6" t="s">
        <v>395</v>
      </c>
      <c r="H4" s="6" t="s">
        <v>487</v>
      </c>
    </row>
    <row r="5" spans="1:8" s="10" customFormat="1" ht="31.5">
      <c r="A5" s="1">
        <v>2</v>
      </c>
      <c r="B5" s="377"/>
      <c r="C5" s="6" t="s">
        <v>4</v>
      </c>
      <c r="D5" s="6" t="s">
        <v>558</v>
      </c>
      <c r="E5" s="6" t="s">
        <v>554</v>
      </c>
      <c r="F5" s="6" t="s">
        <v>4</v>
      </c>
      <c r="G5" s="6" t="s">
        <v>4</v>
      </c>
      <c r="H5" s="6" t="s">
        <v>4</v>
      </c>
    </row>
    <row r="6" spans="1:9" s="10" customFormat="1" ht="15.75">
      <c r="A6" s="1">
        <v>3</v>
      </c>
      <c r="B6" s="9" t="s">
        <v>83</v>
      </c>
      <c r="C6" s="63">
        <f aca="true" t="shared" si="0" ref="C6:H6">C7+C18</f>
        <v>218647</v>
      </c>
      <c r="D6" s="63">
        <f t="shared" si="0"/>
        <v>219743</v>
      </c>
      <c r="E6" s="63">
        <f t="shared" si="0"/>
        <v>219743</v>
      </c>
      <c r="F6" s="63">
        <f t="shared" si="0"/>
        <v>237736</v>
      </c>
      <c r="G6" s="63">
        <f t="shared" si="0"/>
        <v>258493</v>
      </c>
      <c r="H6" s="63">
        <f t="shared" si="0"/>
        <v>174289</v>
      </c>
      <c r="I6" s="12"/>
    </row>
    <row r="7" spans="1:9" s="10" customFormat="1" ht="31.5">
      <c r="A7" s="1">
        <v>4</v>
      </c>
      <c r="B7" s="8" t="s">
        <v>84</v>
      </c>
      <c r="C7" s="14">
        <f aca="true" t="shared" si="1" ref="C7:H7">SUM(C8:C17)</f>
        <v>218647</v>
      </c>
      <c r="D7" s="14">
        <f t="shared" si="1"/>
        <v>219743</v>
      </c>
      <c r="E7" s="14">
        <f t="shared" si="1"/>
        <v>219743</v>
      </c>
      <c r="F7" s="14">
        <f t="shared" si="1"/>
        <v>237736</v>
      </c>
      <c r="G7" s="14">
        <f t="shared" si="1"/>
        <v>258493</v>
      </c>
      <c r="H7" s="14">
        <f t="shared" si="1"/>
        <v>174289</v>
      </c>
      <c r="I7" s="12"/>
    </row>
    <row r="8" spans="1:9" s="10" customFormat="1" ht="15.75">
      <c r="A8" s="1">
        <v>5</v>
      </c>
      <c r="B8" s="8" t="s">
        <v>528</v>
      </c>
      <c r="C8" s="14"/>
      <c r="D8" s="14"/>
      <c r="E8" s="14"/>
      <c r="F8" s="14"/>
      <c r="G8" s="14"/>
      <c r="H8" s="14"/>
      <c r="I8" s="12"/>
    </row>
    <row r="9" spans="1:9" s="10" customFormat="1" ht="15.75">
      <c r="A9" s="1">
        <v>6</v>
      </c>
      <c r="B9" s="7" t="s">
        <v>529</v>
      </c>
      <c r="C9" s="5">
        <v>218647</v>
      </c>
      <c r="D9" s="5">
        <v>219743</v>
      </c>
      <c r="E9" s="5">
        <v>219743</v>
      </c>
      <c r="F9" s="5">
        <v>237736</v>
      </c>
      <c r="G9" s="5">
        <v>258493</v>
      </c>
      <c r="H9" s="5">
        <v>174289</v>
      </c>
      <c r="I9" s="12"/>
    </row>
    <row r="10" spans="1:9" s="10" customFormat="1" ht="15.75" hidden="1">
      <c r="A10" s="1"/>
      <c r="B10" s="8"/>
      <c r="C10" s="14"/>
      <c r="D10" s="14"/>
      <c r="E10" s="14"/>
      <c r="F10" s="14"/>
      <c r="G10" s="14"/>
      <c r="H10" s="14"/>
      <c r="I10" s="12"/>
    </row>
    <row r="11" spans="1:9" s="10" customFormat="1" ht="15.75" hidden="1">
      <c r="A11" s="1"/>
      <c r="B11" s="8"/>
      <c r="C11" s="14"/>
      <c r="D11" s="14"/>
      <c r="E11" s="14"/>
      <c r="F11" s="14"/>
      <c r="G11" s="14"/>
      <c r="H11" s="14"/>
      <c r="I11" s="12"/>
    </row>
    <row r="12" spans="1:9" s="10" customFormat="1" ht="15.75" hidden="1">
      <c r="A12" s="1"/>
      <c r="B12" s="8"/>
      <c r="C12" s="14"/>
      <c r="D12" s="14"/>
      <c r="E12" s="14"/>
      <c r="F12" s="14"/>
      <c r="G12" s="14"/>
      <c r="H12" s="14"/>
      <c r="I12" s="12"/>
    </row>
    <row r="13" spans="1:9" s="10" customFormat="1" ht="15.75" hidden="1">
      <c r="A13" s="1"/>
      <c r="B13" s="8"/>
      <c r="C13" s="14"/>
      <c r="D13" s="14"/>
      <c r="E13" s="14"/>
      <c r="F13" s="14"/>
      <c r="G13" s="14"/>
      <c r="H13" s="14"/>
      <c r="I13" s="12"/>
    </row>
    <row r="14" spans="1:9" s="10" customFormat="1" ht="15.75" hidden="1">
      <c r="A14" s="1"/>
      <c r="B14" s="8"/>
      <c r="C14" s="14"/>
      <c r="D14" s="14"/>
      <c r="E14" s="14"/>
      <c r="F14" s="14"/>
      <c r="G14" s="14"/>
      <c r="H14" s="14"/>
      <c r="I14" s="12"/>
    </row>
    <row r="15" spans="1:9" s="10" customFormat="1" ht="15.75" hidden="1">
      <c r="A15" s="1"/>
      <c r="B15" s="8"/>
      <c r="C15" s="14"/>
      <c r="D15" s="14"/>
      <c r="E15" s="14"/>
      <c r="F15" s="14"/>
      <c r="G15" s="14"/>
      <c r="H15" s="14"/>
      <c r="I15" s="12"/>
    </row>
    <row r="16" spans="1:9" s="10" customFormat="1" ht="15.75" hidden="1">
      <c r="A16" s="1"/>
      <c r="B16" s="8"/>
      <c r="C16" s="14"/>
      <c r="D16" s="14"/>
      <c r="E16" s="14"/>
      <c r="F16" s="14"/>
      <c r="G16" s="14"/>
      <c r="H16" s="14"/>
      <c r="I16" s="12"/>
    </row>
    <row r="17" spans="1:9" s="10" customFormat="1" ht="15.75" hidden="1">
      <c r="A17" s="1"/>
      <c r="B17" s="8"/>
      <c r="C17" s="14"/>
      <c r="D17" s="14"/>
      <c r="E17" s="14"/>
      <c r="F17" s="14"/>
      <c r="G17" s="14"/>
      <c r="H17" s="14"/>
      <c r="I17" s="12"/>
    </row>
    <row r="18" spans="1:9" s="10" customFormat="1" ht="15.75">
      <c r="A18" s="1">
        <v>7</v>
      </c>
      <c r="B18" s="8" t="s">
        <v>85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2"/>
    </row>
    <row r="19" spans="1:9" s="10" customFormat="1" ht="15.75" hidden="1">
      <c r="A19" s="1"/>
      <c r="B19" s="8"/>
      <c r="C19" s="14"/>
      <c r="D19" s="14"/>
      <c r="E19" s="14"/>
      <c r="F19" s="14"/>
      <c r="G19" s="14"/>
      <c r="H19" s="14"/>
      <c r="I19" s="12"/>
    </row>
    <row r="20" spans="1:9" s="10" customFormat="1" ht="15.75" hidden="1">
      <c r="A20" s="1"/>
      <c r="B20" s="8"/>
      <c r="C20" s="14"/>
      <c r="D20" s="14"/>
      <c r="E20" s="14"/>
      <c r="F20" s="14"/>
      <c r="G20" s="14"/>
      <c r="H20" s="14"/>
      <c r="I20" s="12"/>
    </row>
    <row r="21" spans="1:9" s="10" customFormat="1" ht="15.75" hidden="1">
      <c r="A21" s="1"/>
      <c r="B21" s="8"/>
      <c r="C21" s="14"/>
      <c r="D21" s="14"/>
      <c r="E21" s="14"/>
      <c r="F21" s="14"/>
      <c r="G21" s="14"/>
      <c r="H21" s="14"/>
      <c r="I21" s="12"/>
    </row>
    <row r="22" spans="1:9" s="10" customFormat="1" ht="15.75" hidden="1">
      <c r="A22" s="1"/>
      <c r="B22" s="8"/>
      <c r="C22" s="14"/>
      <c r="D22" s="14"/>
      <c r="E22" s="14"/>
      <c r="F22" s="14"/>
      <c r="G22" s="14"/>
      <c r="H22" s="14"/>
      <c r="I22" s="12"/>
    </row>
    <row r="23" spans="1:9" s="10" customFormat="1" ht="15.75" hidden="1">
      <c r="A23" s="1"/>
      <c r="B23" s="8"/>
      <c r="C23" s="14"/>
      <c r="D23" s="14"/>
      <c r="E23" s="14"/>
      <c r="F23" s="14"/>
      <c r="G23" s="14"/>
      <c r="H23" s="14"/>
      <c r="I23" s="12"/>
    </row>
    <row r="24" spans="1:9" s="10" customFormat="1" ht="15.75" hidden="1">
      <c r="A24" s="1"/>
      <c r="B24" s="8"/>
      <c r="C24" s="14"/>
      <c r="D24" s="14"/>
      <c r="E24" s="14"/>
      <c r="F24" s="14"/>
      <c r="G24" s="14"/>
      <c r="H24" s="14"/>
      <c r="I24" s="12"/>
    </row>
    <row r="25" spans="1:9" s="10" customFormat="1" ht="15.75" hidden="1">
      <c r="A25" s="1"/>
      <c r="B25" s="8"/>
      <c r="C25" s="14"/>
      <c r="D25" s="14"/>
      <c r="E25" s="14"/>
      <c r="F25" s="14"/>
      <c r="G25" s="14"/>
      <c r="H25" s="14"/>
      <c r="I25" s="12"/>
    </row>
    <row r="26" spans="1:9" s="10" customFormat="1" ht="15.75" hidden="1">
      <c r="A26" s="1"/>
      <c r="B26" s="8"/>
      <c r="C26" s="14"/>
      <c r="D26" s="14"/>
      <c r="E26" s="14"/>
      <c r="F26" s="14"/>
      <c r="G26" s="14"/>
      <c r="H26" s="14"/>
      <c r="I26" s="12"/>
    </row>
    <row r="27" spans="1:9" s="10" customFormat="1" ht="15.75" hidden="1">
      <c r="A27" s="1"/>
      <c r="B27" s="8"/>
      <c r="C27" s="14"/>
      <c r="D27" s="14"/>
      <c r="E27" s="14"/>
      <c r="F27" s="14"/>
      <c r="G27" s="14"/>
      <c r="H27" s="14"/>
      <c r="I27" s="12"/>
    </row>
    <row r="28" spans="1:9" s="10" customFormat="1" ht="15.75" hidden="1">
      <c r="A28" s="1"/>
      <c r="B28" s="8"/>
      <c r="C28" s="14"/>
      <c r="D28" s="14"/>
      <c r="E28" s="14"/>
      <c r="F28" s="14"/>
      <c r="G28" s="14"/>
      <c r="H28" s="14"/>
      <c r="I28" s="12"/>
    </row>
    <row r="30" spans="2:11" ht="15">
      <c r="B30" s="318"/>
      <c r="C30" s="318"/>
      <c r="D30" s="318"/>
      <c r="E30" s="318"/>
      <c r="F30" s="318"/>
      <c r="G30" s="318"/>
      <c r="H30" s="318"/>
      <c r="I30" s="318"/>
      <c r="J30" s="318"/>
      <c r="K30" s="318"/>
    </row>
    <row r="31" spans="2:11" ht="15">
      <c r="B31" s="318"/>
      <c r="C31" s="318"/>
      <c r="D31" s="318"/>
      <c r="E31" s="318"/>
      <c r="F31" s="318"/>
      <c r="G31" s="318"/>
      <c r="H31" s="318"/>
      <c r="I31" s="318"/>
      <c r="J31" s="318"/>
      <c r="K31" s="318"/>
    </row>
  </sheetData>
  <sheetProtection/>
  <mergeCells count="3">
    <mergeCell ref="A1:H1"/>
    <mergeCell ref="B4:B5"/>
    <mergeCell ref="C4:E4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&amp;R6. kimutatás</oddHead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8.28125" style="56" customWidth="1"/>
    <col min="2" max="2" width="11.421875" style="56" customWidth="1"/>
    <col min="3" max="3" width="13.00390625" style="56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378" t="s">
        <v>845</v>
      </c>
      <c r="B1" s="378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4" t="s">
        <v>64</v>
      </c>
      <c r="B3" s="57" t="s">
        <v>65</v>
      </c>
      <c r="C3" s="57" t="s">
        <v>554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5" t="s">
        <v>66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6" t="s">
        <v>67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6" t="s">
        <v>68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5" t="s">
        <v>69</v>
      </c>
      <c r="B7" s="59">
        <v>0</v>
      </c>
      <c r="C7" s="59">
        <v>0</v>
      </c>
    </row>
    <row r="8" spans="1:3" ht="31.5">
      <c r="A8" s="77" t="s">
        <v>70</v>
      </c>
      <c r="B8" s="60">
        <f>SUM(B9:B10)</f>
        <v>0</v>
      </c>
      <c r="C8" s="60">
        <f>SUM(C9:C10)</f>
        <v>0</v>
      </c>
    </row>
    <row r="9" spans="1:138" s="58" customFormat="1" ht="30">
      <c r="A9" s="78" t="s">
        <v>71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78" t="s">
        <v>72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7" t="s">
        <v>73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7" t="s">
        <v>74</v>
      </c>
      <c r="B12" s="60">
        <f>SUM(B13,B16,B19,B25,B22)</f>
        <v>1550</v>
      </c>
      <c r="C12" s="60">
        <f>SUM(C13,C16,C19,C25,C22)</f>
        <v>1579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78" t="s">
        <v>75</v>
      </c>
      <c r="B13" s="61">
        <f>B14</f>
        <v>1550</v>
      </c>
      <c r="C13" s="61">
        <f>C14</f>
        <v>1550</v>
      </c>
    </row>
    <row r="14" spans="1:138" s="58" customFormat="1" ht="18">
      <c r="A14" s="79" t="s">
        <v>76</v>
      </c>
      <c r="B14" s="62">
        <v>1550</v>
      </c>
      <c r="C14" s="62">
        <v>1550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79" t="s">
        <v>77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78" t="s">
        <v>78</v>
      </c>
      <c r="B16" s="61">
        <f>SUM(B17:B18)</f>
        <v>0</v>
      </c>
      <c r="C16" s="61">
        <f>SUM(C17:C18)</f>
        <v>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79" t="s">
        <v>76</v>
      </c>
      <c r="B17" s="62">
        <v>0</v>
      </c>
      <c r="C17" s="62">
        <v>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79" t="s">
        <v>77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78" t="s">
        <v>113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79" t="s">
        <v>76</v>
      </c>
      <c r="B20" s="62">
        <v>0</v>
      </c>
      <c r="C20" s="62">
        <v>0</v>
      </c>
    </row>
    <row r="21" spans="1:138" s="58" customFormat="1" ht="25.5">
      <c r="A21" s="79" t="s">
        <v>77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78" t="s">
        <v>79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79" t="s">
        <v>76</v>
      </c>
      <c r="B23" s="62">
        <v>0</v>
      </c>
      <c r="C23" s="62">
        <v>0</v>
      </c>
    </row>
    <row r="24" spans="1:3" ht="25.5">
      <c r="A24" s="79" t="s">
        <v>77</v>
      </c>
      <c r="B24" s="62">
        <v>0</v>
      </c>
      <c r="C24" s="62">
        <v>0</v>
      </c>
    </row>
    <row r="25" spans="1:3" ht="18">
      <c r="A25" s="78" t="s">
        <v>80</v>
      </c>
      <c r="B25" s="61">
        <f>SUM(B26:B27)</f>
        <v>0</v>
      </c>
      <c r="C25" s="61">
        <f>SUM(C26:C27)</f>
        <v>29</v>
      </c>
    </row>
    <row r="26" spans="1:3" ht="18">
      <c r="A26" s="79" t="s">
        <v>76</v>
      </c>
      <c r="B26" s="62">
        <v>0</v>
      </c>
      <c r="C26" s="62">
        <v>29</v>
      </c>
    </row>
    <row r="27" spans="1:3" ht="25.5">
      <c r="A27" s="79" t="s">
        <v>77</v>
      </c>
      <c r="B27" s="62">
        <v>0</v>
      </c>
      <c r="C27" s="62">
        <v>0</v>
      </c>
    </row>
    <row r="28" spans="1:3" ht="31.5">
      <c r="A28" s="77" t="s">
        <v>81</v>
      </c>
      <c r="B28" s="60">
        <v>0</v>
      </c>
      <c r="C28" s="60">
        <v>0</v>
      </c>
    </row>
    <row r="29" spans="1:3" ht="18">
      <c r="A29" s="80" t="s">
        <v>82</v>
      </c>
      <c r="B29" s="60">
        <f>SUM(B8,B11,B12,B28,B4,B7)</f>
        <v>1550</v>
      </c>
      <c r="C29" s="60">
        <f>SUM(C8,C11,C12,C28,C4,C7)</f>
        <v>1579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7. kimutatás
</oddHeader>
    <oddFooter>&amp;C&amp;P. oldal, összesen: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X297"/>
  <sheetViews>
    <sheetView zoomScalePageLayoutView="0" workbookViewId="0" topLeftCell="A1">
      <selection activeCell="A284" sqref="A284:IV296"/>
    </sheetView>
  </sheetViews>
  <sheetFormatPr defaultColWidth="9.140625" defaultRowHeight="15"/>
  <cols>
    <col min="1" max="1" width="54.7109375" style="114" customWidth="1"/>
    <col min="2" max="2" width="5.7109375" style="16" customWidth="1"/>
    <col min="3" max="3" width="11.8515625" style="41" customWidth="1"/>
    <col min="4" max="4" width="12.28125" style="41" customWidth="1"/>
    <col min="5" max="5" width="12.8515625" style="41" customWidth="1"/>
    <col min="6" max="6" width="6.8515625" style="16" hidden="1" customWidth="1"/>
    <col min="7" max="7" width="7.140625" style="16" hidden="1" customWidth="1"/>
    <col min="8" max="8" width="6.7109375" style="16" hidden="1" customWidth="1"/>
    <col min="9" max="9" width="6.421875" style="16" hidden="1" customWidth="1"/>
    <col min="10" max="10" width="5.57421875" style="16" hidden="1" customWidth="1"/>
    <col min="11" max="11" width="5.8515625" style="16" hidden="1" customWidth="1"/>
    <col min="12" max="12" width="5.28125" style="16" hidden="1" customWidth="1"/>
    <col min="13" max="13" width="5.57421875" style="16" hidden="1" customWidth="1"/>
    <col min="14" max="14" width="6.00390625" style="16" hidden="1" customWidth="1"/>
    <col min="15" max="15" width="6.421875" style="16" hidden="1" customWidth="1"/>
    <col min="16" max="16" width="5.57421875" style="16" hidden="1" customWidth="1"/>
    <col min="17" max="17" width="7.57421875" style="16" hidden="1" customWidth="1"/>
    <col min="18" max="23" width="0" style="16" hidden="1" customWidth="1"/>
    <col min="24" max="24" width="10.140625" style="16" customWidth="1"/>
    <col min="25" max="16384" width="9.140625" style="16" customWidth="1"/>
  </cols>
  <sheetData>
    <row r="1" spans="1:24" ht="15.75">
      <c r="A1" s="330" t="s">
        <v>503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</row>
    <row r="2" spans="1:24" ht="15.75">
      <c r="A2" s="331" t="s">
        <v>531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</row>
    <row r="3" spans="1:5" ht="15.75">
      <c r="A3" s="112"/>
      <c r="B3" s="45"/>
      <c r="C3" s="45"/>
      <c r="D3" s="45"/>
      <c r="E3" s="45"/>
    </row>
    <row r="4" spans="1:24" s="10" customFormat="1" ht="31.5">
      <c r="A4" s="102" t="s">
        <v>9</v>
      </c>
      <c r="B4" s="17" t="s">
        <v>140</v>
      </c>
      <c r="C4" s="40" t="s">
        <v>4</v>
      </c>
      <c r="D4" s="40" t="s">
        <v>558</v>
      </c>
      <c r="E4" s="40" t="s">
        <v>555</v>
      </c>
      <c r="X4" s="319" t="s">
        <v>846</v>
      </c>
    </row>
    <row r="5" spans="1:24" s="10" customFormat="1" ht="16.5">
      <c r="A5" s="69" t="s">
        <v>93</v>
      </c>
      <c r="B5" s="105"/>
      <c r="C5" s="82"/>
      <c r="D5" s="82"/>
      <c r="E5" s="82"/>
      <c r="X5" s="239"/>
    </row>
    <row r="6" spans="1:24" s="10" customFormat="1" ht="31.5">
      <c r="A6" s="68" t="s">
        <v>267</v>
      </c>
      <c r="B6" s="17"/>
      <c r="C6" s="82"/>
      <c r="D6" s="82"/>
      <c r="E6" s="82"/>
      <c r="X6" s="239"/>
    </row>
    <row r="7" spans="1:24" s="10" customFormat="1" ht="15.75" hidden="1">
      <c r="A7" s="87" t="s">
        <v>149</v>
      </c>
      <c r="B7" s="17">
        <v>2</v>
      </c>
      <c r="C7" s="82"/>
      <c r="D7" s="82"/>
      <c r="E7" s="82"/>
      <c r="X7" s="320" t="e">
        <f>W7/V7*100</f>
        <v>#DIV/0!</v>
      </c>
    </row>
    <row r="8" spans="1:24" s="10" customFormat="1" ht="15.75">
      <c r="A8" s="87" t="s">
        <v>150</v>
      </c>
      <c r="B8" s="17">
        <v>2</v>
      </c>
      <c r="C8" s="82">
        <v>276520</v>
      </c>
      <c r="D8" s="82">
        <v>276520</v>
      </c>
      <c r="E8" s="82">
        <v>276520</v>
      </c>
      <c r="G8" s="12"/>
      <c r="X8" s="320">
        <f>E8/D8*100</f>
        <v>100</v>
      </c>
    </row>
    <row r="9" spans="1:24" s="10" customFormat="1" ht="15.75">
      <c r="A9" s="87" t="s">
        <v>151</v>
      </c>
      <c r="B9" s="17">
        <v>2</v>
      </c>
      <c r="C9" s="82">
        <v>352000</v>
      </c>
      <c r="D9" s="82">
        <v>352000</v>
      </c>
      <c r="E9" s="82">
        <v>352000</v>
      </c>
      <c r="G9" s="12"/>
      <c r="X9" s="320">
        <f aca="true" t="shared" si="0" ref="X9:X72">E9/D9*100</f>
        <v>100</v>
      </c>
    </row>
    <row r="10" spans="1:24" s="10" customFormat="1" ht="15.75">
      <c r="A10" s="87" t="s">
        <v>152</v>
      </c>
      <c r="B10" s="17">
        <v>2</v>
      </c>
      <c r="C10" s="82">
        <v>100000</v>
      </c>
      <c r="D10" s="82">
        <v>100000</v>
      </c>
      <c r="E10" s="82">
        <v>100000</v>
      </c>
      <c r="G10" s="12"/>
      <c r="X10" s="320">
        <f t="shared" si="0"/>
        <v>100</v>
      </c>
    </row>
    <row r="11" spans="1:24" s="10" customFormat="1" ht="15.75">
      <c r="A11" s="87" t="s">
        <v>153</v>
      </c>
      <c r="B11" s="17">
        <v>2</v>
      </c>
      <c r="C11" s="82">
        <v>102150</v>
      </c>
      <c r="D11" s="82">
        <v>102150</v>
      </c>
      <c r="E11" s="82">
        <v>102150</v>
      </c>
      <c r="G11" s="12"/>
      <c r="X11" s="320">
        <f t="shared" si="0"/>
        <v>100</v>
      </c>
    </row>
    <row r="12" spans="1:24" s="10" customFormat="1" ht="15.75">
      <c r="A12" s="87" t="s">
        <v>269</v>
      </c>
      <c r="B12" s="17">
        <v>2</v>
      </c>
      <c r="C12" s="82">
        <v>5000000</v>
      </c>
      <c r="D12" s="82">
        <v>5000000</v>
      </c>
      <c r="E12" s="82">
        <v>5000000</v>
      </c>
      <c r="G12" s="12"/>
      <c r="X12" s="320">
        <f t="shared" si="0"/>
        <v>100</v>
      </c>
    </row>
    <row r="13" spans="1:24" s="10" customFormat="1" ht="31.5" hidden="1">
      <c r="A13" s="87" t="s">
        <v>270</v>
      </c>
      <c r="B13" s="17">
        <v>2</v>
      </c>
      <c r="C13" s="82"/>
      <c r="D13" s="82"/>
      <c r="E13" s="82"/>
      <c r="G13" s="12"/>
      <c r="X13" s="320" t="e">
        <f t="shared" si="0"/>
        <v>#DIV/0!</v>
      </c>
    </row>
    <row r="14" spans="1:24" s="10" customFormat="1" ht="15.75">
      <c r="A14" s="113" t="s">
        <v>477</v>
      </c>
      <c r="B14" s="17">
        <v>2</v>
      </c>
      <c r="C14" s="82">
        <v>1457668</v>
      </c>
      <c r="D14" s="144">
        <v>1749201</v>
      </c>
      <c r="E14" s="144">
        <v>1749201</v>
      </c>
      <c r="G14" s="12"/>
      <c r="X14" s="320">
        <f t="shared" si="0"/>
        <v>100</v>
      </c>
    </row>
    <row r="15" spans="1:24" s="10" customFormat="1" ht="15.75" hidden="1">
      <c r="A15" s="87" t="s">
        <v>289</v>
      </c>
      <c r="B15" s="17">
        <v>2</v>
      </c>
      <c r="C15" s="82"/>
      <c r="D15" s="82"/>
      <c r="E15" s="82"/>
      <c r="G15" s="12"/>
      <c r="X15" s="320" t="e">
        <f t="shared" si="0"/>
        <v>#DIV/0!</v>
      </c>
    </row>
    <row r="16" spans="1:24" s="10" customFormat="1" ht="31.5">
      <c r="A16" s="110" t="s">
        <v>268</v>
      </c>
      <c r="B16" s="17"/>
      <c r="C16" s="82">
        <f>SUM(C7:C15)</f>
        <v>7288338</v>
      </c>
      <c r="D16" s="82">
        <f>SUM(D7:D15)</f>
        <v>7579871</v>
      </c>
      <c r="E16" s="82">
        <f>SUM(E7:E15)</f>
        <v>7579871</v>
      </c>
      <c r="G16" s="12"/>
      <c r="X16" s="320">
        <f t="shared" si="0"/>
        <v>100</v>
      </c>
    </row>
    <row r="17" spans="1:24" s="10" customFormat="1" ht="15.75" hidden="1">
      <c r="A17" s="87" t="s">
        <v>272</v>
      </c>
      <c r="B17" s="17">
        <v>2</v>
      </c>
      <c r="C17" s="82"/>
      <c r="D17" s="82"/>
      <c r="E17" s="82"/>
      <c r="G17" s="12"/>
      <c r="X17" s="320" t="e">
        <f t="shared" si="0"/>
        <v>#DIV/0!</v>
      </c>
    </row>
    <row r="18" spans="1:24" s="10" customFormat="1" ht="15.75" hidden="1">
      <c r="A18" s="87" t="s">
        <v>273</v>
      </c>
      <c r="B18" s="17">
        <v>2</v>
      </c>
      <c r="C18" s="82"/>
      <c r="D18" s="82"/>
      <c r="E18" s="82"/>
      <c r="G18" s="12"/>
      <c r="X18" s="320" t="e">
        <f t="shared" si="0"/>
        <v>#DIV/0!</v>
      </c>
    </row>
    <row r="19" spans="1:24" s="10" customFormat="1" ht="31.5" hidden="1">
      <c r="A19" s="110" t="s">
        <v>271</v>
      </c>
      <c r="B19" s="17"/>
      <c r="C19" s="82">
        <f>SUM(C17:C18)</f>
        <v>0</v>
      </c>
      <c r="D19" s="82">
        <f>SUM(D17:D18)</f>
        <v>0</v>
      </c>
      <c r="E19" s="82">
        <f>SUM(E17:E18)</f>
        <v>0</v>
      </c>
      <c r="G19" s="12"/>
      <c r="X19" s="320" t="e">
        <f t="shared" si="0"/>
        <v>#DIV/0!</v>
      </c>
    </row>
    <row r="20" spans="1:24" s="10" customFormat="1" ht="15.75" hidden="1">
      <c r="A20" s="87" t="s">
        <v>274</v>
      </c>
      <c r="B20" s="17">
        <v>2</v>
      </c>
      <c r="C20" s="82"/>
      <c r="D20" s="82"/>
      <c r="E20" s="82"/>
      <c r="G20" s="12"/>
      <c r="X20" s="320" t="e">
        <f t="shared" si="0"/>
        <v>#DIV/0!</v>
      </c>
    </row>
    <row r="21" spans="1:24" s="10" customFormat="1" ht="15.75" hidden="1">
      <c r="A21" s="87" t="s">
        <v>275</v>
      </c>
      <c r="B21" s="17">
        <v>2</v>
      </c>
      <c r="C21" s="82"/>
      <c r="D21" s="82"/>
      <c r="E21" s="82"/>
      <c r="G21" s="12"/>
      <c r="X21" s="320" t="e">
        <f t="shared" si="0"/>
        <v>#DIV/0!</v>
      </c>
    </row>
    <row r="22" spans="1:24" s="10" customFormat="1" ht="15.75" hidden="1">
      <c r="A22" s="113" t="s">
        <v>477</v>
      </c>
      <c r="B22" s="17">
        <v>2</v>
      </c>
      <c r="C22" s="82"/>
      <c r="D22" s="82"/>
      <c r="E22" s="82"/>
      <c r="G22" s="12"/>
      <c r="X22" s="320" t="e">
        <f t="shared" si="0"/>
        <v>#DIV/0!</v>
      </c>
    </row>
    <row r="23" spans="1:24" s="10" customFormat="1" ht="15.75">
      <c r="A23" s="87" t="s">
        <v>278</v>
      </c>
      <c r="B23" s="17">
        <v>2</v>
      </c>
      <c r="C23" s="82">
        <v>221440</v>
      </c>
      <c r="D23" s="144">
        <v>166080</v>
      </c>
      <c r="E23" s="144">
        <v>166080</v>
      </c>
      <c r="G23" s="12"/>
      <c r="X23" s="320">
        <f t="shared" si="0"/>
        <v>100</v>
      </c>
    </row>
    <row r="24" spans="1:24" s="10" customFormat="1" ht="15.75">
      <c r="A24" s="87" t="s">
        <v>279</v>
      </c>
      <c r="B24" s="17">
        <v>2</v>
      </c>
      <c r="C24" s="82">
        <v>2500000</v>
      </c>
      <c r="D24" s="82">
        <v>2500000</v>
      </c>
      <c r="E24" s="82">
        <v>2500000</v>
      </c>
      <c r="G24" s="12"/>
      <c r="X24" s="320">
        <f t="shared" si="0"/>
        <v>100</v>
      </c>
    </row>
    <row r="25" spans="1:24" s="10" customFormat="1" ht="31.5">
      <c r="A25" s="87" t="s">
        <v>478</v>
      </c>
      <c r="B25" s="17">
        <v>2</v>
      </c>
      <c r="C25" s="82">
        <v>854007</v>
      </c>
      <c r="D25" s="82">
        <v>854007</v>
      </c>
      <c r="E25" s="82">
        <v>854007</v>
      </c>
      <c r="G25" s="12"/>
      <c r="X25" s="320">
        <f t="shared" si="0"/>
        <v>100</v>
      </c>
    </row>
    <row r="26" spans="1:24" s="10" customFormat="1" ht="15.75">
      <c r="A26" s="64" t="s">
        <v>541</v>
      </c>
      <c r="B26" s="17">
        <v>2</v>
      </c>
      <c r="C26" s="82"/>
      <c r="D26" s="144">
        <v>140208</v>
      </c>
      <c r="E26" s="144">
        <v>140208</v>
      </c>
      <c r="F26" s="10">
        <v>35052</v>
      </c>
      <c r="G26" s="10">
        <v>35052</v>
      </c>
      <c r="H26" s="10">
        <v>35052</v>
      </c>
      <c r="I26" s="10">
        <v>35052</v>
      </c>
      <c r="Q26" s="10">
        <f>SUM(F26:P26)</f>
        <v>140208</v>
      </c>
      <c r="X26" s="320">
        <f t="shared" si="0"/>
        <v>100</v>
      </c>
    </row>
    <row r="27" spans="1:24" s="10" customFormat="1" ht="15.75">
      <c r="A27" s="64" t="s">
        <v>542</v>
      </c>
      <c r="B27" s="17">
        <v>2</v>
      </c>
      <c r="C27" s="82"/>
      <c r="D27" s="144">
        <v>36246</v>
      </c>
      <c r="E27" s="144">
        <v>36246</v>
      </c>
      <c r="F27" s="12">
        <v>7947</v>
      </c>
      <c r="G27" s="12">
        <v>2650</v>
      </c>
      <c r="H27" s="10">
        <v>2650</v>
      </c>
      <c r="I27" s="10">
        <v>2650</v>
      </c>
      <c r="J27" s="10">
        <v>2650</v>
      </c>
      <c r="K27" s="10">
        <v>2650</v>
      </c>
      <c r="L27" s="10">
        <v>2650</v>
      </c>
      <c r="M27" s="10">
        <v>2650</v>
      </c>
      <c r="N27" s="10">
        <v>4299</v>
      </c>
      <c r="O27" s="10">
        <v>4688</v>
      </c>
      <c r="P27" s="12">
        <v>762</v>
      </c>
      <c r="Q27" s="12">
        <f>SUM(F27:P27)</f>
        <v>36246</v>
      </c>
      <c r="X27" s="320">
        <f t="shared" si="0"/>
        <v>100</v>
      </c>
    </row>
    <row r="28" spans="1:24" s="10" customFormat="1" ht="15.75">
      <c r="A28" s="87" t="s">
        <v>276</v>
      </c>
      <c r="B28" s="17">
        <v>2</v>
      </c>
      <c r="C28" s="82"/>
      <c r="D28" s="82"/>
      <c r="E28" s="82"/>
      <c r="G28" s="12"/>
      <c r="X28" s="320"/>
    </row>
    <row r="29" spans="1:24" s="10" customFormat="1" ht="47.25">
      <c r="A29" s="110" t="s">
        <v>277</v>
      </c>
      <c r="B29" s="17"/>
      <c r="C29" s="82">
        <f>SUM(C20:C28)</f>
        <v>3575447</v>
      </c>
      <c r="D29" s="82">
        <f>SUM(D20:D28)</f>
        <v>3696541</v>
      </c>
      <c r="E29" s="82">
        <f>SUM(E20:E28)</f>
        <v>3696541</v>
      </c>
      <c r="G29" s="12"/>
      <c r="X29" s="320">
        <f t="shared" si="0"/>
        <v>100</v>
      </c>
    </row>
    <row r="30" spans="1:24" s="10" customFormat="1" ht="47.25">
      <c r="A30" s="87" t="s">
        <v>280</v>
      </c>
      <c r="B30" s="17">
        <v>2</v>
      </c>
      <c r="C30" s="82">
        <v>1200000</v>
      </c>
      <c r="D30" s="82">
        <v>1200000</v>
      </c>
      <c r="E30" s="82">
        <v>1200000</v>
      </c>
      <c r="G30" s="12"/>
      <c r="X30" s="320">
        <f t="shared" si="0"/>
        <v>100</v>
      </c>
    </row>
    <row r="31" spans="1:24" s="10" customFormat="1" ht="31.5">
      <c r="A31" s="110" t="s">
        <v>281</v>
      </c>
      <c r="B31" s="17"/>
      <c r="C31" s="82">
        <f>SUM(C30)</f>
        <v>1200000</v>
      </c>
      <c r="D31" s="82">
        <f>SUM(D30)</f>
        <v>1200000</v>
      </c>
      <c r="E31" s="82">
        <f>SUM(E30)</f>
        <v>1200000</v>
      </c>
      <c r="G31" s="12"/>
      <c r="X31" s="320">
        <f t="shared" si="0"/>
        <v>100</v>
      </c>
    </row>
    <row r="32" spans="1:24" s="10" customFormat="1" ht="31.5">
      <c r="A32" s="87" t="s">
        <v>282</v>
      </c>
      <c r="B32" s="17">
        <v>2</v>
      </c>
      <c r="C32" s="82"/>
      <c r="D32" s="144">
        <v>559200</v>
      </c>
      <c r="E32" s="82">
        <v>559200</v>
      </c>
      <c r="G32" s="12"/>
      <c r="X32" s="320">
        <f t="shared" si="0"/>
        <v>100</v>
      </c>
    </row>
    <row r="33" spans="1:24" s="10" customFormat="1" ht="15.75" hidden="1">
      <c r="A33" s="87" t="s">
        <v>283</v>
      </c>
      <c r="B33" s="17">
        <v>2</v>
      </c>
      <c r="C33" s="82"/>
      <c r="D33" s="82"/>
      <c r="E33" s="82"/>
      <c r="G33" s="12"/>
      <c r="X33" s="320" t="e">
        <f t="shared" si="0"/>
        <v>#DIV/0!</v>
      </c>
    </row>
    <row r="34" spans="1:24" s="10" customFormat="1" ht="15.75" hidden="1">
      <c r="A34" s="87" t="s">
        <v>284</v>
      </c>
      <c r="B34" s="17">
        <v>2</v>
      </c>
      <c r="C34" s="82"/>
      <c r="D34" s="82"/>
      <c r="E34" s="82"/>
      <c r="G34" s="12"/>
      <c r="X34" s="320" t="e">
        <f t="shared" si="0"/>
        <v>#DIV/0!</v>
      </c>
    </row>
    <row r="35" spans="1:24" s="10" customFormat="1" ht="31.5" hidden="1">
      <c r="A35" s="87" t="s">
        <v>285</v>
      </c>
      <c r="B35" s="17">
        <v>2</v>
      </c>
      <c r="C35" s="82"/>
      <c r="D35" s="82"/>
      <c r="E35" s="82"/>
      <c r="G35" s="12"/>
      <c r="X35" s="320" t="e">
        <f t="shared" si="0"/>
        <v>#DIV/0!</v>
      </c>
    </row>
    <row r="36" spans="1:24" s="10" customFormat="1" ht="15.75" hidden="1">
      <c r="A36" s="87" t="s">
        <v>286</v>
      </c>
      <c r="B36" s="17">
        <v>2</v>
      </c>
      <c r="C36" s="82"/>
      <c r="D36" s="82"/>
      <c r="E36" s="82"/>
      <c r="G36" s="12"/>
      <c r="X36" s="320" t="e">
        <f t="shared" si="0"/>
        <v>#DIV/0!</v>
      </c>
    </row>
    <row r="37" spans="1:24" s="10" customFormat="1" ht="15.75" hidden="1">
      <c r="A37" s="87" t="s">
        <v>287</v>
      </c>
      <c r="B37" s="17">
        <v>2</v>
      </c>
      <c r="C37" s="82"/>
      <c r="D37" s="82"/>
      <c r="E37" s="82"/>
      <c r="G37" s="12"/>
      <c r="X37" s="320" t="e">
        <f t="shared" si="0"/>
        <v>#DIV/0!</v>
      </c>
    </row>
    <row r="38" spans="1:24" s="10" customFormat="1" ht="15.75" hidden="1">
      <c r="A38" s="87" t="s">
        <v>527</v>
      </c>
      <c r="B38" s="17">
        <v>2</v>
      </c>
      <c r="C38" s="82"/>
      <c r="D38" s="82"/>
      <c r="E38" s="82"/>
      <c r="G38" s="12"/>
      <c r="X38" s="320" t="e">
        <f t="shared" si="0"/>
        <v>#DIV/0!</v>
      </c>
    </row>
    <row r="39" spans="1:24" s="10" customFormat="1" ht="15.75" hidden="1">
      <c r="A39" s="87" t="s">
        <v>288</v>
      </c>
      <c r="B39" s="17">
        <v>2</v>
      </c>
      <c r="C39" s="82"/>
      <c r="D39" s="82"/>
      <c r="E39" s="82"/>
      <c r="G39" s="12"/>
      <c r="X39" s="320" t="e">
        <f t="shared" si="0"/>
        <v>#DIV/0!</v>
      </c>
    </row>
    <row r="40" spans="1:24" s="10" customFormat="1" ht="15.75" hidden="1">
      <c r="A40" s="87" t="s">
        <v>429</v>
      </c>
      <c r="B40" s="17">
        <v>2</v>
      </c>
      <c r="C40" s="82"/>
      <c r="D40" s="82"/>
      <c r="E40" s="82"/>
      <c r="G40" s="12"/>
      <c r="X40" s="320" t="e">
        <f t="shared" si="0"/>
        <v>#DIV/0!</v>
      </c>
    </row>
    <row r="41" spans="1:24" s="10" customFormat="1" ht="15.75">
      <c r="A41" s="87" t="s">
        <v>546</v>
      </c>
      <c r="B41" s="17">
        <v>2</v>
      </c>
      <c r="C41" s="82"/>
      <c r="D41" s="144">
        <v>487000</v>
      </c>
      <c r="E41" s="82">
        <v>487000</v>
      </c>
      <c r="G41" s="12"/>
      <c r="X41" s="320">
        <f t="shared" si="0"/>
        <v>100</v>
      </c>
    </row>
    <row r="42" spans="1:24" s="10" customFormat="1" ht="15.75">
      <c r="A42" s="87" t="s">
        <v>479</v>
      </c>
      <c r="B42" s="17">
        <v>2</v>
      </c>
      <c r="C42" s="82"/>
      <c r="D42" s="144">
        <v>106680</v>
      </c>
      <c r="E42" s="82">
        <v>106680</v>
      </c>
      <c r="G42" s="12"/>
      <c r="X42" s="320">
        <f t="shared" si="0"/>
        <v>100</v>
      </c>
    </row>
    <row r="43" spans="1:24" s="10" customFormat="1" ht="15.75" hidden="1">
      <c r="A43" s="87" t="s">
        <v>289</v>
      </c>
      <c r="B43" s="17">
        <v>2</v>
      </c>
      <c r="C43" s="82"/>
      <c r="D43" s="82"/>
      <c r="E43" s="82"/>
      <c r="G43" s="12"/>
      <c r="X43" s="320" t="e">
        <f t="shared" si="0"/>
        <v>#DIV/0!</v>
      </c>
    </row>
    <row r="44" spans="1:24" s="10" customFormat="1" ht="31.5">
      <c r="A44" s="110" t="s">
        <v>430</v>
      </c>
      <c r="B44" s="17"/>
      <c r="C44" s="82">
        <f>SUM(C32:C43)</f>
        <v>0</v>
      </c>
      <c r="D44" s="82">
        <f>SUM(D32:D43)</f>
        <v>1152880</v>
      </c>
      <c r="E44" s="82">
        <f>SUM(E32:E43)</f>
        <v>1152880</v>
      </c>
      <c r="G44" s="12"/>
      <c r="X44" s="320">
        <f t="shared" si="0"/>
        <v>100</v>
      </c>
    </row>
    <row r="45" spans="1:24" s="10" customFormat="1" ht="15.75">
      <c r="A45" s="64" t="s">
        <v>543</v>
      </c>
      <c r="B45" s="17">
        <v>2</v>
      </c>
      <c r="C45" s="82"/>
      <c r="D45" s="82">
        <v>105029</v>
      </c>
      <c r="E45" s="82">
        <v>105029</v>
      </c>
      <c r="G45" s="12"/>
      <c r="X45" s="320">
        <f t="shared" si="0"/>
        <v>100</v>
      </c>
    </row>
    <row r="46" spans="1:24" s="10" customFormat="1" ht="15.75">
      <c r="A46" s="110" t="s">
        <v>431</v>
      </c>
      <c r="B46" s="17"/>
      <c r="C46" s="82">
        <f>SUM(C45)</f>
        <v>0</v>
      </c>
      <c r="D46" s="82">
        <f>SUM(D45)</f>
        <v>105029</v>
      </c>
      <c r="E46" s="82">
        <f>SUM(E45)</f>
        <v>105029</v>
      </c>
      <c r="G46" s="12"/>
      <c r="X46" s="320">
        <f t="shared" si="0"/>
        <v>100</v>
      </c>
    </row>
    <row r="47" spans="1:24" s="10" customFormat="1" ht="15.75" hidden="1">
      <c r="A47" s="64"/>
      <c r="B47" s="17"/>
      <c r="C47" s="82"/>
      <c r="D47" s="82"/>
      <c r="E47" s="82"/>
      <c r="G47" s="12"/>
      <c r="X47" s="320" t="e">
        <f t="shared" si="0"/>
        <v>#DIV/0!</v>
      </c>
    </row>
    <row r="48" spans="1:24" s="10" customFormat="1" ht="15.75" hidden="1">
      <c r="A48" s="64" t="s">
        <v>291</v>
      </c>
      <c r="B48" s="17"/>
      <c r="C48" s="82"/>
      <c r="D48" s="82"/>
      <c r="E48" s="82"/>
      <c r="G48" s="12"/>
      <c r="X48" s="320" t="e">
        <f t="shared" si="0"/>
        <v>#DIV/0!</v>
      </c>
    </row>
    <row r="49" spans="1:24" s="10" customFormat="1" ht="15.75" hidden="1">
      <c r="A49" s="64"/>
      <c r="B49" s="17"/>
      <c r="C49" s="82"/>
      <c r="D49" s="82"/>
      <c r="E49" s="82"/>
      <c r="G49" s="12"/>
      <c r="X49" s="320" t="e">
        <f t="shared" si="0"/>
        <v>#DIV/0!</v>
      </c>
    </row>
    <row r="50" spans="1:24" s="10" customFormat="1" ht="31.5" hidden="1">
      <c r="A50" s="64" t="s">
        <v>294</v>
      </c>
      <c r="B50" s="17"/>
      <c r="C50" s="82"/>
      <c r="D50" s="82"/>
      <c r="E50" s="82"/>
      <c r="G50" s="12"/>
      <c r="X50" s="320" t="e">
        <f t="shared" si="0"/>
        <v>#DIV/0!</v>
      </c>
    </row>
    <row r="51" spans="1:24" s="10" customFormat="1" ht="15.75" hidden="1">
      <c r="A51" s="64"/>
      <c r="B51" s="17"/>
      <c r="C51" s="82"/>
      <c r="D51" s="82"/>
      <c r="E51" s="82"/>
      <c r="G51" s="12"/>
      <c r="X51" s="320" t="e">
        <f t="shared" si="0"/>
        <v>#DIV/0!</v>
      </c>
    </row>
    <row r="52" spans="1:24" s="10" customFormat="1" ht="31.5" hidden="1">
      <c r="A52" s="64" t="s">
        <v>293</v>
      </c>
      <c r="B52" s="17"/>
      <c r="C52" s="82"/>
      <c r="D52" s="82"/>
      <c r="E52" s="82"/>
      <c r="G52" s="12"/>
      <c r="X52" s="320" t="e">
        <f t="shared" si="0"/>
        <v>#DIV/0!</v>
      </c>
    </row>
    <row r="53" spans="1:24" s="10" customFormat="1" ht="15.75" hidden="1">
      <c r="A53" s="64"/>
      <c r="B53" s="17"/>
      <c r="C53" s="82"/>
      <c r="D53" s="82"/>
      <c r="E53" s="82"/>
      <c r="G53" s="12"/>
      <c r="X53" s="320" t="e">
        <f t="shared" si="0"/>
        <v>#DIV/0!</v>
      </c>
    </row>
    <row r="54" spans="1:24" s="10" customFormat="1" ht="31.5" hidden="1">
      <c r="A54" s="64" t="s">
        <v>292</v>
      </c>
      <c r="B54" s="17"/>
      <c r="C54" s="82"/>
      <c r="D54" s="82"/>
      <c r="E54" s="82"/>
      <c r="G54" s="12"/>
      <c r="X54" s="320" t="e">
        <f t="shared" si="0"/>
        <v>#DIV/0!</v>
      </c>
    </row>
    <row r="55" spans="1:24" s="10" customFormat="1" ht="15.75">
      <c r="A55" s="87" t="s">
        <v>514</v>
      </c>
      <c r="B55" s="17">
        <v>2</v>
      </c>
      <c r="C55" s="82"/>
      <c r="D55" s="82"/>
      <c r="E55" s="82"/>
      <c r="G55" s="12"/>
      <c r="X55" s="320"/>
    </row>
    <row r="56" spans="1:24" s="10" customFormat="1" ht="15.75">
      <c r="A56" s="87" t="s">
        <v>515</v>
      </c>
      <c r="B56" s="17">
        <v>2</v>
      </c>
      <c r="C56" s="82">
        <v>110400</v>
      </c>
      <c r="D56" s="82"/>
      <c r="E56" s="82"/>
      <c r="G56" s="12"/>
      <c r="X56" s="320"/>
    </row>
    <row r="57" spans="1:24" s="10" customFormat="1" ht="15.75">
      <c r="A57" s="87" t="s">
        <v>516</v>
      </c>
      <c r="B57" s="17">
        <v>2</v>
      </c>
      <c r="C57" s="82">
        <v>25044</v>
      </c>
      <c r="D57" s="82"/>
      <c r="E57" s="82"/>
      <c r="G57" s="12"/>
      <c r="X57" s="320"/>
    </row>
    <row r="58" spans="1:24" s="10" customFormat="1" ht="31.5">
      <c r="A58" s="87" t="s">
        <v>517</v>
      </c>
      <c r="B58" s="17">
        <v>2</v>
      </c>
      <c r="C58" s="82">
        <v>105029</v>
      </c>
      <c r="D58" s="82"/>
      <c r="E58" s="82"/>
      <c r="G58" s="12"/>
      <c r="X58" s="320"/>
    </row>
    <row r="59" spans="1:24" s="10" customFormat="1" ht="15.75">
      <c r="A59" s="109" t="s">
        <v>471</v>
      </c>
      <c r="B59" s="100"/>
      <c r="C59" s="82">
        <f>SUM(C55:C58)</f>
        <v>240473</v>
      </c>
      <c r="D59" s="82">
        <f>SUM(D55:D58)</f>
        <v>0</v>
      </c>
      <c r="E59" s="82">
        <f>SUM(E55:E58)</f>
        <v>0</v>
      </c>
      <c r="G59" s="12"/>
      <c r="X59" s="320"/>
    </row>
    <row r="60" spans="1:24" s="10" customFormat="1" ht="15.75" hidden="1">
      <c r="A60" s="87" t="s">
        <v>154</v>
      </c>
      <c r="B60" s="100">
        <v>2</v>
      </c>
      <c r="C60" s="82"/>
      <c r="D60" s="82"/>
      <c r="E60" s="82"/>
      <c r="G60" s="12"/>
      <c r="X60" s="320" t="e">
        <f t="shared" si="0"/>
        <v>#DIV/0!</v>
      </c>
    </row>
    <row r="61" spans="1:24" s="10" customFormat="1" ht="15.75" hidden="1">
      <c r="A61" s="87" t="s">
        <v>295</v>
      </c>
      <c r="B61" s="100">
        <v>2</v>
      </c>
      <c r="C61" s="82"/>
      <c r="D61" s="82"/>
      <c r="E61" s="82"/>
      <c r="G61" s="12"/>
      <c r="X61" s="320" t="e">
        <f t="shared" si="0"/>
        <v>#DIV/0!</v>
      </c>
    </row>
    <row r="62" spans="1:24" s="10" customFormat="1" ht="15.75" hidden="1">
      <c r="A62" s="87" t="s">
        <v>155</v>
      </c>
      <c r="B62" s="100">
        <v>2</v>
      </c>
      <c r="C62" s="82"/>
      <c r="D62" s="82"/>
      <c r="E62" s="82"/>
      <c r="G62" s="12"/>
      <c r="X62" s="320" t="e">
        <f t="shared" si="0"/>
        <v>#DIV/0!</v>
      </c>
    </row>
    <row r="63" spans="1:24" s="10" customFormat="1" ht="15.75" hidden="1">
      <c r="A63" s="109" t="s">
        <v>157</v>
      </c>
      <c r="B63" s="100"/>
      <c r="C63" s="82">
        <f>SUM(C60:C62)</f>
        <v>0</v>
      </c>
      <c r="D63" s="82">
        <f>SUM(D60:D62)</f>
        <v>0</v>
      </c>
      <c r="E63" s="82">
        <f>SUM(E60:E62)</f>
        <v>0</v>
      </c>
      <c r="G63" s="12"/>
      <c r="X63" s="320" t="e">
        <f t="shared" si="0"/>
        <v>#DIV/0!</v>
      </c>
    </row>
    <row r="64" spans="1:24" s="10" customFormat="1" ht="15.75">
      <c r="A64" s="87" t="s">
        <v>518</v>
      </c>
      <c r="B64" s="100">
        <v>2</v>
      </c>
      <c r="C64" s="82">
        <v>808569</v>
      </c>
      <c r="D64" s="82">
        <v>808569</v>
      </c>
      <c r="E64" s="82">
        <v>179682</v>
      </c>
      <c r="G64" s="12"/>
      <c r="X64" s="320">
        <f t="shared" si="0"/>
        <v>22.22222222222222</v>
      </c>
    </row>
    <row r="65" spans="1:24" s="10" customFormat="1" ht="15.75">
      <c r="A65" s="87" t="s">
        <v>544</v>
      </c>
      <c r="B65" s="100">
        <v>2</v>
      </c>
      <c r="C65" s="82"/>
      <c r="D65" s="82">
        <v>70485</v>
      </c>
      <c r="E65" s="82">
        <v>70485</v>
      </c>
      <c r="G65" s="12"/>
      <c r="X65" s="320">
        <f t="shared" si="0"/>
        <v>100</v>
      </c>
    </row>
    <row r="66" spans="1:24" s="10" customFormat="1" ht="15.75">
      <c r="A66" s="109" t="s">
        <v>158</v>
      </c>
      <c r="B66" s="100"/>
      <c r="C66" s="82">
        <f>SUM(C64:C65)</f>
        <v>808569</v>
      </c>
      <c r="D66" s="82">
        <f>SUM(D64:D65)</f>
        <v>879054</v>
      </c>
      <c r="E66" s="82">
        <f>SUM(E64:E65)</f>
        <v>250167</v>
      </c>
      <c r="G66" s="12"/>
      <c r="X66" s="320">
        <f t="shared" si="0"/>
        <v>28.45866124265404</v>
      </c>
    </row>
    <row r="67" spans="1:24" s="10" customFormat="1" ht="15.75" hidden="1">
      <c r="A67" s="87" t="s">
        <v>129</v>
      </c>
      <c r="B67" s="17">
        <v>2</v>
      </c>
      <c r="C67" s="82"/>
      <c r="D67" s="82"/>
      <c r="E67" s="82"/>
      <c r="G67" s="12"/>
      <c r="X67" s="320" t="e">
        <f t="shared" si="0"/>
        <v>#DIV/0!</v>
      </c>
    </row>
    <row r="68" spans="1:24" s="10" customFormat="1" ht="15.75" hidden="1">
      <c r="A68" s="87" t="s">
        <v>447</v>
      </c>
      <c r="B68" s="102">
        <v>2</v>
      </c>
      <c r="C68" s="82"/>
      <c r="D68" s="82"/>
      <c r="E68" s="82"/>
      <c r="G68" s="12"/>
      <c r="X68" s="320" t="e">
        <f t="shared" si="0"/>
        <v>#DIV/0!</v>
      </c>
    </row>
    <row r="69" spans="1:24" s="10" customFormat="1" ht="15.75" hidden="1">
      <c r="A69" s="87" t="s">
        <v>456</v>
      </c>
      <c r="B69" s="102">
        <v>2</v>
      </c>
      <c r="C69" s="82"/>
      <c r="D69" s="82"/>
      <c r="E69" s="82"/>
      <c r="G69" s="12"/>
      <c r="X69" s="320" t="e">
        <f t="shared" si="0"/>
        <v>#DIV/0!</v>
      </c>
    </row>
    <row r="70" spans="1:24" s="10" customFormat="1" ht="15.75" hidden="1">
      <c r="A70" s="87" t="s">
        <v>448</v>
      </c>
      <c r="B70" s="102">
        <v>2</v>
      </c>
      <c r="C70" s="82"/>
      <c r="D70" s="82"/>
      <c r="E70" s="82"/>
      <c r="G70" s="12"/>
      <c r="X70" s="320" t="e">
        <f t="shared" si="0"/>
        <v>#DIV/0!</v>
      </c>
    </row>
    <row r="71" spans="1:24" s="10" customFormat="1" ht="15.75" hidden="1">
      <c r="A71" s="87" t="s">
        <v>457</v>
      </c>
      <c r="B71" s="102">
        <v>2</v>
      </c>
      <c r="C71" s="82"/>
      <c r="D71" s="82"/>
      <c r="E71" s="82"/>
      <c r="G71" s="12"/>
      <c r="X71" s="320" t="e">
        <f t="shared" si="0"/>
        <v>#DIV/0!</v>
      </c>
    </row>
    <row r="72" spans="1:24" s="10" customFormat="1" ht="15.75" hidden="1">
      <c r="A72" s="87" t="s">
        <v>449</v>
      </c>
      <c r="B72" s="102">
        <v>2</v>
      </c>
      <c r="C72" s="82"/>
      <c r="D72" s="82"/>
      <c r="E72" s="82"/>
      <c r="G72" s="12"/>
      <c r="X72" s="320" t="e">
        <f t="shared" si="0"/>
        <v>#DIV/0!</v>
      </c>
    </row>
    <row r="73" spans="1:24" s="10" customFormat="1" ht="15.75" hidden="1">
      <c r="A73" s="87" t="s">
        <v>458</v>
      </c>
      <c r="B73" s="102">
        <v>2</v>
      </c>
      <c r="C73" s="82"/>
      <c r="D73" s="82"/>
      <c r="E73" s="82"/>
      <c r="G73" s="12"/>
      <c r="X73" s="320" t="e">
        <f aca="true" t="shared" si="1" ref="X73:X136">E73/D73*100</f>
        <v>#DIV/0!</v>
      </c>
    </row>
    <row r="74" spans="1:24" s="10" customFormat="1" ht="15.75">
      <c r="A74" s="87" t="s">
        <v>545</v>
      </c>
      <c r="B74" s="17">
        <v>2</v>
      </c>
      <c r="C74" s="82"/>
      <c r="D74" s="82">
        <v>40000</v>
      </c>
      <c r="E74" s="82">
        <v>40000</v>
      </c>
      <c r="G74" s="12"/>
      <c r="X74" s="320">
        <f t="shared" si="1"/>
        <v>100</v>
      </c>
    </row>
    <row r="75" spans="1:24" s="10" customFormat="1" ht="15.75" hidden="1">
      <c r="A75" s="87" t="s">
        <v>118</v>
      </c>
      <c r="B75" s="17"/>
      <c r="C75" s="82"/>
      <c r="D75" s="82"/>
      <c r="E75" s="82"/>
      <c r="G75" s="12"/>
      <c r="X75" s="320" t="e">
        <f t="shared" si="1"/>
        <v>#DIV/0!</v>
      </c>
    </row>
    <row r="76" spans="1:24" s="10" customFormat="1" ht="31.5">
      <c r="A76" s="109" t="s">
        <v>159</v>
      </c>
      <c r="B76" s="17"/>
      <c r="C76" s="82">
        <f>SUM(C67:C75)</f>
        <v>0</v>
      </c>
      <c r="D76" s="82">
        <f>SUM(D67:D75)</f>
        <v>40000</v>
      </c>
      <c r="E76" s="82">
        <f>SUM(E67:E75)</f>
        <v>40000</v>
      </c>
      <c r="G76" s="12"/>
      <c r="X76" s="320">
        <f t="shared" si="1"/>
        <v>100</v>
      </c>
    </row>
    <row r="77" spans="1:24" s="10" customFormat="1" ht="15.75" hidden="1">
      <c r="A77" s="87" t="s">
        <v>459</v>
      </c>
      <c r="B77" s="102">
        <v>2</v>
      </c>
      <c r="C77" s="82"/>
      <c r="D77" s="82"/>
      <c r="E77" s="82"/>
      <c r="G77" s="12"/>
      <c r="X77" s="320" t="e">
        <f t="shared" si="1"/>
        <v>#DIV/0!</v>
      </c>
    </row>
    <row r="78" spans="1:24" s="10" customFormat="1" ht="15.75" hidden="1">
      <c r="A78" s="87" t="s">
        <v>460</v>
      </c>
      <c r="B78" s="102">
        <v>2</v>
      </c>
      <c r="C78" s="82"/>
      <c r="D78" s="82"/>
      <c r="E78" s="82"/>
      <c r="G78" s="12"/>
      <c r="X78" s="320" t="e">
        <f t="shared" si="1"/>
        <v>#DIV/0!</v>
      </c>
    </row>
    <row r="79" spans="1:24" s="10" customFormat="1" ht="15.75" hidden="1">
      <c r="A79" s="87" t="s">
        <v>461</v>
      </c>
      <c r="B79" s="102">
        <v>2</v>
      </c>
      <c r="C79" s="82"/>
      <c r="D79" s="82"/>
      <c r="E79" s="82"/>
      <c r="G79" s="12"/>
      <c r="X79" s="320" t="e">
        <f t="shared" si="1"/>
        <v>#DIV/0!</v>
      </c>
    </row>
    <row r="80" spans="1:24" s="10" customFormat="1" ht="15.75" hidden="1">
      <c r="A80" s="87" t="s">
        <v>462</v>
      </c>
      <c r="B80" s="102">
        <v>2</v>
      </c>
      <c r="C80" s="82"/>
      <c r="D80" s="82"/>
      <c r="E80" s="82"/>
      <c r="G80" s="12"/>
      <c r="X80" s="320" t="e">
        <f t="shared" si="1"/>
        <v>#DIV/0!</v>
      </c>
    </row>
    <row r="81" spans="1:24" s="10" customFormat="1" ht="15.75" hidden="1">
      <c r="A81" s="87" t="s">
        <v>463</v>
      </c>
      <c r="B81" s="102">
        <v>2</v>
      </c>
      <c r="C81" s="82"/>
      <c r="D81" s="82"/>
      <c r="E81" s="82"/>
      <c r="G81" s="12"/>
      <c r="X81" s="320" t="e">
        <f t="shared" si="1"/>
        <v>#DIV/0!</v>
      </c>
    </row>
    <row r="82" spans="1:24" s="10" customFormat="1" ht="15.75" hidden="1">
      <c r="A82" s="87" t="s">
        <v>464</v>
      </c>
      <c r="B82" s="102">
        <v>2</v>
      </c>
      <c r="C82" s="82"/>
      <c r="D82" s="82"/>
      <c r="E82" s="82"/>
      <c r="G82" s="12"/>
      <c r="X82" s="320" t="e">
        <f t="shared" si="1"/>
        <v>#DIV/0!</v>
      </c>
    </row>
    <row r="83" spans="1:24" s="10" customFormat="1" ht="15.75" hidden="1">
      <c r="A83" s="87" t="s">
        <v>465</v>
      </c>
      <c r="B83" s="17">
        <v>2</v>
      </c>
      <c r="C83" s="82"/>
      <c r="D83" s="82"/>
      <c r="E83" s="82"/>
      <c r="G83" s="12"/>
      <c r="X83" s="320" t="e">
        <f t="shared" si="1"/>
        <v>#DIV/0!</v>
      </c>
    </row>
    <row r="84" spans="1:24" s="10" customFormat="1" ht="15.75" hidden="1">
      <c r="A84" s="87" t="s">
        <v>466</v>
      </c>
      <c r="B84" s="17">
        <v>2</v>
      </c>
      <c r="C84" s="82"/>
      <c r="D84" s="82"/>
      <c r="E84" s="82"/>
      <c r="G84" s="12"/>
      <c r="X84" s="320" t="e">
        <f t="shared" si="1"/>
        <v>#DIV/0!</v>
      </c>
    </row>
    <row r="85" spans="1:24" s="10" customFormat="1" ht="15.75" hidden="1">
      <c r="A85" s="87" t="s">
        <v>118</v>
      </c>
      <c r="B85" s="17"/>
      <c r="C85" s="82"/>
      <c r="D85" s="82"/>
      <c r="E85" s="82"/>
      <c r="G85" s="12"/>
      <c r="X85" s="320" t="e">
        <f t="shared" si="1"/>
        <v>#DIV/0!</v>
      </c>
    </row>
    <row r="86" spans="1:24" s="10" customFormat="1" ht="15.75" hidden="1">
      <c r="A86" s="87" t="s">
        <v>118</v>
      </c>
      <c r="B86" s="17"/>
      <c r="C86" s="82"/>
      <c r="D86" s="82"/>
      <c r="E86" s="82"/>
      <c r="G86" s="12"/>
      <c r="X86" s="320" t="e">
        <f t="shared" si="1"/>
        <v>#DIV/0!</v>
      </c>
    </row>
    <row r="87" spans="1:24" s="10" customFormat="1" ht="15.75" hidden="1">
      <c r="A87" s="109" t="s">
        <v>296</v>
      </c>
      <c r="B87" s="17"/>
      <c r="C87" s="82">
        <f>SUM(C77:C86)</f>
        <v>0</v>
      </c>
      <c r="D87" s="82">
        <f>SUM(D77:D86)</f>
        <v>0</v>
      </c>
      <c r="E87" s="82">
        <f>SUM(E77:E86)</f>
        <v>0</v>
      </c>
      <c r="G87" s="12"/>
      <c r="X87" s="320" t="e">
        <f t="shared" si="1"/>
        <v>#DIV/0!</v>
      </c>
    </row>
    <row r="88" spans="1:24" s="10" customFormat="1" ht="15.75" hidden="1">
      <c r="A88" s="64"/>
      <c r="B88" s="17"/>
      <c r="C88" s="82"/>
      <c r="D88" s="82"/>
      <c r="E88" s="82"/>
      <c r="G88" s="12"/>
      <c r="X88" s="320" t="e">
        <f t="shared" si="1"/>
        <v>#DIV/0!</v>
      </c>
    </row>
    <row r="89" spans="1:24" s="10" customFormat="1" ht="15.75" hidden="1">
      <c r="A89" s="64"/>
      <c r="B89" s="17"/>
      <c r="C89" s="82"/>
      <c r="D89" s="82"/>
      <c r="E89" s="82"/>
      <c r="G89" s="12"/>
      <c r="X89" s="320" t="e">
        <f t="shared" si="1"/>
        <v>#DIV/0!</v>
      </c>
    </row>
    <row r="90" spans="1:24" s="10" customFormat="1" ht="31.5">
      <c r="A90" s="110" t="s">
        <v>297</v>
      </c>
      <c r="B90" s="17"/>
      <c r="C90" s="82">
        <f>C59+C63+C66+C76+C87</f>
        <v>1049042</v>
      </c>
      <c r="D90" s="82">
        <f>D59+D63+D66+D76+D87</f>
        <v>919054</v>
      </c>
      <c r="E90" s="82">
        <f>E59+E63+E66+E76+E87</f>
        <v>290167</v>
      </c>
      <c r="G90" s="12"/>
      <c r="X90" s="320">
        <f t="shared" si="1"/>
        <v>31.572355922502922</v>
      </c>
    </row>
    <row r="91" spans="1:24" s="10" customFormat="1" ht="31.5">
      <c r="A91" s="43" t="s">
        <v>267</v>
      </c>
      <c r="B91" s="102"/>
      <c r="C91" s="84">
        <f>SUM(C92:C92:C94)</f>
        <v>13112827</v>
      </c>
      <c r="D91" s="84">
        <f>SUM(D92:D92:D94)</f>
        <v>14653375</v>
      </c>
      <c r="E91" s="84">
        <f>SUM(E92:E92:E94)</f>
        <v>14024488</v>
      </c>
      <c r="G91" s="12"/>
      <c r="X91" s="320">
        <f t="shared" si="1"/>
        <v>95.70824468765728</v>
      </c>
    </row>
    <row r="92" spans="1:24" s="10" customFormat="1" ht="15.75">
      <c r="A92" s="87" t="s">
        <v>390</v>
      </c>
      <c r="B92" s="100">
        <v>1</v>
      </c>
      <c r="C92" s="82">
        <f>SUMIF($B$6:$B$91,"1",C$6:C$91)</f>
        <v>0</v>
      </c>
      <c r="D92" s="82">
        <f>SUMIF($B$6:$B$91,"1",D$6:D$91)</f>
        <v>0</v>
      </c>
      <c r="E92" s="82">
        <f>SUMIF($B$6:$B$91,"1",E$6:E$91)</f>
        <v>0</v>
      </c>
      <c r="G92" s="12"/>
      <c r="X92" s="320"/>
    </row>
    <row r="93" spans="1:24" s="10" customFormat="1" ht="15.75">
      <c r="A93" s="87" t="s">
        <v>232</v>
      </c>
      <c r="B93" s="100">
        <v>2</v>
      </c>
      <c r="C93" s="82">
        <f>SUMIF($B$6:$B$91,"2",C$6:C$91)</f>
        <v>13112827</v>
      </c>
      <c r="D93" s="82">
        <f>SUMIF($B$6:$B$91,"2",D$6:D$91)</f>
        <v>14653375</v>
      </c>
      <c r="E93" s="82">
        <f>SUMIF($B$6:$B$91,"2",E$6:E$91)</f>
        <v>14024488</v>
      </c>
      <c r="G93" s="12"/>
      <c r="X93" s="320">
        <f t="shared" si="1"/>
        <v>95.70824468765728</v>
      </c>
    </row>
    <row r="94" spans="1:24" s="10" customFormat="1" ht="15.75">
      <c r="A94" s="87" t="s">
        <v>124</v>
      </c>
      <c r="B94" s="100">
        <v>3</v>
      </c>
      <c r="C94" s="82">
        <f>SUMIF($B$6:$B$91,"3",C$6:C$91)</f>
        <v>0</v>
      </c>
      <c r="D94" s="82">
        <f>SUMIF($B$6:$B$91,"3",D$6:D$91)</f>
        <v>0</v>
      </c>
      <c r="E94" s="82">
        <f>SUMIF($B$6:$B$91,"3",E$6:E$91)</f>
        <v>0</v>
      </c>
      <c r="G94" s="12"/>
      <c r="X94" s="320"/>
    </row>
    <row r="95" spans="1:24" s="10" customFormat="1" ht="31.5">
      <c r="A95" s="68" t="s">
        <v>298</v>
      </c>
      <c r="B95" s="17"/>
      <c r="C95" s="84"/>
      <c r="D95" s="84"/>
      <c r="E95" s="84"/>
      <c r="G95" s="12"/>
      <c r="X95" s="320"/>
    </row>
    <row r="96" spans="1:24" s="10" customFormat="1" ht="15.75" hidden="1">
      <c r="A96" s="87" t="s">
        <v>156</v>
      </c>
      <c r="B96" s="17">
        <v>2</v>
      </c>
      <c r="C96" s="82"/>
      <c r="D96" s="82"/>
      <c r="E96" s="82"/>
      <c r="G96" s="12"/>
      <c r="X96" s="320" t="e">
        <f t="shared" si="1"/>
        <v>#DIV/0!</v>
      </c>
    </row>
    <row r="97" spans="1:24" s="10" customFormat="1" ht="15.75" hidden="1">
      <c r="A97" s="87" t="s">
        <v>300</v>
      </c>
      <c r="B97" s="17">
        <v>2</v>
      </c>
      <c r="C97" s="82"/>
      <c r="D97" s="82"/>
      <c r="E97" s="82"/>
      <c r="G97" s="12"/>
      <c r="X97" s="320" t="e">
        <f t="shared" si="1"/>
        <v>#DIV/0!</v>
      </c>
    </row>
    <row r="98" spans="1:24" s="10" customFormat="1" ht="31.5" hidden="1">
      <c r="A98" s="87" t="s">
        <v>301</v>
      </c>
      <c r="B98" s="17">
        <v>2</v>
      </c>
      <c r="C98" s="82"/>
      <c r="D98" s="82"/>
      <c r="E98" s="82"/>
      <c r="G98" s="12"/>
      <c r="X98" s="320" t="e">
        <f t="shared" si="1"/>
        <v>#DIV/0!</v>
      </c>
    </row>
    <row r="99" spans="1:24" s="10" customFormat="1" ht="31.5" hidden="1">
      <c r="A99" s="87" t="s">
        <v>302</v>
      </c>
      <c r="B99" s="17">
        <v>2</v>
      </c>
      <c r="C99" s="82"/>
      <c r="D99" s="82"/>
      <c r="E99" s="82"/>
      <c r="G99" s="12"/>
      <c r="X99" s="320" t="e">
        <f t="shared" si="1"/>
        <v>#DIV/0!</v>
      </c>
    </row>
    <row r="100" spans="1:24" s="10" customFormat="1" ht="31.5" hidden="1">
      <c r="A100" s="87" t="s">
        <v>303</v>
      </c>
      <c r="B100" s="17">
        <v>2</v>
      </c>
      <c r="C100" s="82"/>
      <c r="D100" s="82"/>
      <c r="E100" s="82"/>
      <c r="G100" s="12"/>
      <c r="X100" s="320" t="e">
        <f t="shared" si="1"/>
        <v>#DIV/0!</v>
      </c>
    </row>
    <row r="101" spans="1:24" s="10" customFormat="1" ht="18.75" customHeight="1">
      <c r="A101" s="87" t="s">
        <v>304</v>
      </c>
      <c r="B101" s="17">
        <v>2</v>
      </c>
      <c r="C101" s="82"/>
      <c r="D101" s="82">
        <v>343000</v>
      </c>
      <c r="E101" s="82">
        <v>343000</v>
      </c>
      <c r="G101" s="12"/>
      <c r="X101" s="320">
        <f t="shared" si="1"/>
        <v>100</v>
      </c>
    </row>
    <row r="102" spans="1:24" s="10" customFormat="1" ht="31.5">
      <c r="A102" s="109" t="s">
        <v>305</v>
      </c>
      <c r="B102" s="17"/>
      <c r="C102" s="82">
        <f>SUM(C96:C101)</f>
        <v>0</v>
      </c>
      <c r="D102" s="82">
        <f>SUM(D96:D101)</f>
        <v>343000</v>
      </c>
      <c r="E102" s="82">
        <f>SUM(E96:E101)</f>
        <v>343000</v>
      </c>
      <c r="G102" s="12"/>
      <c r="X102" s="320">
        <f t="shared" si="1"/>
        <v>100</v>
      </c>
    </row>
    <row r="103" spans="1:24" s="10" customFormat="1" ht="15.75" hidden="1">
      <c r="A103" s="87"/>
      <c r="B103" s="17"/>
      <c r="C103" s="82"/>
      <c r="D103" s="82"/>
      <c r="E103" s="82"/>
      <c r="G103" s="12"/>
      <c r="X103" s="320" t="e">
        <f t="shared" si="1"/>
        <v>#DIV/0!</v>
      </c>
    </row>
    <row r="104" spans="1:24" s="10" customFormat="1" ht="15.75" hidden="1">
      <c r="A104" s="87"/>
      <c r="B104" s="17"/>
      <c r="C104" s="82"/>
      <c r="D104" s="82"/>
      <c r="E104" s="82"/>
      <c r="G104" s="12"/>
      <c r="X104" s="320" t="e">
        <f t="shared" si="1"/>
        <v>#DIV/0!</v>
      </c>
    </row>
    <row r="105" spans="1:24" s="10" customFormat="1" ht="15.75">
      <c r="A105" s="109" t="s">
        <v>306</v>
      </c>
      <c r="B105" s="17"/>
      <c r="C105" s="82">
        <f>SUM(C103:C104)</f>
        <v>0</v>
      </c>
      <c r="D105" s="82">
        <f>SUM(D103:D104)</f>
        <v>0</v>
      </c>
      <c r="E105" s="82">
        <f>SUM(E103:E104)</f>
        <v>0</v>
      </c>
      <c r="G105" s="12"/>
      <c r="X105" s="320"/>
    </row>
    <row r="106" spans="1:24" s="10" customFormat="1" ht="31.5">
      <c r="A106" s="110" t="s">
        <v>307</v>
      </c>
      <c r="B106" s="17"/>
      <c r="C106" s="82">
        <f>C102+C105</f>
        <v>0</v>
      </c>
      <c r="D106" s="82">
        <f>D102+D105</f>
        <v>343000</v>
      </c>
      <c r="E106" s="82">
        <f>E102+E105</f>
        <v>343000</v>
      </c>
      <c r="G106" s="12"/>
      <c r="X106" s="320">
        <f t="shared" si="1"/>
        <v>100</v>
      </c>
    </row>
    <row r="107" spans="1:24" s="10" customFormat="1" ht="15.75" hidden="1">
      <c r="A107" s="64"/>
      <c r="B107" s="17"/>
      <c r="C107" s="82"/>
      <c r="D107" s="82"/>
      <c r="E107" s="82"/>
      <c r="G107" s="12"/>
      <c r="X107" s="320" t="e">
        <f t="shared" si="1"/>
        <v>#DIV/0!</v>
      </c>
    </row>
    <row r="108" spans="1:24" s="10" customFormat="1" ht="31.5" hidden="1">
      <c r="A108" s="64" t="s">
        <v>308</v>
      </c>
      <c r="B108" s="17"/>
      <c r="C108" s="82"/>
      <c r="D108" s="82"/>
      <c r="E108" s="82"/>
      <c r="G108" s="12"/>
      <c r="X108" s="320" t="e">
        <f t="shared" si="1"/>
        <v>#DIV/0!</v>
      </c>
    </row>
    <row r="109" spans="1:24" s="10" customFormat="1" ht="15.75" hidden="1">
      <c r="A109" s="64"/>
      <c r="B109" s="17"/>
      <c r="C109" s="82"/>
      <c r="D109" s="82"/>
      <c r="E109" s="82"/>
      <c r="G109" s="12"/>
      <c r="X109" s="320" t="e">
        <f t="shared" si="1"/>
        <v>#DIV/0!</v>
      </c>
    </row>
    <row r="110" spans="1:24" s="10" customFormat="1" ht="31.5" hidden="1">
      <c r="A110" s="64" t="s">
        <v>309</v>
      </c>
      <c r="B110" s="17"/>
      <c r="C110" s="82"/>
      <c r="D110" s="82"/>
      <c r="E110" s="82"/>
      <c r="G110" s="12"/>
      <c r="X110" s="320" t="e">
        <f t="shared" si="1"/>
        <v>#DIV/0!</v>
      </c>
    </row>
    <row r="111" spans="1:24" s="10" customFormat="1" ht="15.75" hidden="1">
      <c r="A111" s="64"/>
      <c r="B111" s="17"/>
      <c r="C111" s="82"/>
      <c r="D111" s="82"/>
      <c r="E111" s="82"/>
      <c r="G111" s="12"/>
      <c r="X111" s="320" t="e">
        <f t="shared" si="1"/>
        <v>#DIV/0!</v>
      </c>
    </row>
    <row r="112" spans="1:24" s="10" customFormat="1" ht="31.5" hidden="1">
      <c r="A112" s="64" t="s">
        <v>310</v>
      </c>
      <c r="B112" s="17"/>
      <c r="C112" s="82"/>
      <c r="D112" s="82"/>
      <c r="E112" s="82"/>
      <c r="G112" s="12"/>
      <c r="X112" s="320" t="e">
        <f t="shared" si="1"/>
        <v>#DIV/0!</v>
      </c>
    </row>
    <row r="113" spans="1:24" s="10" customFormat="1" ht="31.5">
      <c r="A113" s="87" t="s">
        <v>481</v>
      </c>
      <c r="B113" s="17">
        <v>2</v>
      </c>
      <c r="C113" s="82">
        <v>1500000</v>
      </c>
      <c r="D113" s="82">
        <v>1500000</v>
      </c>
      <c r="E113" s="82">
        <v>1500000</v>
      </c>
      <c r="G113" s="12"/>
      <c r="X113" s="320">
        <f t="shared" si="1"/>
        <v>100</v>
      </c>
    </row>
    <row r="114" spans="1:24" s="10" customFormat="1" ht="15.75">
      <c r="A114" s="109" t="s">
        <v>482</v>
      </c>
      <c r="B114" s="17"/>
      <c r="C114" s="82">
        <f>SUM(C112:C113)</f>
        <v>1500000</v>
      </c>
      <c r="D114" s="82">
        <f>SUM(D112:D113)</f>
        <v>1500000</v>
      </c>
      <c r="E114" s="82">
        <f>SUM(E112:E113)</f>
        <v>1500000</v>
      </c>
      <c r="G114" s="12"/>
      <c r="X114" s="320">
        <f t="shared" si="1"/>
        <v>100</v>
      </c>
    </row>
    <row r="115" spans="1:24" s="10" customFormat="1" ht="15.75">
      <c r="A115" s="64" t="s">
        <v>556</v>
      </c>
      <c r="B115" s="17">
        <v>2</v>
      </c>
      <c r="C115" s="82"/>
      <c r="D115" s="82">
        <v>695000</v>
      </c>
      <c r="E115" s="82">
        <v>695000</v>
      </c>
      <c r="G115" s="12"/>
      <c r="X115" s="320">
        <f t="shared" si="1"/>
        <v>100</v>
      </c>
    </row>
    <row r="116" spans="1:24" s="10" customFormat="1" ht="15.75">
      <c r="A116" s="110" t="s">
        <v>557</v>
      </c>
      <c r="B116" s="17"/>
      <c r="C116" s="82"/>
      <c r="D116" s="82">
        <f>SUM(D115)</f>
        <v>695000</v>
      </c>
      <c r="E116" s="82">
        <f>SUM(E115)</f>
        <v>695000</v>
      </c>
      <c r="G116" s="12"/>
      <c r="X116" s="320">
        <f t="shared" si="1"/>
        <v>100</v>
      </c>
    </row>
    <row r="117" spans="1:24" s="10" customFormat="1" ht="15.75" hidden="1">
      <c r="A117" s="123"/>
      <c r="B117" s="17"/>
      <c r="C117" s="82"/>
      <c r="D117" s="82"/>
      <c r="E117" s="82"/>
      <c r="G117" s="12"/>
      <c r="X117" s="320" t="e">
        <f t="shared" si="1"/>
        <v>#DIV/0!</v>
      </c>
    </row>
    <row r="118" spans="1:24" s="10" customFormat="1" ht="15.75" hidden="1">
      <c r="A118" s="123"/>
      <c r="B118" s="17"/>
      <c r="C118" s="82"/>
      <c r="D118" s="82"/>
      <c r="E118" s="82"/>
      <c r="G118" s="12"/>
      <c r="X118" s="320" t="e">
        <f t="shared" si="1"/>
        <v>#DIV/0!</v>
      </c>
    </row>
    <row r="119" spans="1:24" s="10" customFormat="1" ht="15.75" hidden="1">
      <c r="A119" s="109" t="s">
        <v>159</v>
      </c>
      <c r="B119" s="17"/>
      <c r="C119" s="82">
        <f>SUM(C117:C118)</f>
        <v>0</v>
      </c>
      <c r="D119" s="82">
        <f>SUM(D117:D118)</f>
        <v>0</v>
      </c>
      <c r="E119" s="82">
        <f>SUM(E117:E118)</f>
        <v>0</v>
      </c>
      <c r="G119" s="12"/>
      <c r="X119" s="320" t="e">
        <f t="shared" si="1"/>
        <v>#DIV/0!</v>
      </c>
    </row>
    <row r="120" spans="1:24" s="10" customFormat="1" ht="31.5">
      <c r="A120" s="64" t="s">
        <v>311</v>
      </c>
      <c r="B120" s="17"/>
      <c r="C120" s="82">
        <f>C114+C119+C116</f>
        <v>1500000</v>
      </c>
      <c r="D120" s="82">
        <f>D114+D119+D116</f>
        <v>2195000</v>
      </c>
      <c r="E120" s="82">
        <f>E114+E119+E116</f>
        <v>2195000</v>
      </c>
      <c r="G120" s="12"/>
      <c r="X120" s="320">
        <f t="shared" si="1"/>
        <v>100</v>
      </c>
    </row>
    <row r="121" spans="1:24" s="10" customFormat="1" ht="31.5">
      <c r="A121" s="43" t="s">
        <v>298</v>
      </c>
      <c r="B121" s="102"/>
      <c r="C121" s="84">
        <f>SUM(C122:C122:C124)</f>
        <v>1500000</v>
      </c>
      <c r="D121" s="84">
        <f>SUM(D122:D122:D124)</f>
        <v>2538000</v>
      </c>
      <c r="E121" s="84">
        <f>SUM(E122:E122:E124)</f>
        <v>2538000</v>
      </c>
      <c r="G121" s="12"/>
      <c r="X121" s="320">
        <f t="shared" si="1"/>
        <v>100</v>
      </c>
    </row>
    <row r="122" spans="1:24" s="10" customFormat="1" ht="15.75">
      <c r="A122" s="87" t="s">
        <v>390</v>
      </c>
      <c r="B122" s="100">
        <v>1</v>
      </c>
      <c r="C122" s="82">
        <f>SUMIF($B$95:$B$121,"1",C$95:C$121)</f>
        <v>0</v>
      </c>
      <c r="D122" s="82">
        <f>SUMIF($B$95:$B$121,"1",D$95:D$121)</f>
        <v>0</v>
      </c>
      <c r="E122" s="82">
        <f>SUMIF($B$95:$B$121,"1",E$95:E$121)</f>
        <v>0</v>
      </c>
      <c r="G122" s="12"/>
      <c r="X122" s="320"/>
    </row>
    <row r="123" spans="1:24" s="10" customFormat="1" ht="15.75">
      <c r="A123" s="87" t="s">
        <v>232</v>
      </c>
      <c r="B123" s="100">
        <v>2</v>
      </c>
      <c r="C123" s="82">
        <f>SUMIF($B$95:$B$121,"2",C$95:C$121)</f>
        <v>1500000</v>
      </c>
      <c r="D123" s="82">
        <f>SUMIF($B$95:$B$121,"2",D$95:D$121)</f>
        <v>2538000</v>
      </c>
      <c r="E123" s="82">
        <f>SUMIF($B$95:$B$121,"2",E$95:E$121)</f>
        <v>2538000</v>
      </c>
      <c r="G123" s="12"/>
      <c r="X123" s="320">
        <f t="shared" si="1"/>
        <v>100</v>
      </c>
    </row>
    <row r="124" spans="1:24" s="10" customFormat="1" ht="15.75">
      <c r="A124" s="87" t="s">
        <v>124</v>
      </c>
      <c r="B124" s="100">
        <v>3</v>
      </c>
      <c r="C124" s="82">
        <f>SUMIF($B$95:$B$121,"3",C$95:C$121)</f>
        <v>0</v>
      </c>
      <c r="D124" s="82">
        <f>SUMIF($B$95:$B$121,"3",D$95:D$121)</f>
        <v>0</v>
      </c>
      <c r="E124" s="82">
        <f>SUMIF($B$95:$B$121,"3",E$95:E$121)</f>
        <v>0</v>
      </c>
      <c r="G124" s="12"/>
      <c r="X124" s="320"/>
    </row>
    <row r="125" spans="1:24" s="10" customFormat="1" ht="15.75">
      <c r="A125" s="68" t="s">
        <v>313</v>
      </c>
      <c r="B125" s="17"/>
      <c r="C125" s="84"/>
      <c r="D125" s="84"/>
      <c r="E125" s="84"/>
      <c r="G125" s="12"/>
      <c r="X125" s="320"/>
    </row>
    <row r="126" spans="1:24" s="10" customFormat="1" ht="31.5" hidden="1">
      <c r="A126" s="87" t="s">
        <v>315</v>
      </c>
      <c r="B126" s="17">
        <v>2</v>
      </c>
      <c r="C126" s="82"/>
      <c r="D126" s="82"/>
      <c r="E126" s="82"/>
      <c r="G126" s="12"/>
      <c r="X126" s="320" t="e">
        <f t="shared" si="1"/>
        <v>#DIV/0!</v>
      </c>
    </row>
    <row r="127" spans="1:24" s="10" customFormat="1" ht="15.75" hidden="1">
      <c r="A127" s="110" t="s">
        <v>314</v>
      </c>
      <c r="B127" s="17"/>
      <c r="C127" s="82">
        <f>SUM(C126)</f>
        <v>0</v>
      </c>
      <c r="D127" s="82">
        <f>SUM(D126)</f>
        <v>0</v>
      </c>
      <c r="E127" s="82">
        <f>SUM(E126)</f>
        <v>0</v>
      </c>
      <c r="G127" s="12"/>
      <c r="X127" s="320" t="e">
        <f t="shared" si="1"/>
        <v>#DIV/0!</v>
      </c>
    </row>
    <row r="128" spans="1:24" s="10" customFormat="1" ht="15.75">
      <c r="A128" s="87" t="s">
        <v>116</v>
      </c>
      <c r="B128" s="17">
        <v>3</v>
      </c>
      <c r="C128" s="82">
        <v>160000</v>
      </c>
      <c r="D128" s="82">
        <v>160000</v>
      </c>
      <c r="E128" s="82">
        <v>79800</v>
      </c>
      <c r="G128" s="12"/>
      <c r="X128" s="320">
        <f t="shared" si="1"/>
        <v>49.875</v>
      </c>
    </row>
    <row r="129" spans="1:24" s="10" customFormat="1" ht="15.75" hidden="1">
      <c r="A129" s="87" t="s">
        <v>115</v>
      </c>
      <c r="B129" s="17">
        <v>3</v>
      </c>
      <c r="C129" s="82"/>
      <c r="D129" s="82"/>
      <c r="E129" s="82"/>
      <c r="G129" s="12"/>
      <c r="X129" s="320" t="e">
        <f t="shared" si="1"/>
        <v>#DIV/0!</v>
      </c>
    </row>
    <row r="130" spans="1:24" s="10" customFormat="1" ht="15.75">
      <c r="A130" s="110" t="s">
        <v>316</v>
      </c>
      <c r="B130" s="17"/>
      <c r="C130" s="82">
        <f>SUM(C128:C129)</f>
        <v>160000</v>
      </c>
      <c r="D130" s="82">
        <f>SUM(D128:D129)</f>
        <v>160000</v>
      </c>
      <c r="E130" s="82">
        <f>SUM(E128:E129)</f>
        <v>79800</v>
      </c>
      <c r="G130" s="12"/>
      <c r="X130" s="320">
        <f t="shared" si="1"/>
        <v>49.875</v>
      </c>
    </row>
    <row r="131" spans="1:24" s="10" customFormat="1" ht="31.5">
      <c r="A131" s="87" t="s">
        <v>317</v>
      </c>
      <c r="B131" s="17">
        <v>3</v>
      </c>
      <c r="C131" s="82">
        <v>265000</v>
      </c>
      <c r="D131" s="82">
        <v>265000</v>
      </c>
      <c r="E131" s="82">
        <v>369600</v>
      </c>
      <c r="G131" s="12"/>
      <c r="X131" s="320">
        <f t="shared" si="1"/>
        <v>139.47169811320754</v>
      </c>
    </row>
    <row r="132" spans="1:24" s="10" customFormat="1" ht="31.5" hidden="1">
      <c r="A132" s="87" t="s">
        <v>318</v>
      </c>
      <c r="B132" s="17">
        <v>3</v>
      </c>
      <c r="C132" s="82"/>
      <c r="D132" s="82"/>
      <c r="E132" s="82"/>
      <c r="G132" s="12"/>
      <c r="X132" s="320" t="e">
        <f t="shared" si="1"/>
        <v>#DIV/0!</v>
      </c>
    </row>
    <row r="133" spans="1:24" s="10" customFormat="1" ht="15.75">
      <c r="A133" s="110" t="s">
        <v>319</v>
      </c>
      <c r="B133" s="17"/>
      <c r="C133" s="82">
        <f>SUM(C131:C132)</f>
        <v>265000</v>
      </c>
      <c r="D133" s="82">
        <f>SUM(D131:D132)</f>
        <v>265000</v>
      </c>
      <c r="E133" s="82">
        <f>SUM(E131:E132)</f>
        <v>369600</v>
      </c>
      <c r="G133" s="12"/>
      <c r="X133" s="320">
        <f t="shared" si="1"/>
        <v>139.47169811320754</v>
      </c>
    </row>
    <row r="134" spans="1:24" s="10" customFormat="1" ht="31.5">
      <c r="A134" s="87" t="s">
        <v>320</v>
      </c>
      <c r="B134" s="17">
        <v>2</v>
      </c>
      <c r="C134" s="82">
        <v>146000</v>
      </c>
      <c r="D134" s="82">
        <v>146000</v>
      </c>
      <c r="E134" s="82">
        <v>120183</v>
      </c>
      <c r="G134" s="12"/>
      <c r="X134" s="320">
        <f t="shared" si="1"/>
        <v>82.31712328767124</v>
      </c>
    </row>
    <row r="135" spans="1:24" s="10" customFormat="1" ht="15.75" hidden="1">
      <c r="A135" s="87" t="s">
        <v>321</v>
      </c>
      <c r="B135" s="17">
        <v>2</v>
      </c>
      <c r="C135" s="82"/>
      <c r="D135" s="82"/>
      <c r="E135" s="82"/>
      <c r="G135" s="12"/>
      <c r="X135" s="320" t="e">
        <f t="shared" si="1"/>
        <v>#DIV/0!</v>
      </c>
    </row>
    <row r="136" spans="1:24" s="10" customFormat="1" ht="15.75">
      <c r="A136" s="64" t="s">
        <v>322</v>
      </c>
      <c r="B136" s="17"/>
      <c r="C136" s="82">
        <f>SUM(C134:C135)</f>
        <v>146000</v>
      </c>
      <c r="D136" s="82">
        <f>SUM(D134:D135)</f>
        <v>146000</v>
      </c>
      <c r="E136" s="82">
        <f>SUM(E134:E135)</f>
        <v>120183</v>
      </c>
      <c r="G136" s="12"/>
      <c r="X136" s="320">
        <f t="shared" si="1"/>
        <v>82.31712328767124</v>
      </c>
    </row>
    <row r="137" spans="1:24" s="10" customFormat="1" ht="15.75" hidden="1">
      <c r="A137" s="87" t="s">
        <v>323</v>
      </c>
      <c r="B137" s="17">
        <v>3</v>
      </c>
      <c r="C137" s="82"/>
      <c r="D137" s="82"/>
      <c r="E137" s="82"/>
      <c r="G137" s="12"/>
      <c r="X137" s="320" t="e">
        <f aca="true" t="shared" si="2" ref="X137:X200">E137/D137*100</f>
        <v>#DIV/0!</v>
      </c>
    </row>
    <row r="138" spans="1:24" s="10" customFormat="1" ht="15.75" hidden="1">
      <c r="A138" s="87" t="s">
        <v>324</v>
      </c>
      <c r="B138" s="17">
        <v>2</v>
      </c>
      <c r="C138" s="82"/>
      <c r="D138" s="82"/>
      <c r="E138" s="82"/>
      <c r="G138" s="12"/>
      <c r="X138" s="320" t="e">
        <f t="shared" si="2"/>
        <v>#DIV/0!</v>
      </c>
    </row>
    <row r="139" spans="1:24" s="10" customFormat="1" ht="15.75" hidden="1">
      <c r="A139" s="110" t="s">
        <v>325</v>
      </c>
      <c r="B139" s="17"/>
      <c r="C139" s="82">
        <f>SUM(C137:C138)</f>
        <v>0</v>
      </c>
      <c r="D139" s="82">
        <f>SUM(D137:D138)</f>
        <v>0</v>
      </c>
      <c r="E139" s="82">
        <f>SUM(E137:E138)</f>
        <v>0</v>
      </c>
      <c r="G139" s="12"/>
      <c r="X139" s="320" t="e">
        <f t="shared" si="2"/>
        <v>#DIV/0!</v>
      </c>
    </row>
    <row r="140" spans="1:24" s="10" customFormat="1" ht="15.75" hidden="1">
      <c r="A140" s="87" t="s">
        <v>326</v>
      </c>
      <c r="B140" s="17">
        <v>2</v>
      </c>
      <c r="C140" s="82"/>
      <c r="D140" s="82"/>
      <c r="E140" s="82"/>
      <c r="G140" s="12"/>
      <c r="X140" s="320" t="e">
        <f t="shared" si="2"/>
        <v>#DIV/0!</v>
      </c>
    </row>
    <row r="141" spans="1:24" s="10" customFormat="1" ht="15.75" hidden="1">
      <c r="A141" s="87" t="s">
        <v>327</v>
      </c>
      <c r="B141" s="17">
        <v>2</v>
      </c>
      <c r="C141" s="82"/>
      <c r="D141" s="82"/>
      <c r="E141" s="82"/>
      <c r="G141" s="12"/>
      <c r="X141" s="320" t="e">
        <f t="shared" si="2"/>
        <v>#DIV/0!</v>
      </c>
    </row>
    <row r="142" spans="1:24" s="10" customFormat="1" ht="15.75" hidden="1">
      <c r="A142" s="87" t="s">
        <v>146</v>
      </c>
      <c r="B142" s="17">
        <v>2</v>
      </c>
      <c r="C142" s="82"/>
      <c r="D142" s="82"/>
      <c r="E142" s="82"/>
      <c r="G142" s="12"/>
      <c r="X142" s="320" t="e">
        <f t="shared" si="2"/>
        <v>#DIV/0!</v>
      </c>
    </row>
    <row r="143" spans="1:24" s="10" customFormat="1" ht="15.75" hidden="1">
      <c r="A143" s="87" t="s">
        <v>147</v>
      </c>
      <c r="B143" s="17">
        <v>2</v>
      </c>
      <c r="C143" s="82"/>
      <c r="D143" s="82"/>
      <c r="E143" s="82"/>
      <c r="G143" s="12"/>
      <c r="X143" s="320" t="e">
        <f t="shared" si="2"/>
        <v>#DIV/0!</v>
      </c>
    </row>
    <row r="144" spans="1:24" s="10" customFormat="1" ht="15.75" hidden="1">
      <c r="A144" s="87" t="s">
        <v>148</v>
      </c>
      <c r="B144" s="17">
        <v>2</v>
      </c>
      <c r="C144" s="82"/>
      <c r="D144" s="82"/>
      <c r="E144" s="82"/>
      <c r="G144" s="12"/>
      <c r="X144" s="320" t="e">
        <f t="shared" si="2"/>
        <v>#DIV/0!</v>
      </c>
    </row>
    <row r="145" spans="1:24" s="10" customFormat="1" ht="47.25" hidden="1">
      <c r="A145" s="87" t="s">
        <v>328</v>
      </c>
      <c r="B145" s="17">
        <v>2</v>
      </c>
      <c r="C145" s="82"/>
      <c r="D145" s="82"/>
      <c r="E145" s="82"/>
      <c r="G145" s="12"/>
      <c r="X145" s="320" t="e">
        <f t="shared" si="2"/>
        <v>#DIV/0!</v>
      </c>
    </row>
    <row r="146" spans="1:24" s="10" customFormat="1" ht="15.75" hidden="1">
      <c r="A146" s="87" t="s">
        <v>329</v>
      </c>
      <c r="B146" s="17">
        <v>2</v>
      </c>
      <c r="C146" s="82"/>
      <c r="D146" s="82"/>
      <c r="E146" s="82"/>
      <c r="G146" s="12"/>
      <c r="X146" s="320" t="e">
        <f t="shared" si="2"/>
        <v>#DIV/0!</v>
      </c>
    </row>
    <row r="147" spans="1:24" s="10" customFormat="1" ht="15.75">
      <c r="A147" s="87" t="s">
        <v>330</v>
      </c>
      <c r="B147" s="17">
        <v>2</v>
      </c>
      <c r="C147" s="82">
        <v>3000</v>
      </c>
      <c r="D147" s="82">
        <v>3000</v>
      </c>
      <c r="E147" s="82">
        <v>942</v>
      </c>
      <c r="G147" s="12"/>
      <c r="X147" s="320">
        <f t="shared" si="2"/>
        <v>31.4</v>
      </c>
    </row>
    <row r="148" spans="1:24" s="10" customFormat="1" ht="31.5">
      <c r="A148" s="109" t="s">
        <v>331</v>
      </c>
      <c r="B148" s="17"/>
      <c r="C148" s="82">
        <f>SUM(C147)</f>
        <v>3000</v>
      </c>
      <c r="D148" s="82">
        <f>SUM(D147)</f>
        <v>3000</v>
      </c>
      <c r="E148" s="82">
        <f>SUM(E147)</f>
        <v>942</v>
      </c>
      <c r="G148" s="12"/>
      <c r="X148" s="320">
        <f t="shared" si="2"/>
        <v>31.4</v>
      </c>
    </row>
    <row r="149" spans="1:24" s="10" customFormat="1" ht="15.75">
      <c r="A149" s="110" t="s">
        <v>332</v>
      </c>
      <c r="B149" s="17"/>
      <c r="C149" s="82">
        <f>SUM(C140:C146)+C148</f>
        <v>3000</v>
      </c>
      <c r="D149" s="82">
        <f>SUM(D140:D146)+D148</f>
        <v>3000</v>
      </c>
      <c r="E149" s="82">
        <f>SUM(E140:E146)+E148</f>
        <v>942</v>
      </c>
      <c r="G149" s="12"/>
      <c r="X149" s="320">
        <f t="shared" si="2"/>
        <v>31.4</v>
      </c>
    </row>
    <row r="150" spans="1:24" s="10" customFormat="1" ht="15.75">
      <c r="A150" s="43" t="s">
        <v>313</v>
      </c>
      <c r="B150" s="102"/>
      <c r="C150" s="84">
        <f>SUM(C151:C151:C153)</f>
        <v>574000</v>
      </c>
      <c r="D150" s="84">
        <f>SUM(D151:D151:D153)</f>
        <v>574000</v>
      </c>
      <c r="E150" s="84">
        <f>SUM(E151:E151:E153)</f>
        <v>570525</v>
      </c>
      <c r="G150" s="12"/>
      <c r="X150" s="320">
        <f t="shared" si="2"/>
        <v>99.39459930313589</v>
      </c>
    </row>
    <row r="151" spans="1:24" s="10" customFormat="1" ht="15.75">
      <c r="A151" s="87" t="s">
        <v>390</v>
      </c>
      <c r="B151" s="100">
        <v>1</v>
      </c>
      <c r="C151" s="82">
        <f>SUMIF($B$125:$B$150,"1",C$125:C$150)</f>
        <v>0</v>
      </c>
      <c r="D151" s="82">
        <f>SUMIF($B$125:$B$150,"1",D$125:D$150)</f>
        <v>0</v>
      </c>
      <c r="E151" s="82">
        <f>SUMIF($B$125:$B$150,"1",E$125:E$150)</f>
        <v>0</v>
      </c>
      <c r="G151" s="12"/>
      <c r="X151" s="320"/>
    </row>
    <row r="152" spans="1:24" s="10" customFormat="1" ht="15.75">
      <c r="A152" s="87" t="s">
        <v>232</v>
      </c>
      <c r="B152" s="100">
        <v>2</v>
      </c>
      <c r="C152" s="82">
        <f>SUMIF($B$125:$B$150,"2",C$125:C$150)</f>
        <v>149000</v>
      </c>
      <c r="D152" s="82">
        <f>SUMIF($B$125:$B$150,"2",D$125:D$150)</f>
        <v>149000</v>
      </c>
      <c r="E152" s="82">
        <f>SUMIF($B$125:$B$150,"2",E$125:E$150)</f>
        <v>121125</v>
      </c>
      <c r="G152" s="12"/>
      <c r="X152" s="320">
        <f t="shared" si="2"/>
        <v>81.29194630872483</v>
      </c>
    </row>
    <row r="153" spans="1:24" s="10" customFormat="1" ht="15.75">
      <c r="A153" s="87" t="s">
        <v>124</v>
      </c>
      <c r="B153" s="100">
        <v>3</v>
      </c>
      <c r="C153" s="82">
        <f>SUMIF($B$125:$B$150,"3",C$125:C$150)</f>
        <v>425000</v>
      </c>
      <c r="D153" s="82">
        <f>SUMIF($B$125:$B$150,"3",D$125:D$150)</f>
        <v>425000</v>
      </c>
      <c r="E153" s="82">
        <f>SUMIF($B$125:$B$150,"3",E$125:E$150)</f>
        <v>449400</v>
      </c>
      <c r="G153" s="12"/>
      <c r="X153" s="320">
        <f t="shared" si="2"/>
        <v>105.74117647058823</v>
      </c>
    </row>
    <row r="154" spans="1:24" s="10" customFormat="1" ht="15.75">
      <c r="A154" s="68" t="s">
        <v>337</v>
      </c>
      <c r="B154" s="17"/>
      <c r="C154" s="84"/>
      <c r="D154" s="84"/>
      <c r="E154" s="84"/>
      <c r="G154" s="12"/>
      <c r="X154" s="320"/>
    </row>
    <row r="155" spans="1:24" s="10" customFormat="1" ht="15.75" hidden="1">
      <c r="A155" s="87" t="s">
        <v>117</v>
      </c>
      <c r="B155" s="17"/>
      <c r="C155" s="84"/>
      <c r="D155" s="84"/>
      <c r="E155" s="84"/>
      <c r="G155" s="12"/>
      <c r="X155" s="320"/>
    </row>
    <row r="156" spans="1:24" s="10" customFormat="1" ht="15.75" hidden="1">
      <c r="A156" s="87" t="s">
        <v>117</v>
      </c>
      <c r="B156" s="17"/>
      <c r="C156" s="84"/>
      <c r="D156" s="84"/>
      <c r="E156" s="84"/>
      <c r="G156" s="12"/>
      <c r="X156" s="320"/>
    </row>
    <row r="157" spans="1:24" s="10" customFormat="1" ht="15.75">
      <c r="A157" s="109" t="s">
        <v>333</v>
      </c>
      <c r="B157" s="17"/>
      <c r="C157" s="82">
        <f>SUM(C155:C156)</f>
        <v>0</v>
      </c>
      <c r="D157" s="82">
        <f>SUM(D155:D156)</f>
        <v>0</v>
      </c>
      <c r="E157" s="82">
        <f>SUM(E155:E156)</f>
        <v>0</v>
      </c>
      <c r="G157" s="12"/>
      <c r="X157" s="320"/>
    </row>
    <row r="158" spans="1:24" s="10" customFormat="1" ht="31.5">
      <c r="A158" s="87" t="s">
        <v>334</v>
      </c>
      <c r="B158" s="17"/>
      <c r="C158" s="82">
        <f>SUM(C159:C160)</f>
        <v>0</v>
      </c>
      <c r="D158" s="82">
        <f>SUM(D159:D160)</f>
        <v>5000</v>
      </c>
      <c r="E158" s="82">
        <f>SUM(E159:E160)</f>
        <v>5000</v>
      </c>
      <c r="G158" s="12"/>
      <c r="X158" s="320">
        <f t="shared" si="2"/>
        <v>100</v>
      </c>
    </row>
    <row r="159" spans="1:24" s="10" customFormat="1" ht="15.75">
      <c r="A159" s="122" t="s">
        <v>442</v>
      </c>
      <c r="B159" s="17">
        <v>2</v>
      </c>
      <c r="C159" s="82"/>
      <c r="D159" s="82"/>
      <c r="E159" s="82"/>
      <c r="G159" s="12"/>
      <c r="X159" s="320"/>
    </row>
    <row r="160" spans="1:24" s="10" customFormat="1" ht="15.75">
      <c r="A160" s="122" t="s">
        <v>483</v>
      </c>
      <c r="B160" s="17">
        <v>2</v>
      </c>
      <c r="C160" s="82"/>
      <c r="D160" s="82">
        <v>5000</v>
      </c>
      <c r="E160" s="82">
        <v>5000</v>
      </c>
      <c r="G160" s="12"/>
      <c r="X160" s="320">
        <f t="shared" si="2"/>
        <v>100</v>
      </c>
    </row>
    <row r="161" spans="1:24" s="10" customFormat="1" ht="31.5" hidden="1">
      <c r="A161" s="87" t="s">
        <v>335</v>
      </c>
      <c r="B161" s="17">
        <v>2</v>
      </c>
      <c r="C161" s="82"/>
      <c r="D161" s="82"/>
      <c r="E161" s="82"/>
      <c r="G161" s="12"/>
      <c r="X161" s="320" t="e">
        <f t="shared" si="2"/>
        <v>#DIV/0!</v>
      </c>
    </row>
    <row r="162" spans="1:24" s="10" customFormat="1" ht="15.75">
      <c r="A162" s="87" t="s">
        <v>519</v>
      </c>
      <c r="B162" s="17">
        <v>2</v>
      </c>
      <c r="C162" s="82">
        <v>125000</v>
      </c>
      <c r="D162" s="82">
        <v>190000</v>
      </c>
      <c r="E162" s="82">
        <v>190000</v>
      </c>
      <c r="G162" s="12"/>
      <c r="X162" s="320">
        <f t="shared" si="2"/>
        <v>100</v>
      </c>
    </row>
    <row r="163" spans="1:24" s="10" customFormat="1" ht="15.75">
      <c r="A163" s="110" t="s">
        <v>336</v>
      </c>
      <c r="B163" s="17"/>
      <c r="C163" s="82">
        <f>SUM(C159:C162)</f>
        <v>125000</v>
      </c>
      <c r="D163" s="82">
        <f>SUM(D159:D162)</f>
        <v>195000</v>
      </c>
      <c r="E163" s="82">
        <f>SUM(E159:E162)</f>
        <v>195000</v>
      </c>
      <c r="G163" s="12"/>
      <c r="X163" s="320">
        <f t="shared" si="2"/>
        <v>100</v>
      </c>
    </row>
    <row r="164" spans="1:24" s="10" customFormat="1" ht="15.75" hidden="1">
      <c r="A164" s="87" t="s">
        <v>118</v>
      </c>
      <c r="B164" s="17"/>
      <c r="C164" s="82"/>
      <c r="D164" s="82"/>
      <c r="E164" s="82"/>
      <c r="G164" s="12"/>
      <c r="X164" s="320" t="e">
        <f t="shared" si="2"/>
        <v>#DIV/0!</v>
      </c>
    </row>
    <row r="165" spans="1:24" s="10" customFormat="1" ht="15.75" hidden="1">
      <c r="A165" s="87" t="s">
        <v>118</v>
      </c>
      <c r="B165" s="17"/>
      <c r="C165" s="82"/>
      <c r="D165" s="82"/>
      <c r="E165" s="82"/>
      <c r="G165" s="12"/>
      <c r="X165" s="320" t="e">
        <f t="shared" si="2"/>
        <v>#DIV/0!</v>
      </c>
    </row>
    <row r="166" spans="1:24" s="10" customFormat="1" ht="15.75" hidden="1">
      <c r="A166" s="109" t="s">
        <v>338</v>
      </c>
      <c r="B166" s="17"/>
      <c r="C166" s="82">
        <f>SUM(C164:C165)</f>
        <v>0</v>
      </c>
      <c r="D166" s="82">
        <f>SUM(D164:D165)</f>
        <v>0</v>
      </c>
      <c r="E166" s="82">
        <f>SUM(E164:E165)</f>
        <v>0</v>
      </c>
      <c r="G166" s="12"/>
      <c r="X166" s="320" t="e">
        <f t="shared" si="2"/>
        <v>#DIV/0!</v>
      </c>
    </row>
    <row r="167" spans="1:24" s="10" customFormat="1" ht="15.75" hidden="1">
      <c r="A167" s="87" t="s">
        <v>118</v>
      </c>
      <c r="B167" s="17"/>
      <c r="C167" s="82"/>
      <c r="D167" s="82"/>
      <c r="E167" s="82"/>
      <c r="G167" s="12"/>
      <c r="X167" s="320" t="e">
        <f t="shared" si="2"/>
        <v>#DIV/0!</v>
      </c>
    </row>
    <row r="168" spans="1:24" s="10" customFormat="1" ht="15.75" hidden="1">
      <c r="A168" s="87"/>
      <c r="B168" s="17"/>
      <c r="C168" s="82"/>
      <c r="D168" s="82"/>
      <c r="E168" s="82"/>
      <c r="G168" s="12"/>
      <c r="X168" s="320" t="e">
        <f t="shared" si="2"/>
        <v>#DIV/0!</v>
      </c>
    </row>
    <row r="169" spans="1:24" s="10" customFormat="1" ht="15.75" hidden="1">
      <c r="A169" s="109" t="s">
        <v>339</v>
      </c>
      <c r="B169" s="17"/>
      <c r="C169" s="82">
        <f>SUM(C167:C168)</f>
        <v>0</v>
      </c>
      <c r="D169" s="82">
        <f>SUM(D167:D168)</f>
        <v>0</v>
      </c>
      <c r="E169" s="82">
        <f>SUM(E167:E168)</f>
        <v>0</v>
      </c>
      <c r="G169" s="12"/>
      <c r="X169" s="320" t="e">
        <f t="shared" si="2"/>
        <v>#DIV/0!</v>
      </c>
    </row>
    <row r="170" spans="1:24" s="10" customFormat="1" ht="15.75" hidden="1">
      <c r="A170" s="64" t="s">
        <v>340</v>
      </c>
      <c r="B170" s="17"/>
      <c r="C170" s="82">
        <f>C166+C169</f>
        <v>0</v>
      </c>
      <c r="D170" s="82">
        <f>D166+D169</f>
        <v>0</v>
      </c>
      <c r="E170" s="82">
        <f>E166+E169</f>
        <v>0</v>
      </c>
      <c r="G170" s="12"/>
      <c r="X170" s="320" t="e">
        <f t="shared" si="2"/>
        <v>#DIV/0!</v>
      </c>
    </row>
    <row r="171" spans="1:24" s="10" customFormat="1" ht="15.75" hidden="1">
      <c r="A171" s="87" t="s">
        <v>341</v>
      </c>
      <c r="B171" s="17">
        <v>2</v>
      </c>
      <c r="C171" s="82"/>
      <c r="D171" s="82"/>
      <c r="E171" s="82"/>
      <c r="G171" s="12"/>
      <c r="X171" s="320" t="e">
        <f t="shared" si="2"/>
        <v>#DIV/0!</v>
      </c>
    </row>
    <row r="172" spans="1:24" s="10" customFormat="1" ht="31.5">
      <c r="A172" s="87" t="s">
        <v>342</v>
      </c>
      <c r="B172" s="17">
        <v>2</v>
      </c>
      <c r="C172" s="82">
        <v>90000</v>
      </c>
      <c r="D172" s="82">
        <v>90000</v>
      </c>
      <c r="E172" s="82">
        <v>94362</v>
      </c>
      <c r="G172" s="12"/>
      <c r="X172" s="320">
        <f t="shared" si="2"/>
        <v>104.84666666666666</v>
      </c>
    </row>
    <row r="173" spans="1:24" s="10" customFormat="1" ht="31.5" hidden="1">
      <c r="A173" s="87" t="s">
        <v>343</v>
      </c>
      <c r="B173" s="17">
        <v>2</v>
      </c>
      <c r="C173" s="82"/>
      <c r="D173" s="82"/>
      <c r="E173" s="82"/>
      <c r="G173" s="12"/>
      <c r="X173" s="320" t="e">
        <f t="shared" si="2"/>
        <v>#DIV/0!</v>
      </c>
    </row>
    <row r="174" spans="1:24" s="10" customFormat="1" ht="15.75" hidden="1">
      <c r="A174" s="87" t="s">
        <v>345</v>
      </c>
      <c r="B174" s="17">
        <v>2</v>
      </c>
      <c r="C174" s="82"/>
      <c r="D174" s="82"/>
      <c r="E174" s="82"/>
      <c r="G174" s="12"/>
      <c r="X174" s="320" t="e">
        <f t="shared" si="2"/>
        <v>#DIV/0!</v>
      </c>
    </row>
    <row r="175" spans="1:24" s="10" customFormat="1" ht="31.5" hidden="1">
      <c r="A175" s="87" t="s">
        <v>344</v>
      </c>
      <c r="B175" s="17">
        <v>2</v>
      </c>
      <c r="C175" s="82"/>
      <c r="D175" s="82"/>
      <c r="E175" s="82"/>
      <c r="G175" s="12"/>
      <c r="X175" s="320" t="e">
        <f t="shared" si="2"/>
        <v>#DIV/0!</v>
      </c>
    </row>
    <row r="176" spans="1:24" s="10" customFormat="1" ht="15.75" hidden="1">
      <c r="A176" s="87" t="s">
        <v>346</v>
      </c>
      <c r="B176" s="17">
        <v>2</v>
      </c>
      <c r="C176" s="82"/>
      <c r="D176" s="82"/>
      <c r="E176" s="82"/>
      <c r="G176" s="12"/>
      <c r="X176" s="320" t="e">
        <f t="shared" si="2"/>
        <v>#DIV/0!</v>
      </c>
    </row>
    <row r="177" spans="1:24" s="10" customFormat="1" ht="15.75" hidden="1">
      <c r="A177" s="87" t="s">
        <v>118</v>
      </c>
      <c r="B177" s="17">
        <v>2</v>
      </c>
      <c r="C177" s="82"/>
      <c r="D177" s="82"/>
      <c r="E177" s="82"/>
      <c r="G177" s="12"/>
      <c r="X177" s="320" t="e">
        <f t="shared" si="2"/>
        <v>#DIV/0!</v>
      </c>
    </row>
    <row r="178" spans="1:24" s="10" customFormat="1" ht="15.75" hidden="1">
      <c r="A178" s="87" t="s">
        <v>118</v>
      </c>
      <c r="B178" s="17">
        <v>2</v>
      </c>
      <c r="C178" s="82"/>
      <c r="D178" s="82"/>
      <c r="E178" s="82"/>
      <c r="G178" s="12"/>
      <c r="X178" s="320" t="e">
        <f t="shared" si="2"/>
        <v>#DIV/0!</v>
      </c>
    </row>
    <row r="179" spans="1:24" s="10" customFormat="1" ht="15.75" hidden="1">
      <c r="A179" s="87" t="s">
        <v>118</v>
      </c>
      <c r="B179" s="17">
        <v>2</v>
      </c>
      <c r="C179" s="82"/>
      <c r="D179" s="82"/>
      <c r="E179" s="82"/>
      <c r="G179" s="12"/>
      <c r="X179" s="320" t="e">
        <f t="shared" si="2"/>
        <v>#DIV/0!</v>
      </c>
    </row>
    <row r="180" spans="1:24" s="10" customFormat="1" ht="15.75" hidden="1">
      <c r="A180" s="87" t="s">
        <v>118</v>
      </c>
      <c r="B180" s="17">
        <v>2</v>
      </c>
      <c r="C180" s="82"/>
      <c r="D180" s="82"/>
      <c r="E180" s="82"/>
      <c r="G180" s="12"/>
      <c r="X180" s="320" t="e">
        <f t="shared" si="2"/>
        <v>#DIV/0!</v>
      </c>
    </row>
    <row r="181" spans="1:24" s="10" customFormat="1" ht="15.75" hidden="1">
      <c r="A181" s="109" t="s">
        <v>347</v>
      </c>
      <c r="B181" s="17"/>
      <c r="C181" s="82">
        <f>SUM(C177:C180)</f>
        <v>0</v>
      </c>
      <c r="D181" s="82">
        <f>SUM(D177:D180)</f>
        <v>0</v>
      </c>
      <c r="E181" s="82">
        <f>SUM(E177:E180)</f>
        <v>0</v>
      </c>
      <c r="G181" s="12"/>
      <c r="X181" s="320" t="e">
        <f t="shared" si="2"/>
        <v>#DIV/0!</v>
      </c>
    </row>
    <row r="182" spans="1:24" s="10" customFormat="1" ht="15.75">
      <c r="A182" s="64" t="s">
        <v>348</v>
      </c>
      <c r="B182" s="17"/>
      <c r="C182" s="82">
        <f>SUM(C171:C176)+C181</f>
        <v>90000</v>
      </c>
      <c r="D182" s="82">
        <f>SUM(D171:D176)+D181</f>
        <v>90000</v>
      </c>
      <c r="E182" s="82">
        <f>SUM(E171:E176)+E181</f>
        <v>94362</v>
      </c>
      <c r="G182" s="12"/>
      <c r="X182" s="320">
        <f t="shared" si="2"/>
        <v>104.84666666666666</v>
      </c>
    </row>
    <row r="183" spans="1:24" s="10" customFormat="1" ht="15.75">
      <c r="A183" s="87" t="s">
        <v>377</v>
      </c>
      <c r="B183" s="17">
        <v>2</v>
      </c>
      <c r="C183" s="82">
        <v>514550</v>
      </c>
      <c r="D183" s="82">
        <v>514550</v>
      </c>
      <c r="E183" s="82">
        <v>359570</v>
      </c>
      <c r="G183" s="12"/>
      <c r="X183" s="320">
        <f t="shared" si="2"/>
        <v>69.8804780876494</v>
      </c>
    </row>
    <row r="184" spans="1:24" s="10" customFormat="1" ht="15.75" hidden="1">
      <c r="A184" s="87" t="s">
        <v>349</v>
      </c>
      <c r="B184" s="17">
        <v>2</v>
      </c>
      <c r="C184" s="82"/>
      <c r="D184" s="82"/>
      <c r="E184" s="82"/>
      <c r="G184" s="12"/>
      <c r="X184" s="320" t="e">
        <f t="shared" si="2"/>
        <v>#DIV/0!</v>
      </c>
    </row>
    <row r="185" spans="1:24" s="10" customFormat="1" ht="15.75" hidden="1">
      <c r="A185" s="87" t="s">
        <v>350</v>
      </c>
      <c r="B185" s="17">
        <v>2</v>
      </c>
      <c r="C185" s="82"/>
      <c r="D185" s="82"/>
      <c r="E185" s="82"/>
      <c r="G185" s="12"/>
      <c r="X185" s="320" t="e">
        <f t="shared" si="2"/>
        <v>#DIV/0!</v>
      </c>
    </row>
    <row r="186" spans="1:24" s="10" customFormat="1" ht="15.75">
      <c r="A186" s="110" t="s">
        <v>351</v>
      </c>
      <c r="B186" s="17"/>
      <c r="C186" s="82">
        <f>SUM(C183:C185)</f>
        <v>514550</v>
      </c>
      <c r="D186" s="82">
        <f>SUM(D183:D185)</f>
        <v>514550</v>
      </c>
      <c r="E186" s="82">
        <f>SUM(E183:E185)</f>
        <v>359570</v>
      </c>
      <c r="G186" s="12"/>
      <c r="X186" s="320">
        <f t="shared" si="2"/>
        <v>69.8804780876494</v>
      </c>
    </row>
    <row r="187" spans="1:24" s="10" customFormat="1" ht="15.75" hidden="1">
      <c r="A187" s="64" t="s">
        <v>352</v>
      </c>
      <c r="B187" s="17"/>
      <c r="C187" s="82"/>
      <c r="D187" s="82"/>
      <c r="E187" s="82"/>
      <c r="G187" s="12"/>
      <c r="X187" s="320" t="e">
        <f t="shared" si="2"/>
        <v>#DIV/0!</v>
      </c>
    </row>
    <row r="188" spans="1:24" s="10" customFormat="1" ht="15.75" hidden="1">
      <c r="A188" s="64" t="s">
        <v>353</v>
      </c>
      <c r="B188" s="17"/>
      <c r="C188" s="82"/>
      <c r="D188" s="82"/>
      <c r="E188" s="82"/>
      <c r="G188" s="12"/>
      <c r="X188" s="320" t="e">
        <f t="shared" si="2"/>
        <v>#DIV/0!</v>
      </c>
    </row>
    <row r="189" spans="1:24" s="10" customFormat="1" ht="15.75" hidden="1">
      <c r="A189" s="87" t="s">
        <v>473</v>
      </c>
      <c r="B189" s="17">
        <v>2</v>
      </c>
      <c r="C189" s="82"/>
      <c r="D189" s="82"/>
      <c r="E189" s="82"/>
      <c r="G189" s="12"/>
      <c r="X189" s="320" t="e">
        <f t="shared" si="2"/>
        <v>#DIV/0!</v>
      </c>
    </row>
    <row r="190" spans="1:24" s="10" customFormat="1" ht="31.5">
      <c r="A190" s="87" t="s">
        <v>474</v>
      </c>
      <c r="B190" s="17">
        <v>2</v>
      </c>
      <c r="C190" s="82">
        <v>19976</v>
      </c>
      <c r="D190" s="82">
        <v>19976</v>
      </c>
      <c r="E190" s="82">
        <v>9839</v>
      </c>
      <c r="G190" s="12"/>
      <c r="X190" s="320">
        <f t="shared" si="2"/>
        <v>49.25410492591109</v>
      </c>
    </row>
    <row r="191" spans="1:24" s="10" customFormat="1" ht="31.5">
      <c r="A191" s="64" t="s">
        <v>472</v>
      </c>
      <c r="B191" s="17"/>
      <c r="C191" s="82">
        <f>SUM(C189:C190)</f>
        <v>19976</v>
      </c>
      <c r="D191" s="82">
        <f>SUM(D189:D190)</f>
        <v>19976</v>
      </c>
      <c r="E191" s="82">
        <f>SUM(E189:E190)</f>
        <v>9839</v>
      </c>
      <c r="G191" s="12"/>
      <c r="X191" s="320">
        <f t="shared" si="2"/>
        <v>49.25410492591109</v>
      </c>
    </row>
    <row r="192" spans="1:24" s="10" customFormat="1" ht="15.75" hidden="1">
      <c r="A192" s="87" t="s">
        <v>475</v>
      </c>
      <c r="B192" s="17">
        <v>2</v>
      </c>
      <c r="C192" s="82"/>
      <c r="D192" s="82"/>
      <c r="E192" s="82"/>
      <c r="G192" s="12"/>
      <c r="X192" s="320" t="e">
        <f t="shared" si="2"/>
        <v>#DIV/0!</v>
      </c>
    </row>
    <row r="193" spans="1:24" s="10" customFormat="1" ht="15.75" hidden="1">
      <c r="A193" s="87" t="s">
        <v>476</v>
      </c>
      <c r="B193" s="17">
        <v>2</v>
      </c>
      <c r="C193" s="82"/>
      <c r="D193" s="82"/>
      <c r="E193" s="82"/>
      <c r="G193" s="12"/>
      <c r="X193" s="320" t="e">
        <f t="shared" si="2"/>
        <v>#DIV/0!</v>
      </c>
    </row>
    <row r="194" spans="1:24" s="10" customFormat="1" ht="15.75" hidden="1">
      <c r="A194" s="64" t="s">
        <v>354</v>
      </c>
      <c r="B194" s="106"/>
      <c r="C194" s="82">
        <f>SUM(C192:C193)</f>
        <v>0</v>
      </c>
      <c r="D194" s="82">
        <f>SUM(D192:D193)</f>
        <v>0</v>
      </c>
      <c r="E194" s="82">
        <f>SUM(E192:E193)</f>
        <v>0</v>
      </c>
      <c r="G194" s="12"/>
      <c r="X194" s="320" t="e">
        <f t="shared" si="2"/>
        <v>#DIV/0!</v>
      </c>
    </row>
    <row r="195" spans="1:24" s="10" customFormat="1" ht="15.75" hidden="1">
      <c r="A195" s="87" t="s">
        <v>432</v>
      </c>
      <c r="B195" s="106">
        <v>2</v>
      </c>
      <c r="C195" s="82"/>
      <c r="D195" s="82"/>
      <c r="E195" s="82"/>
      <c r="G195" s="12"/>
      <c r="X195" s="320" t="e">
        <f t="shared" si="2"/>
        <v>#DIV/0!</v>
      </c>
    </row>
    <row r="196" spans="1:24" s="10" customFormat="1" ht="63" hidden="1">
      <c r="A196" s="87" t="s">
        <v>355</v>
      </c>
      <c r="B196" s="106"/>
      <c r="C196" s="82"/>
      <c r="D196" s="82"/>
      <c r="E196" s="82"/>
      <c r="G196" s="12"/>
      <c r="X196" s="320" t="e">
        <f t="shared" si="2"/>
        <v>#DIV/0!</v>
      </c>
    </row>
    <row r="197" spans="1:24" s="10" customFormat="1" ht="31.5" hidden="1">
      <c r="A197" s="87" t="s">
        <v>357</v>
      </c>
      <c r="B197" s="106">
        <v>2</v>
      </c>
      <c r="C197" s="82"/>
      <c r="D197" s="82"/>
      <c r="E197" s="82"/>
      <c r="G197" s="12"/>
      <c r="X197" s="320" t="e">
        <f t="shared" si="2"/>
        <v>#DIV/0!</v>
      </c>
    </row>
    <row r="198" spans="1:24" s="10" customFormat="1" ht="15.75" hidden="1">
      <c r="A198" s="87" t="s">
        <v>358</v>
      </c>
      <c r="B198" s="106"/>
      <c r="C198" s="82"/>
      <c r="D198" s="82"/>
      <c r="E198" s="82"/>
      <c r="G198" s="12"/>
      <c r="X198" s="320" t="e">
        <f t="shared" si="2"/>
        <v>#DIV/0!</v>
      </c>
    </row>
    <row r="199" spans="1:24" s="10" customFormat="1" ht="15.75" hidden="1">
      <c r="A199" s="109" t="s">
        <v>356</v>
      </c>
      <c r="B199" s="106"/>
      <c r="C199" s="82">
        <f>SUM(C197:C198)</f>
        <v>0</v>
      </c>
      <c r="D199" s="82">
        <f>SUM(D197:D198)</f>
        <v>0</v>
      </c>
      <c r="E199" s="82">
        <f>SUM(E197:E198)</f>
        <v>0</v>
      </c>
      <c r="G199" s="12"/>
      <c r="X199" s="320" t="e">
        <f t="shared" si="2"/>
        <v>#DIV/0!</v>
      </c>
    </row>
    <row r="200" spans="1:24" s="10" customFormat="1" ht="15.75" hidden="1">
      <c r="A200" s="87" t="s">
        <v>118</v>
      </c>
      <c r="B200" s="106"/>
      <c r="C200" s="82"/>
      <c r="D200" s="82"/>
      <c r="E200" s="82"/>
      <c r="G200" s="12"/>
      <c r="X200" s="320" t="e">
        <f t="shared" si="2"/>
        <v>#DIV/0!</v>
      </c>
    </row>
    <row r="201" spans="1:24" s="10" customFormat="1" ht="15.75" hidden="1">
      <c r="A201" s="87" t="s">
        <v>118</v>
      </c>
      <c r="B201" s="106"/>
      <c r="C201" s="82"/>
      <c r="D201" s="82"/>
      <c r="E201" s="82"/>
      <c r="G201" s="12"/>
      <c r="X201" s="320" t="e">
        <f aca="true" t="shared" si="3" ref="X201:X264">E201/D201*100</f>
        <v>#DIV/0!</v>
      </c>
    </row>
    <row r="202" spans="1:24" s="10" customFormat="1" ht="31.5" hidden="1">
      <c r="A202" s="109" t="s">
        <v>359</v>
      </c>
      <c r="B202" s="106"/>
      <c r="C202" s="82">
        <f>SUM(C200:C201)</f>
        <v>0</v>
      </c>
      <c r="D202" s="82">
        <f>SUM(D200:D201)</f>
        <v>0</v>
      </c>
      <c r="E202" s="82">
        <f>SUM(E200:E201)</f>
        <v>0</v>
      </c>
      <c r="G202" s="12"/>
      <c r="X202" s="320" t="e">
        <f t="shared" si="3"/>
        <v>#DIV/0!</v>
      </c>
    </row>
    <row r="203" spans="1:24" s="10" customFormat="1" ht="15.75" hidden="1">
      <c r="A203" s="64" t="s">
        <v>433</v>
      </c>
      <c r="B203" s="106"/>
      <c r="C203" s="82">
        <f>SUM(C196)+C199+C202</f>
        <v>0</v>
      </c>
      <c r="D203" s="82">
        <f>SUM(D196)+D199+D202</f>
        <v>0</v>
      </c>
      <c r="E203" s="82">
        <f>SUM(E196)+E199+E202</f>
        <v>0</v>
      </c>
      <c r="G203" s="12"/>
      <c r="X203" s="320" t="e">
        <f t="shared" si="3"/>
        <v>#DIV/0!</v>
      </c>
    </row>
    <row r="204" spans="1:24" s="10" customFormat="1" ht="15.75">
      <c r="A204" s="43" t="s">
        <v>337</v>
      </c>
      <c r="B204" s="102"/>
      <c r="C204" s="84">
        <f>SUM(C205:C205:C207)</f>
        <v>749526</v>
      </c>
      <c r="D204" s="84">
        <f>SUM(D205:D205:D207)</f>
        <v>819526</v>
      </c>
      <c r="E204" s="84">
        <f>SUM(E205:E205:E207)</f>
        <v>658771</v>
      </c>
      <c r="G204" s="12"/>
      <c r="X204" s="320">
        <f t="shared" si="3"/>
        <v>80.38439292957148</v>
      </c>
    </row>
    <row r="205" spans="1:24" s="10" customFormat="1" ht="15.75">
      <c r="A205" s="87" t="s">
        <v>390</v>
      </c>
      <c r="B205" s="100">
        <v>1</v>
      </c>
      <c r="C205" s="82">
        <f>SUMIF($B$154:$B$204,"1",C$154:C$204)</f>
        <v>0</v>
      </c>
      <c r="D205" s="82">
        <f>SUMIF($B$154:$B$204,"1",D$154:D$204)</f>
        <v>0</v>
      </c>
      <c r="E205" s="82">
        <f>SUMIF($B$154:$B$204,"1",E$154:E$204)</f>
        <v>0</v>
      </c>
      <c r="G205" s="12"/>
      <c r="X205" s="320"/>
    </row>
    <row r="206" spans="1:24" s="10" customFormat="1" ht="15.75">
      <c r="A206" s="87" t="s">
        <v>232</v>
      </c>
      <c r="B206" s="100">
        <v>2</v>
      </c>
      <c r="C206" s="82">
        <f>SUMIF($B$154:$B$204,"2",C$154:C$204)</f>
        <v>749526</v>
      </c>
      <c r="D206" s="82">
        <f>SUMIF($B$154:$B$204,"2",D$154:D$204)</f>
        <v>819526</v>
      </c>
      <c r="E206" s="82">
        <f>SUMIF($B$154:$B$204,"2",E$154:E$204)</f>
        <v>658771</v>
      </c>
      <c r="G206" s="12"/>
      <c r="X206" s="320">
        <f t="shared" si="3"/>
        <v>80.38439292957148</v>
      </c>
    </row>
    <row r="207" spans="1:24" s="10" customFormat="1" ht="15.75">
      <c r="A207" s="87" t="s">
        <v>124</v>
      </c>
      <c r="B207" s="100">
        <v>3</v>
      </c>
      <c r="C207" s="82">
        <f>SUMIF($B$154:$B$204,"3",C$154:C$204)</f>
        <v>0</v>
      </c>
      <c r="D207" s="82">
        <f>SUMIF($B$154:$B$204,"3",D$154:D$204)</f>
        <v>0</v>
      </c>
      <c r="E207" s="82">
        <f>SUMIF($B$154:$B$204,"3",E$154:E$204)</f>
        <v>0</v>
      </c>
      <c r="G207" s="12"/>
      <c r="X207" s="320"/>
    </row>
    <row r="208" spans="1:24" s="10" customFormat="1" ht="15.75" hidden="1">
      <c r="A208" s="68" t="s">
        <v>360</v>
      </c>
      <c r="B208" s="17"/>
      <c r="C208" s="84"/>
      <c r="D208" s="84"/>
      <c r="E208" s="84"/>
      <c r="G208" s="12"/>
      <c r="X208" s="320"/>
    </row>
    <row r="209" spans="1:24" s="10" customFormat="1" ht="15.75" hidden="1">
      <c r="A209" s="87" t="s">
        <v>117</v>
      </c>
      <c r="B209" s="106"/>
      <c r="C209" s="82"/>
      <c r="D209" s="82"/>
      <c r="E209" s="82"/>
      <c r="G209" s="12"/>
      <c r="X209" s="320"/>
    </row>
    <row r="210" spans="1:24" s="10" customFormat="1" ht="15.75" hidden="1">
      <c r="A210" s="110" t="s">
        <v>361</v>
      </c>
      <c r="B210" s="106"/>
      <c r="C210" s="82">
        <f>SUM(C209)</f>
        <v>0</v>
      </c>
      <c r="D210" s="82">
        <f>SUM(D209)</f>
        <v>0</v>
      </c>
      <c r="E210" s="82">
        <f>SUM(E209)</f>
        <v>0</v>
      </c>
      <c r="G210" s="12"/>
      <c r="X210" s="320"/>
    </row>
    <row r="211" spans="1:24" s="10" customFormat="1" ht="15.75" hidden="1">
      <c r="A211" s="87" t="s">
        <v>362</v>
      </c>
      <c r="B211" s="106">
        <v>2</v>
      </c>
      <c r="C211" s="82"/>
      <c r="D211" s="82"/>
      <c r="E211" s="82"/>
      <c r="G211" s="12"/>
      <c r="X211" s="320"/>
    </row>
    <row r="212" spans="1:24" s="10" customFormat="1" ht="15.75" hidden="1">
      <c r="A212" s="87" t="s">
        <v>118</v>
      </c>
      <c r="B212" s="106">
        <v>2</v>
      </c>
      <c r="C212" s="82"/>
      <c r="D212" s="82"/>
      <c r="E212" s="82"/>
      <c r="G212" s="12"/>
      <c r="X212" s="320"/>
    </row>
    <row r="213" spans="1:24" s="10" customFormat="1" ht="15.75" hidden="1">
      <c r="A213" s="87" t="s">
        <v>118</v>
      </c>
      <c r="B213" s="106">
        <v>2</v>
      </c>
      <c r="C213" s="82"/>
      <c r="D213" s="82"/>
      <c r="E213" s="82"/>
      <c r="G213" s="12"/>
      <c r="X213" s="320"/>
    </row>
    <row r="214" spans="1:24" s="10" customFormat="1" ht="31.5" hidden="1">
      <c r="A214" s="109" t="s">
        <v>364</v>
      </c>
      <c r="B214" s="106"/>
      <c r="C214" s="82">
        <f>SUM(C212:C213)</f>
        <v>0</v>
      </c>
      <c r="D214" s="82">
        <f>SUM(D212:D213)</f>
        <v>0</v>
      </c>
      <c r="E214" s="82">
        <f>SUM(E212:E213)</f>
        <v>0</v>
      </c>
      <c r="G214" s="12"/>
      <c r="X214" s="320"/>
    </row>
    <row r="215" spans="1:24" s="10" customFormat="1" ht="15.75" hidden="1">
      <c r="A215" s="64" t="s">
        <v>363</v>
      </c>
      <c r="B215" s="106"/>
      <c r="C215" s="82">
        <f>C211+C214</f>
        <v>0</v>
      </c>
      <c r="D215" s="82">
        <f>D211+D214</f>
        <v>0</v>
      </c>
      <c r="E215" s="82">
        <f>E211+E214</f>
        <v>0</v>
      </c>
      <c r="G215" s="12"/>
      <c r="X215" s="320"/>
    </row>
    <row r="216" spans="1:24" s="10" customFormat="1" ht="15.75" hidden="1">
      <c r="A216" s="87" t="s">
        <v>117</v>
      </c>
      <c r="B216" s="106">
        <v>2</v>
      </c>
      <c r="C216" s="82"/>
      <c r="D216" s="82"/>
      <c r="E216" s="82"/>
      <c r="G216" s="12"/>
      <c r="X216" s="320"/>
    </row>
    <row r="217" spans="1:24" s="10" customFormat="1" ht="15.75" hidden="1">
      <c r="A217" s="87" t="s">
        <v>117</v>
      </c>
      <c r="B217" s="106">
        <v>2</v>
      </c>
      <c r="C217" s="82"/>
      <c r="D217" s="82"/>
      <c r="E217" s="82"/>
      <c r="G217" s="12"/>
      <c r="X217" s="320"/>
    </row>
    <row r="218" spans="1:24" s="10" customFormat="1" ht="15.75" hidden="1">
      <c r="A218" s="87" t="s">
        <v>117</v>
      </c>
      <c r="B218" s="106">
        <v>2</v>
      </c>
      <c r="C218" s="82"/>
      <c r="D218" s="82"/>
      <c r="E218" s="82"/>
      <c r="G218" s="12"/>
      <c r="X218" s="320"/>
    </row>
    <row r="219" spans="1:24" s="10" customFormat="1" ht="15.75" hidden="1">
      <c r="A219" s="110" t="s">
        <v>365</v>
      </c>
      <c r="B219" s="106"/>
      <c r="C219" s="82">
        <f>SUM(C216:C218)</f>
        <v>0</v>
      </c>
      <c r="D219" s="82">
        <f>SUM(D216:D218)</f>
        <v>0</v>
      </c>
      <c r="E219" s="82">
        <f>SUM(E216:E218)</f>
        <v>0</v>
      </c>
      <c r="G219" s="12"/>
      <c r="X219" s="320"/>
    </row>
    <row r="220" spans="1:24" s="10" customFormat="1" ht="15.75" hidden="1">
      <c r="A220" s="87" t="s">
        <v>366</v>
      </c>
      <c r="B220" s="106">
        <v>2</v>
      </c>
      <c r="C220" s="82"/>
      <c r="D220" s="82"/>
      <c r="E220" s="82"/>
      <c r="G220" s="12"/>
      <c r="X220" s="320"/>
    </row>
    <row r="221" spans="1:24" s="10" customFormat="1" ht="15.75" hidden="1">
      <c r="A221" s="87" t="s">
        <v>367</v>
      </c>
      <c r="B221" s="106">
        <v>2</v>
      </c>
      <c r="C221" s="82"/>
      <c r="D221" s="82"/>
      <c r="E221" s="82"/>
      <c r="G221" s="12"/>
      <c r="X221" s="320"/>
    </row>
    <row r="222" spans="1:24" s="10" customFormat="1" ht="15.75" hidden="1">
      <c r="A222" s="64" t="s">
        <v>368</v>
      </c>
      <c r="B222" s="106"/>
      <c r="C222" s="82">
        <f>SUM(C220:C221)</f>
        <v>0</v>
      </c>
      <c r="D222" s="82">
        <f>SUM(D220:D221)</f>
        <v>0</v>
      </c>
      <c r="E222" s="82">
        <f>SUM(E220:E221)</f>
        <v>0</v>
      </c>
      <c r="G222" s="12"/>
      <c r="X222" s="320"/>
    </row>
    <row r="223" spans="1:24" s="10" customFormat="1" ht="15.75" hidden="1">
      <c r="A223" s="64" t="s">
        <v>369</v>
      </c>
      <c r="B223" s="106">
        <v>2</v>
      </c>
      <c r="C223" s="82"/>
      <c r="D223" s="82"/>
      <c r="E223" s="82"/>
      <c r="G223" s="12"/>
      <c r="X223" s="320"/>
    </row>
    <row r="224" spans="1:24" s="10" customFormat="1" ht="15.75" hidden="1">
      <c r="A224" s="43" t="s">
        <v>360</v>
      </c>
      <c r="B224" s="102"/>
      <c r="C224" s="84">
        <f>SUM(C225:C225:C227)</f>
        <v>0</v>
      </c>
      <c r="D224" s="84">
        <f>SUM(D225:D225:D227)</f>
        <v>0</v>
      </c>
      <c r="E224" s="84">
        <f>SUM(E225:E225:E227)</f>
        <v>0</v>
      </c>
      <c r="G224" s="12"/>
      <c r="X224" s="320"/>
    </row>
    <row r="225" spans="1:24" s="10" customFormat="1" ht="15.75" hidden="1">
      <c r="A225" s="87" t="s">
        <v>390</v>
      </c>
      <c r="B225" s="100">
        <v>1</v>
      </c>
      <c r="C225" s="82">
        <f>SUMIF($B$208:$B$224,"1",C$208:C$224)</f>
        <v>0</v>
      </c>
      <c r="D225" s="82">
        <f>SUMIF($B$208:$B$224,"1",D$208:D$224)</f>
        <v>0</v>
      </c>
      <c r="E225" s="82">
        <f>SUMIF($B$208:$B$224,"1",E$208:E$224)</f>
        <v>0</v>
      </c>
      <c r="G225" s="12"/>
      <c r="X225" s="320"/>
    </row>
    <row r="226" spans="1:24" s="10" customFormat="1" ht="15.75" hidden="1">
      <c r="A226" s="87" t="s">
        <v>232</v>
      </c>
      <c r="B226" s="100">
        <v>2</v>
      </c>
      <c r="C226" s="82">
        <f>SUMIF($B$208:$B$224,"2",C$208:C$224)</f>
        <v>0</v>
      </c>
      <c r="D226" s="82">
        <f>SUMIF($B$208:$B$224,"2",D$208:D$224)</f>
        <v>0</v>
      </c>
      <c r="E226" s="82">
        <f>SUMIF($B$208:$B$224,"2",E$208:E$224)</f>
        <v>0</v>
      </c>
      <c r="G226" s="12"/>
      <c r="X226" s="320"/>
    </row>
    <row r="227" spans="1:24" s="10" customFormat="1" ht="15.75" hidden="1">
      <c r="A227" s="87" t="s">
        <v>124</v>
      </c>
      <c r="B227" s="100">
        <v>3</v>
      </c>
      <c r="C227" s="82">
        <f>SUMIF($B$208:$B$224,"3",C$208:C$224)</f>
        <v>0</v>
      </c>
      <c r="D227" s="82">
        <f>SUMIF($B$208:$B$224,"3",D$208:D$224)</f>
        <v>0</v>
      </c>
      <c r="E227" s="82">
        <f>SUMIF($B$208:$B$224,"3",E$208:E$224)</f>
        <v>0</v>
      </c>
      <c r="G227" s="12"/>
      <c r="X227" s="320"/>
    </row>
    <row r="228" spans="1:24" s="10" customFormat="1" ht="15.75">
      <c r="A228" s="68" t="s">
        <v>373</v>
      </c>
      <c r="B228" s="17"/>
      <c r="C228" s="84"/>
      <c r="D228" s="84"/>
      <c r="E228" s="84"/>
      <c r="G228" s="12"/>
      <c r="X228" s="320"/>
    </row>
    <row r="229" spans="1:24" s="10" customFormat="1" ht="15.75" hidden="1">
      <c r="A229" s="87"/>
      <c r="B229" s="17"/>
      <c r="C229" s="84"/>
      <c r="D229" s="84"/>
      <c r="E229" s="84"/>
      <c r="G229" s="12"/>
      <c r="X229" s="320" t="e">
        <f t="shared" si="3"/>
        <v>#DIV/0!</v>
      </c>
    </row>
    <row r="230" spans="1:24" s="10" customFormat="1" ht="31.5" hidden="1">
      <c r="A230" s="64" t="s">
        <v>372</v>
      </c>
      <c r="B230" s="17"/>
      <c r="C230" s="82"/>
      <c r="D230" s="82"/>
      <c r="E230" s="82"/>
      <c r="G230" s="12"/>
      <c r="X230" s="320" t="e">
        <f t="shared" si="3"/>
        <v>#DIV/0!</v>
      </c>
    </row>
    <row r="231" spans="1:24" s="10" customFormat="1" ht="15.75" hidden="1">
      <c r="A231" s="87" t="s">
        <v>444</v>
      </c>
      <c r="B231" s="17">
        <v>2</v>
      </c>
      <c r="C231" s="82"/>
      <c r="D231" s="82"/>
      <c r="E231" s="82"/>
      <c r="G231" s="12"/>
      <c r="X231" s="320" t="e">
        <f t="shared" si="3"/>
        <v>#DIV/0!</v>
      </c>
    </row>
    <row r="232" spans="1:24" s="10" customFormat="1" ht="15.75">
      <c r="A232" s="87" t="s">
        <v>490</v>
      </c>
      <c r="B232" s="17">
        <v>2</v>
      </c>
      <c r="C232" s="82">
        <v>100000</v>
      </c>
      <c r="D232" s="82">
        <v>100000</v>
      </c>
      <c r="E232" s="82"/>
      <c r="G232" s="12"/>
      <c r="X232" s="320">
        <f t="shared" si="3"/>
        <v>0</v>
      </c>
    </row>
    <row r="233" spans="1:24" s="10" customFormat="1" ht="47.25">
      <c r="A233" s="64" t="s">
        <v>434</v>
      </c>
      <c r="B233" s="17"/>
      <c r="C233" s="82">
        <f>SUM(C231:C232)</f>
        <v>100000</v>
      </c>
      <c r="D233" s="82">
        <f>SUM(D231:D232)</f>
        <v>100000</v>
      </c>
      <c r="E233" s="82">
        <f>SUM(E231:E232)</f>
        <v>0</v>
      </c>
      <c r="G233" s="12"/>
      <c r="X233" s="320">
        <f t="shared" si="3"/>
        <v>0</v>
      </c>
    </row>
    <row r="234" spans="1:24" s="10" customFormat="1" ht="15.75" hidden="1">
      <c r="A234" s="64"/>
      <c r="B234" s="17"/>
      <c r="C234" s="82"/>
      <c r="D234" s="82"/>
      <c r="E234" s="82"/>
      <c r="G234" s="12"/>
      <c r="X234" s="320" t="e">
        <f t="shared" si="3"/>
        <v>#DIV/0!</v>
      </c>
    </row>
    <row r="235" spans="1:24" s="10" customFormat="1" ht="15.75" hidden="1">
      <c r="A235" s="64"/>
      <c r="B235" s="17"/>
      <c r="C235" s="82"/>
      <c r="D235" s="82"/>
      <c r="E235" s="82"/>
      <c r="G235" s="12"/>
      <c r="X235" s="320" t="e">
        <f t="shared" si="3"/>
        <v>#DIV/0!</v>
      </c>
    </row>
    <row r="236" spans="1:24" s="10" customFormat="1" ht="15.75" hidden="1">
      <c r="A236" s="64"/>
      <c r="B236" s="17"/>
      <c r="C236" s="82"/>
      <c r="D236" s="82"/>
      <c r="E236" s="82"/>
      <c r="G236" s="12"/>
      <c r="X236" s="320" t="e">
        <f t="shared" si="3"/>
        <v>#DIV/0!</v>
      </c>
    </row>
    <row r="237" spans="1:24" s="10" customFormat="1" ht="15.75" hidden="1">
      <c r="A237" s="64" t="s">
        <v>435</v>
      </c>
      <c r="B237" s="17"/>
      <c r="C237" s="82"/>
      <c r="D237" s="82"/>
      <c r="E237" s="82"/>
      <c r="G237" s="12"/>
      <c r="X237" s="320" t="e">
        <f t="shared" si="3"/>
        <v>#DIV/0!</v>
      </c>
    </row>
    <row r="238" spans="1:24" s="10" customFormat="1" ht="15.75">
      <c r="A238" s="43" t="s">
        <v>373</v>
      </c>
      <c r="B238" s="102"/>
      <c r="C238" s="84">
        <f>SUM(C239:C239:C241)</f>
        <v>100000</v>
      </c>
      <c r="D238" s="84">
        <f>SUM(D239:D239:D241)</f>
        <v>100000</v>
      </c>
      <c r="E238" s="84">
        <f>SUM(E239:E239:E241)</f>
        <v>0</v>
      </c>
      <c r="G238" s="12"/>
      <c r="X238" s="320">
        <f t="shared" si="3"/>
        <v>0</v>
      </c>
    </row>
    <row r="239" spans="1:24" s="10" customFormat="1" ht="15.75">
      <c r="A239" s="87" t="s">
        <v>390</v>
      </c>
      <c r="B239" s="100">
        <v>1</v>
      </c>
      <c r="C239" s="82">
        <f>SUMIF($B$228:$B$238,"1",C$228:C$238)</f>
        <v>0</v>
      </c>
      <c r="D239" s="82">
        <f>SUMIF($B$228:$B$238,"1",D$228:D$238)</f>
        <v>0</v>
      </c>
      <c r="E239" s="82">
        <f>SUMIF($B$228:$B$238,"1",E$228:E$238)</f>
        <v>0</v>
      </c>
      <c r="G239" s="12"/>
      <c r="X239" s="320"/>
    </row>
    <row r="240" spans="1:24" s="10" customFormat="1" ht="15.75">
      <c r="A240" s="87" t="s">
        <v>232</v>
      </c>
      <c r="B240" s="100">
        <v>2</v>
      </c>
      <c r="C240" s="82">
        <f>SUMIF($B$228:$B$238,"2",C$228:C$238)</f>
        <v>100000</v>
      </c>
      <c r="D240" s="82">
        <f>SUMIF($B$228:$B$238,"2",D$228:D$238)</f>
        <v>100000</v>
      </c>
      <c r="E240" s="82">
        <f>SUMIF($B$228:$B$238,"2",E$228:E$238)</f>
        <v>0</v>
      </c>
      <c r="G240" s="12"/>
      <c r="X240" s="320">
        <f t="shared" si="3"/>
        <v>0</v>
      </c>
    </row>
    <row r="241" spans="1:24" s="10" customFormat="1" ht="15.75">
      <c r="A241" s="87" t="s">
        <v>124</v>
      </c>
      <c r="B241" s="100">
        <v>3</v>
      </c>
      <c r="C241" s="82">
        <f>SUMIF($B$228:$B$238,"3",C$228:C$238)</f>
        <v>0</v>
      </c>
      <c r="D241" s="82">
        <f>SUMIF($B$228:$B$238,"3",D$228:D$238)</f>
        <v>0</v>
      </c>
      <c r="E241" s="82">
        <f>SUMIF($B$228:$B$238,"3",E$228:E$238)</f>
        <v>0</v>
      </c>
      <c r="G241" s="12"/>
      <c r="X241" s="320"/>
    </row>
    <row r="242" spans="1:24" s="10" customFormat="1" ht="15.75" hidden="1">
      <c r="A242" s="68" t="s">
        <v>374</v>
      </c>
      <c r="B242" s="17"/>
      <c r="C242" s="84"/>
      <c r="D242" s="84"/>
      <c r="E242" s="84"/>
      <c r="G242" s="12"/>
      <c r="X242" s="320" t="e">
        <f t="shared" si="3"/>
        <v>#DIV/0!</v>
      </c>
    </row>
    <row r="243" spans="1:24" s="10" customFormat="1" ht="15.75" hidden="1">
      <c r="A243" s="64"/>
      <c r="B243" s="17"/>
      <c r="C243" s="82"/>
      <c r="D243" s="82"/>
      <c r="E243" s="82"/>
      <c r="G243" s="12"/>
      <c r="X243" s="320" t="e">
        <f t="shared" si="3"/>
        <v>#DIV/0!</v>
      </c>
    </row>
    <row r="244" spans="1:24" s="10" customFormat="1" ht="31.5" hidden="1">
      <c r="A244" s="64" t="s">
        <v>375</v>
      </c>
      <c r="B244" s="17"/>
      <c r="C244" s="82"/>
      <c r="D244" s="82"/>
      <c r="E244" s="82"/>
      <c r="G244" s="12"/>
      <c r="X244" s="320" t="e">
        <f t="shared" si="3"/>
        <v>#DIV/0!</v>
      </c>
    </row>
    <row r="245" spans="1:24" s="10" customFormat="1" ht="15.75" hidden="1">
      <c r="A245" s="64"/>
      <c r="B245" s="17"/>
      <c r="C245" s="82"/>
      <c r="D245" s="82"/>
      <c r="E245" s="82"/>
      <c r="G245" s="12"/>
      <c r="X245" s="320" t="e">
        <f t="shared" si="3"/>
        <v>#DIV/0!</v>
      </c>
    </row>
    <row r="246" spans="1:24" s="10" customFormat="1" ht="31.5" hidden="1">
      <c r="A246" s="64" t="s">
        <v>436</v>
      </c>
      <c r="B246" s="17"/>
      <c r="C246" s="82"/>
      <c r="D246" s="82"/>
      <c r="E246" s="82"/>
      <c r="G246" s="12"/>
      <c r="X246" s="320" t="e">
        <f t="shared" si="3"/>
        <v>#DIV/0!</v>
      </c>
    </row>
    <row r="247" spans="1:24" s="10" customFormat="1" ht="15.75" hidden="1">
      <c r="A247" s="64"/>
      <c r="B247" s="17"/>
      <c r="C247" s="82"/>
      <c r="D247" s="82"/>
      <c r="E247" s="82"/>
      <c r="G247" s="12"/>
      <c r="X247" s="320" t="e">
        <f t="shared" si="3"/>
        <v>#DIV/0!</v>
      </c>
    </row>
    <row r="248" spans="1:24" s="10" customFormat="1" ht="15.75" hidden="1">
      <c r="A248" s="64"/>
      <c r="B248" s="17"/>
      <c r="C248" s="82"/>
      <c r="D248" s="82"/>
      <c r="E248" s="82"/>
      <c r="G248" s="12"/>
      <c r="X248" s="320" t="e">
        <f t="shared" si="3"/>
        <v>#DIV/0!</v>
      </c>
    </row>
    <row r="249" spans="1:24" s="10" customFormat="1" ht="15.75" hidden="1">
      <c r="A249" s="64"/>
      <c r="B249" s="17"/>
      <c r="C249" s="82"/>
      <c r="D249" s="82"/>
      <c r="E249" s="82"/>
      <c r="G249" s="12"/>
      <c r="X249" s="320" t="e">
        <f t="shared" si="3"/>
        <v>#DIV/0!</v>
      </c>
    </row>
    <row r="250" spans="1:24" s="10" customFormat="1" ht="15.75" hidden="1">
      <c r="A250" s="64" t="s">
        <v>437</v>
      </c>
      <c r="B250" s="17"/>
      <c r="C250" s="82"/>
      <c r="D250" s="82"/>
      <c r="E250" s="82"/>
      <c r="G250" s="12"/>
      <c r="X250" s="320" t="e">
        <f t="shared" si="3"/>
        <v>#DIV/0!</v>
      </c>
    </row>
    <row r="251" spans="1:24" s="10" customFormat="1" ht="15.75" hidden="1">
      <c r="A251" s="43" t="s">
        <v>374</v>
      </c>
      <c r="B251" s="102"/>
      <c r="C251" s="84">
        <f>SUM(C252:C252:C254)</f>
        <v>0</v>
      </c>
      <c r="D251" s="84">
        <f>SUM(D252:D252:D254)</f>
        <v>0</v>
      </c>
      <c r="E251" s="84">
        <f>SUM(E252:E252:E254)</f>
        <v>0</v>
      </c>
      <c r="G251" s="12"/>
      <c r="X251" s="320" t="e">
        <f t="shared" si="3"/>
        <v>#DIV/0!</v>
      </c>
    </row>
    <row r="252" spans="1:24" s="10" customFormat="1" ht="15.75" hidden="1">
      <c r="A252" s="87" t="s">
        <v>390</v>
      </c>
      <c r="B252" s="100">
        <v>1</v>
      </c>
      <c r="C252" s="82">
        <f>SUMIF($B$242:$B$251,"1",C$242:C$251)</f>
        <v>0</v>
      </c>
      <c r="D252" s="82">
        <f>SUMIF($B$242:$B$251,"1",D$242:D$251)</f>
        <v>0</v>
      </c>
      <c r="E252" s="82">
        <f>SUMIF($B$242:$B$251,"1",E$242:E$251)</f>
        <v>0</v>
      </c>
      <c r="G252" s="12"/>
      <c r="X252" s="320" t="e">
        <f t="shared" si="3"/>
        <v>#DIV/0!</v>
      </c>
    </row>
    <row r="253" spans="1:24" s="10" customFormat="1" ht="15.75" hidden="1">
      <c r="A253" s="87" t="s">
        <v>232</v>
      </c>
      <c r="B253" s="100">
        <v>2</v>
      </c>
      <c r="C253" s="82">
        <f>SUMIF($B$242:$B$251,"2",C$242:C$251)</f>
        <v>0</v>
      </c>
      <c r="D253" s="82">
        <f>SUMIF($B$242:$B$251,"2",D$242:D$251)</f>
        <v>0</v>
      </c>
      <c r="E253" s="82">
        <f>SUMIF($B$242:$B$251,"2",E$242:E$251)</f>
        <v>0</v>
      </c>
      <c r="G253" s="12"/>
      <c r="X253" s="320" t="e">
        <f t="shared" si="3"/>
        <v>#DIV/0!</v>
      </c>
    </row>
    <row r="254" spans="1:24" s="10" customFormat="1" ht="15.75" hidden="1">
      <c r="A254" s="87" t="s">
        <v>124</v>
      </c>
      <c r="B254" s="100">
        <v>3</v>
      </c>
      <c r="C254" s="82">
        <f>SUMIF($B$242:$B$251,"3",C$242:C$251)</f>
        <v>0</v>
      </c>
      <c r="D254" s="82">
        <f>SUMIF($B$242:$B$251,"3",D$242:D$251)</f>
        <v>0</v>
      </c>
      <c r="E254" s="82">
        <f>SUMIF($B$242:$B$251,"3",E$242:E$251)</f>
        <v>0</v>
      </c>
      <c r="G254" s="12"/>
      <c r="X254" s="320" t="e">
        <f t="shared" si="3"/>
        <v>#DIV/0!</v>
      </c>
    </row>
    <row r="255" spans="1:24" s="10" customFormat="1" ht="49.5">
      <c r="A255" s="69" t="s">
        <v>450</v>
      </c>
      <c r="B255" s="103"/>
      <c r="C255" s="83"/>
      <c r="D255" s="83"/>
      <c r="E255" s="83"/>
      <c r="G255" s="12"/>
      <c r="X255" s="320"/>
    </row>
    <row r="256" spans="1:24" s="10" customFormat="1" ht="16.5">
      <c r="A256" s="68" t="s">
        <v>162</v>
      </c>
      <c r="B256" s="103"/>
      <c r="C256" s="83"/>
      <c r="D256" s="83"/>
      <c r="E256" s="83"/>
      <c r="G256" s="12"/>
      <c r="X256" s="320"/>
    </row>
    <row r="257" spans="1:24" s="10" customFormat="1" ht="15.75" customHeight="1">
      <c r="A257" s="64" t="s">
        <v>218</v>
      </c>
      <c r="B257" s="103">
        <v>2</v>
      </c>
      <c r="C257" s="85">
        <v>1839388</v>
      </c>
      <c r="D257" s="85">
        <v>1839388</v>
      </c>
      <c r="E257" s="85">
        <v>1839388</v>
      </c>
      <c r="G257" s="12"/>
      <c r="X257" s="320">
        <f t="shared" si="3"/>
        <v>100</v>
      </c>
    </row>
    <row r="258" spans="1:24" s="10" customFormat="1" ht="15.75" hidden="1">
      <c r="A258" s="64" t="s">
        <v>440</v>
      </c>
      <c r="B258" s="102">
        <v>2</v>
      </c>
      <c r="C258" s="85"/>
      <c r="D258" s="85"/>
      <c r="E258" s="85"/>
      <c r="G258" s="12"/>
      <c r="X258" s="320" t="e">
        <f t="shared" si="3"/>
        <v>#DIV/0!</v>
      </c>
    </row>
    <row r="259" spans="1:24" s="10" customFormat="1" ht="31.5">
      <c r="A259" s="43" t="s">
        <v>162</v>
      </c>
      <c r="B259" s="102"/>
      <c r="C259" s="84">
        <f>SUM(C260:C262)</f>
        <v>1839388</v>
      </c>
      <c r="D259" s="84">
        <f>SUM(D260:D262)</f>
        <v>1839388</v>
      </c>
      <c r="E259" s="84">
        <f>SUM(E260:E262)</f>
        <v>1839388</v>
      </c>
      <c r="G259" s="12"/>
      <c r="X259" s="320">
        <f t="shared" si="3"/>
        <v>100</v>
      </c>
    </row>
    <row r="260" spans="1:24" s="10" customFormat="1" ht="15.75">
      <c r="A260" s="87" t="s">
        <v>390</v>
      </c>
      <c r="B260" s="100">
        <v>1</v>
      </c>
      <c r="C260" s="82">
        <f>SUMIF($B$256:$B$259,"1",C$256:C$259)</f>
        <v>0</v>
      </c>
      <c r="D260" s="82">
        <f>SUMIF($B$256:$B$259,"1",D$256:D$259)</f>
        <v>0</v>
      </c>
      <c r="E260" s="82">
        <f>SUMIF($B$256:$B$259,"1",E$256:E$259)</f>
        <v>0</v>
      </c>
      <c r="G260" s="12"/>
      <c r="X260" s="320"/>
    </row>
    <row r="261" spans="1:24" s="10" customFormat="1" ht="15.75">
      <c r="A261" s="87" t="s">
        <v>232</v>
      </c>
      <c r="B261" s="100">
        <v>2</v>
      </c>
      <c r="C261" s="82">
        <f>SUMIF($B$256:$B$259,"2",C$256:C$259)</f>
        <v>1839388</v>
      </c>
      <c r="D261" s="82">
        <f>SUMIF($B$256:$B$259,"2",D$256:D$259)</f>
        <v>1839388</v>
      </c>
      <c r="E261" s="82">
        <f>SUMIF($B$256:$B$259,"2",E$256:E$259)</f>
        <v>1839388</v>
      </c>
      <c r="G261" s="12"/>
      <c r="X261" s="320">
        <f t="shared" si="3"/>
        <v>100</v>
      </c>
    </row>
    <row r="262" spans="1:24" s="10" customFormat="1" ht="15.75">
      <c r="A262" s="87" t="s">
        <v>124</v>
      </c>
      <c r="B262" s="100">
        <v>3</v>
      </c>
      <c r="C262" s="82">
        <f>SUMIF($B$256:$B$259,"3",C$256:C$259)</f>
        <v>0</v>
      </c>
      <c r="D262" s="82">
        <f>SUMIF($B$256:$B$259,"3",D$256:D$259)</f>
        <v>0</v>
      </c>
      <c r="E262" s="82">
        <f>SUMIF($B$256:$B$259,"3",E$256:E$259)</f>
        <v>0</v>
      </c>
      <c r="G262" s="12"/>
      <c r="X262" s="320"/>
    </row>
    <row r="263" spans="1:24" s="10" customFormat="1" ht="15.75" hidden="1">
      <c r="A263" s="68" t="s">
        <v>163</v>
      </c>
      <c r="B263" s="100"/>
      <c r="C263" s="82"/>
      <c r="D263" s="82"/>
      <c r="E263" s="82"/>
      <c r="G263" s="12"/>
      <c r="X263" s="320" t="e">
        <f t="shared" si="3"/>
        <v>#DIV/0!</v>
      </c>
    </row>
    <row r="264" spans="1:24" s="10" customFormat="1" ht="31.5" hidden="1">
      <c r="A264" s="64" t="s">
        <v>218</v>
      </c>
      <c r="B264" s="103">
        <v>2</v>
      </c>
      <c r="C264" s="82"/>
      <c r="D264" s="82"/>
      <c r="E264" s="82"/>
      <c r="G264" s="12"/>
      <c r="X264" s="320" t="e">
        <f t="shared" si="3"/>
        <v>#DIV/0!</v>
      </c>
    </row>
    <row r="265" spans="1:24" s="10" customFormat="1" ht="15.75" hidden="1">
      <c r="A265" s="64" t="s">
        <v>440</v>
      </c>
      <c r="B265" s="102">
        <v>2</v>
      </c>
      <c r="C265" s="85"/>
      <c r="D265" s="85"/>
      <c r="E265" s="85"/>
      <c r="G265" s="12"/>
      <c r="X265" s="320" t="e">
        <f>E265/D265*100</f>
        <v>#DIV/0!</v>
      </c>
    </row>
    <row r="266" spans="1:24" s="10" customFormat="1" ht="15.75" hidden="1">
      <c r="A266" s="43" t="s">
        <v>163</v>
      </c>
      <c r="B266" s="102"/>
      <c r="C266" s="84">
        <f>SUM(C267:C269)</f>
        <v>0</v>
      </c>
      <c r="D266" s="84">
        <f>SUM(D267:D269)</f>
        <v>0</v>
      </c>
      <c r="E266" s="84">
        <f>SUM(E267:E269)</f>
        <v>0</v>
      </c>
      <c r="G266" s="12"/>
      <c r="X266" s="320" t="e">
        <f>E266/D266*100</f>
        <v>#DIV/0!</v>
      </c>
    </row>
    <row r="267" spans="1:24" s="10" customFormat="1" ht="15.75" hidden="1">
      <c r="A267" s="87" t="s">
        <v>390</v>
      </c>
      <c r="B267" s="100">
        <v>1</v>
      </c>
      <c r="C267" s="82">
        <f>SUMIF($B$263:$B$266,"1",C$263:C$266)</f>
        <v>0</v>
      </c>
      <c r="D267" s="82">
        <f>SUMIF($B$263:$B$266,"1",D$263:D$266)</f>
        <v>0</v>
      </c>
      <c r="E267" s="82">
        <f>SUMIF($B$263:$B$266,"1",E$263:E$266)</f>
        <v>0</v>
      </c>
      <c r="G267" s="12"/>
      <c r="X267" s="320" t="e">
        <f>E267/D267*100</f>
        <v>#DIV/0!</v>
      </c>
    </row>
    <row r="268" spans="1:24" s="10" customFormat="1" ht="15.75" hidden="1">
      <c r="A268" s="87" t="s">
        <v>232</v>
      </c>
      <c r="B268" s="100">
        <v>2</v>
      </c>
      <c r="C268" s="82">
        <f>SUMIF($B$263:$B$266,"2",C$263:C$266)</f>
        <v>0</v>
      </c>
      <c r="D268" s="82">
        <f>SUMIF($B$263:$B$266,"2",D$263:D$266)</f>
        <v>0</v>
      </c>
      <c r="E268" s="82">
        <f>SUMIF($B$263:$B$266,"2",E$263:E$266)</f>
        <v>0</v>
      </c>
      <c r="G268" s="12"/>
      <c r="X268" s="320" t="e">
        <f>E268/D268*100</f>
        <v>#DIV/0!</v>
      </c>
    </row>
    <row r="269" spans="1:24" s="10" customFormat="1" ht="15.75" hidden="1">
      <c r="A269" s="87" t="s">
        <v>124</v>
      </c>
      <c r="B269" s="100">
        <v>3</v>
      </c>
      <c r="C269" s="82">
        <f>SUMIF($B$263:$B$266,"3",C$263:C$266)</f>
        <v>0</v>
      </c>
      <c r="D269" s="82">
        <f>SUMIF($B$263:$B$266,"3",D$263:D$266)</f>
        <v>0</v>
      </c>
      <c r="E269" s="82">
        <f>SUMIF($B$263:$B$266,"3",E$263:E$266)</f>
        <v>0</v>
      </c>
      <c r="G269" s="12"/>
      <c r="X269" s="320" t="e">
        <f>E269/D269*100</f>
        <v>#DIV/0!</v>
      </c>
    </row>
    <row r="270" spans="1:24" s="10" customFormat="1" ht="49.5">
      <c r="A270" s="69" t="s">
        <v>95</v>
      </c>
      <c r="B270" s="103"/>
      <c r="C270" s="83"/>
      <c r="D270" s="83"/>
      <c r="E270" s="83"/>
      <c r="G270" s="12"/>
      <c r="X270" s="320"/>
    </row>
    <row r="271" spans="1:24" s="10" customFormat="1" ht="15.75">
      <c r="A271" s="68" t="s">
        <v>160</v>
      </c>
      <c r="B271" s="102"/>
      <c r="C271" s="85"/>
      <c r="D271" s="85"/>
      <c r="E271" s="85"/>
      <c r="G271" s="12"/>
      <c r="X271" s="320"/>
    </row>
    <row r="272" spans="1:24" s="10" customFormat="1" ht="15.75">
      <c r="A272" s="64" t="s">
        <v>217</v>
      </c>
      <c r="B272" s="102"/>
      <c r="C272" s="85"/>
      <c r="D272" s="85"/>
      <c r="E272" s="85"/>
      <c r="G272" s="12"/>
      <c r="X272" s="320"/>
    </row>
    <row r="273" spans="1:24" s="10" customFormat="1" ht="31.5" hidden="1">
      <c r="A273" s="87" t="s">
        <v>438</v>
      </c>
      <c r="B273" s="102"/>
      <c r="C273" s="85"/>
      <c r="D273" s="85"/>
      <c r="E273" s="85"/>
      <c r="G273" s="12"/>
      <c r="X273" s="320" t="e">
        <f aca="true" t="shared" si="4" ref="X273:X280">E273/D273*100</f>
        <v>#DIV/0!</v>
      </c>
    </row>
    <row r="274" spans="1:24" s="10" customFormat="1" ht="31.5" hidden="1">
      <c r="A274" s="87" t="s">
        <v>229</v>
      </c>
      <c r="B274" s="102"/>
      <c r="C274" s="85"/>
      <c r="D274" s="85"/>
      <c r="E274" s="85"/>
      <c r="G274" s="12"/>
      <c r="X274" s="320" t="e">
        <f t="shared" si="4"/>
        <v>#DIV/0!</v>
      </c>
    </row>
    <row r="275" spans="1:24" s="10" customFormat="1" ht="31.5" hidden="1">
      <c r="A275" s="87" t="s">
        <v>439</v>
      </c>
      <c r="B275" s="102"/>
      <c r="C275" s="85"/>
      <c r="D275" s="85"/>
      <c r="E275" s="85"/>
      <c r="G275" s="12"/>
      <c r="X275" s="320" t="e">
        <f t="shared" si="4"/>
        <v>#DIV/0!</v>
      </c>
    </row>
    <row r="276" spans="1:24" s="10" customFormat="1" ht="31.5">
      <c r="A276" s="87" t="s">
        <v>559</v>
      </c>
      <c r="B276" s="102">
        <v>2</v>
      </c>
      <c r="C276" s="85"/>
      <c r="D276" s="85">
        <v>497631</v>
      </c>
      <c r="E276" s="85">
        <v>497631</v>
      </c>
      <c r="G276" s="12"/>
      <c r="X276" s="320">
        <f t="shared" si="4"/>
        <v>100</v>
      </c>
    </row>
    <row r="277" spans="1:24" s="10" customFormat="1" ht="15.75" hidden="1">
      <c r="A277" s="87" t="s">
        <v>227</v>
      </c>
      <c r="B277" s="102"/>
      <c r="C277" s="85"/>
      <c r="D277" s="85"/>
      <c r="E277" s="85"/>
      <c r="G277" s="12"/>
      <c r="X277" s="320" t="e">
        <f t="shared" si="4"/>
        <v>#DIV/0!</v>
      </c>
    </row>
    <row r="278" spans="1:24" s="10" customFormat="1" ht="15.75" hidden="1">
      <c r="A278" s="64" t="s">
        <v>219</v>
      </c>
      <c r="B278" s="102"/>
      <c r="C278" s="85"/>
      <c r="D278" s="85"/>
      <c r="E278" s="85"/>
      <c r="G278" s="12"/>
      <c r="X278" s="320" t="e">
        <f t="shared" si="4"/>
        <v>#DIV/0!</v>
      </c>
    </row>
    <row r="279" spans="1:24" s="10" customFormat="1" ht="31.5" hidden="1">
      <c r="A279" s="64" t="s">
        <v>220</v>
      </c>
      <c r="B279" s="102"/>
      <c r="C279" s="85"/>
      <c r="D279" s="85"/>
      <c r="E279" s="85"/>
      <c r="G279" s="12"/>
      <c r="X279" s="320" t="e">
        <f t="shared" si="4"/>
        <v>#DIV/0!</v>
      </c>
    </row>
    <row r="280" spans="1:24" s="10" customFormat="1" ht="31.5">
      <c r="A280" s="43" t="s">
        <v>160</v>
      </c>
      <c r="B280" s="102"/>
      <c r="C280" s="84">
        <f>SUM(C281:C283)</f>
        <v>0</v>
      </c>
      <c r="D280" s="84">
        <f>SUM(D281:D283)</f>
        <v>497631</v>
      </c>
      <c r="E280" s="84">
        <f>SUM(E281:E283)</f>
        <v>497631</v>
      </c>
      <c r="G280" s="12"/>
      <c r="X280" s="320">
        <f t="shared" si="4"/>
        <v>100</v>
      </c>
    </row>
    <row r="281" spans="1:24" s="10" customFormat="1" ht="15.75">
      <c r="A281" s="87" t="s">
        <v>390</v>
      </c>
      <c r="B281" s="100">
        <v>1</v>
      </c>
      <c r="C281" s="82">
        <f>SUMIF($B$271:$B$280,"1",C$271:C$280)</f>
        <v>0</v>
      </c>
      <c r="D281" s="82">
        <f>SUMIF($B$271:$B$280,"1",D$271:D$280)</f>
        <v>0</v>
      </c>
      <c r="E281" s="82">
        <f>SUMIF($B$271:$B$280,"1",E$271:E$280)</f>
        <v>0</v>
      </c>
      <c r="G281" s="12"/>
      <c r="X281" s="320"/>
    </row>
    <row r="282" spans="1:24" s="10" customFormat="1" ht="15.75">
      <c r="A282" s="87" t="s">
        <v>232</v>
      </c>
      <c r="B282" s="100">
        <v>2</v>
      </c>
      <c r="C282" s="82">
        <f>SUMIF($B$271:$B$280,"2",C$271:C$280)</f>
        <v>0</v>
      </c>
      <c r="D282" s="82">
        <f>SUMIF($B$271:$B$280,"2",D$271:D$280)</f>
        <v>497631</v>
      </c>
      <c r="E282" s="82">
        <f>SUMIF($B$271:$B$280,"2",E$271:E$280)</f>
        <v>497631</v>
      </c>
      <c r="G282" s="12"/>
      <c r="X282" s="320">
        <f>E282/D282*100</f>
        <v>100</v>
      </c>
    </row>
    <row r="283" spans="1:24" s="10" customFormat="1" ht="15.75">
      <c r="A283" s="87" t="s">
        <v>124</v>
      </c>
      <c r="B283" s="100">
        <v>3</v>
      </c>
      <c r="C283" s="82">
        <f>SUMIF($B$271:$B$280,"3",C$271:C$280)</f>
        <v>0</v>
      </c>
      <c r="D283" s="82">
        <f>SUMIF($B$271:$B$280,"3",D$271:D$280)</f>
        <v>0</v>
      </c>
      <c r="E283" s="82">
        <f>SUMIF($B$271:$B$280,"3",E$271:E$280)</f>
        <v>0</v>
      </c>
      <c r="G283" s="12"/>
      <c r="X283" s="320"/>
    </row>
    <row r="284" spans="1:24" s="10" customFormat="1" ht="15.75" hidden="1">
      <c r="A284" s="68" t="s">
        <v>161</v>
      </c>
      <c r="B284" s="102"/>
      <c r="C284" s="85"/>
      <c r="D284" s="85"/>
      <c r="E284" s="85"/>
      <c r="G284" s="12"/>
      <c r="X284" s="320"/>
    </row>
    <row r="285" spans="1:24" s="10" customFormat="1" ht="15.75" hidden="1">
      <c r="A285" s="64" t="s">
        <v>217</v>
      </c>
      <c r="B285" s="102"/>
      <c r="C285" s="85"/>
      <c r="D285" s="85"/>
      <c r="E285" s="85"/>
      <c r="G285" s="12"/>
      <c r="X285" s="320"/>
    </row>
    <row r="286" spans="1:24" s="10" customFormat="1" ht="31.5" hidden="1">
      <c r="A286" s="87" t="s">
        <v>438</v>
      </c>
      <c r="B286" s="102"/>
      <c r="C286" s="85"/>
      <c r="D286" s="85"/>
      <c r="E286" s="85"/>
      <c r="G286" s="12"/>
      <c r="X286" s="320"/>
    </row>
    <row r="287" spans="1:24" s="10" customFormat="1" ht="31.5" hidden="1">
      <c r="A287" s="87" t="s">
        <v>229</v>
      </c>
      <c r="B287" s="102"/>
      <c r="C287" s="85"/>
      <c r="D287" s="85"/>
      <c r="E287" s="85"/>
      <c r="G287" s="12"/>
      <c r="X287" s="320"/>
    </row>
    <row r="288" spans="1:24" s="10" customFormat="1" ht="31.5" hidden="1">
      <c r="A288" s="87" t="s">
        <v>439</v>
      </c>
      <c r="B288" s="102"/>
      <c r="C288" s="85"/>
      <c r="D288" s="85"/>
      <c r="E288" s="85"/>
      <c r="G288" s="12"/>
      <c r="X288" s="320"/>
    </row>
    <row r="289" spans="1:24" s="10" customFormat="1" ht="15.75" hidden="1">
      <c r="A289" s="87" t="s">
        <v>228</v>
      </c>
      <c r="B289" s="102"/>
      <c r="C289" s="85"/>
      <c r="D289" s="85"/>
      <c r="E289" s="85"/>
      <c r="G289" s="12"/>
      <c r="X289" s="320"/>
    </row>
    <row r="290" spans="1:24" s="10" customFormat="1" ht="15.75" hidden="1">
      <c r="A290" s="87" t="s">
        <v>227</v>
      </c>
      <c r="B290" s="102"/>
      <c r="C290" s="85"/>
      <c r="D290" s="85"/>
      <c r="E290" s="85"/>
      <c r="G290" s="12"/>
      <c r="X290" s="320"/>
    </row>
    <row r="291" spans="1:24" s="10" customFormat="1" ht="15.75" hidden="1">
      <c r="A291" s="64" t="s">
        <v>219</v>
      </c>
      <c r="B291" s="102"/>
      <c r="C291" s="85"/>
      <c r="D291" s="85"/>
      <c r="E291" s="85"/>
      <c r="G291" s="12"/>
      <c r="X291" s="320"/>
    </row>
    <row r="292" spans="1:24" s="10" customFormat="1" ht="31.5" hidden="1">
      <c r="A292" s="64" t="s">
        <v>220</v>
      </c>
      <c r="B292" s="102"/>
      <c r="C292" s="85"/>
      <c r="D292" s="85"/>
      <c r="E292" s="85"/>
      <c r="G292" s="12"/>
      <c r="X292" s="320"/>
    </row>
    <row r="293" spans="1:24" s="10" customFormat="1" ht="15.75" hidden="1">
      <c r="A293" s="43" t="s">
        <v>161</v>
      </c>
      <c r="B293" s="102"/>
      <c r="C293" s="84">
        <f>SUM(C294:C296)</f>
        <v>0</v>
      </c>
      <c r="D293" s="84">
        <f>SUM(D294:D296)</f>
        <v>0</v>
      </c>
      <c r="E293" s="84">
        <f>SUM(E294:E296)</f>
        <v>0</v>
      </c>
      <c r="G293" s="12"/>
      <c r="X293" s="320"/>
    </row>
    <row r="294" spans="1:24" s="10" customFormat="1" ht="15.75" hidden="1">
      <c r="A294" s="87" t="s">
        <v>390</v>
      </c>
      <c r="B294" s="100">
        <v>1</v>
      </c>
      <c r="C294" s="82">
        <f>SUMIF($B$284:$B$293,"1",C$284:C$293)</f>
        <v>0</v>
      </c>
      <c r="D294" s="82">
        <f>SUMIF($B$284:$B$293,"1",D$284:D$293)</f>
        <v>0</v>
      </c>
      <c r="E294" s="82">
        <f>SUMIF($B$284:$B$293,"1",E$284:E$293)</f>
        <v>0</v>
      </c>
      <c r="G294" s="12"/>
      <c r="X294" s="320"/>
    </row>
    <row r="295" spans="1:24" s="10" customFormat="1" ht="15.75" hidden="1">
      <c r="A295" s="87" t="s">
        <v>232</v>
      </c>
      <c r="B295" s="100">
        <v>2</v>
      </c>
      <c r="C295" s="82">
        <f>SUMIF($B$284:$B$293,"2",C$284:C$293)</f>
        <v>0</v>
      </c>
      <c r="D295" s="82">
        <f>SUMIF($B$284:$B$293,"2",D$284:D$293)</f>
        <v>0</v>
      </c>
      <c r="E295" s="82">
        <f>SUMIF($B$284:$B$293,"2",E$284:E$293)</f>
        <v>0</v>
      </c>
      <c r="G295" s="12"/>
      <c r="X295" s="320"/>
    </row>
    <row r="296" spans="1:24" s="10" customFormat="1" ht="15.75" hidden="1">
      <c r="A296" s="87" t="s">
        <v>124</v>
      </c>
      <c r="B296" s="100">
        <v>3</v>
      </c>
      <c r="C296" s="82">
        <f>SUMIF($B$284:$B$293,"3",C$284:C$293)</f>
        <v>0</v>
      </c>
      <c r="D296" s="82">
        <f>SUMIF($B$284:$B$293,"3",D$284:D$293)</f>
        <v>0</v>
      </c>
      <c r="E296" s="82">
        <f>SUMIF($B$284:$B$293,"3",E$284:E$293)</f>
        <v>0</v>
      </c>
      <c r="G296" s="12"/>
      <c r="X296" s="320"/>
    </row>
    <row r="297" spans="1:24" s="10" customFormat="1" ht="16.5">
      <c r="A297" s="69" t="s">
        <v>96</v>
      </c>
      <c r="B297" s="103"/>
      <c r="C297" s="107">
        <f>C91+C121+C150+C204++C224+C238+C251+C259+C266+C280+C293</f>
        <v>17875741</v>
      </c>
      <c r="D297" s="107">
        <f>D91+D121+D150+D204++D224+D238+D251+D259+D266+D280+D293</f>
        <v>21021920</v>
      </c>
      <c r="E297" s="107">
        <f>E91+E121+E150+E204++E224+E238+E251+E259+E266+E280+E293</f>
        <v>20128803</v>
      </c>
      <c r="G297" s="12"/>
      <c r="X297" s="320">
        <f>E297/D297*100</f>
        <v>95.75149653314254</v>
      </c>
    </row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</sheetData>
  <sheetProtection/>
  <mergeCells count="2">
    <mergeCell ref="A2:X2"/>
    <mergeCell ref="A1:X1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N173"/>
  <sheetViews>
    <sheetView zoomScalePageLayoutView="0" workbookViewId="0" topLeftCell="A10">
      <selection activeCell="D129" sqref="D129"/>
    </sheetView>
  </sheetViews>
  <sheetFormatPr defaultColWidth="9.140625" defaultRowHeight="15"/>
  <cols>
    <col min="1" max="1" width="58.7109375" style="16" customWidth="1"/>
    <col min="2" max="2" width="5.7109375" style="101" customWidth="1"/>
    <col min="3" max="3" width="12.28125" style="41" customWidth="1"/>
    <col min="4" max="4" width="11.8515625" style="41" customWidth="1"/>
    <col min="5" max="5" width="12.421875" style="41" customWidth="1"/>
    <col min="6" max="7" width="9.140625" style="16" hidden="1" customWidth="1"/>
    <col min="8" max="8" width="11.421875" style="16" hidden="1" customWidth="1"/>
    <col min="9" max="13" width="0" style="16" hidden="1" customWidth="1"/>
    <col min="14" max="14" width="10.421875" style="16" customWidth="1"/>
    <col min="15" max="16384" width="9.140625" style="16" customWidth="1"/>
  </cols>
  <sheetData>
    <row r="1" spans="1:14" ht="15.75" customHeight="1">
      <c r="A1" s="379" t="s">
        <v>503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5.75">
      <c r="A2" s="331" t="s">
        <v>451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5" ht="15.75">
      <c r="A3" s="45"/>
      <c r="C3" s="45"/>
      <c r="D3" s="45"/>
      <c r="E3" s="45"/>
    </row>
    <row r="4" spans="1:14" s="10" customFormat="1" ht="31.5">
      <c r="A4" s="17" t="s">
        <v>9</v>
      </c>
      <c r="B4" s="17" t="s">
        <v>140</v>
      </c>
      <c r="C4" s="40" t="s">
        <v>4</v>
      </c>
      <c r="D4" s="40" t="s">
        <v>558</v>
      </c>
      <c r="E4" s="40" t="s">
        <v>554</v>
      </c>
      <c r="N4" s="319" t="s">
        <v>846</v>
      </c>
    </row>
    <row r="5" spans="1:14" s="10" customFormat="1" ht="16.5">
      <c r="A5" s="69" t="s">
        <v>94</v>
      </c>
      <c r="B5" s="103"/>
      <c r="C5" s="82"/>
      <c r="D5" s="82"/>
      <c r="E5" s="82"/>
      <c r="N5" s="239"/>
    </row>
    <row r="6" spans="1:14" s="10" customFormat="1" ht="15.75">
      <c r="A6" s="68" t="s">
        <v>87</v>
      </c>
      <c r="B6" s="102"/>
      <c r="C6" s="82"/>
      <c r="D6" s="82"/>
      <c r="E6" s="82"/>
      <c r="N6" s="239"/>
    </row>
    <row r="7" spans="1:14" s="10" customFormat="1" ht="15.75">
      <c r="A7" s="43" t="s">
        <v>168</v>
      </c>
      <c r="B7" s="102"/>
      <c r="C7" s="84">
        <f>SUM(C8:C10)</f>
        <v>6377143</v>
      </c>
      <c r="D7" s="84">
        <f>SUM(D8:D10)</f>
        <v>6441463</v>
      </c>
      <c r="E7" s="84">
        <f>SUM(E8:E10)</f>
        <v>5834822</v>
      </c>
      <c r="H7" s="12"/>
      <c r="N7" s="320">
        <f>E7/D7*100</f>
        <v>90.58224816318902</v>
      </c>
    </row>
    <row r="8" spans="1:14" s="10" customFormat="1" ht="15.75">
      <c r="A8" s="87" t="s">
        <v>390</v>
      </c>
      <c r="B8" s="100">
        <v>1</v>
      </c>
      <c r="C8" s="82">
        <f>COFOG!C48</f>
        <v>0</v>
      </c>
      <c r="D8" s="82">
        <f>COFOG!D48</f>
        <v>0</v>
      </c>
      <c r="E8" s="82">
        <f>COFOG!E48</f>
        <v>0</v>
      </c>
      <c r="H8" s="12"/>
      <c r="N8" s="320"/>
    </row>
    <row r="9" spans="1:14" s="10" customFormat="1" ht="15.75">
      <c r="A9" s="87" t="s">
        <v>232</v>
      </c>
      <c r="B9" s="100">
        <v>2</v>
      </c>
      <c r="C9" s="82">
        <f>COFOG!C49</f>
        <v>5967143</v>
      </c>
      <c r="D9" s="82">
        <f>COFOG!D49</f>
        <v>6071005</v>
      </c>
      <c r="E9" s="82">
        <f>COFOG!E49</f>
        <v>5470887</v>
      </c>
      <c r="H9" s="12"/>
      <c r="N9" s="320">
        <f aca="true" t="shared" si="0" ref="N9:N71">E9/D9*100</f>
        <v>90.11501390626428</v>
      </c>
    </row>
    <row r="10" spans="1:14" s="10" customFormat="1" ht="15.75">
      <c r="A10" s="87" t="s">
        <v>124</v>
      </c>
      <c r="B10" s="100">
        <v>3</v>
      </c>
      <c r="C10" s="82">
        <f>COFOG!C50</f>
        <v>410000</v>
      </c>
      <c r="D10" s="82">
        <f>COFOG!D50</f>
        <v>370458</v>
      </c>
      <c r="E10" s="82">
        <f>COFOG!E50</f>
        <v>363935</v>
      </c>
      <c r="H10" s="12"/>
      <c r="N10" s="320">
        <f t="shared" si="0"/>
        <v>98.23920660371756</v>
      </c>
    </row>
    <row r="11" spans="1:14" s="10" customFormat="1" ht="31.5">
      <c r="A11" s="43" t="s">
        <v>170</v>
      </c>
      <c r="B11" s="102"/>
      <c r="C11" s="84">
        <f>SUM(C12:C14)</f>
        <v>1596392</v>
      </c>
      <c r="D11" s="84">
        <f>SUM(D12:D14)</f>
        <v>1613759</v>
      </c>
      <c r="E11" s="84">
        <f>SUM(E12:E14)</f>
        <v>1445634</v>
      </c>
      <c r="H11" s="12"/>
      <c r="N11" s="320">
        <f t="shared" si="0"/>
        <v>89.58177770038773</v>
      </c>
    </row>
    <row r="12" spans="1:14" s="10" customFormat="1" ht="15.75">
      <c r="A12" s="87" t="s">
        <v>390</v>
      </c>
      <c r="B12" s="100">
        <v>1</v>
      </c>
      <c r="C12" s="82">
        <f>COFOG!F48</f>
        <v>0</v>
      </c>
      <c r="D12" s="82">
        <f>COFOG!G48</f>
        <v>0</v>
      </c>
      <c r="E12" s="82">
        <f>COFOG!H48</f>
        <v>0</v>
      </c>
      <c r="H12" s="12"/>
      <c r="N12" s="320"/>
    </row>
    <row r="13" spans="1:14" s="10" customFormat="1" ht="15.75">
      <c r="A13" s="87" t="s">
        <v>232</v>
      </c>
      <c r="B13" s="100">
        <v>2</v>
      </c>
      <c r="C13" s="82">
        <f>COFOG!F49</f>
        <v>1473607</v>
      </c>
      <c r="D13" s="82">
        <f>COFOG!G49</f>
        <v>1496543</v>
      </c>
      <c r="E13" s="82">
        <f>COFOG!H49</f>
        <v>1354842</v>
      </c>
      <c r="H13" s="12"/>
      <c r="N13" s="320">
        <f t="shared" si="0"/>
        <v>90.53144480312292</v>
      </c>
    </row>
    <row r="14" spans="1:14" s="10" customFormat="1" ht="15.75">
      <c r="A14" s="87" t="s">
        <v>124</v>
      </c>
      <c r="B14" s="100">
        <v>3</v>
      </c>
      <c r="C14" s="82">
        <f>COFOG!F50</f>
        <v>122785</v>
      </c>
      <c r="D14" s="82">
        <f>COFOG!G50</f>
        <v>117216</v>
      </c>
      <c r="E14" s="82">
        <f>COFOG!H50</f>
        <v>90792</v>
      </c>
      <c r="H14" s="12"/>
      <c r="N14" s="320">
        <f t="shared" si="0"/>
        <v>77.45700245700246</v>
      </c>
    </row>
    <row r="15" spans="1:14" s="10" customFormat="1" ht="15.75">
      <c r="A15" s="43" t="s">
        <v>171</v>
      </c>
      <c r="B15" s="102"/>
      <c r="C15" s="84">
        <f>SUM(C16:C18)</f>
        <v>4767623</v>
      </c>
      <c r="D15" s="84">
        <f>SUM(D16:D18)</f>
        <v>5219167</v>
      </c>
      <c r="E15" s="84">
        <f>SUM(E16:E18)</f>
        <v>3697776</v>
      </c>
      <c r="F15" s="10">
        <v>2864768</v>
      </c>
      <c r="G15" s="12">
        <f>F15-E15</f>
        <v>-833008</v>
      </c>
      <c r="H15" s="12"/>
      <c r="N15" s="320">
        <f t="shared" si="0"/>
        <v>70.8499268178236</v>
      </c>
    </row>
    <row r="16" spans="1:14" s="10" customFormat="1" ht="15.75">
      <c r="A16" s="87" t="s">
        <v>390</v>
      </c>
      <c r="B16" s="100">
        <v>1</v>
      </c>
      <c r="C16" s="82">
        <f>COFOG!I48</f>
        <v>0</v>
      </c>
      <c r="D16" s="82">
        <f>COFOG!J48</f>
        <v>0</v>
      </c>
      <c r="E16" s="82">
        <f>COFOG!K48</f>
        <v>0</v>
      </c>
      <c r="H16" s="12"/>
      <c r="N16" s="320"/>
    </row>
    <row r="17" spans="1:14" s="10" customFormat="1" ht="15.75">
      <c r="A17" s="87" t="s">
        <v>232</v>
      </c>
      <c r="B17" s="100">
        <v>2</v>
      </c>
      <c r="C17" s="82">
        <f>COFOG!I49</f>
        <v>4767623</v>
      </c>
      <c r="D17" s="82">
        <f>COFOG!J49</f>
        <v>5219167</v>
      </c>
      <c r="E17" s="82">
        <f>COFOG!K49</f>
        <v>3697776</v>
      </c>
      <c r="H17" s="12"/>
      <c r="N17" s="320">
        <f t="shared" si="0"/>
        <v>70.8499268178236</v>
      </c>
    </row>
    <row r="18" spans="1:14" s="10" customFormat="1" ht="15.75">
      <c r="A18" s="87" t="s">
        <v>124</v>
      </c>
      <c r="B18" s="100">
        <v>3</v>
      </c>
      <c r="C18" s="82">
        <f>COFOG!I50</f>
        <v>0</v>
      </c>
      <c r="D18" s="82">
        <f>COFOG!J50</f>
        <v>0</v>
      </c>
      <c r="E18" s="82">
        <f>COFOG!K50</f>
        <v>0</v>
      </c>
      <c r="H18" s="12"/>
      <c r="N18" s="320"/>
    </row>
    <row r="19" spans="1:14" s="10" customFormat="1" ht="15.75">
      <c r="A19" s="68" t="s">
        <v>172</v>
      </c>
      <c r="B19" s="102"/>
      <c r="C19" s="82"/>
      <c r="D19" s="82"/>
      <c r="E19" s="82"/>
      <c r="H19" s="12"/>
      <c r="N19" s="320"/>
    </row>
    <row r="20" spans="1:14" s="10" customFormat="1" ht="31.5" hidden="1">
      <c r="A20" s="109" t="s">
        <v>175</v>
      </c>
      <c r="B20" s="102"/>
      <c r="C20" s="82">
        <f>SUM(C21:C22)</f>
        <v>0</v>
      </c>
      <c r="D20" s="82">
        <f>SUM(D21:D22)</f>
        <v>0</v>
      </c>
      <c r="E20" s="82">
        <f>SUM(E21:E22)</f>
        <v>0</v>
      </c>
      <c r="H20" s="12"/>
      <c r="N20" s="320"/>
    </row>
    <row r="21" spans="1:14" s="10" customFormat="1" ht="31.5" hidden="1">
      <c r="A21" s="87" t="s">
        <v>181</v>
      </c>
      <c r="B21" s="102">
        <v>2</v>
      </c>
      <c r="C21" s="82"/>
      <c r="D21" s="82"/>
      <c r="E21" s="82"/>
      <c r="H21" s="12"/>
      <c r="N21" s="320"/>
    </row>
    <row r="22" spans="1:14" s="10" customFormat="1" ht="15.75" hidden="1">
      <c r="A22" s="87" t="s">
        <v>182</v>
      </c>
      <c r="B22" s="102">
        <v>2</v>
      </c>
      <c r="C22" s="82"/>
      <c r="D22" s="82"/>
      <c r="E22" s="82"/>
      <c r="H22" s="12"/>
      <c r="N22" s="320"/>
    </row>
    <row r="23" spans="1:14" s="10" customFormat="1" ht="15.75" hidden="1">
      <c r="A23" s="110" t="s">
        <v>173</v>
      </c>
      <c r="B23" s="102"/>
      <c r="C23" s="82">
        <f>SUM(C20:C20)</f>
        <v>0</v>
      </c>
      <c r="D23" s="82">
        <f>SUM(D20:D20)</f>
        <v>0</v>
      </c>
      <c r="E23" s="82">
        <f>SUM(E20:E20)</f>
        <v>0</v>
      </c>
      <c r="H23" s="12"/>
      <c r="N23" s="320"/>
    </row>
    <row r="24" spans="1:14" s="10" customFormat="1" ht="15.75" hidden="1">
      <c r="A24" s="64" t="s">
        <v>183</v>
      </c>
      <c r="B24" s="102"/>
      <c r="C24" s="82"/>
      <c r="D24" s="82"/>
      <c r="E24" s="82"/>
      <c r="H24" s="12"/>
      <c r="N24" s="320"/>
    </row>
    <row r="25" spans="1:14" s="10" customFormat="1" ht="47.25" hidden="1">
      <c r="A25" s="108" t="s">
        <v>180</v>
      </c>
      <c r="B25" s="102">
        <v>2</v>
      </c>
      <c r="C25" s="82"/>
      <c r="D25" s="82"/>
      <c r="E25" s="82"/>
      <c r="H25" s="12"/>
      <c r="N25" s="320"/>
    </row>
    <row r="26" spans="1:14" s="10" customFormat="1" ht="47.25" hidden="1">
      <c r="A26" s="108" t="s">
        <v>180</v>
      </c>
      <c r="B26" s="102">
        <v>3</v>
      </c>
      <c r="C26" s="82"/>
      <c r="D26" s="82"/>
      <c r="E26" s="82"/>
      <c r="H26" s="12"/>
      <c r="N26" s="320"/>
    </row>
    <row r="27" spans="1:14" s="10" customFormat="1" ht="15.75">
      <c r="A27" s="110" t="s">
        <v>179</v>
      </c>
      <c r="B27" s="102"/>
      <c r="C27" s="82">
        <f>SUM(C25:C26)</f>
        <v>0</v>
      </c>
      <c r="D27" s="82">
        <f>SUM(D25:D26)</f>
        <v>0</v>
      </c>
      <c r="E27" s="82">
        <f>SUM(E25:E26)</f>
        <v>0</v>
      </c>
      <c r="H27" s="12"/>
      <c r="N27" s="320"/>
    </row>
    <row r="28" spans="1:14" s="10" customFormat="1" ht="31.5">
      <c r="A28" s="109" t="s">
        <v>176</v>
      </c>
      <c r="B28" s="102"/>
      <c r="C28" s="82">
        <f>SUM(C29:C29)</f>
        <v>0</v>
      </c>
      <c r="D28" s="82">
        <f>SUM(D29:D29)</f>
        <v>114300</v>
      </c>
      <c r="E28" s="82">
        <f>SUM(E29:E29)</f>
        <v>114300</v>
      </c>
      <c r="H28" s="12"/>
      <c r="N28" s="320">
        <f t="shared" si="0"/>
        <v>100</v>
      </c>
    </row>
    <row r="29" spans="1:14" s="10" customFormat="1" ht="15.75">
      <c r="A29" s="87" t="s">
        <v>421</v>
      </c>
      <c r="B29" s="102">
        <v>2</v>
      </c>
      <c r="C29" s="82"/>
      <c r="D29" s="82">
        <v>114300</v>
      </c>
      <c r="E29" s="82">
        <v>114300</v>
      </c>
      <c r="H29" s="12"/>
      <c r="N29" s="320">
        <f t="shared" si="0"/>
        <v>100</v>
      </c>
    </row>
    <row r="30" spans="1:14" s="10" customFormat="1" ht="15.75" hidden="1">
      <c r="A30" s="87" t="s">
        <v>177</v>
      </c>
      <c r="B30" s="102">
        <v>2</v>
      </c>
      <c r="C30" s="82"/>
      <c r="D30" s="82"/>
      <c r="E30" s="82"/>
      <c r="H30" s="12"/>
      <c r="N30" s="320" t="e">
        <f t="shared" si="0"/>
        <v>#DIV/0!</v>
      </c>
    </row>
    <row r="31" spans="1:14" s="10" customFormat="1" ht="31.5" hidden="1">
      <c r="A31" s="87" t="s">
        <v>178</v>
      </c>
      <c r="B31" s="102">
        <v>2</v>
      </c>
      <c r="C31" s="82"/>
      <c r="D31" s="82"/>
      <c r="E31" s="82"/>
      <c r="H31" s="12"/>
      <c r="N31" s="320" t="e">
        <f t="shared" si="0"/>
        <v>#DIV/0!</v>
      </c>
    </row>
    <row r="32" spans="1:14" s="10" customFormat="1" ht="15.75">
      <c r="A32" s="87" t="s">
        <v>397</v>
      </c>
      <c r="B32" s="102"/>
      <c r="C32" s="82">
        <f>C33+C48</f>
        <v>544800</v>
      </c>
      <c r="D32" s="82">
        <f>D33+D48</f>
        <v>1004800</v>
      </c>
      <c r="E32" s="82">
        <f>E33+E48</f>
        <v>716000</v>
      </c>
      <c r="H32" s="12"/>
      <c r="N32" s="320">
        <f t="shared" si="0"/>
        <v>71.2579617834395</v>
      </c>
    </row>
    <row r="33" spans="1:14" s="10" customFormat="1" ht="15.75">
      <c r="A33" s="87" t="s">
        <v>398</v>
      </c>
      <c r="B33" s="102"/>
      <c r="C33" s="82">
        <f>SUM(C34:C47)</f>
        <v>544800</v>
      </c>
      <c r="D33" s="82">
        <f>SUM(D34:D47)</f>
        <v>1004800</v>
      </c>
      <c r="E33" s="82">
        <f>SUM(E34:E47)</f>
        <v>716000</v>
      </c>
      <c r="H33" s="12"/>
      <c r="N33" s="320">
        <f t="shared" si="0"/>
        <v>71.2579617834395</v>
      </c>
    </row>
    <row r="34" spans="1:14" s="10" customFormat="1" ht="15.75">
      <c r="A34" s="87" t="s">
        <v>400</v>
      </c>
      <c r="B34" s="102">
        <v>2</v>
      </c>
      <c r="C34" s="82">
        <v>50000</v>
      </c>
      <c r="D34" s="82">
        <v>50000</v>
      </c>
      <c r="E34" s="82"/>
      <c r="H34" s="12"/>
      <c r="N34" s="320">
        <f t="shared" si="0"/>
        <v>0</v>
      </c>
    </row>
    <row r="35" spans="1:14" s="10" customFormat="1" ht="47.25">
      <c r="A35" s="87" t="s">
        <v>408</v>
      </c>
      <c r="B35" s="102">
        <v>2</v>
      </c>
      <c r="C35" s="82">
        <v>154800</v>
      </c>
      <c r="D35" s="82">
        <v>154800</v>
      </c>
      <c r="E35" s="82">
        <v>146000</v>
      </c>
      <c r="H35" s="12"/>
      <c r="N35" s="320">
        <f t="shared" si="0"/>
        <v>94.31524547803618</v>
      </c>
    </row>
    <row r="36" spans="1:14" s="10" customFormat="1" ht="31.5">
      <c r="A36" s="87" t="s">
        <v>533</v>
      </c>
      <c r="B36" s="102">
        <v>2</v>
      </c>
      <c r="C36" s="82"/>
      <c r="D36" s="82">
        <v>100000</v>
      </c>
      <c r="E36" s="82"/>
      <c r="H36" s="12"/>
      <c r="N36" s="320">
        <f t="shared" si="0"/>
        <v>0</v>
      </c>
    </row>
    <row r="37" spans="1:14" s="10" customFormat="1" ht="31.5">
      <c r="A37" s="87" t="s">
        <v>401</v>
      </c>
      <c r="B37" s="102">
        <v>2</v>
      </c>
      <c r="C37" s="82">
        <v>90000</v>
      </c>
      <c r="D37" s="82">
        <v>150000</v>
      </c>
      <c r="E37" s="82">
        <v>140000</v>
      </c>
      <c r="F37" s="10">
        <v>30000</v>
      </c>
      <c r="G37" s="10">
        <v>60000</v>
      </c>
      <c r="H37" s="12">
        <v>50000</v>
      </c>
      <c r="N37" s="320">
        <f t="shared" si="0"/>
        <v>93.33333333333333</v>
      </c>
    </row>
    <row r="38" spans="1:14" s="10" customFormat="1" ht="31.5" hidden="1">
      <c r="A38" s="87" t="s">
        <v>409</v>
      </c>
      <c r="B38" s="102">
        <v>2</v>
      </c>
      <c r="C38" s="82"/>
      <c r="D38" s="82"/>
      <c r="E38" s="82"/>
      <c r="H38" s="12"/>
      <c r="N38" s="320" t="e">
        <f t="shared" si="0"/>
        <v>#DIV/0!</v>
      </c>
    </row>
    <row r="39" spans="1:14" s="10" customFormat="1" ht="31.5">
      <c r="A39" s="87" t="s">
        <v>407</v>
      </c>
      <c r="B39" s="102">
        <v>2</v>
      </c>
      <c r="C39" s="82">
        <v>40000</v>
      </c>
      <c r="D39" s="82">
        <v>40000</v>
      </c>
      <c r="E39" s="82"/>
      <c r="H39" s="12"/>
      <c r="N39" s="320">
        <f t="shared" si="0"/>
        <v>0</v>
      </c>
    </row>
    <row r="40" spans="1:14" s="10" customFormat="1" ht="15.75">
      <c r="A40" s="87" t="s">
        <v>406</v>
      </c>
      <c r="B40" s="102">
        <v>2</v>
      </c>
      <c r="C40" s="82"/>
      <c r="D40" s="82">
        <v>360000</v>
      </c>
      <c r="E40" s="82">
        <v>330000</v>
      </c>
      <c r="H40" s="12"/>
      <c r="N40" s="320">
        <f t="shared" si="0"/>
        <v>91.66666666666666</v>
      </c>
    </row>
    <row r="41" spans="1:14" s="10" customFormat="1" ht="15.75">
      <c r="A41" s="87" t="s">
        <v>405</v>
      </c>
      <c r="B41" s="102">
        <v>2</v>
      </c>
      <c r="C41" s="82">
        <v>110000</v>
      </c>
      <c r="D41" s="82">
        <v>50000</v>
      </c>
      <c r="E41" s="82"/>
      <c r="H41" s="12"/>
      <c r="N41" s="320">
        <f t="shared" si="0"/>
        <v>0</v>
      </c>
    </row>
    <row r="42" spans="1:14" s="10" customFormat="1" ht="15.75" hidden="1">
      <c r="A42" s="87" t="s">
        <v>404</v>
      </c>
      <c r="B42" s="102">
        <v>2</v>
      </c>
      <c r="C42" s="82"/>
      <c r="D42" s="82"/>
      <c r="E42" s="82"/>
      <c r="H42" s="12"/>
      <c r="N42" s="320" t="e">
        <f t="shared" si="0"/>
        <v>#DIV/0!</v>
      </c>
    </row>
    <row r="43" spans="1:14" s="10" customFormat="1" ht="31.5">
      <c r="A43" s="87" t="s">
        <v>403</v>
      </c>
      <c r="B43" s="102">
        <v>2</v>
      </c>
      <c r="C43" s="82">
        <v>100000</v>
      </c>
      <c r="D43" s="82">
        <v>100000</v>
      </c>
      <c r="E43" s="82">
        <v>100000</v>
      </c>
      <c r="H43" s="12"/>
      <c r="N43" s="320">
        <f t="shared" si="0"/>
        <v>100</v>
      </c>
    </row>
    <row r="44" spans="1:14" s="10" customFormat="1" ht="15.75" hidden="1">
      <c r="A44" s="87" t="s">
        <v>455</v>
      </c>
      <c r="B44" s="102">
        <v>2</v>
      </c>
      <c r="C44" s="82"/>
      <c r="D44" s="82"/>
      <c r="E44" s="82"/>
      <c r="H44" s="12"/>
      <c r="N44" s="320" t="e">
        <f t="shared" si="0"/>
        <v>#DIV/0!</v>
      </c>
    </row>
    <row r="45" spans="1:14" s="10" customFormat="1" ht="15.75" hidden="1">
      <c r="A45" s="87" t="s">
        <v>402</v>
      </c>
      <c r="B45" s="102">
        <v>2</v>
      </c>
      <c r="C45" s="82"/>
      <c r="D45" s="82"/>
      <c r="E45" s="82"/>
      <c r="H45" s="12"/>
      <c r="N45" s="320" t="e">
        <f t="shared" si="0"/>
        <v>#DIV/0!</v>
      </c>
    </row>
    <row r="46" spans="1:14" s="10" customFormat="1" ht="15.75" hidden="1">
      <c r="A46" s="87" t="s">
        <v>410</v>
      </c>
      <c r="B46" s="102">
        <v>2</v>
      </c>
      <c r="C46" s="82"/>
      <c r="D46" s="82"/>
      <c r="E46" s="82"/>
      <c r="H46" s="12"/>
      <c r="N46" s="320" t="e">
        <f t="shared" si="0"/>
        <v>#DIV/0!</v>
      </c>
    </row>
    <row r="47" spans="1:14" s="10" customFormat="1" ht="15.75" hidden="1">
      <c r="A47" s="87" t="s">
        <v>411</v>
      </c>
      <c r="B47" s="102">
        <v>2</v>
      </c>
      <c r="C47" s="82"/>
      <c r="D47" s="82"/>
      <c r="E47" s="82"/>
      <c r="H47" s="12"/>
      <c r="N47" s="320" t="e">
        <f t="shared" si="0"/>
        <v>#DIV/0!</v>
      </c>
    </row>
    <row r="48" spans="1:14" s="10" customFormat="1" ht="15.75" hidden="1">
      <c r="A48" s="87" t="s">
        <v>399</v>
      </c>
      <c r="B48" s="102"/>
      <c r="C48" s="82">
        <f>SUM(C49:C58)</f>
        <v>0</v>
      </c>
      <c r="D48" s="82">
        <f>SUM(D49:D58)</f>
        <v>0</v>
      </c>
      <c r="E48" s="82">
        <f>SUM(E49:E58)</f>
        <v>0</v>
      </c>
      <c r="H48" s="12"/>
      <c r="N48" s="320" t="e">
        <f t="shared" si="0"/>
        <v>#DIV/0!</v>
      </c>
    </row>
    <row r="49" spans="1:14" s="10" customFormat="1" ht="15.75" hidden="1">
      <c r="A49" s="87" t="s">
        <v>412</v>
      </c>
      <c r="B49" s="102">
        <v>2</v>
      </c>
      <c r="C49" s="82"/>
      <c r="D49" s="82"/>
      <c r="E49" s="82"/>
      <c r="H49" s="12"/>
      <c r="N49" s="320" t="e">
        <f t="shared" si="0"/>
        <v>#DIV/0!</v>
      </c>
    </row>
    <row r="50" spans="1:14" s="10" customFormat="1" ht="31.5" hidden="1">
      <c r="A50" s="87" t="s">
        <v>413</v>
      </c>
      <c r="B50" s="102">
        <v>2</v>
      </c>
      <c r="C50" s="82"/>
      <c r="D50" s="82"/>
      <c r="E50" s="82"/>
      <c r="H50" s="12"/>
      <c r="N50" s="320" t="e">
        <f t="shared" si="0"/>
        <v>#DIV/0!</v>
      </c>
    </row>
    <row r="51" spans="1:14" s="10" customFormat="1" ht="31.5" hidden="1">
      <c r="A51" s="87" t="s">
        <v>414</v>
      </c>
      <c r="B51" s="102">
        <v>2</v>
      </c>
      <c r="C51" s="82"/>
      <c r="D51" s="82"/>
      <c r="E51" s="82"/>
      <c r="H51" s="12"/>
      <c r="N51" s="320" t="e">
        <f t="shared" si="0"/>
        <v>#DIV/0!</v>
      </c>
    </row>
    <row r="52" spans="1:14" s="10" customFormat="1" ht="15.75" hidden="1">
      <c r="A52" s="87" t="s">
        <v>415</v>
      </c>
      <c r="B52" s="102">
        <v>2</v>
      </c>
      <c r="C52" s="82"/>
      <c r="D52" s="82"/>
      <c r="E52" s="82"/>
      <c r="H52" s="12"/>
      <c r="N52" s="320" t="e">
        <f t="shared" si="0"/>
        <v>#DIV/0!</v>
      </c>
    </row>
    <row r="53" spans="1:14" s="10" customFormat="1" ht="15.75" hidden="1">
      <c r="A53" s="87" t="s">
        <v>416</v>
      </c>
      <c r="B53" s="102">
        <v>2</v>
      </c>
      <c r="C53" s="82"/>
      <c r="D53" s="82"/>
      <c r="E53" s="82"/>
      <c r="H53" s="12"/>
      <c r="N53" s="320" t="e">
        <f t="shared" si="0"/>
        <v>#DIV/0!</v>
      </c>
    </row>
    <row r="54" spans="1:14" s="10" customFormat="1" ht="15.75" hidden="1">
      <c r="A54" s="87" t="s">
        <v>417</v>
      </c>
      <c r="B54" s="102">
        <v>2</v>
      </c>
      <c r="C54" s="82"/>
      <c r="D54" s="82"/>
      <c r="E54" s="82"/>
      <c r="H54" s="12"/>
      <c r="N54" s="320" t="e">
        <f t="shared" si="0"/>
        <v>#DIV/0!</v>
      </c>
    </row>
    <row r="55" spans="1:14" s="10" customFormat="1" ht="15.75" hidden="1">
      <c r="A55" s="87" t="s">
        <v>418</v>
      </c>
      <c r="B55" s="102">
        <v>2</v>
      </c>
      <c r="C55" s="82"/>
      <c r="D55" s="82"/>
      <c r="E55" s="82"/>
      <c r="H55" s="12"/>
      <c r="N55" s="320" t="e">
        <f t="shared" si="0"/>
        <v>#DIV/0!</v>
      </c>
    </row>
    <row r="56" spans="1:14" s="10" customFormat="1" ht="15.75" hidden="1">
      <c r="A56" s="87" t="s">
        <v>454</v>
      </c>
      <c r="B56" s="102">
        <v>2</v>
      </c>
      <c r="C56" s="82"/>
      <c r="D56" s="82"/>
      <c r="E56" s="82"/>
      <c r="H56" s="12"/>
      <c r="N56" s="320" t="e">
        <f t="shared" si="0"/>
        <v>#DIV/0!</v>
      </c>
    </row>
    <row r="57" spans="1:14" s="10" customFormat="1" ht="15.75" hidden="1">
      <c r="A57" s="87" t="s">
        <v>419</v>
      </c>
      <c r="B57" s="102">
        <v>2</v>
      </c>
      <c r="C57" s="82"/>
      <c r="D57" s="82"/>
      <c r="E57" s="82"/>
      <c r="H57" s="12"/>
      <c r="N57" s="320" t="e">
        <f t="shared" si="0"/>
        <v>#DIV/0!</v>
      </c>
    </row>
    <row r="58" spans="1:14" s="10" customFormat="1" ht="15.75" hidden="1">
      <c r="A58" s="87" t="s">
        <v>420</v>
      </c>
      <c r="B58" s="102">
        <v>2</v>
      </c>
      <c r="C58" s="82"/>
      <c r="D58" s="82"/>
      <c r="E58" s="82"/>
      <c r="H58" s="12"/>
      <c r="N58" s="320" t="e">
        <f t="shared" si="0"/>
        <v>#DIV/0!</v>
      </c>
    </row>
    <row r="59" spans="1:14" s="10" customFormat="1" ht="15.75">
      <c r="A59" s="110" t="s">
        <v>174</v>
      </c>
      <c r="B59" s="102"/>
      <c r="C59" s="82">
        <f>SUM(C30:C32)+SUM(C28:C28)</f>
        <v>544800</v>
      </c>
      <c r="D59" s="82">
        <f>SUM(D30:D32)+SUM(D28:D28)</f>
        <v>1119100</v>
      </c>
      <c r="E59" s="82">
        <f>SUM(E30:E32)+SUM(E28:E28)</f>
        <v>830300</v>
      </c>
      <c r="H59" s="12"/>
      <c r="N59" s="320">
        <f t="shared" si="0"/>
        <v>74.19354838709677</v>
      </c>
    </row>
    <row r="60" spans="1:14" s="10" customFormat="1" ht="15.75">
      <c r="A60" s="43" t="s">
        <v>172</v>
      </c>
      <c r="B60" s="102"/>
      <c r="C60" s="84">
        <f>SUM(C61:C63)</f>
        <v>544800</v>
      </c>
      <c r="D60" s="84">
        <f>SUM(D61:D63)</f>
        <v>1119100</v>
      </c>
      <c r="E60" s="84">
        <f>SUM(E61:E63)</f>
        <v>830300</v>
      </c>
      <c r="H60" s="12"/>
      <c r="N60" s="320">
        <f t="shared" si="0"/>
        <v>74.19354838709677</v>
      </c>
    </row>
    <row r="61" spans="1:14" s="10" customFormat="1" ht="15.75">
      <c r="A61" s="87" t="s">
        <v>390</v>
      </c>
      <c r="B61" s="100">
        <v>1</v>
      </c>
      <c r="C61" s="82">
        <f>SUMIF($B$19:$B$60,"1",C$19:C$60)</f>
        <v>0</v>
      </c>
      <c r="D61" s="82">
        <f>SUMIF($B$19:$B$60,"1",D$19:D$60)</f>
        <v>0</v>
      </c>
      <c r="E61" s="82">
        <f>SUMIF($B$19:$B$60,"1",E$19:E$60)</f>
        <v>0</v>
      </c>
      <c r="H61" s="12"/>
      <c r="N61" s="320"/>
    </row>
    <row r="62" spans="1:14" s="10" customFormat="1" ht="15.75">
      <c r="A62" s="87" t="s">
        <v>232</v>
      </c>
      <c r="B62" s="100">
        <v>2</v>
      </c>
      <c r="C62" s="82">
        <f>SUMIF($B$19:$B$60,"2",C$19:C$60)</f>
        <v>544800</v>
      </c>
      <c r="D62" s="82">
        <f>SUMIF($B$19:$B$60,"2",D$19:D$60)</f>
        <v>1119100</v>
      </c>
      <c r="E62" s="144">
        <f>SUMIF($B$19:$B$60,"2",E$19:E$60)</f>
        <v>830300</v>
      </c>
      <c r="H62" s="12"/>
      <c r="N62" s="320">
        <f t="shared" si="0"/>
        <v>74.19354838709677</v>
      </c>
    </row>
    <row r="63" spans="1:14" s="10" customFormat="1" ht="15.75">
      <c r="A63" s="87" t="s">
        <v>124</v>
      </c>
      <c r="B63" s="100">
        <v>3</v>
      </c>
      <c r="C63" s="82">
        <f>SUMIF($B$19:$B$60,"3",C$19:C$60)</f>
        <v>0</v>
      </c>
      <c r="D63" s="82">
        <f>SUMIF($B$19:$B$60,"3",D$19:D$60)</f>
        <v>0</v>
      </c>
      <c r="E63" s="82">
        <f>SUMIF($B$19:$B$60,"3",E$19:E$60)</f>
        <v>0</v>
      </c>
      <c r="H63" s="12"/>
      <c r="N63" s="320"/>
    </row>
    <row r="64" spans="1:14" s="10" customFormat="1" ht="15.75">
      <c r="A64" s="67" t="s">
        <v>233</v>
      </c>
      <c r="B64" s="17"/>
      <c r="C64" s="82"/>
      <c r="D64" s="82"/>
      <c r="E64" s="82"/>
      <c r="H64" s="12"/>
      <c r="N64" s="320"/>
    </row>
    <row r="65" spans="1:14" s="10" customFormat="1" ht="15.75" hidden="1">
      <c r="A65" s="64" t="s">
        <v>186</v>
      </c>
      <c r="B65" s="17"/>
      <c r="C65" s="82"/>
      <c r="D65" s="82"/>
      <c r="E65" s="82"/>
      <c r="H65" s="12"/>
      <c r="N65" s="320" t="e">
        <f t="shared" si="0"/>
        <v>#DIV/0!</v>
      </c>
    </row>
    <row r="66" spans="1:14" s="10" customFormat="1" ht="31.5">
      <c r="A66" s="64" t="s">
        <v>424</v>
      </c>
      <c r="B66" s="17">
        <v>2</v>
      </c>
      <c r="C66" s="82"/>
      <c r="D66" s="82">
        <v>55360</v>
      </c>
      <c r="E66" s="144">
        <v>55360</v>
      </c>
      <c r="H66" s="12"/>
      <c r="N66" s="320">
        <f t="shared" si="0"/>
        <v>100</v>
      </c>
    </row>
    <row r="67" spans="1:14" s="10" customFormat="1" ht="31.5" hidden="1">
      <c r="A67" s="64" t="s">
        <v>423</v>
      </c>
      <c r="B67" s="17"/>
      <c r="C67" s="82"/>
      <c r="D67" s="82"/>
      <c r="E67" s="82"/>
      <c r="H67" s="12"/>
      <c r="N67" s="320" t="e">
        <f t="shared" si="0"/>
        <v>#DIV/0!</v>
      </c>
    </row>
    <row r="68" spans="1:14" s="10" customFormat="1" ht="15.75" hidden="1">
      <c r="A68" s="64" t="s">
        <v>422</v>
      </c>
      <c r="B68" s="17"/>
      <c r="C68" s="82"/>
      <c r="D68" s="82"/>
      <c r="E68" s="82"/>
      <c r="H68" s="12"/>
      <c r="N68" s="320" t="e">
        <f t="shared" si="0"/>
        <v>#DIV/0!</v>
      </c>
    </row>
    <row r="69" spans="1:14" s="10" customFormat="1" ht="15.75" hidden="1">
      <c r="A69" s="64"/>
      <c r="B69" s="17"/>
      <c r="C69" s="82"/>
      <c r="D69" s="82"/>
      <c r="E69" s="82"/>
      <c r="H69" s="12"/>
      <c r="N69" s="320" t="e">
        <f t="shared" si="0"/>
        <v>#DIV/0!</v>
      </c>
    </row>
    <row r="70" spans="1:14" s="10" customFormat="1" ht="31.5" hidden="1">
      <c r="A70" s="64" t="s">
        <v>184</v>
      </c>
      <c r="B70" s="17"/>
      <c r="C70" s="82"/>
      <c r="D70" s="82"/>
      <c r="E70" s="82"/>
      <c r="H70" s="12"/>
      <c r="N70" s="320" t="e">
        <f t="shared" si="0"/>
        <v>#DIV/0!</v>
      </c>
    </row>
    <row r="71" spans="1:14" s="10" customFormat="1" ht="15.75" hidden="1">
      <c r="A71" s="64"/>
      <c r="B71" s="17"/>
      <c r="C71" s="82"/>
      <c r="D71" s="82"/>
      <c r="E71" s="82"/>
      <c r="H71" s="12"/>
      <c r="N71" s="320" t="e">
        <f t="shared" si="0"/>
        <v>#DIV/0!</v>
      </c>
    </row>
    <row r="72" spans="1:14" s="10" customFormat="1" ht="31.5" hidden="1">
      <c r="A72" s="64" t="s">
        <v>185</v>
      </c>
      <c r="B72" s="17"/>
      <c r="C72" s="82"/>
      <c r="D72" s="82"/>
      <c r="E72" s="82"/>
      <c r="H72" s="12"/>
      <c r="N72" s="320" t="e">
        <f aca="true" t="shared" si="1" ref="N72:N135">E72/D72*100</f>
        <v>#DIV/0!</v>
      </c>
    </row>
    <row r="73" spans="1:14" s="10" customFormat="1" ht="15.75" hidden="1">
      <c r="A73" s="64"/>
      <c r="B73" s="17"/>
      <c r="C73" s="82"/>
      <c r="D73" s="82"/>
      <c r="E73" s="82"/>
      <c r="H73" s="12"/>
      <c r="N73" s="320" t="e">
        <f t="shared" si="1"/>
        <v>#DIV/0!</v>
      </c>
    </row>
    <row r="74" spans="1:14" s="10" customFormat="1" ht="31.5" hidden="1">
      <c r="A74" s="64" t="s">
        <v>188</v>
      </c>
      <c r="B74" s="17"/>
      <c r="C74" s="82"/>
      <c r="D74" s="82"/>
      <c r="E74" s="82"/>
      <c r="H74" s="12"/>
      <c r="N74" s="320" t="e">
        <f t="shared" si="1"/>
        <v>#DIV/0!</v>
      </c>
    </row>
    <row r="75" spans="1:14" s="10" customFormat="1" ht="15.75" hidden="1">
      <c r="A75" s="87" t="s">
        <v>144</v>
      </c>
      <c r="B75" s="102">
        <v>2</v>
      </c>
      <c r="C75" s="82"/>
      <c r="D75" s="82"/>
      <c r="E75" s="82"/>
      <c r="H75" s="12"/>
      <c r="N75" s="320" t="e">
        <f t="shared" si="1"/>
        <v>#DIV/0!</v>
      </c>
    </row>
    <row r="76" spans="1:14" s="10" customFormat="1" ht="15.75" hidden="1">
      <c r="A76" s="86" t="s">
        <v>118</v>
      </c>
      <c r="B76" s="17"/>
      <c r="C76" s="82"/>
      <c r="D76" s="82"/>
      <c r="E76" s="82"/>
      <c r="H76" s="12"/>
      <c r="N76" s="320" t="e">
        <f t="shared" si="1"/>
        <v>#DIV/0!</v>
      </c>
    </row>
    <row r="77" spans="1:14" s="10" customFormat="1" ht="15.75">
      <c r="A77" s="109" t="s">
        <v>143</v>
      </c>
      <c r="B77" s="17"/>
      <c r="C77" s="82">
        <f>SUM(C75:C76)</f>
        <v>0</v>
      </c>
      <c r="D77" s="82">
        <f>SUM(D75:D76)</f>
        <v>0</v>
      </c>
      <c r="E77" s="82">
        <f>SUM(E75:E76)</f>
        <v>0</v>
      </c>
      <c r="H77" s="12"/>
      <c r="N77" s="320"/>
    </row>
    <row r="78" spans="1:14" s="10" customFormat="1" ht="15.75">
      <c r="A78" s="87" t="s">
        <v>129</v>
      </c>
      <c r="B78" s="17">
        <v>2</v>
      </c>
      <c r="C78" s="82">
        <v>307602</v>
      </c>
      <c r="D78" s="82">
        <v>307602</v>
      </c>
      <c r="E78" s="82">
        <v>307602</v>
      </c>
      <c r="H78" s="12"/>
      <c r="N78" s="320">
        <f t="shared" si="1"/>
        <v>100</v>
      </c>
    </row>
    <row r="79" spans="1:14" s="10" customFormat="1" ht="15.75" hidden="1">
      <c r="A79" s="86" t="s">
        <v>447</v>
      </c>
      <c r="B79" s="102">
        <v>2</v>
      </c>
      <c r="C79" s="82"/>
      <c r="D79" s="82"/>
      <c r="E79" s="82"/>
      <c r="H79" s="12"/>
      <c r="N79" s="320" t="e">
        <f t="shared" si="1"/>
        <v>#DIV/0!</v>
      </c>
    </row>
    <row r="80" spans="1:14" s="10" customFormat="1" ht="15.75" hidden="1">
      <c r="A80" s="86" t="s">
        <v>456</v>
      </c>
      <c r="B80" s="102">
        <v>2</v>
      </c>
      <c r="C80" s="82"/>
      <c r="D80" s="82"/>
      <c r="E80" s="82"/>
      <c r="H80" s="12"/>
      <c r="N80" s="320" t="e">
        <f t="shared" si="1"/>
        <v>#DIV/0!</v>
      </c>
    </row>
    <row r="81" spans="1:14" s="10" customFormat="1" ht="15.75">
      <c r="A81" s="86" t="s">
        <v>448</v>
      </c>
      <c r="B81" s="102">
        <v>2</v>
      </c>
      <c r="C81" s="82">
        <v>-7896</v>
      </c>
      <c r="D81" s="82">
        <v>-7896</v>
      </c>
      <c r="E81" s="82">
        <v>-7896</v>
      </c>
      <c r="H81" s="12"/>
      <c r="N81" s="320">
        <f t="shared" si="1"/>
        <v>100</v>
      </c>
    </row>
    <row r="82" spans="1:14" s="10" customFormat="1" ht="15.75">
      <c r="A82" s="86" t="s">
        <v>457</v>
      </c>
      <c r="B82" s="102">
        <v>2</v>
      </c>
      <c r="C82" s="82">
        <v>10482</v>
      </c>
      <c r="D82" s="82">
        <v>10482</v>
      </c>
      <c r="E82" s="82">
        <v>10482</v>
      </c>
      <c r="H82" s="12"/>
      <c r="N82" s="320">
        <f t="shared" si="1"/>
        <v>100</v>
      </c>
    </row>
    <row r="83" spans="1:14" s="10" customFormat="1" ht="15.75">
      <c r="A83" s="86" t="s">
        <v>449</v>
      </c>
      <c r="B83" s="102">
        <v>2</v>
      </c>
      <c r="C83" s="82">
        <v>-20023</v>
      </c>
      <c r="D83" s="82">
        <v>-20023</v>
      </c>
      <c r="E83" s="82">
        <v>-20023</v>
      </c>
      <c r="H83" s="12"/>
      <c r="N83" s="320">
        <f t="shared" si="1"/>
        <v>100</v>
      </c>
    </row>
    <row r="84" spans="1:14" s="10" customFormat="1" ht="15.75">
      <c r="A84" s="86" t="s">
        <v>458</v>
      </c>
      <c r="B84" s="102">
        <v>2</v>
      </c>
      <c r="C84" s="82">
        <v>180479</v>
      </c>
      <c r="D84" s="82">
        <v>180479</v>
      </c>
      <c r="E84" s="82">
        <v>180479</v>
      </c>
      <c r="H84" s="12"/>
      <c r="N84" s="320">
        <f t="shared" si="1"/>
        <v>100</v>
      </c>
    </row>
    <row r="85" spans="1:14" s="10" customFormat="1" ht="15.75">
      <c r="A85" s="139" t="s">
        <v>535</v>
      </c>
      <c r="B85" s="102">
        <v>2</v>
      </c>
      <c r="C85" s="82"/>
      <c r="D85" s="82">
        <v>10000</v>
      </c>
      <c r="E85" s="82"/>
      <c r="H85" s="12"/>
      <c r="N85" s="320">
        <f t="shared" si="1"/>
        <v>0</v>
      </c>
    </row>
    <row r="86" spans="1:14" s="10" customFormat="1" ht="31.5">
      <c r="A86" s="109" t="s">
        <v>189</v>
      </c>
      <c r="B86" s="17"/>
      <c r="C86" s="82">
        <f>SUM(C78:C84)</f>
        <v>470644</v>
      </c>
      <c r="D86" s="82">
        <f>SUM(D78:D85)</f>
        <v>480644</v>
      </c>
      <c r="E86" s="144">
        <f>SUM(E78:E85)</f>
        <v>470644</v>
      </c>
      <c r="H86" s="12"/>
      <c r="N86" s="320">
        <f t="shared" si="1"/>
        <v>97.91945806043559</v>
      </c>
    </row>
    <row r="87" spans="1:14" s="10" customFormat="1" ht="15.75" hidden="1">
      <c r="A87" s="86" t="s">
        <v>459</v>
      </c>
      <c r="B87" s="102">
        <v>2</v>
      </c>
      <c r="C87" s="82"/>
      <c r="D87" s="82"/>
      <c r="E87" s="82"/>
      <c r="H87" s="12"/>
      <c r="N87" s="320" t="e">
        <f t="shared" si="1"/>
        <v>#DIV/0!</v>
      </c>
    </row>
    <row r="88" spans="1:14" s="10" customFormat="1" ht="15.75" hidden="1">
      <c r="A88" s="86" t="s">
        <v>460</v>
      </c>
      <c r="B88" s="102">
        <v>2</v>
      </c>
      <c r="C88" s="82"/>
      <c r="D88" s="82"/>
      <c r="E88" s="82"/>
      <c r="H88" s="12"/>
      <c r="N88" s="320" t="e">
        <f t="shared" si="1"/>
        <v>#DIV/0!</v>
      </c>
    </row>
    <row r="89" spans="1:14" s="10" customFormat="1" ht="15.75" hidden="1">
      <c r="A89" s="86" t="s">
        <v>461</v>
      </c>
      <c r="B89" s="102">
        <v>2</v>
      </c>
      <c r="C89" s="82"/>
      <c r="D89" s="82"/>
      <c r="E89" s="82"/>
      <c r="H89" s="12"/>
      <c r="N89" s="320" t="e">
        <f t="shared" si="1"/>
        <v>#DIV/0!</v>
      </c>
    </row>
    <row r="90" spans="1:14" s="10" customFormat="1" ht="15.75" hidden="1">
      <c r="A90" s="86" t="s">
        <v>462</v>
      </c>
      <c r="B90" s="102">
        <v>2</v>
      </c>
      <c r="C90" s="82"/>
      <c r="D90" s="82"/>
      <c r="E90" s="82"/>
      <c r="H90" s="12"/>
      <c r="N90" s="320" t="e">
        <f t="shared" si="1"/>
        <v>#DIV/0!</v>
      </c>
    </row>
    <row r="91" spans="1:14" s="10" customFormat="1" ht="15.75" hidden="1">
      <c r="A91" s="86" t="s">
        <v>463</v>
      </c>
      <c r="B91" s="102">
        <v>2</v>
      </c>
      <c r="C91" s="82"/>
      <c r="D91" s="82"/>
      <c r="E91" s="82"/>
      <c r="H91" s="12"/>
      <c r="N91" s="320" t="e">
        <f t="shared" si="1"/>
        <v>#DIV/0!</v>
      </c>
    </row>
    <row r="92" spans="1:14" s="10" customFormat="1" ht="15.75" hidden="1">
      <c r="A92" s="86" t="s">
        <v>464</v>
      </c>
      <c r="B92" s="102">
        <v>2</v>
      </c>
      <c r="C92" s="82"/>
      <c r="D92" s="82"/>
      <c r="E92" s="82"/>
      <c r="H92" s="12"/>
      <c r="N92" s="320" t="e">
        <f t="shared" si="1"/>
        <v>#DIV/0!</v>
      </c>
    </row>
    <row r="93" spans="1:14" s="10" customFormat="1" ht="15.75" hidden="1">
      <c r="A93" s="86" t="s">
        <v>465</v>
      </c>
      <c r="B93" s="17">
        <v>2</v>
      </c>
      <c r="C93" s="82"/>
      <c r="D93" s="82"/>
      <c r="E93" s="82"/>
      <c r="H93" s="12"/>
      <c r="N93" s="320" t="e">
        <f t="shared" si="1"/>
        <v>#DIV/0!</v>
      </c>
    </row>
    <row r="94" spans="1:14" s="10" customFormat="1" ht="15.75" hidden="1">
      <c r="A94" s="86" t="s">
        <v>466</v>
      </c>
      <c r="B94" s="17">
        <v>2</v>
      </c>
      <c r="C94" s="82"/>
      <c r="D94" s="82"/>
      <c r="E94" s="82"/>
      <c r="H94" s="12"/>
      <c r="N94" s="320" t="e">
        <f t="shared" si="1"/>
        <v>#DIV/0!</v>
      </c>
    </row>
    <row r="95" spans="1:14" s="10" customFormat="1" ht="15.75" hidden="1">
      <c r="A95" s="86" t="s">
        <v>118</v>
      </c>
      <c r="B95" s="17"/>
      <c r="C95" s="82"/>
      <c r="D95" s="82"/>
      <c r="E95" s="82"/>
      <c r="H95" s="12"/>
      <c r="N95" s="320" t="e">
        <f t="shared" si="1"/>
        <v>#DIV/0!</v>
      </c>
    </row>
    <row r="96" spans="1:14" s="10" customFormat="1" ht="15.75" hidden="1">
      <c r="A96" s="86" t="s">
        <v>118</v>
      </c>
      <c r="B96" s="17"/>
      <c r="C96" s="82"/>
      <c r="D96" s="82"/>
      <c r="E96" s="82"/>
      <c r="H96" s="12"/>
      <c r="N96" s="320" t="e">
        <f t="shared" si="1"/>
        <v>#DIV/0!</v>
      </c>
    </row>
    <row r="97" spans="1:14" s="10" customFormat="1" ht="15.75">
      <c r="A97" s="109" t="s">
        <v>190</v>
      </c>
      <c r="B97" s="17"/>
      <c r="C97" s="82">
        <f>SUM(C87:C96)</f>
        <v>0</v>
      </c>
      <c r="D97" s="82">
        <f>SUM(D87:D96)</f>
        <v>0</v>
      </c>
      <c r="E97" s="82">
        <f>SUM(E87:E96)</f>
        <v>0</v>
      </c>
      <c r="H97" s="12"/>
      <c r="N97" s="320"/>
    </row>
    <row r="98" spans="1:14" s="10" customFormat="1" ht="31.5">
      <c r="A98" s="110" t="s">
        <v>187</v>
      </c>
      <c r="B98" s="17"/>
      <c r="C98" s="82">
        <f>C77+C86+C97</f>
        <v>470644</v>
      </c>
      <c r="D98" s="82">
        <f>D77+D86+D97</f>
        <v>480644</v>
      </c>
      <c r="E98" s="82">
        <f>E77+E86+E97</f>
        <v>470644</v>
      </c>
      <c r="H98" s="12"/>
      <c r="N98" s="320">
        <f t="shared" si="1"/>
        <v>97.91945806043559</v>
      </c>
    </row>
    <row r="99" spans="1:14" s="10" customFormat="1" ht="15.75" hidden="1">
      <c r="A99" s="64"/>
      <c r="B99" s="102"/>
      <c r="C99" s="82"/>
      <c r="D99" s="82"/>
      <c r="E99" s="82"/>
      <c r="H99" s="12"/>
      <c r="N99" s="320" t="e">
        <f t="shared" si="1"/>
        <v>#DIV/0!</v>
      </c>
    </row>
    <row r="100" spans="1:14" s="10" customFormat="1" ht="31.5" hidden="1">
      <c r="A100" s="64" t="s">
        <v>191</v>
      </c>
      <c r="B100" s="102"/>
      <c r="C100" s="82"/>
      <c r="D100" s="82"/>
      <c r="E100" s="82"/>
      <c r="H100" s="12"/>
      <c r="N100" s="320" t="e">
        <f t="shared" si="1"/>
        <v>#DIV/0!</v>
      </c>
    </row>
    <row r="101" spans="1:14" s="10" customFormat="1" ht="15.75">
      <c r="A101" s="87" t="s">
        <v>443</v>
      </c>
      <c r="B101" s="102">
        <v>2</v>
      </c>
      <c r="C101" s="82">
        <v>100000</v>
      </c>
      <c r="D101" s="82">
        <v>100000</v>
      </c>
      <c r="E101" s="82"/>
      <c r="H101" s="12"/>
      <c r="N101" s="320">
        <f t="shared" si="1"/>
        <v>0</v>
      </c>
    </row>
    <row r="102" spans="1:14" s="10" customFormat="1" ht="47.25">
      <c r="A102" s="64" t="s">
        <v>192</v>
      </c>
      <c r="B102" s="102"/>
      <c r="C102" s="82">
        <f>SUM(C101)</f>
        <v>100000</v>
      </c>
      <c r="D102" s="82">
        <f>SUM(D101)</f>
        <v>100000</v>
      </c>
      <c r="E102" s="82">
        <f>SUM(E101)</f>
        <v>0</v>
      </c>
      <c r="H102" s="12"/>
      <c r="N102" s="320">
        <f t="shared" si="1"/>
        <v>0</v>
      </c>
    </row>
    <row r="103" spans="1:14" s="10" customFormat="1" ht="15.75" hidden="1">
      <c r="A103" s="64" t="s">
        <v>193</v>
      </c>
      <c r="B103" s="102"/>
      <c r="C103" s="82"/>
      <c r="D103" s="82"/>
      <c r="E103" s="82"/>
      <c r="H103" s="12"/>
      <c r="N103" s="320" t="e">
        <f t="shared" si="1"/>
        <v>#DIV/0!</v>
      </c>
    </row>
    <row r="104" spans="1:14" s="10" customFormat="1" ht="15.75" hidden="1">
      <c r="A104" s="64" t="s">
        <v>194</v>
      </c>
      <c r="B104" s="102"/>
      <c r="C104" s="82"/>
      <c r="D104" s="82"/>
      <c r="E104" s="82"/>
      <c r="H104" s="12"/>
      <c r="N104" s="320" t="e">
        <f t="shared" si="1"/>
        <v>#DIV/0!</v>
      </c>
    </row>
    <row r="105" spans="1:14" s="10" customFormat="1" ht="15.75">
      <c r="A105" s="121" t="s">
        <v>446</v>
      </c>
      <c r="B105" s="102">
        <v>2</v>
      </c>
      <c r="C105" s="82">
        <v>50000</v>
      </c>
      <c r="D105" s="82">
        <v>50000</v>
      </c>
      <c r="E105" s="82"/>
      <c r="H105" s="12"/>
      <c r="N105" s="320">
        <f t="shared" si="1"/>
        <v>0</v>
      </c>
    </row>
    <row r="106" spans="1:14" s="10" customFormat="1" ht="15.75">
      <c r="A106" s="121" t="s">
        <v>467</v>
      </c>
      <c r="B106" s="102">
        <v>2</v>
      </c>
      <c r="C106" s="82"/>
      <c r="D106" s="82"/>
      <c r="E106" s="82"/>
      <c r="H106" s="12"/>
      <c r="N106" s="320"/>
    </row>
    <row r="107" spans="1:14" s="10" customFormat="1" ht="15.75">
      <c r="A107" s="121" t="s">
        <v>445</v>
      </c>
      <c r="B107" s="102">
        <v>2</v>
      </c>
      <c r="C107" s="82"/>
      <c r="D107" s="82"/>
      <c r="E107" s="82"/>
      <c r="H107" s="12"/>
      <c r="N107" s="320"/>
    </row>
    <row r="108" spans="1:14" s="10" customFormat="1" ht="15.75">
      <c r="A108" s="121" t="s">
        <v>468</v>
      </c>
      <c r="B108" s="102">
        <v>2</v>
      </c>
      <c r="C108" s="82"/>
      <c r="D108" s="82"/>
      <c r="E108" s="82"/>
      <c r="H108" s="12"/>
      <c r="N108" s="320"/>
    </row>
    <row r="109" spans="1:14" s="10" customFormat="1" ht="15.75">
      <c r="A109" s="111" t="s">
        <v>195</v>
      </c>
      <c r="B109" s="102"/>
      <c r="C109" s="82">
        <f>SUM(C105:C108)</f>
        <v>50000</v>
      </c>
      <c r="D109" s="82">
        <f>SUM(D105:D108)</f>
        <v>50000</v>
      </c>
      <c r="E109" s="82">
        <f>SUM(E105:E108)</f>
        <v>0</v>
      </c>
      <c r="H109" s="12"/>
      <c r="N109" s="320">
        <f t="shared" si="1"/>
        <v>0</v>
      </c>
    </row>
    <row r="110" spans="1:14" s="10" customFormat="1" ht="15.75" hidden="1">
      <c r="A110" s="87" t="s">
        <v>142</v>
      </c>
      <c r="B110" s="102">
        <v>2</v>
      </c>
      <c r="C110" s="82"/>
      <c r="D110" s="82"/>
      <c r="E110" s="82"/>
      <c r="H110" s="12"/>
      <c r="N110" s="320" t="e">
        <f t="shared" si="1"/>
        <v>#DIV/0!</v>
      </c>
    </row>
    <row r="111" spans="1:14" s="10" customFormat="1" ht="15.75" hidden="1">
      <c r="A111" s="87"/>
      <c r="B111" s="102"/>
      <c r="C111" s="82"/>
      <c r="D111" s="82"/>
      <c r="E111" s="82"/>
      <c r="H111" s="12"/>
      <c r="N111" s="320" t="e">
        <f t="shared" si="1"/>
        <v>#DIV/0!</v>
      </c>
    </row>
    <row r="112" spans="1:14" s="10" customFormat="1" ht="15.75" hidden="1">
      <c r="A112" s="111" t="s">
        <v>141</v>
      </c>
      <c r="B112" s="102"/>
      <c r="C112" s="82">
        <f>SUM(C110:C111)</f>
        <v>0</v>
      </c>
      <c r="D112" s="82">
        <f>SUM(D110:D111)</f>
        <v>0</v>
      </c>
      <c r="E112" s="82">
        <f>SUM(E110:E111)</f>
        <v>0</v>
      </c>
      <c r="H112" s="12"/>
      <c r="N112" s="320" t="e">
        <f t="shared" si="1"/>
        <v>#DIV/0!</v>
      </c>
    </row>
    <row r="113" spans="1:14" s="10" customFormat="1" ht="15.75" hidden="1">
      <c r="A113" s="87"/>
      <c r="B113" s="102"/>
      <c r="C113" s="82"/>
      <c r="D113" s="82"/>
      <c r="E113" s="82"/>
      <c r="H113" s="12"/>
      <c r="N113" s="320" t="e">
        <f t="shared" si="1"/>
        <v>#DIV/0!</v>
      </c>
    </row>
    <row r="114" spans="1:14" s="10" customFormat="1" ht="15.75">
      <c r="A114" s="87" t="s">
        <v>469</v>
      </c>
      <c r="B114" s="102">
        <v>2</v>
      </c>
      <c r="C114" s="82"/>
      <c r="D114" s="82">
        <v>559200</v>
      </c>
      <c r="E114" s="144">
        <v>559200</v>
      </c>
      <c r="H114" s="12"/>
      <c r="N114" s="320">
        <f t="shared" si="1"/>
        <v>100</v>
      </c>
    </row>
    <row r="115" spans="1:14" s="10" customFormat="1" ht="15.75">
      <c r="A115" s="111" t="s">
        <v>196</v>
      </c>
      <c r="B115" s="102"/>
      <c r="C115" s="82">
        <f>SUM(C113:C114)</f>
        <v>0</v>
      </c>
      <c r="D115" s="82">
        <f>SUM(D113:D114)</f>
        <v>559200</v>
      </c>
      <c r="E115" s="82">
        <f>SUM(E113:E114)</f>
        <v>559200</v>
      </c>
      <c r="H115" s="12"/>
      <c r="N115" s="320">
        <f t="shared" si="1"/>
        <v>100</v>
      </c>
    </row>
    <row r="116" spans="1:14" s="10" customFormat="1" ht="15.75" hidden="1">
      <c r="A116" s="68"/>
      <c r="B116" s="102"/>
      <c r="C116" s="82"/>
      <c r="D116" s="82"/>
      <c r="E116" s="82"/>
      <c r="H116" s="12"/>
      <c r="N116" s="320" t="e">
        <f t="shared" si="1"/>
        <v>#DIV/0!</v>
      </c>
    </row>
    <row r="117" spans="1:14" s="10" customFormat="1" ht="15.75" hidden="1">
      <c r="A117" s="68"/>
      <c r="B117" s="102"/>
      <c r="C117" s="82"/>
      <c r="D117" s="82"/>
      <c r="E117" s="82"/>
      <c r="H117" s="12"/>
      <c r="N117" s="320" t="e">
        <f t="shared" si="1"/>
        <v>#DIV/0!</v>
      </c>
    </row>
    <row r="118" spans="1:14" s="10" customFormat="1" ht="22.5" customHeight="1">
      <c r="A118" s="110" t="s">
        <v>425</v>
      </c>
      <c r="B118" s="102"/>
      <c r="C118" s="82">
        <f>C109+C112+C115</f>
        <v>50000</v>
      </c>
      <c r="D118" s="82">
        <f>D109+D112+D115</f>
        <v>609200</v>
      </c>
      <c r="E118" s="82">
        <f>E109+E112+E115</f>
        <v>559200</v>
      </c>
      <c r="H118" s="12"/>
      <c r="N118" s="320">
        <f t="shared" si="1"/>
        <v>91.79251477347341</v>
      </c>
    </row>
    <row r="119" spans="1:14" s="10" customFormat="1" ht="15.75">
      <c r="A119" s="87" t="s">
        <v>215</v>
      </c>
      <c r="B119" s="102">
        <v>2</v>
      </c>
      <c r="C119" s="82">
        <v>100000</v>
      </c>
      <c r="D119" s="82">
        <v>390361</v>
      </c>
      <c r="E119" s="82"/>
      <c r="H119" s="12"/>
      <c r="N119" s="320">
        <f t="shared" si="1"/>
        <v>0</v>
      </c>
    </row>
    <row r="120" spans="1:14" s="10" customFormat="1" ht="15.75" hidden="1">
      <c r="A120" s="87" t="s">
        <v>216</v>
      </c>
      <c r="B120" s="102">
        <v>2</v>
      </c>
      <c r="C120" s="82"/>
      <c r="D120" s="82"/>
      <c r="E120" s="82"/>
      <c r="H120" s="12"/>
      <c r="N120" s="320" t="e">
        <f t="shared" si="1"/>
        <v>#DIV/0!</v>
      </c>
    </row>
    <row r="121" spans="1:14" s="10" customFormat="1" ht="15.75">
      <c r="A121" s="64" t="s">
        <v>426</v>
      </c>
      <c r="B121" s="102"/>
      <c r="C121" s="82">
        <f>SUM(C119:C120)</f>
        <v>100000</v>
      </c>
      <c r="D121" s="82">
        <f>SUM(D119:D120)</f>
        <v>390361</v>
      </c>
      <c r="E121" s="82">
        <f>SUM(E119:E120)</f>
        <v>0</v>
      </c>
      <c r="H121" s="12"/>
      <c r="N121" s="320">
        <f t="shared" si="1"/>
        <v>0</v>
      </c>
    </row>
    <row r="122" spans="1:14" s="10" customFormat="1" ht="15.75">
      <c r="A122" s="66" t="s">
        <v>233</v>
      </c>
      <c r="B122" s="102"/>
      <c r="C122" s="84">
        <f>SUM(C123:C123:C125)</f>
        <v>720644</v>
      </c>
      <c r="D122" s="84">
        <f>SUM(D123:D123:D125)</f>
        <v>1635565</v>
      </c>
      <c r="E122" s="84">
        <f>SUM(E123:E123:E125)</f>
        <v>1085204</v>
      </c>
      <c r="H122" s="12"/>
      <c r="N122" s="320">
        <f t="shared" si="1"/>
        <v>66.35040490594993</v>
      </c>
    </row>
    <row r="123" spans="1:14" s="10" customFormat="1" ht="15.75">
      <c r="A123" s="87" t="s">
        <v>390</v>
      </c>
      <c r="B123" s="100">
        <v>1</v>
      </c>
      <c r="C123" s="82">
        <f>SUMIF($B$64:$B$122,"1",C$64:C$122)</f>
        <v>0</v>
      </c>
      <c r="D123" s="82">
        <f>SUMIF($B$64:$B$122,"1",D$64:D$122)</f>
        <v>0</v>
      </c>
      <c r="E123" s="82">
        <f>SUMIF($B$64:$B$122,"1",E$64:E$122)</f>
        <v>0</v>
      </c>
      <c r="H123" s="12"/>
      <c r="N123" s="320"/>
    </row>
    <row r="124" spans="1:14" s="10" customFormat="1" ht="15.75">
      <c r="A124" s="87" t="s">
        <v>232</v>
      </c>
      <c r="B124" s="100">
        <v>2</v>
      </c>
      <c r="C124" s="82">
        <f>SUMIF($B$64:$B$122,"2",C$64:C$122)</f>
        <v>720644</v>
      </c>
      <c r="D124" s="82">
        <f>SUMIF($B$64:$B$122,"2",D$64:D$122)</f>
        <v>1635565</v>
      </c>
      <c r="E124" s="82">
        <f>SUMIF($B$64:$B$122,"2",E$64:E$122)</f>
        <v>1085204</v>
      </c>
      <c r="H124" s="12"/>
      <c r="N124" s="320">
        <f t="shared" si="1"/>
        <v>66.35040490594993</v>
      </c>
    </row>
    <row r="125" spans="1:14" s="10" customFormat="1" ht="15.75">
      <c r="A125" s="87" t="s">
        <v>124</v>
      </c>
      <c r="B125" s="100">
        <v>3</v>
      </c>
      <c r="C125" s="82">
        <f>SUMIF($B$64:$B$122,"3",C$64:C$122)</f>
        <v>0</v>
      </c>
      <c r="D125" s="82">
        <f>SUMIF($B$64:$B$122,"3",D$64:D$122)</f>
        <v>0</v>
      </c>
      <c r="E125" s="82">
        <f>SUMIF($B$64:$B$122,"3",E$64:E$122)</f>
        <v>0</v>
      </c>
      <c r="H125" s="12"/>
      <c r="N125" s="320"/>
    </row>
    <row r="126" spans="1:14" ht="15.75">
      <c r="A126" s="68" t="s">
        <v>92</v>
      </c>
      <c r="B126" s="102"/>
      <c r="C126" s="82"/>
      <c r="D126" s="82"/>
      <c r="E126" s="82"/>
      <c r="H126" s="12"/>
      <c r="N126" s="320"/>
    </row>
    <row r="127" spans="1:14" ht="15.75">
      <c r="A127" s="43" t="s">
        <v>234</v>
      </c>
      <c r="B127" s="102"/>
      <c r="C127" s="84">
        <f>SUM(C128:C130)</f>
        <v>2632000</v>
      </c>
      <c r="D127" s="84">
        <f>SUM(D128:D130)</f>
        <v>3043370</v>
      </c>
      <c r="E127" s="84">
        <f>SUM(E128:E130)</f>
        <v>1796507</v>
      </c>
      <c r="H127" s="12"/>
      <c r="N127" s="320">
        <f t="shared" si="1"/>
        <v>59.030186930935116</v>
      </c>
    </row>
    <row r="128" spans="1:14" ht="15.75">
      <c r="A128" s="87" t="s">
        <v>390</v>
      </c>
      <c r="B128" s="100">
        <v>1</v>
      </c>
      <c r="C128" s="82">
        <f>Felh!J25</f>
        <v>0</v>
      </c>
      <c r="D128" s="82">
        <f>Felh!K25</f>
        <v>0</v>
      </c>
      <c r="E128" s="82">
        <f>Felh!L25</f>
        <v>0</v>
      </c>
      <c r="H128" s="12"/>
      <c r="N128" s="320"/>
    </row>
    <row r="129" spans="1:14" ht="15.75">
      <c r="A129" s="87" t="s">
        <v>232</v>
      </c>
      <c r="B129" s="100">
        <v>2</v>
      </c>
      <c r="C129" s="82">
        <f>Felh!J26</f>
        <v>2632000</v>
      </c>
      <c r="D129" s="82">
        <f>Felh!K26</f>
        <v>3043370</v>
      </c>
      <c r="E129" s="144">
        <v>1796507</v>
      </c>
      <c r="H129" s="12"/>
      <c r="N129" s="320">
        <f t="shared" si="1"/>
        <v>59.030186930935116</v>
      </c>
    </row>
    <row r="130" spans="1:14" ht="15.75">
      <c r="A130" s="87" t="s">
        <v>124</v>
      </c>
      <c r="B130" s="100">
        <v>3</v>
      </c>
      <c r="C130" s="82">
        <f>Felh!J27</f>
        <v>0</v>
      </c>
      <c r="D130" s="82">
        <f>Felh!K27</f>
        <v>0</v>
      </c>
      <c r="E130" s="82">
        <f>Felh!L27</f>
        <v>0</v>
      </c>
      <c r="H130" s="12"/>
      <c r="N130" s="320"/>
    </row>
    <row r="131" spans="1:14" ht="15.75">
      <c r="A131" s="43" t="s">
        <v>235</v>
      </c>
      <c r="B131" s="102"/>
      <c r="C131" s="84">
        <f>SUM(C132:C134)</f>
        <v>535940</v>
      </c>
      <c r="D131" s="84">
        <f>SUM(D132:D134)</f>
        <v>744570</v>
      </c>
      <c r="E131" s="84">
        <f>SUM(E132:E134)</f>
        <v>439791</v>
      </c>
      <c r="H131" s="12"/>
      <c r="N131" s="320">
        <f t="shared" si="1"/>
        <v>59.0664410330795</v>
      </c>
    </row>
    <row r="132" spans="1:14" ht="15.75">
      <c r="A132" s="87" t="s">
        <v>390</v>
      </c>
      <c r="B132" s="100">
        <v>1</v>
      </c>
      <c r="C132" s="82">
        <f>Felh!J39</f>
        <v>0</v>
      </c>
      <c r="D132" s="82">
        <f>Felh!K39</f>
        <v>0</v>
      </c>
      <c r="E132" s="82">
        <f>Felh!L39</f>
        <v>0</v>
      </c>
      <c r="H132" s="12"/>
      <c r="N132" s="320"/>
    </row>
    <row r="133" spans="1:14" ht="15.75">
      <c r="A133" s="87" t="s">
        <v>232</v>
      </c>
      <c r="B133" s="100">
        <v>2</v>
      </c>
      <c r="C133" s="82">
        <f>Felh!J40</f>
        <v>535940</v>
      </c>
      <c r="D133" s="82">
        <f>Felh!K40</f>
        <v>744570</v>
      </c>
      <c r="E133" s="144">
        <v>439791</v>
      </c>
      <c r="H133" s="12"/>
      <c r="N133" s="320">
        <f t="shared" si="1"/>
        <v>59.0664410330795</v>
      </c>
    </row>
    <row r="134" spans="1:14" ht="15" customHeight="1">
      <c r="A134" s="87" t="s">
        <v>124</v>
      </c>
      <c r="B134" s="100">
        <v>3</v>
      </c>
      <c r="C134" s="82">
        <f>Felh!J41</f>
        <v>0</v>
      </c>
      <c r="D134" s="82">
        <f>Felh!K41</f>
        <v>0</v>
      </c>
      <c r="E134" s="82">
        <f>Felh!L41</f>
        <v>0</v>
      </c>
      <c r="H134" s="12"/>
      <c r="N134" s="320"/>
    </row>
    <row r="135" spans="1:14" ht="15.75">
      <c r="A135" s="43" t="s">
        <v>236</v>
      </c>
      <c r="B135" s="102"/>
      <c r="C135" s="84">
        <f>SUM(C136:C138)</f>
        <v>0</v>
      </c>
      <c r="D135" s="84">
        <f>SUM(D136:D138)</f>
        <v>5000</v>
      </c>
      <c r="E135" s="84">
        <f>SUM(E136:E138)</f>
        <v>5000</v>
      </c>
      <c r="H135" s="12"/>
      <c r="N135" s="320">
        <f t="shared" si="1"/>
        <v>100</v>
      </c>
    </row>
    <row r="136" spans="1:14" ht="15.75">
      <c r="A136" s="87" t="s">
        <v>390</v>
      </c>
      <c r="B136" s="100">
        <v>1</v>
      </c>
      <c r="C136" s="82">
        <f>Felh!J59</f>
        <v>0</v>
      </c>
      <c r="D136" s="82">
        <f>Felh!K59</f>
        <v>0</v>
      </c>
      <c r="E136" s="82">
        <f>Felh!L59</f>
        <v>0</v>
      </c>
      <c r="H136" s="12"/>
      <c r="N136" s="320"/>
    </row>
    <row r="137" spans="1:14" ht="15.75">
      <c r="A137" s="87" t="s">
        <v>232</v>
      </c>
      <c r="B137" s="100">
        <v>2</v>
      </c>
      <c r="C137" s="82">
        <f>Felh!J60</f>
        <v>0</v>
      </c>
      <c r="D137" s="82">
        <f>Felh!K60</f>
        <v>5000</v>
      </c>
      <c r="E137" s="82">
        <f>Felh!L60</f>
        <v>5000</v>
      </c>
      <c r="H137" s="12"/>
      <c r="N137" s="320">
        <f aca="true" t="shared" si="2" ref="N137:N173">E137/D137*100</f>
        <v>100</v>
      </c>
    </row>
    <row r="138" spans="1:14" ht="15.75">
      <c r="A138" s="87" t="s">
        <v>124</v>
      </c>
      <c r="B138" s="100">
        <v>3</v>
      </c>
      <c r="C138" s="82">
        <f>Felh!J61</f>
        <v>0</v>
      </c>
      <c r="D138" s="82">
        <f>Felh!K61</f>
        <v>0</v>
      </c>
      <c r="E138" s="82">
        <f>Felh!L61</f>
        <v>0</v>
      </c>
      <c r="H138" s="12"/>
      <c r="N138" s="320"/>
    </row>
    <row r="139" spans="1:14" ht="16.5">
      <c r="A139" s="70" t="s">
        <v>237</v>
      </c>
      <c r="B139" s="103"/>
      <c r="C139" s="82"/>
      <c r="D139" s="82"/>
      <c r="E139" s="82"/>
      <c r="H139" s="12"/>
      <c r="N139" s="320"/>
    </row>
    <row r="140" spans="1:14" ht="15.75">
      <c r="A140" s="68" t="s">
        <v>126</v>
      </c>
      <c r="B140" s="102"/>
      <c r="C140" s="15"/>
      <c r="D140" s="15"/>
      <c r="E140" s="15"/>
      <c r="H140" s="12"/>
      <c r="N140" s="320"/>
    </row>
    <row r="141" spans="1:14" ht="15.75">
      <c r="A141" s="64" t="s">
        <v>222</v>
      </c>
      <c r="B141" s="102"/>
      <c r="C141" s="15"/>
      <c r="D141" s="15"/>
      <c r="E141" s="15"/>
      <c r="H141" s="12"/>
      <c r="N141" s="320"/>
    </row>
    <row r="142" spans="1:14" ht="31.5" hidden="1">
      <c r="A142" s="87" t="s">
        <v>427</v>
      </c>
      <c r="B142" s="102"/>
      <c r="C142" s="15"/>
      <c r="D142" s="15"/>
      <c r="E142" s="15"/>
      <c r="H142" s="12"/>
      <c r="N142" s="320" t="e">
        <f t="shared" si="2"/>
        <v>#DIV/0!</v>
      </c>
    </row>
    <row r="143" spans="1:14" ht="31.5" hidden="1">
      <c r="A143" s="87" t="s">
        <v>224</v>
      </c>
      <c r="B143" s="102"/>
      <c r="C143" s="15"/>
      <c r="D143" s="15"/>
      <c r="E143" s="15"/>
      <c r="H143" s="12"/>
      <c r="N143" s="320" t="e">
        <f t="shared" si="2"/>
        <v>#DIV/0!</v>
      </c>
    </row>
    <row r="144" spans="1:14" ht="31.5" hidden="1">
      <c r="A144" s="87" t="s">
        <v>428</v>
      </c>
      <c r="B144" s="102"/>
      <c r="C144" s="15"/>
      <c r="D144" s="15"/>
      <c r="E144" s="15"/>
      <c r="H144" s="12"/>
      <c r="N144" s="320" t="e">
        <f t="shared" si="2"/>
        <v>#DIV/0!</v>
      </c>
    </row>
    <row r="145" spans="1:14" ht="31.5">
      <c r="A145" s="87" t="s">
        <v>561</v>
      </c>
      <c r="B145" s="102">
        <v>2</v>
      </c>
      <c r="C145" s="15">
        <v>482552</v>
      </c>
      <c r="D145" s="15">
        <v>482552</v>
      </c>
      <c r="E145" s="143">
        <v>482552</v>
      </c>
      <c r="H145" s="12"/>
      <c r="N145" s="320">
        <f t="shared" si="2"/>
        <v>100</v>
      </c>
    </row>
    <row r="146" spans="1:14" ht="31.5">
      <c r="A146" s="87" t="s">
        <v>560</v>
      </c>
      <c r="B146" s="102">
        <v>2</v>
      </c>
      <c r="C146" s="15"/>
      <c r="D146" s="15">
        <v>497631</v>
      </c>
      <c r="E146" s="143"/>
      <c r="H146" s="12"/>
      <c r="N146" s="320">
        <f t="shared" si="2"/>
        <v>0</v>
      </c>
    </row>
    <row r="147" spans="1:14" ht="15.75" hidden="1">
      <c r="A147" s="87" t="s">
        <v>226</v>
      </c>
      <c r="B147" s="102"/>
      <c r="C147" s="15"/>
      <c r="D147" s="15"/>
      <c r="E147" s="15"/>
      <c r="H147" s="12"/>
      <c r="N147" s="320" t="e">
        <f t="shared" si="2"/>
        <v>#DIV/0!</v>
      </c>
    </row>
    <row r="148" spans="1:14" ht="31.5" hidden="1">
      <c r="A148" s="87" t="s">
        <v>441</v>
      </c>
      <c r="B148" s="102"/>
      <c r="C148" s="15"/>
      <c r="D148" s="15"/>
      <c r="E148" s="15"/>
      <c r="H148" s="12"/>
      <c r="N148" s="320" t="e">
        <f t="shared" si="2"/>
        <v>#DIV/0!</v>
      </c>
    </row>
    <row r="149" spans="1:14" ht="15.75" hidden="1">
      <c r="A149" s="87" t="s">
        <v>230</v>
      </c>
      <c r="B149" s="102"/>
      <c r="C149" s="15"/>
      <c r="D149" s="15"/>
      <c r="E149" s="15"/>
      <c r="H149" s="12"/>
      <c r="N149" s="320" t="e">
        <f t="shared" si="2"/>
        <v>#DIV/0!</v>
      </c>
    </row>
    <row r="150" spans="1:14" ht="15.75" hidden="1">
      <c r="A150" s="64" t="s">
        <v>231</v>
      </c>
      <c r="B150" s="102"/>
      <c r="C150" s="15"/>
      <c r="D150" s="15"/>
      <c r="E150" s="15"/>
      <c r="H150" s="12"/>
      <c r="N150" s="320" t="e">
        <f t="shared" si="2"/>
        <v>#DIV/0!</v>
      </c>
    </row>
    <row r="151" spans="1:14" ht="15.75" hidden="1">
      <c r="A151" s="64" t="s">
        <v>223</v>
      </c>
      <c r="B151" s="102"/>
      <c r="C151" s="15"/>
      <c r="D151" s="15"/>
      <c r="E151" s="15"/>
      <c r="H151" s="12"/>
      <c r="N151" s="320" t="e">
        <f t="shared" si="2"/>
        <v>#DIV/0!</v>
      </c>
    </row>
    <row r="152" spans="1:14" ht="15.75">
      <c r="A152" s="43" t="s">
        <v>126</v>
      </c>
      <c r="B152" s="102"/>
      <c r="C152" s="84">
        <f>SUM(C153:C155)</f>
        <v>482552</v>
      </c>
      <c r="D152" s="84">
        <f>SUM(D153:D155)</f>
        <v>980183</v>
      </c>
      <c r="E152" s="84">
        <f>SUM(E153:E155)</f>
        <v>482552</v>
      </c>
      <c r="H152" s="12"/>
      <c r="N152" s="320">
        <f t="shared" si="2"/>
        <v>49.23080690034412</v>
      </c>
    </row>
    <row r="153" spans="1:14" ht="15.75">
      <c r="A153" s="87" t="s">
        <v>390</v>
      </c>
      <c r="B153" s="100">
        <v>1</v>
      </c>
      <c r="C153" s="82">
        <f>SUMIF($B$140:$B$152,"1",C$140:C$152)</f>
        <v>0</v>
      </c>
      <c r="D153" s="82">
        <f>SUMIF($B$140:$B$152,"1",D$140:D$152)</f>
        <v>0</v>
      </c>
      <c r="E153" s="82">
        <f>SUMIF($B$140:$B$152,"1",E$140:E$152)</f>
        <v>0</v>
      </c>
      <c r="H153" s="12"/>
      <c r="N153" s="320"/>
    </row>
    <row r="154" spans="1:14" ht="15.75">
      <c r="A154" s="87" t="s">
        <v>232</v>
      </c>
      <c r="B154" s="100">
        <v>2</v>
      </c>
      <c r="C154" s="82">
        <f>SUMIF($B$140:$B$152,"2",C$140:C$152)</f>
        <v>482552</v>
      </c>
      <c r="D154" s="82">
        <f>SUMIF($B$140:$B$152,"2",D$140:D$152)</f>
        <v>980183</v>
      </c>
      <c r="E154" s="82">
        <f>SUMIF($B$140:$B$152,"2",E$140:E$152)</f>
        <v>482552</v>
      </c>
      <c r="H154" s="12"/>
      <c r="N154" s="320">
        <f t="shared" si="2"/>
        <v>49.23080690034412</v>
      </c>
    </row>
    <row r="155" spans="1:14" ht="15.75">
      <c r="A155" s="87" t="s">
        <v>124</v>
      </c>
      <c r="B155" s="100">
        <v>3</v>
      </c>
      <c r="C155" s="82">
        <f>SUMIF($B$140:$B$152,"3",C$140:C$152)</f>
        <v>0</v>
      </c>
      <c r="D155" s="82">
        <f>SUMIF($B$140:$B$152,"3",D$140:D$152)</f>
        <v>0</v>
      </c>
      <c r="E155" s="82">
        <f>SUMIF($B$140:$B$152,"3",E$140:E$152)</f>
        <v>0</v>
      </c>
      <c r="H155" s="12"/>
      <c r="N155" s="320"/>
    </row>
    <row r="156" spans="1:14" ht="15.75">
      <c r="A156" s="68" t="s">
        <v>127</v>
      </c>
      <c r="B156" s="102"/>
      <c r="C156" s="15"/>
      <c r="D156" s="15"/>
      <c r="E156" s="15"/>
      <c r="H156" s="12"/>
      <c r="N156" s="320"/>
    </row>
    <row r="157" spans="1:14" ht="15.75">
      <c r="A157" s="64" t="s">
        <v>222</v>
      </c>
      <c r="B157" s="102"/>
      <c r="C157" s="15"/>
      <c r="D157" s="15"/>
      <c r="E157" s="15"/>
      <c r="H157" s="12"/>
      <c r="N157" s="320"/>
    </row>
    <row r="158" spans="1:14" ht="31.5">
      <c r="A158" s="87" t="s">
        <v>427</v>
      </c>
      <c r="B158" s="102">
        <v>2</v>
      </c>
      <c r="C158" s="15">
        <v>218647</v>
      </c>
      <c r="D158" s="15">
        <v>219743</v>
      </c>
      <c r="E158" s="143">
        <v>219743</v>
      </c>
      <c r="H158" s="12"/>
      <c r="N158" s="320">
        <f t="shared" si="2"/>
        <v>100</v>
      </c>
    </row>
    <row r="159" spans="1:14" ht="31.5" hidden="1">
      <c r="A159" s="87" t="s">
        <v>224</v>
      </c>
      <c r="B159" s="102"/>
      <c r="C159" s="15"/>
      <c r="D159" s="15"/>
      <c r="E159" s="15"/>
      <c r="H159" s="12"/>
      <c r="N159" s="320" t="e">
        <f t="shared" si="2"/>
        <v>#DIV/0!</v>
      </c>
    </row>
    <row r="160" spans="1:14" ht="31.5" hidden="1">
      <c r="A160" s="87" t="s">
        <v>428</v>
      </c>
      <c r="B160" s="102"/>
      <c r="C160" s="15"/>
      <c r="D160" s="15"/>
      <c r="E160" s="15"/>
      <c r="H160" s="12"/>
      <c r="N160" s="320" t="e">
        <f t="shared" si="2"/>
        <v>#DIV/0!</v>
      </c>
    </row>
    <row r="161" spans="1:14" ht="15.75" hidden="1">
      <c r="A161" s="87" t="s">
        <v>225</v>
      </c>
      <c r="B161" s="102"/>
      <c r="C161" s="15"/>
      <c r="D161" s="15"/>
      <c r="E161" s="15"/>
      <c r="H161" s="12"/>
      <c r="N161" s="320" t="e">
        <f t="shared" si="2"/>
        <v>#DIV/0!</v>
      </c>
    </row>
    <row r="162" spans="1:14" ht="15.75" hidden="1">
      <c r="A162" s="87" t="s">
        <v>226</v>
      </c>
      <c r="B162" s="102"/>
      <c r="C162" s="15"/>
      <c r="D162" s="15"/>
      <c r="E162" s="15"/>
      <c r="H162" s="12"/>
      <c r="N162" s="320" t="e">
        <f t="shared" si="2"/>
        <v>#DIV/0!</v>
      </c>
    </row>
    <row r="163" spans="1:14" ht="31.5" hidden="1">
      <c r="A163" s="87" t="s">
        <v>441</v>
      </c>
      <c r="B163" s="102"/>
      <c r="C163" s="15"/>
      <c r="D163" s="15"/>
      <c r="E163" s="15"/>
      <c r="H163" s="12"/>
      <c r="N163" s="320" t="e">
        <f t="shared" si="2"/>
        <v>#DIV/0!</v>
      </c>
    </row>
    <row r="164" spans="1:14" ht="15.75" hidden="1">
      <c r="A164" s="87" t="s">
        <v>230</v>
      </c>
      <c r="B164" s="102"/>
      <c r="C164" s="15"/>
      <c r="D164" s="15"/>
      <c r="E164" s="15"/>
      <c r="H164" s="12"/>
      <c r="N164" s="320" t="e">
        <f t="shared" si="2"/>
        <v>#DIV/0!</v>
      </c>
    </row>
    <row r="165" spans="1:14" ht="15.75" hidden="1">
      <c r="A165" s="64" t="s">
        <v>231</v>
      </c>
      <c r="B165" s="102"/>
      <c r="C165" s="15"/>
      <c r="D165" s="15"/>
      <c r="E165" s="15"/>
      <c r="H165" s="12"/>
      <c r="N165" s="320" t="e">
        <f t="shared" si="2"/>
        <v>#DIV/0!</v>
      </c>
    </row>
    <row r="166" spans="1:14" ht="15.75" hidden="1">
      <c r="A166" s="64" t="s">
        <v>223</v>
      </c>
      <c r="B166" s="102"/>
      <c r="C166" s="15"/>
      <c r="D166" s="15"/>
      <c r="E166" s="15"/>
      <c r="H166" s="12"/>
      <c r="N166" s="320" t="e">
        <f t="shared" si="2"/>
        <v>#DIV/0!</v>
      </c>
    </row>
    <row r="167" spans="1:14" ht="31.5">
      <c r="A167" s="43" t="s">
        <v>238</v>
      </c>
      <c r="B167" s="102"/>
      <c r="C167" s="84">
        <f>SUM(C168:C170)</f>
        <v>218647</v>
      </c>
      <c r="D167" s="84">
        <f>SUM(D168:D170)</f>
        <v>219743</v>
      </c>
      <c r="E167" s="84">
        <f>SUM(E168:E170)</f>
        <v>219743</v>
      </c>
      <c r="H167" s="12"/>
      <c r="N167" s="320">
        <f t="shared" si="2"/>
        <v>100</v>
      </c>
    </row>
    <row r="168" spans="1:14" ht="15.75">
      <c r="A168" s="87" t="s">
        <v>390</v>
      </c>
      <c r="B168" s="100">
        <v>1</v>
      </c>
      <c r="C168" s="82">
        <f>SUMIF($B$156:$B$167,"1",C$156:C$167)</f>
        <v>0</v>
      </c>
      <c r="D168" s="82">
        <f>SUMIF($B$156:$B$167,"1",D$156:D$167)</f>
        <v>0</v>
      </c>
      <c r="E168" s="82">
        <f>SUMIF($B$156:$B$167,"1",E$156:E$167)</f>
        <v>0</v>
      </c>
      <c r="H168" s="12"/>
      <c r="N168" s="320"/>
    </row>
    <row r="169" spans="1:14" ht="15.75">
      <c r="A169" s="87" t="s">
        <v>232</v>
      </c>
      <c r="B169" s="100">
        <v>2</v>
      </c>
      <c r="C169" s="82">
        <f>SUMIF($B$156:$B$167,"2",C$156:C$167)</f>
        <v>218647</v>
      </c>
      <c r="D169" s="82">
        <f>SUMIF($B$156:$B$167,"2",D$156:D$167)</f>
        <v>219743</v>
      </c>
      <c r="E169" s="82">
        <f>SUMIF($B$156:$B$167,"2",E$156:E$167)</f>
        <v>219743</v>
      </c>
      <c r="H169" s="12"/>
      <c r="N169" s="320">
        <f t="shared" si="2"/>
        <v>100</v>
      </c>
    </row>
    <row r="170" spans="1:14" ht="15.75">
      <c r="A170" s="87" t="s">
        <v>124</v>
      </c>
      <c r="B170" s="100">
        <v>3</v>
      </c>
      <c r="C170" s="82">
        <f>SUMIF($B$156:$B$167,"3",C$156:C$167)</f>
        <v>0</v>
      </c>
      <c r="D170" s="82">
        <f>SUMIF($B$156:$B$167,"3",D$156:D$167)</f>
        <v>0</v>
      </c>
      <c r="E170" s="82">
        <f>SUMIF($B$156:$B$167,"3",E$156:E$167)</f>
        <v>0</v>
      </c>
      <c r="H170" s="12"/>
      <c r="N170" s="320"/>
    </row>
    <row r="171" spans="1:14" ht="16.5">
      <c r="A171" s="69" t="s">
        <v>128</v>
      </c>
      <c r="B171" s="103"/>
      <c r="C171" s="18">
        <f>C7+C11+C15+C60+C122+C127+C131+C135+C152+C167</f>
        <v>17875741</v>
      </c>
      <c r="D171" s="18">
        <f>D7+D11+D15+D60+D122+D127+D131+D135+D152+D167</f>
        <v>21021920</v>
      </c>
      <c r="E171" s="18">
        <f>E7+E11+E15+E60+E122+E127+E131+E135+E152+E167</f>
        <v>15837329</v>
      </c>
      <c r="H171" s="12"/>
      <c r="N171" s="320">
        <f t="shared" si="2"/>
        <v>75.33721467877339</v>
      </c>
    </row>
    <row r="172" spans="3:14" ht="15.75" hidden="1">
      <c r="C172" s="41">
        <f>Bevételek!C297</f>
        <v>17875741</v>
      </c>
      <c r="D172" s="41">
        <f>Bevételek!D297</f>
        <v>21021920</v>
      </c>
      <c r="E172" s="41">
        <f>Bevételek!E297</f>
        <v>20128803</v>
      </c>
      <c r="N172" s="320">
        <f t="shared" si="2"/>
        <v>95.75149653314254</v>
      </c>
    </row>
    <row r="173" spans="3:14" ht="15.75" hidden="1">
      <c r="C173" s="41">
        <f>C172-C171</f>
        <v>0</v>
      </c>
      <c r="D173" s="41">
        <f>D172-D171</f>
        <v>0</v>
      </c>
      <c r="E173" s="41">
        <f>E172-E171</f>
        <v>4291474</v>
      </c>
      <c r="N173" s="320" t="e">
        <f t="shared" si="2"/>
        <v>#DIV/0!</v>
      </c>
    </row>
    <row r="339" ht="15.75"/>
    <row r="340" ht="15.75"/>
    <row r="341" ht="15.75"/>
    <row r="342" ht="15.75"/>
    <row r="343" ht="15.75"/>
    <row r="344" ht="15.75"/>
    <row r="352" ht="15.75"/>
    <row r="353" ht="15.75"/>
  </sheetData>
  <sheetProtection/>
  <mergeCells count="2"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3"/>
  <headerFooter>
    <oddFooter>&amp;C&amp;P. oldal, összesen: 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X50"/>
  <sheetViews>
    <sheetView zoomScalePageLayoutView="0" workbookViewId="0" topLeftCell="A1">
      <pane xSplit="2" ySplit="5" topLeftCell="J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0" sqref="K40"/>
    </sheetView>
  </sheetViews>
  <sheetFormatPr defaultColWidth="9.140625" defaultRowHeight="15"/>
  <cols>
    <col min="1" max="1" width="59.421875" style="2" customWidth="1"/>
    <col min="2" max="2" width="5.7109375" style="2" customWidth="1"/>
    <col min="3" max="4" width="12.7109375" style="2" customWidth="1"/>
    <col min="5" max="5" width="11.57421875" style="2" customWidth="1"/>
    <col min="6" max="15" width="12.7109375" style="2" customWidth="1"/>
    <col min="16" max="17" width="11.28125" style="20" bestFit="1" customWidth="1"/>
    <col min="18" max="18" width="11.28125" style="20" customWidth="1"/>
    <col min="19" max="16384" width="9.140625" style="2" customWidth="1"/>
  </cols>
  <sheetData>
    <row r="1" spans="1:18" ht="15.75">
      <c r="A1" s="326" t="s">
        <v>503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146"/>
      <c r="R1" s="2"/>
    </row>
    <row r="2" spans="1:18" ht="15.75">
      <c r="A2" s="326" t="s">
        <v>452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146"/>
      <c r="R2" s="2"/>
    </row>
    <row r="4" spans="1:18" s="3" customFormat="1" ht="15.75" customHeight="1">
      <c r="A4" s="332" t="s">
        <v>266</v>
      </c>
      <c r="B4" s="380" t="s">
        <v>140</v>
      </c>
      <c r="C4" s="334" t="s">
        <v>119</v>
      </c>
      <c r="D4" s="335"/>
      <c r="E4" s="336"/>
      <c r="F4" s="334" t="s">
        <v>120</v>
      </c>
      <c r="G4" s="335"/>
      <c r="H4" s="336"/>
      <c r="I4" s="334" t="s">
        <v>28</v>
      </c>
      <c r="J4" s="335"/>
      <c r="K4" s="336"/>
      <c r="L4" s="334" t="s">
        <v>15</v>
      </c>
      <c r="M4" s="335"/>
      <c r="N4" s="335"/>
      <c r="O4" s="336"/>
      <c r="P4" s="334" t="s">
        <v>5</v>
      </c>
      <c r="Q4" s="336"/>
      <c r="R4" s="90"/>
    </row>
    <row r="5" spans="1:18" s="3" customFormat="1" ht="31.5">
      <c r="A5" s="333"/>
      <c r="B5" s="381"/>
      <c r="C5" s="40" t="s">
        <v>169</v>
      </c>
      <c r="D5" s="40" t="s">
        <v>558</v>
      </c>
      <c r="E5" s="40" t="s">
        <v>554</v>
      </c>
      <c r="F5" s="40" t="s">
        <v>169</v>
      </c>
      <c r="G5" s="40" t="s">
        <v>558</v>
      </c>
      <c r="H5" s="40" t="s">
        <v>554</v>
      </c>
      <c r="I5" s="40" t="s">
        <v>169</v>
      </c>
      <c r="J5" s="40" t="s">
        <v>558</v>
      </c>
      <c r="K5" s="40" t="s">
        <v>554</v>
      </c>
      <c r="L5" s="40" t="s">
        <v>169</v>
      </c>
      <c r="M5" s="40" t="s">
        <v>553</v>
      </c>
      <c r="N5" s="40" t="s">
        <v>558</v>
      </c>
      <c r="O5" s="40" t="s">
        <v>554</v>
      </c>
      <c r="P5" s="40" t="s">
        <v>169</v>
      </c>
      <c r="Q5" s="40" t="s">
        <v>558</v>
      </c>
      <c r="R5" s="40" t="s">
        <v>554</v>
      </c>
    </row>
    <row r="6" spans="1:24" s="3" customFormat="1" ht="31.5">
      <c r="A6" s="7" t="s">
        <v>239</v>
      </c>
      <c r="B6" s="99">
        <v>2</v>
      </c>
      <c r="C6" s="5">
        <v>3181685</v>
      </c>
      <c r="D6" s="5">
        <v>3181685</v>
      </c>
      <c r="E6" s="5">
        <v>3155708</v>
      </c>
      <c r="F6" s="5">
        <v>871877</v>
      </c>
      <c r="G6" s="5">
        <v>871877</v>
      </c>
      <c r="H6" s="5">
        <v>794292</v>
      </c>
      <c r="I6" s="5">
        <v>600000</v>
      </c>
      <c r="J6" s="5">
        <v>600000</v>
      </c>
      <c r="K6" s="145">
        <v>360436</v>
      </c>
      <c r="L6" s="5">
        <v>162000</v>
      </c>
      <c r="M6" s="5">
        <v>162000</v>
      </c>
      <c r="N6" s="5">
        <v>162000</v>
      </c>
      <c r="O6" s="145">
        <v>24694</v>
      </c>
      <c r="P6" s="5">
        <f aca="true" t="shared" si="0" ref="P6:P50">C6+F6+I6+L6</f>
        <v>4815562</v>
      </c>
      <c r="Q6" s="5">
        <f aca="true" t="shared" si="1" ref="Q6:Q50">D6+G6+J6+N6</f>
        <v>4815562</v>
      </c>
      <c r="R6" s="5">
        <f aca="true" t="shared" si="2" ref="R6:R50">E6+H6+K6+O6</f>
        <v>4335130</v>
      </c>
      <c r="S6" s="140"/>
      <c r="T6" s="140"/>
      <c r="U6" s="140"/>
      <c r="V6" s="140"/>
      <c r="W6" s="140"/>
      <c r="X6" s="140"/>
    </row>
    <row r="7" spans="1:24" s="3" customFormat="1" ht="31.5">
      <c r="A7" s="7" t="s">
        <v>507</v>
      </c>
      <c r="B7" s="99">
        <v>3</v>
      </c>
      <c r="C7" s="5">
        <v>360000</v>
      </c>
      <c r="D7" s="5">
        <v>360000</v>
      </c>
      <c r="E7" s="5">
        <v>360000</v>
      </c>
      <c r="F7" s="5">
        <v>97200</v>
      </c>
      <c r="G7" s="5">
        <v>97200</v>
      </c>
      <c r="H7" s="5">
        <v>90792</v>
      </c>
      <c r="I7" s="5"/>
      <c r="J7" s="5"/>
      <c r="K7" s="5"/>
      <c r="L7" s="5"/>
      <c r="M7" s="5"/>
      <c r="N7" s="5"/>
      <c r="O7" s="5"/>
      <c r="P7" s="5">
        <f t="shared" si="0"/>
        <v>457200</v>
      </c>
      <c r="Q7" s="5">
        <f t="shared" si="1"/>
        <v>457200</v>
      </c>
      <c r="R7" s="5">
        <f t="shared" si="2"/>
        <v>450792</v>
      </c>
      <c r="S7" s="140"/>
      <c r="T7" s="140"/>
      <c r="U7" s="140"/>
      <c r="V7" s="140"/>
      <c r="W7" s="140"/>
      <c r="X7" s="140"/>
    </row>
    <row r="8" spans="1:24" s="3" customFormat="1" ht="15.75">
      <c r="A8" s="120" t="s">
        <v>508</v>
      </c>
      <c r="B8" s="99">
        <v>3</v>
      </c>
      <c r="C8" s="5">
        <v>50000</v>
      </c>
      <c r="D8" s="5">
        <v>10458</v>
      </c>
      <c r="E8" s="5">
        <v>3935</v>
      </c>
      <c r="F8" s="5">
        <v>25585</v>
      </c>
      <c r="G8" s="5">
        <v>20016</v>
      </c>
      <c r="H8" s="5"/>
      <c r="I8" s="5"/>
      <c r="J8" s="5"/>
      <c r="K8" s="5"/>
      <c r="L8" s="5"/>
      <c r="M8" s="5"/>
      <c r="N8" s="5"/>
      <c r="O8" s="5"/>
      <c r="P8" s="5">
        <f t="shared" si="0"/>
        <v>75585</v>
      </c>
      <c r="Q8" s="5">
        <f t="shared" si="1"/>
        <v>30474</v>
      </c>
      <c r="R8" s="5">
        <f t="shared" si="2"/>
        <v>3935</v>
      </c>
      <c r="S8" s="140"/>
      <c r="T8" s="140"/>
      <c r="U8" s="140"/>
      <c r="V8" s="140"/>
      <c r="W8" s="140"/>
      <c r="X8" s="140"/>
    </row>
    <row r="9" spans="1:24" s="3" customFormat="1" ht="15.75">
      <c r="A9" s="7" t="s">
        <v>240</v>
      </c>
      <c r="B9" s="99">
        <v>2</v>
      </c>
      <c r="C9" s="5"/>
      <c r="D9" s="5"/>
      <c r="E9" s="5"/>
      <c r="F9" s="5"/>
      <c r="G9" s="5"/>
      <c r="H9" s="5"/>
      <c r="I9" s="5">
        <v>120000</v>
      </c>
      <c r="J9" s="5">
        <v>120000</v>
      </c>
      <c r="K9" s="145">
        <v>100402</v>
      </c>
      <c r="L9" s="5">
        <v>32400</v>
      </c>
      <c r="M9" s="5">
        <v>32400</v>
      </c>
      <c r="N9" s="5">
        <v>32400</v>
      </c>
      <c r="O9" s="5">
        <v>22468</v>
      </c>
      <c r="P9" s="5">
        <f t="shared" si="0"/>
        <v>152400</v>
      </c>
      <c r="Q9" s="5">
        <f t="shared" si="1"/>
        <v>152400</v>
      </c>
      <c r="R9" s="145">
        <f t="shared" si="2"/>
        <v>122870</v>
      </c>
      <c r="S9" s="140"/>
      <c r="T9" s="140"/>
      <c r="U9" s="140"/>
      <c r="V9" s="140"/>
      <c r="W9" s="140"/>
      <c r="X9" s="140"/>
    </row>
    <row r="10" spans="1:24" s="3" customFormat="1" ht="31.5">
      <c r="A10" s="7" t="s">
        <v>241</v>
      </c>
      <c r="B10" s="99">
        <v>2</v>
      </c>
      <c r="C10" s="5"/>
      <c r="D10" s="5"/>
      <c r="E10" s="5"/>
      <c r="F10" s="5"/>
      <c r="G10" s="5"/>
      <c r="H10" s="5"/>
      <c r="I10" s="5">
        <v>50000</v>
      </c>
      <c r="J10" s="5">
        <v>50000</v>
      </c>
      <c r="K10" s="145">
        <v>18508</v>
      </c>
      <c r="L10" s="5">
        <v>13500</v>
      </c>
      <c r="M10" s="5">
        <v>13500</v>
      </c>
      <c r="N10" s="5">
        <v>13500</v>
      </c>
      <c r="O10" s="5">
        <v>4630</v>
      </c>
      <c r="P10" s="5">
        <f t="shared" si="0"/>
        <v>63500</v>
      </c>
      <c r="Q10" s="5">
        <f t="shared" si="1"/>
        <v>63500</v>
      </c>
      <c r="R10" s="145">
        <f t="shared" si="2"/>
        <v>23138</v>
      </c>
      <c r="S10" s="140"/>
      <c r="T10" s="140"/>
      <c r="U10" s="140"/>
      <c r="V10" s="140"/>
      <c r="W10" s="140"/>
      <c r="X10" s="140"/>
    </row>
    <row r="11" spans="1:24" s="3" customFormat="1" ht="15.75" hidden="1">
      <c r="A11" s="7" t="s">
        <v>242</v>
      </c>
      <c r="B11" s="99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0</v>
      </c>
      <c r="Q11" s="5">
        <f t="shared" si="1"/>
        <v>0</v>
      </c>
      <c r="R11" s="5">
        <f t="shared" si="2"/>
        <v>0</v>
      </c>
      <c r="S11" s="140"/>
      <c r="T11" s="140"/>
      <c r="U11" s="140"/>
      <c r="V11" s="140"/>
      <c r="W11" s="140"/>
      <c r="X11" s="140"/>
    </row>
    <row r="12" spans="1:24" s="3" customFormat="1" ht="15.75" hidden="1">
      <c r="A12" s="7" t="s">
        <v>243</v>
      </c>
      <c r="B12" s="99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0"/>
        <v>0</v>
      </c>
      <c r="Q12" s="5">
        <f t="shared" si="1"/>
        <v>0</v>
      </c>
      <c r="R12" s="5">
        <f t="shared" si="2"/>
        <v>0</v>
      </c>
      <c r="S12" s="140"/>
      <c r="T12" s="140"/>
      <c r="U12" s="140"/>
      <c r="V12" s="140"/>
      <c r="W12" s="140"/>
      <c r="X12" s="140"/>
    </row>
    <row r="13" spans="1:24" s="3" customFormat="1" ht="15.75" hidden="1">
      <c r="A13" s="7" t="s">
        <v>244</v>
      </c>
      <c r="B13" s="99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0"/>
        <v>0</v>
      </c>
      <c r="Q13" s="5">
        <f t="shared" si="1"/>
        <v>0</v>
      </c>
      <c r="R13" s="5">
        <f t="shared" si="2"/>
        <v>0</v>
      </c>
      <c r="S13" s="140"/>
      <c r="T13" s="140"/>
      <c r="U13" s="140"/>
      <c r="V13" s="140"/>
      <c r="W13" s="140"/>
      <c r="X13" s="140"/>
    </row>
    <row r="14" spans="1:24" s="3" customFormat="1" ht="15.75">
      <c r="A14" s="7" t="s">
        <v>509</v>
      </c>
      <c r="B14" s="99">
        <v>2</v>
      </c>
      <c r="C14" s="5">
        <v>712395</v>
      </c>
      <c r="D14" s="5">
        <v>712395</v>
      </c>
      <c r="E14" s="5">
        <v>237465</v>
      </c>
      <c r="F14" s="5">
        <v>96174</v>
      </c>
      <c r="G14" s="5">
        <v>96174</v>
      </c>
      <c r="H14" s="5">
        <v>32058</v>
      </c>
      <c r="I14" s="5">
        <v>50000</v>
      </c>
      <c r="J14" s="5">
        <v>50000</v>
      </c>
      <c r="K14" s="5"/>
      <c r="L14" s="5">
        <v>13500</v>
      </c>
      <c r="M14" s="5">
        <v>13500</v>
      </c>
      <c r="N14" s="5">
        <v>13500</v>
      </c>
      <c r="O14" s="5"/>
      <c r="P14" s="5">
        <f t="shared" si="0"/>
        <v>872069</v>
      </c>
      <c r="Q14" s="5">
        <f t="shared" si="1"/>
        <v>872069</v>
      </c>
      <c r="R14" s="5">
        <f t="shared" si="2"/>
        <v>269523</v>
      </c>
      <c r="S14" s="140"/>
      <c r="T14" s="140"/>
      <c r="U14" s="140"/>
      <c r="V14" s="140"/>
      <c r="W14" s="140"/>
      <c r="X14" s="140"/>
    </row>
    <row r="15" spans="1:24" s="3" customFormat="1" ht="15.75" hidden="1">
      <c r="A15" s="7" t="s">
        <v>510</v>
      </c>
      <c r="B15" s="99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f t="shared" si="0"/>
        <v>0</v>
      </c>
      <c r="Q15" s="5">
        <f t="shared" si="1"/>
        <v>0</v>
      </c>
      <c r="R15" s="5">
        <f t="shared" si="2"/>
        <v>0</v>
      </c>
      <c r="S15" s="140"/>
      <c r="T15" s="140"/>
      <c r="U15" s="140"/>
      <c r="V15" s="140"/>
      <c r="W15" s="140"/>
      <c r="X15" s="140"/>
    </row>
    <row r="16" spans="1:24" s="3" customFormat="1" ht="15.75" hidden="1">
      <c r="A16" s="7" t="s">
        <v>245</v>
      </c>
      <c r="B16" s="99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 t="shared" si="0"/>
        <v>0</v>
      </c>
      <c r="Q16" s="5">
        <f t="shared" si="1"/>
        <v>0</v>
      </c>
      <c r="R16" s="5">
        <f t="shared" si="2"/>
        <v>0</v>
      </c>
      <c r="S16" s="140"/>
      <c r="T16" s="140"/>
      <c r="U16" s="140"/>
      <c r="V16" s="140"/>
      <c r="W16" s="140"/>
      <c r="X16" s="140"/>
    </row>
    <row r="17" spans="1:24" s="3" customFormat="1" ht="15.75" hidden="1">
      <c r="A17" s="7" t="s">
        <v>246</v>
      </c>
      <c r="B17" s="99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f t="shared" si="0"/>
        <v>0</v>
      </c>
      <c r="Q17" s="5">
        <f t="shared" si="1"/>
        <v>0</v>
      </c>
      <c r="R17" s="5">
        <f t="shared" si="2"/>
        <v>0</v>
      </c>
      <c r="S17" s="140"/>
      <c r="T17" s="140"/>
      <c r="U17" s="140"/>
      <c r="V17" s="140"/>
      <c r="W17" s="140"/>
      <c r="X17" s="140"/>
    </row>
    <row r="18" spans="1:24" s="3" customFormat="1" ht="15.75">
      <c r="A18" s="7" t="s">
        <v>247</v>
      </c>
      <c r="B18" s="99">
        <v>2</v>
      </c>
      <c r="C18" s="5"/>
      <c r="D18" s="5"/>
      <c r="E18" s="5"/>
      <c r="F18" s="5"/>
      <c r="G18" s="5"/>
      <c r="H18" s="5"/>
      <c r="I18" s="5">
        <v>89370</v>
      </c>
      <c r="J18" s="5">
        <v>89370</v>
      </c>
      <c r="K18" s="145">
        <v>8705</v>
      </c>
      <c r="L18" s="5">
        <v>24130</v>
      </c>
      <c r="M18" s="5">
        <v>24130</v>
      </c>
      <c r="N18" s="5">
        <v>24130</v>
      </c>
      <c r="O18" s="5">
        <v>2350</v>
      </c>
      <c r="P18" s="5">
        <f t="shared" si="0"/>
        <v>113500</v>
      </c>
      <c r="Q18" s="5">
        <f t="shared" si="1"/>
        <v>113500</v>
      </c>
      <c r="R18" s="145">
        <f t="shared" si="2"/>
        <v>11055</v>
      </c>
      <c r="S18" s="140"/>
      <c r="T18" s="140"/>
      <c r="U18" s="140"/>
      <c r="V18" s="140"/>
      <c r="W18" s="140"/>
      <c r="X18" s="140"/>
    </row>
    <row r="19" spans="1:24" ht="15.75" hidden="1">
      <c r="A19" s="7" t="s">
        <v>453</v>
      </c>
      <c r="B19" s="99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f t="shared" si="0"/>
        <v>0</v>
      </c>
      <c r="Q19" s="5">
        <f t="shared" si="1"/>
        <v>0</v>
      </c>
      <c r="R19" s="5">
        <f t="shared" si="2"/>
        <v>0</v>
      </c>
      <c r="S19" s="140"/>
      <c r="T19" s="140"/>
      <c r="U19" s="140"/>
      <c r="V19" s="140"/>
      <c r="W19" s="140"/>
      <c r="X19" s="140"/>
    </row>
    <row r="20" spans="1:24" ht="15.75">
      <c r="A20" s="7" t="s">
        <v>248</v>
      </c>
      <c r="B20" s="99">
        <v>2</v>
      </c>
      <c r="C20" s="5"/>
      <c r="D20" s="5"/>
      <c r="E20" s="5"/>
      <c r="F20" s="5"/>
      <c r="G20" s="5"/>
      <c r="H20" s="5"/>
      <c r="I20" s="5">
        <v>89370</v>
      </c>
      <c r="J20" s="5">
        <v>89370</v>
      </c>
      <c r="K20" s="5"/>
      <c r="L20" s="5">
        <v>24130</v>
      </c>
      <c r="M20" s="5">
        <v>24130</v>
      </c>
      <c r="N20" s="5">
        <v>24130</v>
      </c>
      <c r="O20" s="5"/>
      <c r="P20" s="5">
        <f t="shared" si="0"/>
        <v>113500</v>
      </c>
      <c r="Q20" s="5">
        <f t="shared" si="1"/>
        <v>113500</v>
      </c>
      <c r="R20" s="5">
        <f t="shared" si="2"/>
        <v>0</v>
      </c>
      <c r="S20" s="140"/>
      <c r="T20" s="140"/>
      <c r="U20" s="140"/>
      <c r="V20" s="140"/>
      <c r="W20" s="140"/>
      <c r="X20" s="140"/>
    </row>
    <row r="21" spans="1:24" s="3" customFormat="1" ht="31.5">
      <c r="A21" s="7" t="s">
        <v>249</v>
      </c>
      <c r="B21" s="99">
        <v>2</v>
      </c>
      <c r="C21" s="5"/>
      <c r="D21" s="5"/>
      <c r="E21" s="5"/>
      <c r="F21" s="5"/>
      <c r="G21" s="5"/>
      <c r="H21" s="5"/>
      <c r="I21" s="5">
        <v>100000</v>
      </c>
      <c r="J21" s="5">
        <v>100000</v>
      </c>
      <c r="K21" s="145">
        <v>76300</v>
      </c>
      <c r="L21" s="5">
        <v>27000</v>
      </c>
      <c r="M21" s="5">
        <v>27000</v>
      </c>
      <c r="N21" s="5">
        <v>27000</v>
      </c>
      <c r="O21" s="5">
        <v>20602</v>
      </c>
      <c r="P21" s="5">
        <f t="shared" si="0"/>
        <v>127000</v>
      </c>
      <c r="Q21" s="5">
        <f t="shared" si="1"/>
        <v>127000</v>
      </c>
      <c r="R21" s="145">
        <f t="shared" si="2"/>
        <v>96902</v>
      </c>
      <c r="S21" s="140"/>
      <c r="T21" s="140"/>
      <c r="U21" s="140"/>
      <c r="V21" s="140"/>
      <c r="W21" s="140"/>
      <c r="X21" s="140"/>
    </row>
    <row r="22" spans="1:24" s="3" customFormat="1" ht="15.75" hidden="1">
      <c r="A22" s="7" t="s">
        <v>250</v>
      </c>
      <c r="B22" s="99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f t="shared" si="0"/>
        <v>0</v>
      </c>
      <c r="Q22" s="5">
        <f t="shared" si="1"/>
        <v>0</v>
      </c>
      <c r="R22" s="5">
        <f t="shared" si="2"/>
        <v>0</v>
      </c>
      <c r="S22" s="140"/>
      <c r="T22" s="140"/>
      <c r="U22" s="140"/>
      <c r="V22" s="140"/>
      <c r="W22" s="140"/>
      <c r="X22" s="140"/>
    </row>
    <row r="23" spans="1:24" s="3" customFormat="1" ht="15.75">
      <c r="A23" s="7" t="s">
        <v>251</v>
      </c>
      <c r="B23" s="99">
        <v>2</v>
      </c>
      <c r="C23" s="5"/>
      <c r="D23" s="5"/>
      <c r="E23" s="5"/>
      <c r="F23" s="5"/>
      <c r="G23" s="5"/>
      <c r="H23" s="5"/>
      <c r="I23" s="5">
        <v>5000</v>
      </c>
      <c r="J23" s="5">
        <v>5000</v>
      </c>
      <c r="K23" s="5"/>
      <c r="L23" s="5">
        <v>1350</v>
      </c>
      <c r="M23" s="5">
        <v>1350</v>
      </c>
      <c r="N23" s="5">
        <v>1350</v>
      </c>
      <c r="O23" s="5"/>
      <c r="P23" s="5">
        <f t="shared" si="0"/>
        <v>6350</v>
      </c>
      <c r="Q23" s="5">
        <f t="shared" si="1"/>
        <v>6350</v>
      </c>
      <c r="R23" s="5">
        <f t="shared" si="2"/>
        <v>0</v>
      </c>
      <c r="S23" s="140"/>
      <c r="T23" s="140"/>
      <c r="U23" s="140"/>
      <c r="V23" s="140"/>
      <c r="W23" s="140"/>
      <c r="X23" s="140"/>
    </row>
    <row r="24" spans="1:24" s="3" customFormat="1" ht="15.75">
      <c r="A24" s="7" t="s">
        <v>252</v>
      </c>
      <c r="B24" s="99">
        <v>2</v>
      </c>
      <c r="C24" s="5"/>
      <c r="D24" s="5"/>
      <c r="E24" s="5"/>
      <c r="F24" s="5"/>
      <c r="G24" s="5"/>
      <c r="H24" s="5"/>
      <c r="I24" s="5">
        <v>300000</v>
      </c>
      <c r="J24" s="5">
        <v>300000</v>
      </c>
      <c r="K24" s="145">
        <v>252596</v>
      </c>
      <c r="L24" s="5">
        <v>81000</v>
      </c>
      <c r="M24" s="5">
        <v>81000</v>
      </c>
      <c r="N24" s="5">
        <v>81000</v>
      </c>
      <c r="O24" s="5">
        <v>63663</v>
      </c>
      <c r="P24" s="5">
        <f t="shared" si="0"/>
        <v>381000</v>
      </c>
      <c r="Q24" s="5">
        <f t="shared" si="1"/>
        <v>381000</v>
      </c>
      <c r="R24" s="145">
        <f t="shared" si="2"/>
        <v>316259</v>
      </c>
      <c r="S24" s="140"/>
      <c r="T24" s="140"/>
      <c r="U24" s="140"/>
      <c r="V24" s="140"/>
      <c r="W24" s="140"/>
      <c r="X24" s="140"/>
    </row>
    <row r="25" spans="1:24" s="3" customFormat="1" ht="15.75">
      <c r="A25" s="7" t="s">
        <v>253</v>
      </c>
      <c r="B25" s="99">
        <v>2</v>
      </c>
      <c r="C25" s="5"/>
      <c r="D25" s="145">
        <v>55500</v>
      </c>
      <c r="E25" s="5">
        <v>55500</v>
      </c>
      <c r="F25" s="5"/>
      <c r="G25" s="5">
        <v>14985</v>
      </c>
      <c r="H25" s="5">
        <v>14985</v>
      </c>
      <c r="I25" s="5">
        <v>200000</v>
      </c>
      <c r="J25" s="5">
        <v>200000</v>
      </c>
      <c r="K25" s="145">
        <v>157662</v>
      </c>
      <c r="L25" s="5">
        <v>54000</v>
      </c>
      <c r="M25" s="5">
        <v>54000</v>
      </c>
      <c r="N25" s="5">
        <v>54000</v>
      </c>
      <c r="O25" s="145">
        <v>32592</v>
      </c>
      <c r="P25" s="5">
        <f t="shared" si="0"/>
        <v>254000</v>
      </c>
      <c r="Q25" s="5">
        <f t="shared" si="1"/>
        <v>324485</v>
      </c>
      <c r="R25" s="5">
        <f t="shared" si="2"/>
        <v>260739</v>
      </c>
      <c r="S25" s="140"/>
      <c r="T25" s="140"/>
      <c r="U25" s="140"/>
      <c r="V25" s="140"/>
      <c r="W25" s="140"/>
      <c r="X25" s="140"/>
    </row>
    <row r="26" spans="1:24" s="3" customFormat="1" ht="15.75" hidden="1">
      <c r="A26" s="7" t="s">
        <v>254</v>
      </c>
      <c r="B26" s="99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f t="shared" si="0"/>
        <v>0</v>
      </c>
      <c r="Q26" s="5">
        <f t="shared" si="1"/>
        <v>0</v>
      </c>
      <c r="R26" s="5">
        <f t="shared" si="2"/>
        <v>0</v>
      </c>
      <c r="S26" s="140"/>
      <c r="T26" s="140"/>
      <c r="U26" s="140"/>
      <c r="V26" s="140"/>
      <c r="W26" s="140"/>
      <c r="X26" s="140"/>
    </row>
    <row r="27" spans="1:24" s="3" customFormat="1" ht="15.75" hidden="1">
      <c r="A27" s="7" t="s">
        <v>255</v>
      </c>
      <c r="B27" s="99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f t="shared" si="0"/>
        <v>0</v>
      </c>
      <c r="Q27" s="5">
        <f t="shared" si="1"/>
        <v>0</v>
      </c>
      <c r="R27" s="5">
        <f t="shared" si="2"/>
        <v>0</v>
      </c>
      <c r="S27" s="140"/>
      <c r="T27" s="140"/>
      <c r="U27" s="140"/>
      <c r="V27" s="140"/>
      <c r="W27" s="140"/>
      <c r="X27" s="140"/>
    </row>
    <row r="28" spans="1:24" s="3" customFormat="1" ht="31.5" hidden="1">
      <c r="A28" s="7" t="s">
        <v>256</v>
      </c>
      <c r="B28" s="99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0"/>
        <v>0</v>
      </c>
      <c r="Q28" s="5">
        <f t="shared" si="1"/>
        <v>0</v>
      </c>
      <c r="R28" s="5">
        <f t="shared" si="2"/>
        <v>0</v>
      </c>
      <c r="S28" s="140"/>
      <c r="T28" s="140"/>
      <c r="U28" s="140"/>
      <c r="V28" s="140"/>
      <c r="W28" s="140"/>
      <c r="X28" s="140"/>
    </row>
    <row r="29" spans="1:24" s="3" customFormat="1" ht="15.75" hidden="1">
      <c r="A29" s="7" t="s">
        <v>257</v>
      </c>
      <c r="B29" s="99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0"/>
        <v>0</v>
      </c>
      <c r="Q29" s="5">
        <f t="shared" si="1"/>
        <v>0</v>
      </c>
      <c r="R29" s="5">
        <f t="shared" si="2"/>
        <v>0</v>
      </c>
      <c r="S29" s="140"/>
      <c r="T29" s="140"/>
      <c r="U29" s="140"/>
      <c r="V29" s="140"/>
      <c r="W29" s="140"/>
      <c r="X29" s="140"/>
    </row>
    <row r="30" spans="1:24" s="3" customFormat="1" ht="15.75">
      <c r="A30" s="7" t="s">
        <v>258</v>
      </c>
      <c r="B30" s="99">
        <v>2</v>
      </c>
      <c r="C30" s="5"/>
      <c r="D30" s="5"/>
      <c r="E30" s="5"/>
      <c r="F30" s="5"/>
      <c r="G30" s="5"/>
      <c r="H30" s="5"/>
      <c r="I30" s="5">
        <v>10000</v>
      </c>
      <c r="J30" s="5">
        <v>10000</v>
      </c>
      <c r="K30" s="145">
        <v>4470</v>
      </c>
      <c r="L30" s="5"/>
      <c r="M30" s="5"/>
      <c r="N30" s="5"/>
      <c r="O30" s="5"/>
      <c r="P30" s="5">
        <f t="shared" si="0"/>
        <v>10000</v>
      </c>
      <c r="Q30" s="5">
        <f t="shared" si="1"/>
        <v>10000</v>
      </c>
      <c r="R30" s="145">
        <f t="shared" si="2"/>
        <v>4470</v>
      </c>
      <c r="S30" s="140"/>
      <c r="T30" s="140"/>
      <c r="U30" s="140"/>
      <c r="V30" s="140"/>
      <c r="W30" s="140"/>
      <c r="X30" s="140"/>
    </row>
    <row r="31" spans="1:24" s="3" customFormat="1" ht="15.75" hidden="1">
      <c r="A31" s="7" t="s">
        <v>259</v>
      </c>
      <c r="B31" s="99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 t="shared" si="0"/>
        <v>0</v>
      </c>
      <c r="Q31" s="5">
        <f t="shared" si="1"/>
        <v>0</v>
      </c>
      <c r="R31" s="5">
        <f t="shared" si="2"/>
        <v>0</v>
      </c>
      <c r="S31" s="140"/>
      <c r="T31" s="140"/>
      <c r="U31" s="140"/>
      <c r="V31" s="140"/>
      <c r="W31" s="140"/>
      <c r="X31" s="140"/>
    </row>
    <row r="32" spans="1:24" s="3" customFormat="1" ht="31.5" hidden="1">
      <c r="A32" s="7" t="s">
        <v>260</v>
      </c>
      <c r="B32" s="99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f t="shared" si="0"/>
        <v>0</v>
      </c>
      <c r="Q32" s="5">
        <f t="shared" si="1"/>
        <v>0</v>
      </c>
      <c r="R32" s="5">
        <f t="shared" si="2"/>
        <v>0</v>
      </c>
      <c r="S32" s="140"/>
      <c r="T32" s="140"/>
      <c r="U32" s="140"/>
      <c r="V32" s="140"/>
      <c r="W32" s="140"/>
      <c r="X32" s="140"/>
    </row>
    <row r="33" spans="1:24" s="3" customFormat="1" ht="31.5" hidden="1">
      <c r="A33" s="7" t="s">
        <v>261</v>
      </c>
      <c r="B33" s="99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f t="shared" si="0"/>
        <v>0</v>
      </c>
      <c r="Q33" s="5">
        <f t="shared" si="1"/>
        <v>0</v>
      </c>
      <c r="R33" s="5">
        <f t="shared" si="2"/>
        <v>0</v>
      </c>
      <c r="S33" s="140"/>
      <c r="T33" s="140"/>
      <c r="U33" s="140"/>
      <c r="V33" s="140"/>
      <c r="W33" s="140"/>
      <c r="X33" s="140"/>
    </row>
    <row r="34" spans="1:24" s="3" customFormat="1" ht="15.75" hidden="1">
      <c r="A34" s="7" t="s">
        <v>489</v>
      </c>
      <c r="B34" s="99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f t="shared" si="0"/>
        <v>0</v>
      </c>
      <c r="Q34" s="5">
        <f t="shared" si="1"/>
        <v>0</v>
      </c>
      <c r="R34" s="5">
        <f t="shared" si="2"/>
        <v>0</v>
      </c>
      <c r="S34" s="140"/>
      <c r="T34" s="140"/>
      <c r="U34" s="140"/>
      <c r="V34" s="140"/>
      <c r="W34" s="140"/>
      <c r="X34" s="140"/>
    </row>
    <row r="35" spans="1:24" s="3" customFormat="1" ht="15.75" hidden="1">
      <c r="A35" s="7" t="s">
        <v>262</v>
      </c>
      <c r="B35" s="99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f t="shared" si="0"/>
        <v>0</v>
      </c>
      <c r="Q35" s="5">
        <f t="shared" si="1"/>
        <v>0</v>
      </c>
      <c r="R35" s="5">
        <f t="shared" si="2"/>
        <v>0</v>
      </c>
      <c r="S35" s="140"/>
      <c r="T35" s="140"/>
      <c r="U35" s="140"/>
      <c r="V35" s="140"/>
      <c r="W35" s="140"/>
      <c r="X35" s="140"/>
    </row>
    <row r="36" spans="1:24" s="3" customFormat="1" ht="15.75">
      <c r="A36" s="7" t="s">
        <v>263</v>
      </c>
      <c r="B36" s="99">
        <v>2</v>
      </c>
      <c r="C36" s="5">
        <v>199500</v>
      </c>
      <c r="D36" s="5">
        <v>199500</v>
      </c>
      <c r="E36" s="5">
        <v>199500</v>
      </c>
      <c r="F36" s="5">
        <v>53865</v>
      </c>
      <c r="G36" s="5">
        <v>53865</v>
      </c>
      <c r="H36" s="5">
        <v>53865</v>
      </c>
      <c r="I36" s="5">
        <v>100000</v>
      </c>
      <c r="J36" s="5">
        <v>200000</v>
      </c>
      <c r="K36" s="145">
        <v>159207</v>
      </c>
      <c r="L36" s="5">
        <v>27000</v>
      </c>
      <c r="M36" s="5">
        <v>54000</v>
      </c>
      <c r="N36" s="5">
        <v>54000</v>
      </c>
      <c r="O36" s="145">
        <v>39702</v>
      </c>
      <c r="P36" s="5">
        <f t="shared" si="0"/>
        <v>380365</v>
      </c>
      <c r="Q36" s="5">
        <f t="shared" si="1"/>
        <v>507365</v>
      </c>
      <c r="R36" s="5">
        <f t="shared" si="2"/>
        <v>452274</v>
      </c>
      <c r="S36" s="140"/>
      <c r="T36" s="140"/>
      <c r="U36" s="140"/>
      <c r="V36" s="140"/>
      <c r="W36" s="140"/>
      <c r="X36" s="140"/>
    </row>
    <row r="37" spans="1:24" s="3" customFormat="1" ht="31.5">
      <c r="A37" s="7" t="s">
        <v>264</v>
      </c>
      <c r="B37" s="99">
        <v>2</v>
      </c>
      <c r="C37" s="5"/>
      <c r="D37" s="5"/>
      <c r="E37" s="5"/>
      <c r="F37" s="5"/>
      <c r="G37" s="5"/>
      <c r="H37" s="5"/>
      <c r="I37" s="5">
        <v>700000</v>
      </c>
      <c r="J37" s="5">
        <v>856409</v>
      </c>
      <c r="K37" s="145">
        <v>915530</v>
      </c>
      <c r="L37" s="5">
        <v>189000</v>
      </c>
      <c r="M37" s="5">
        <v>231231</v>
      </c>
      <c r="N37" s="5">
        <v>231231</v>
      </c>
      <c r="O37" s="5">
        <v>93773</v>
      </c>
      <c r="P37" s="5">
        <f t="shared" si="0"/>
        <v>889000</v>
      </c>
      <c r="Q37" s="5">
        <f t="shared" si="1"/>
        <v>1087640</v>
      </c>
      <c r="R37" s="145">
        <f t="shared" si="2"/>
        <v>1009303</v>
      </c>
      <c r="S37" s="140"/>
      <c r="T37" s="140"/>
      <c r="U37" s="140"/>
      <c r="V37" s="140"/>
      <c r="W37" s="140"/>
      <c r="X37" s="140"/>
    </row>
    <row r="38" spans="1:24" s="3" customFormat="1" ht="15.75">
      <c r="A38" s="120" t="s">
        <v>511</v>
      </c>
      <c r="B38" s="99">
        <v>2</v>
      </c>
      <c r="C38" s="5">
        <v>300000</v>
      </c>
      <c r="D38" s="5">
        <v>300000</v>
      </c>
      <c r="E38" s="5">
        <v>200789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f t="shared" si="0"/>
        <v>300000</v>
      </c>
      <c r="Q38" s="5">
        <f t="shared" si="1"/>
        <v>300000</v>
      </c>
      <c r="R38" s="5">
        <f t="shared" si="2"/>
        <v>200789</v>
      </c>
      <c r="S38" s="140"/>
      <c r="T38" s="140"/>
      <c r="U38" s="140"/>
      <c r="V38" s="140"/>
      <c r="W38" s="140"/>
      <c r="X38" s="140"/>
    </row>
    <row r="39" spans="1:24" ht="15.75" hidden="1">
      <c r="A39" s="7" t="s">
        <v>480</v>
      </c>
      <c r="B39" s="99"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f t="shared" si="0"/>
        <v>0</v>
      </c>
      <c r="Q39" s="5">
        <f t="shared" si="1"/>
        <v>0</v>
      </c>
      <c r="R39" s="5">
        <f t="shared" si="2"/>
        <v>0</v>
      </c>
      <c r="S39" s="140"/>
      <c r="T39" s="140"/>
      <c r="U39" s="140"/>
      <c r="V39" s="140"/>
      <c r="W39" s="140"/>
      <c r="X39" s="140"/>
    </row>
    <row r="40" spans="1:24" s="3" customFormat="1" ht="15.75">
      <c r="A40" s="7" t="s">
        <v>265</v>
      </c>
      <c r="B40" s="99">
        <v>2</v>
      </c>
      <c r="C40" s="5"/>
      <c r="D40" s="5"/>
      <c r="E40" s="5"/>
      <c r="F40" s="5"/>
      <c r="G40" s="5"/>
      <c r="H40" s="5"/>
      <c r="I40" s="5">
        <v>622559</v>
      </c>
      <c r="J40" s="5">
        <v>622559</v>
      </c>
      <c r="K40" s="145">
        <v>435078</v>
      </c>
      <c r="L40" s="5">
        <v>168091</v>
      </c>
      <c r="M40" s="5">
        <v>168091</v>
      </c>
      <c r="N40" s="5">
        <v>168091</v>
      </c>
      <c r="O40" s="5">
        <v>117474</v>
      </c>
      <c r="P40" s="5">
        <f t="shared" si="0"/>
        <v>790650</v>
      </c>
      <c r="Q40" s="5">
        <f t="shared" si="1"/>
        <v>790650</v>
      </c>
      <c r="R40" s="145">
        <f t="shared" si="2"/>
        <v>552552</v>
      </c>
      <c r="S40" s="140"/>
      <c r="T40" s="140"/>
      <c r="U40" s="140"/>
      <c r="V40" s="140"/>
      <c r="W40" s="140"/>
      <c r="X40" s="140"/>
    </row>
    <row r="41" spans="1:24" s="3" customFormat="1" ht="15.75">
      <c r="A41" s="7" t="s">
        <v>512</v>
      </c>
      <c r="B41" s="99">
        <v>2</v>
      </c>
      <c r="C41" s="5">
        <v>1573563</v>
      </c>
      <c r="D41" s="5">
        <v>1621925</v>
      </c>
      <c r="E41" s="5">
        <v>1621925</v>
      </c>
      <c r="F41" s="5">
        <v>451691</v>
      </c>
      <c r="G41" s="5">
        <v>459642</v>
      </c>
      <c r="H41" s="5">
        <v>459642</v>
      </c>
      <c r="I41" s="5">
        <v>668455</v>
      </c>
      <c r="J41" s="5">
        <v>768455</v>
      </c>
      <c r="K41" s="145">
        <v>679941</v>
      </c>
      <c r="L41" s="5">
        <v>180483</v>
      </c>
      <c r="M41" s="5">
        <v>207483</v>
      </c>
      <c r="N41" s="5">
        <v>207483</v>
      </c>
      <c r="O41" s="145">
        <v>49918</v>
      </c>
      <c r="P41" s="5">
        <f t="shared" si="0"/>
        <v>2874192</v>
      </c>
      <c r="Q41" s="5">
        <f t="shared" si="1"/>
        <v>3057505</v>
      </c>
      <c r="R41" s="5">
        <f t="shared" si="2"/>
        <v>2811426</v>
      </c>
      <c r="S41" s="140"/>
      <c r="T41" s="140"/>
      <c r="U41" s="140"/>
      <c r="V41" s="140"/>
      <c r="W41" s="140"/>
      <c r="X41" s="140"/>
    </row>
    <row r="42" spans="1:24" s="3" customFormat="1" ht="15.75">
      <c r="A42" s="7" t="s">
        <v>513</v>
      </c>
      <c r="B42" s="99">
        <v>2</v>
      </c>
      <c r="C42" s="5"/>
      <c r="D42" s="5"/>
      <c r="E42" s="5"/>
      <c r="F42" s="5"/>
      <c r="G42" s="5"/>
      <c r="H42" s="5"/>
      <c r="I42" s="5">
        <v>65285</v>
      </c>
      <c r="J42" s="5">
        <v>64189</v>
      </c>
      <c r="K42" s="5">
        <v>57075</v>
      </c>
      <c r="L42" s="5"/>
      <c r="M42" s="5"/>
      <c r="N42" s="5"/>
      <c r="O42" s="5"/>
      <c r="P42" s="5">
        <f t="shared" si="0"/>
        <v>65285</v>
      </c>
      <c r="Q42" s="5">
        <f t="shared" si="1"/>
        <v>64189</v>
      </c>
      <c r="R42" s="5">
        <f t="shared" si="2"/>
        <v>57075</v>
      </c>
      <c r="S42" s="140"/>
      <c r="T42" s="140"/>
      <c r="U42" s="140"/>
      <c r="V42" s="140"/>
      <c r="W42" s="140"/>
      <c r="X42" s="140"/>
    </row>
    <row r="43" spans="1:24" s="3" customFormat="1" ht="15.75">
      <c r="A43" s="7" t="s">
        <v>145</v>
      </c>
      <c r="B43" s="99"/>
      <c r="C43" s="5"/>
      <c r="D43" s="5"/>
      <c r="E43" s="5"/>
      <c r="F43" s="5"/>
      <c r="G43" s="5"/>
      <c r="H43" s="5"/>
      <c r="I43" s="5">
        <f>SUM(I44:I46)</f>
        <v>997584</v>
      </c>
      <c r="J43" s="5">
        <f>SUM(J44:J46)</f>
        <v>1093815</v>
      </c>
      <c r="K43" s="5">
        <f>SUM(K44:K46)</f>
        <v>471866</v>
      </c>
      <c r="L43" s="5"/>
      <c r="M43" s="5"/>
      <c r="N43" s="5"/>
      <c r="O43" s="5"/>
      <c r="P43" s="5">
        <f t="shared" si="0"/>
        <v>997584</v>
      </c>
      <c r="Q43" s="5">
        <f t="shared" si="1"/>
        <v>1093815</v>
      </c>
      <c r="R43" s="5">
        <f t="shared" si="2"/>
        <v>471866</v>
      </c>
      <c r="S43" s="140"/>
      <c r="T43" s="140"/>
      <c r="U43" s="140"/>
      <c r="V43" s="140"/>
      <c r="W43" s="140"/>
      <c r="X43" s="140"/>
    </row>
    <row r="44" spans="1:24" s="3" customFormat="1" ht="15.75">
      <c r="A44" s="87" t="s">
        <v>390</v>
      </c>
      <c r="B44" s="99">
        <v>1</v>
      </c>
      <c r="C44" s="5"/>
      <c r="D44" s="5"/>
      <c r="E44" s="5"/>
      <c r="F44" s="5"/>
      <c r="G44" s="5"/>
      <c r="H44" s="5"/>
      <c r="I44" s="5">
        <f>SUMIF($B$6:$B$43,"1",L$6:L$43)</f>
        <v>0</v>
      </c>
      <c r="J44" s="5">
        <f>SUMIF($B$6:$B$43,"1",N$6:N$43)</f>
        <v>0</v>
      </c>
      <c r="K44" s="5">
        <f>SUMIF($B$6:$B$43,"1",O$6:O$43)</f>
        <v>0</v>
      </c>
      <c r="L44" s="5"/>
      <c r="M44" s="5"/>
      <c r="N44" s="5"/>
      <c r="O44" s="5"/>
      <c r="P44" s="5">
        <f t="shared" si="0"/>
        <v>0</v>
      </c>
      <c r="Q44" s="5">
        <f t="shared" si="1"/>
        <v>0</v>
      </c>
      <c r="R44" s="5">
        <f t="shared" si="2"/>
        <v>0</v>
      </c>
      <c r="S44" s="140"/>
      <c r="T44" s="140"/>
      <c r="U44" s="140"/>
      <c r="V44" s="140"/>
      <c r="W44" s="140"/>
      <c r="X44" s="140"/>
    </row>
    <row r="45" spans="1:24" s="3" customFormat="1" ht="15.75">
      <c r="A45" s="87" t="s">
        <v>232</v>
      </c>
      <c r="B45" s="99">
        <v>2</v>
      </c>
      <c r="C45" s="5"/>
      <c r="D45" s="5"/>
      <c r="E45" s="5"/>
      <c r="F45" s="5"/>
      <c r="G45" s="5"/>
      <c r="H45" s="5"/>
      <c r="I45" s="5">
        <f>SUMIF($B$6:$B$43,"2",L$6:L$43)</f>
        <v>997584</v>
      </c>
      <c r="J45" s="5">
        <f>SUMIF($B$6:$B$43,"2",N$6:N$43)</f>
        <v>1093815</v>
      </c>
      <c r="K45" s="5">
        <f>SUMIF($B$6:$B$43,"2",O$6:O$43)</f>
        <v>471866</v>
      </c>
      <c r="L45" s="5"/>
      <c r="M45" s="5"/>
      <c r="N45" s="5"/>
      <c r="O45" s="5"/>
      <c r="P45" s="5">
        <f t="shared" si="0"/>
        <v>997584</v>
      </c>
      <c r="Q45" s="5">
        <f t="shared" si="1"/>
        <v>1093815</v>
      </c>
      <c r="R45" s="5">
        <f t="shared" si="2"/>
        <v>471866</v>
      </c>
      <c r="S45" s="140"/>
      <c r="T45" s="140"/>
      <c r="U45" s="140"/>
      <c r="V45" s="140"/>
      <c r="W45" s="140"/>
      <c r="X45" s="140"/>
    </row>
    <row r="46" spans="1:24" s="3" customFormat="1" ht="15.75">
      <c r="A46" s="87" t="s">
        <v>124</v>
      </c>
      <c r="B46" s="99">
        <v>3</v>
      </c>
      <c r="C46" s="5"/>
      <c r="D46" s="5"/>
      <c r="E46" s="5"/>
      <c r="F46" s="5"/>
      <c r="G46" s="5"/>
      <c r="H46" s="5"/>
      <c r="I46" s="5">
        <f>SUMIF($B$6:$B$43,"3",L$6:L$43)</f>
        <v>0</v>
      </c>
      <c r="J46" s="5">
        <f>SUMIF($B$6:$B$43,"3",N$6:N$43)</f>
        <v>0</v>
      </c>
      <c r="K46" s="5">
        <f>SUMIF($B$6:$B$43,"3",O$6:O$43)</f>
        <v>0</v>
      </c>
      <c r="L46" s="5"/>
      <c r="M46" s="5"/>
      <c r="N46" s="5"/>
      <c r="O46" s="5"/>
      <c r="P46" s="5">
        <f t="shared" si="0"/>
        <v>0</v>
      </c>
      <c r="Q46" s="5">
        <f t="shared" si="1"/>
        <v>0</v>
      </c>
      <c r="R46" s="5">
        <f t="shared" si="2"/>
        <v>0</v>
      </c>
      <c r="S46" s="140"/>
      <c r="T46" s="140"/>
      <c r="U46" s="140"/>
      <c r="V46" s="140"/>
      <c r="W46" s="140"/>
      <c r="X46" s="140"/>
    </row>
    <row r="47" spans="1:24" s="3" customFormat="1" ht="15.75">
      <c r="A47" s="8" t="s">
        <v>396</v>
      </c>
      <c r="B47" s="99"/>
      <c r="C47" s="14">
        <f aca="true" t="shared" si="3" ref="C47:O47">SUM(C48:C50)</f>
        <v>6377143</v>
      </c>
      <c r="D47" s="14">
        <f t="shared" si="3"/>
        <v>6441463</v>
      </c>
      <c r="E47" s="14">
        <f t="shared" si="3"/>
        <v>5834822</v>
      </c>
      <c r="F47" s="14">
        <f t="shared" si="3"/>
        <v>1596392</v>
      </c>
      <c r="G47" s="14">
        <f t="shared" si="3"/>
        <v>1613759</v>
      </c>
      <c r="H47" s="14">
        <f t="shared" si="3"/>
        <v>1445634</v>
      </c>
      <c r="I47" s="14">
        <f t="shared" si="3"/>
        <v>4767623</v>
      </c>
      <c r="J47" s="14">
        <f t="shared" si="3"/>
        <v>5219167</v>
      </c>
      <c r="K47" s="14">
        <f t="shared" si="3"/>
        <v>3697776</v>
      </c>
      <c r="L47" s="14">
        <f t="shared" si="3"/>
        <v>0</v>
      </c>
      <c r="M47" s="14">
        <f t="shared" si="3"/>
        <v>0</v>
      </c>
      <c r="N47" s="14">
        <f t="shared" si="3"/>
        <v>0</v>
      </c>
      <c r="O47" s="14">
        <f t="shared" si="3"/>
        <v>0</v>
      </c>
      <c r="P47" s="14">
        <f t="shared" si="0"/>
        <v>12741158</v>
      </c>
      <c r="Q47" s="14">
        <f t="shared" si="1"/>
        <v>13274389</v>
      </c>
      <c r="R47" s="14">
        <f t="shared" si="2"/>
        <v>10978232</v>
      </c>
      <c r="S47" s="140"/>
      <c r="T47" s="140"/>
      <c r="U47" s="140"/>
      <c r="V47" s="140"/>
      <c r="W47" s="140"/>
      <c r="X47" s="140"/>
    </row>
    <row r="48" spans="1:24" s="3" customFormat="1" ht="15.75">
      <c r="A48" s="87" t="s">
        <v>390</v>
      </c>
      <c r="B48" s="99">
        <v>1</v>
      </c>
      <c r="C48" s="82">
        <f aca="true" t="shared" si="4" ref="C48:K48">SUMIF($B$6:$B$47,"1",C$6:C$47)</f>
        <v>0</v>
      </c>
      <c r="D48" s="82">
        <f t="shared" si="4"/>
        <v>0</v>
      </c>
      <c r="E48" s="82">
        <f t="shared" si="4"/>
        <v>0</v>
      </c>
      <c r="F48" s="82">
        <f t="shared" si="4"/>
        <v>0</v>
      </c>
      <c r="G48" s="82">
        <f t="shared" si="4"/>
        <v>0</v>
      </c>
      <c r="H48" s="82">
        <f t="shared" si="4"/>
        <v>0</v>
      </c>
      <c r="I48" s="82">
        <f t="shared" si="4"/>
        <v>0</v>
      </c>
      <c r="J48" s="82">
        <f t="shared" si="4"/>
        <v>0</v>
      </c>
      <c r="K48" s="82">
        <f t="shared" si="4"/>
        <v>0</v>
      </c>
      <c r="L48" s="5"/>
      <c r="M48" s="5"/>
      <c r="N48" s="5"/>
      <c r="O48" s="5"/>
      <c r="P48" s="5">
        <f t="shared" si="0"/>
        <v>0</v>
      </c>
      <c r="Q48" s="5">
        <f t="shared" si="1"/>
        <v>0</v>
      </c>
      <c r="R48" s="5">
        <f t="shared" si="2"/>
        <v>0</v>
      </c>
      <c r="S48" s="140"/>
      <c r="T48" s="140"/>
      <c r="U48" s="140"/>
      <c r="V48" s="140"/>
      <c r="W48" s="140"/>
      <c r="X48" s="140"/>
    </row>
    <row r="49" spans="1:24" s="3" customFormat="1" ht="15.75">
      <c r="A49" s="87" t="s">
        <v>232</v>
      </c>
      <c r="B49" s="99">
        <v>2</v>
      </c>
      <c r="C49" s="82">
        <f aca="true" t="shared" si="5" ref="C49:K49">SUMIF($B$6:$B$47,"2",C$6:C$47)</f>
        <v>5967143</v>
      </c>
      <c r="D49" s="82">
        <f t="shared" si="5"/>
        <v>6071005</v>
      </c>
      <c r="E49" s="82">
        <f t="shared" si="5"/>
        <v>5470887</v>
      </c>
      <c r="F49" s="82">
        <f t="shared" si="5"/>
        <v>1473607</v>
      </c>
      <c r="G49" s="82">
        <f t="shared" si="5"/>
        <v>1496543</v>
      </c>
      <c r="H49" s="82">
        <f t="shared" si="5"/>
        <v>1354842</v>
      </c>
      <c r="I49" s="82">
        <f t="shared" si="5"/>
        <v>4767623</v>
      </c>
      <c r="J49" s="82">
        <f t="shared" si="5"/>
        <v>5219167</v>
      </c>
      <c r="K49" s="82">
        <f t="shared" si="5"/>
        <v>3697776</v>
      </c>
      <c r="L49" s="5"/>
      <c r="M49" s="5"/>
      <c r="N49" s="5"/>
      <c r="O49" s="5"/>
      <c r="P49" s="5">
        <f t="shared" si="0"/>
        <v>12208373</v>
      </c>
      <c r="Q49" s="5">
        <f t="shared" si="1"/>
        <v>12786715</v>
      </c>
      <c r="R49" s="5">
        <f t="shared" si="2"/>
        <v>10523505</v>
      </c>
      <c r="S49" s="140"/>
      <c r="T49" s="140"/>
      <c r="U49" s="140"/>
      <c r="V49" s="140"/>
      <c r="W49" s="140"/>
      <c r="X49" s="140"/>
    </row>
    <row r="50" spans="1:24" s="3" customFormat="1" ht="15.75">
      <c r="A50" s="87" t="s">
        <v>124</v>
      </c>
      <c r="B50" s="99">
        <v>3</v>
      </c>
      <c r="C50" s="82">
        <f aca="true" t="shared" si="6" ref="C50:K50">SUMIF($B$6:$B$47,"3",C$6:C$47)</f>
        <v>410000</v>
      </c>
      <c r="D50" s="82">
        <f t="shared" si="6"/>
        <v>370458</v>
      </c>
      <c r="E50" s="82">
        <f t="shared" si="6"/>
        <v>363935</v>
      </c>
      <c r="F50" s="82">
        <f t="shared" si="6"/>
        <v>122785</v>
      </c>
      <c r="G50" s="82">
        <f t="shared" si="6"/>
        <v>117216</v>
      </c>
      <c r="H50" s="82">
        <f t="shared" si="6"/>
        <v>90792</v>
      </c>
      <c r="I50" s="82">
        <f t="shared" si="6"/>
        <v>0</v>
      </c>
      <c r="J50" s="82">
        <f t="shared" si="6"/>
        <v>0</v>
      </c>
      <c r="K50" s="82">
        <f t="shared" si="6"/>
        <v>0</v>
      </c>
      <c r="L50" s="5"/>
      <c r="M50" s="5"/>
      <c r="N50" s="5"/>
      <c r="O50" s="5"/>
      <c r="P50" s="5">
        <f t="shared" si="0"/>
        <v>532785</v>
      </c>
      <c r="Q50" s="5">
        <f t="shared" si="1"/>
        <v>487674</v>
      </c>
      <c r="R50" s="5">
        <f t="shared" si="2"/>
        <v>454727</v>
      </c>
      <c r="S50" s="140"/>
      <c r="T50" s="140"/>
      <c r="U50" s="140"/>
      <c r="V50" s="140"/>
      <c r="W50" s="140"/>
      <c r="X50" s="140"/>
    </row>
  </sheetData>
  <sheetProtection/>
  <mergeCells count="9">
    <mergeCell ref="C4:E4"/>
    <mergeCell ref="F4:H4"/>
    <mergeCell ref="I4:K4"/>
    <mergeCell ref="L4:O4"/>
    <mergeCell ref="A1:P1"/>
    <mergeCell ref="A2:P2"/>
    <mergeCell ref="A4:A5"/>
    <mergeCell ref="B4:B5"/>
    <mergeCell ref="P4:Q4"/>
  </mergeCells>
  <printOptions horizontalCentered="1"/>
  <pageMargins left="0.7086614173228347" right="0.4724409448818898" top="0.7480314960629921" bottom="0.7480314960629921" header="0.31496062992125984" footer="0.31496062992125984"/>
  <pageSetup fitToHeight="2" fitToWidth="1" horizontalDpi="600" verticalDpi="600" orientation="landscape" paperSize="9" scale="50" r:id="rId1"/>
  <headerFooter>
    <oddFooter>&amp;C&amp;P. oldal, összesen: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82" t="s">
        <v>383</v>
      </c>
      <c r="B1" s="382"/>
      <c r="C1" s="382"/>
      <c r="D1" s="382"/>
      <c r="E1" s="382"/>
    </row>
    <row r="2" spans="1:5" s="25" customFormat="1" ht="14.25" customHeight="1">
      <c r="A2" s="119"/>
      <c r="B2" s="119"/>
      <c r="C2" s="119"/>
      <c r="D2" s="119"/>
      <c r="E2" s="119"/>
    </row>
    <row r="3" spans="1:5" s="25" customFormat="1" ht="27" customHeight="1">
      <c r="A3" s="382" t="s">
        <v>109</v>
      </c>
      <c r="B3" s="382"/>
      <c r="C3" s="382"/>
      <c r="D3" s="382"/>
      <c r="E3" s="382"/>
    </row>
    <row r="4" spans="1:5" s="25" customFormat="1" ht="13.5" customHeight="1">
      <c r="A4" s="119"/>
      <c r="B4" s="119"/>
      <c r="C4" s="119"/>
      <c r="D4" s="119"/>
      <c r="E4" s="119"/>
    </row>
    <row r="5" spans="1:5" s="25" customFormat="1" ht="40.5" customHeight="1">
      <c r="A5" s="382" t="s">
        <v>386</v>
      </c>
      <c r="B5" s="382"/>
      <c r="C5" s="382"/>
      <c r="D5" s="382"/>
      <c r="E5" s="382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6" t="s">
        <v>9</v>
      </c>
      <c r="B7" s="27" t="s">
        <v>46</v>
      </c>
      <c r="C7" s="27" t="s">
        <v>99</v>
      </c>
      <c r="D7" s="27" t="s">
        <v>376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6"/>
      <c r="B35" s="97"/>
      <c r="C35" s="97"/>
      <c r="D35" s="97"/>
      <c r="E35" s="97"/>
    </row>
    <row r="36" spans="1:5" s="36" customFormat="1" ht="27.75" customHeight="1">
      <c r="A36" s="383" t="s">
        <v>384</v>
      </c>
      <c r="B36" s="383"/>
      <c r="C36" s="383"/>
      <c r="D36" s="383"/>
      <c r="E36" s="383"/>
    </row>
    <row r="37" ht="18.75" customHeight="1"/>
    <row r="38" ht="15">
      <c r="A38" s="98" t="s">
        <v>385</v>
      </c>
    </row>
    <row r="39" spans="1:3" ht="15">
      <c r="A39" s="39" t="s">
        <v>110</v>
      </c>
      <c r="C39" s="65"/>
    </row>
    <row r="40" ht="15">
      <c r="C40" s="65" t="s">
        <v>111</v>
      </c>
    </row>
    <row r="41" ht="15">
      <c r="C41" s="65" t="s">
        <v>86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5" width="10.8515625" style="22" customWidth="1"/>
    <col min="6" max="8" width="9.140625" style="22" customWidth="1"/>
    <col min="9" max="9" width="10.7109375" style="22" customWidth="1"/>
    <col min="10" max="16384" width="9.140625" style="22" customWidth="1"/>
  </cols>
  <sheetData>
    <row r="1" spans="1:9" s="16" customFormat="1" ht="15.75">
      <c r="A1" s="330" t="s">
        <v>493</v>
      </c>
      <c r="B1" s="330"/>
      <c r="C1" s="330"/>
      <c r="D1" s="330"/>
      <c r="E1" s="330"/>
      <c r="F1" s="330"/>
      <c r="G1" s="330"/>
      <c r="H1" s="330"/>
      <c r="I1" s="330"/>
    </row>
    <row r="2" spans="1:9" s="16" customFormat="1" ht="15.75">
      <c r="A2" s="331" t="s">
        <v>485</v>
      </c>
      <c r="B2" s="331"/>
      <c r="C2" s="331"/>
      <c r="D2" s="331"/>
      <c r="E2" s="331"/>
      <c r="F2" s="331"/>
      <c r="G2" s="331"/>
      <c r="H2" s="331"/>
      <c r="I2" s="331"/>
    </row>
    <row r="3" spans="1:9" s="16" customFormat="1" ht="15.75">
      <c r="A3" s="331" t="s">
        <v>166</v>
      </c>
      <c r="B3" s="331"/>
      <c r="C3" s="331"/>
      <c r="D3" s="331"/>
      <c r="E3" s="331"/>
      <c r="F3" s="331"/>
      <c r="G3" s="331"/>
      <c r="H3" s="331"/>
      <c r="I3" s="331"/>
    </row>
    <row r="4" spans="1:9" ht="15.75">
      <c r="A4" s="331" t="s">
        <v>486</v>
      </c>
      <c r="B4" s="331"/>
      <c r="C4" s="331"/>
      <c r="D4" s="331"/>
      <c r="E4" s="331"/>
      <c r="F4" s="331"/>
      <c r="G4" s="331"/>
      <c r="H4" s="331"/>
      <c r="I4" s="331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56</v>
      </c>
      <c r="H6" s="46" t="s">
        <v>57</v>
      </c>
      <c r="I6" s="46" t="s">
        <v>58</v>
      </c>
    </row>
    <row r="7" spans="1:9" s="3" customFormat="1" ht="15.75">
      <c r="A7" s="1">
        <v>1</v>
      </c>
      <c r="B7" s="332" t="s">
        <v>9</v>
      </c>
      <c r="C7" s="334" t="s">
        <v>99</v>
      </c>
      <c r="D7" s="335"/>
      <c r="E7" s="336"/>
      <c r="F7" s="4" t="s">
        <v>376</v>
      </c>
      <c r="G7" s="4" t="s">
        <v>395</v>
      </c>
      <c r="H7" s="4" t="s">
        <v>487</v>
      </c>
      <c r="I7" s="4" t="s">
        <v>5</v>
      </c>
    </row>
    <row r="8" spans="1:9" s="3" customFormat="1" ht="31.5">
      <c r="A8" s="1">
        <v>2</v>
      </c>
      <c r="B8" s="333"/>
      <c r="C8" s="6" t="s">
        <v>4</v>
      </c>
      <c r="D8" s="6" t="s">
        <v>553</v>
      </c>
      <c r="E8" s="6" t="s">
        <v>554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7" t="s">
        <v>391</v>
      </c>
      <c r="C9" s="15">
        <f>Bevételek!C128+Bevételek!C129+Bevételek!C131+Bevételek!C132+Bevételek!C137</f>
        <v>425000</v>
      </c>
      <c r="D9" s="15">
        <f>Bevételek!D128+Bevételek!D129+Bevételek!D131+Bevételek!D132+Bevételek!D137</f>
        <v>425000</v>
      </c>
      <c r="E9" s="15">
        <f>Bevételek!E128+Bevételek!E129+Bevételek!E131+Bevételek!E132+Bevételek!E137</f>
        <v>449400</v>
      </c>
      <c r="F9" s="15">
        <v>425000</v>
      </c>
      <c r="G9" s="15">
        <v>668000</v>
      </c>
      <c r="H9" s="15">
        <v>668000</v>
      </c>
      <c r="I9" s="48"/>
      <c r="J9" s="32"/>
    </row>
    <row r="10" spans="1:10" ht="30">
      <c r="A10" s="1">
        <v>4</v>
      </c>
      <c r="B10" s="47" t="s">
        <v>392</v>
      </c>
      <c r="C10" s="15">
        <f>Bevételek!C174+Bevételek!C175+Bevételek!C176</f>
        <v>0</v>
      </c>
      <c r="D10" s="15">
        <f>Bevételek!D174+Bevételek!D175+Bevételek!D176</f>
        <v>0</v>
      </c>
      <c r="E10" s="15">
        <f>Bevételek!E174+Bevételek!E175+Bevételek!E176</f>
        <v>0</v>
      </c>
      <c r="F10" s="15">
        <v>0</v>
      </c>
      <c r="G10" s="15">
        <f>Bevételek!E174+Bevételek!E175+Bevételek!E176</f>
        <v>0</v>
      </c>
      <c r="H10" s="15">
        <f>Bevételek!F174+Bevételek!F175+Bevételek!F176</f>
        <v>0</v>
      </c>
      <c r="I10" s="48"/>
      <c r="J10" s="32"/>
    </row>
    <row r="11" spans="1:10" ht="15.75">
      <c r="A11" s="1">
        <v>5</v>
      </c>
      <c r="B11" s="47" t="s">
        <v>31</v>
      </c>
      <c r="C11" s="15">
        <f>Bevételek!C135+Bevételek!C149+Bevételek!C161</f>
        <v>3000</v>
      </c>
      <c r="D11" s="15">
        <f>Bevételek!D135+Bevételek!D149+Bevételek!D161</f>
        <v>3000</v>
      </c>
      <c r="E11" s="15">
        <f>Bevételek!E135+Bevételek!E149+Bevételek!E161</f>
        <v>942</v>
      </c>
      <c r="F11" s="15">
        <v>3000</v>
      </c>
      <c r="G11" s="15">
        <v>4000</v>
      </c>
      <c r="H11" s="15">
        <v>4000</v>
      </c>
      <c r="I11" s="48"/>
      <c r="J11" s="32"/>
    </row>
    <row r="12" spans="1:10" ht="45">
      <c r="A12" s="1">
        <v>6</v>
      </c>
      <c r="B12" s="47" t="s">
        <v>32</v>
      </c>
      <c r="C12" s="15">
        <f>Bevételek!C158+Bevételek!C171+Bevételek!C172+Bevételek!C173+Bevételek!C210+Bevételek!C215+Bevételek!C219</f>
        <v>90000</v>
      </c>
      <c r="D12" s="15">
        <f>Bevételek!D158+Bevételek!D171+Bevételek!D172+Bevételek!D173+Bevételek!D210+Bevételek!D215+Bevételek!D219</f>
        <v>95000</v>
      </c>
      <c r="E12" s="15">
        <f>Bevételek!E158+Bevételek!E171+Bevételek!E172+Bevételek!E173+Bevételek!E210+Bevételek!E215+Bevételek!E219</f>
        <v>99362</v>
      </c>
      <c r="F12" s="15">
        <v>90000</v>
      </c>
      <c r="G12" s="15">
        <v>138000</v>
      </c>
      <c r="H12" s="15">
        <v>138000</v>
      </c>
      <c r="I12" s="48"/>
      <c r="J12" s="32"/>
    </row>
    <row r="13" spans="1:10" ht="15.75">
      <c r="A13" s="1">
        <v>7</v>
      </c>
      <c r="B13" s="47" t="s">
        <v>33</v>
      </c>
      <c r="C13" s="15">
        <f>Bevételek!C221</f>
        <v>0</v>
      </c>
      <c r="D13" s="15">
        <f>Bevételek!D221</f>
        <v>0</v>
      </c>
      <c r="E13" s="15">
        <f>Bevételek!E221</f>
        <v>0</v>
      </c>
      <c r="F13" s="15">
        <v>0</v>
      </c>
      <c r="G13" s="15">
        <f>Bevételek!E221</f>
        <v>0</v>
      </c>
      <c r="H13" s="15">
        <f>Bevételek!F221</f>
        <v>0</v>
      </c>
      <c r="I13" s="48"/>
      <c r="J13" s="32"/>
    </row>
    <row r="14" spans="1:10" ht="30">
      <c r="A14" s="1">
        <v>8</v>
      </c>
      <c r="B14" s="47" t="s">
        <v>34</v>
      </c>
      <c r="C14" s="15">
        <f>Bevételek!C220</f>
        <v>0</v>
      </c>
      <c r="D14" s="15">
        <f>Bevételek!D220</f>
        <v>0</v>
      </c>
      <c r="E14" s="15">
        <f>Bevételek!E220</f>
        <v>0</v>
      </c>
      <c r="F14" s="15">
        <f>Bevételek!D220</f>
        <v>0</v>
      </c>
      <c r="G14" s="15">
        <f>Bevételek!E220</f>
        <v>0</v>
      </c>
      <c r="H14" s="15">
        <f>Bevételek!F220</f>
        <v>0</v>
      </c>
      <c r="I14" s="48"/>
      <c r="J14" s="32"/>
    </row>
    <row r="15" spans="1:10" ht="30">
      <c r="A15" s="1">
        <v>9</v>
      </c>
      <c r="B15" s="47" t="s">
        <v>393</v>
      </c>
      <c r="C15" s="15">
        <f>Bevételek!C50+Bevételek!C108+Bevételek!C230+Bevételek!C244</f>
        <v>0</v>
      </c>
      <c r="D15" s="15">
        <f>Bevételek!D50+Bevételek!D108+Bevételek!D230+Bevételek!D244</f>
        <v>0</v>
      </c>
      <c r="E15" s="15">
        <f>Bevételek!E50+Bevételek!E108+Bevételek!E230+Bevételek!E244</f>
        <v>0</v>
      </c>
      <c r="F15" s="15">
        <v>0</v>
      </c>
      <c r="G15" s="15">
        <f>Bevételek!E50+Bevételek!E108+Bevételek!E230+Bevételek!E244</f>
        <v>0</v>
      </c>
      <c r="H15" s="15">
        <f>Bevételek!F50+Bevételek!F108+Bevételek!F230+Bevételek!F244</f>
        <v>0</v>
      </c>
      <c r="I15" s="48"/>
      <c r="J15" s="32"/>
    </row>
    <row r="16" spans="1:10" s="24" customFormat="1" ht="15.75">
      <c r="A16" s="1">
        <v>10</v>
      </c>
      <c r="B16" s="49" t="s">
        <v>60</v>
      </c>
      <c r="C16" s="18">
        <f aca="true" t="shared" si="0" ref="C16:H16">SUM(C9:C15)</f>
        <v>518000</v>
      </c>
      <c r="D16" s="18">
        <f t="shared" si="0"/>
        <v>523000</v>
      </c>
      <c r="E16" s="18">
        <f t="shared" si="0"/>
        <v>549704</v>
      </c>
      <c r="F16" s="18">
        <f t="shared" si="0"/>
        <v>518000</v>
      </c>
      <c r="G16" s="18">
        <f t="shared" si="0"/>
        <v>810000</v>
      </c>
      <c r="H16" s="18">
        <f t="shared" si="0"/>
        <v>810000</v>
      </c>
      <c r="I16" s="48"/>
      <c r="J16" s="32"/>
    </row>
    <row r="17" spans="1:10" ht="15.75">
      <c r="A17" s="1">
        <v>11</v>
      </c>
      <c r="B17" s="49" t="s">
        <v>61</v>
      </c>
      <c r="C17" s="18">
        <f aca="true" t="shared" si="1" ref="C17:H17">ROUNDDOWN(C16*0.5,0)</f>
        <v>259000</v>
      </c>
      <c r="D17" s="18">
        <f t="shared" si="1"/>
        <v>261500</v>
      </c>
      <c r="E17" s="18">
        <f t="shared" si="1"/>
        <v>274852</v>
      </c>
      <c r="F17" s="18">
        <f t="shared" si="1"/>
        <v>259000</v>
      </c>
      <c r="G17" s="18">
        <f t="shared" si="1"/>
        <v>405000</v>
      </c>
      <c r="H17" s="18">
        <f t="shared" si="1"/>
        <v>405000</v>
      </c>
      <c r="I17" s="48"/>
      <c r="J17" s="32"/>
    </row>
    <row r="18" spans="1:10" ht="30">
      <c r="A18" s="1">
        <v>12</v>
      </c>
      <c r="B18" s="47" t="s">
        <v>36</v>
      </c>
      <c r="C18" s="15">
        <v>218647</v>
      </c>
      <c r="D18" s="15">
        <v>219743</v>
      </c>
      <c r="E18" s="15">
        <v>219743</v>
      </c>
      <c r="F18" s="15">
        <v>237736</v>
      </c>
      <c r="G18" s="15">
        <v>258493</v>
      </c>
      <c r="H18" s="15">
        <v>174289</v>
      </c>
      <c r="I18" s="15">
        <f aca="true" t="shared" si="2" ref="I18:I25">C18+F18+G18+H18</f>
        <v>889165</v>
      </c>
      <c r="J18" s="32"/>
    </row>
    <row r="19" spans="1:10" ht="30">
      <c r="A19" s="1">
        <v>13</v>
      </c>
      <c r="B19" s="47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2"/>
        <v>0</v>
      </c>
      <c r="J19" s="32"/>
    </row>
    <row r="20" spans="1:10" ht="15.75">
      <c r="A20" s="1">
        <v>14</v>
      </c>
      <c r="B20" s="47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2"/>
        <v>0</v>
      </c>
      <c r="J20" s="32"/>
    </row>
    <row r="21" spans="1:10" ht="15.75">
      <c r="A21" s="1">
        <v>15</v>
      </c>
      <c r="B21" s="47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2"/>
        <v>0</v>
      </c>
      <c r="J21" s="32"/>
    </row>
    <row r="22" spans="1:10" ht="15.75">
      <c r="A22" s="1">
        <v>16</v>
      </c>
      <c r="B22" s="47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2"/>
        <v>0</v>
      </c>
      <c r="J22" s="32"/>
    </row>
    <row r="23" spans="1:10" ht="15.75">
      <c r="A23" s="1">
        <v>17</v>
      </c>
      <c r="B23" s="47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2"/>
        <v>0</v>
      </c>
      <c r="J23" s="32"/>
    </row>
    <row r="24" spans="1:10" ht="30">
      <c r="A24" s="1">
        <v>18</v>
      </c>
      <c r="B24" s="47" t="s">
        <v>98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2"/>
        <v>0</v>
      </c>
      <c r="J24" s="32"/>
    </row>
    <row r="25" spans="1:10" s="24" customFormat="1" ht="15.75">
      <c r="A25" s="1">
        <v>19</v>
      </c>
      <c r="B25" s="49" t="s">
        <v>62</v>
      </c>
      <c r="C25" s="18">
        <f aca="true" t="shared" si="3" ref="C25:H25">SUM(C18:C24)</f>
        <v>218647</v>
      </c>
      <c r="D25" s="18">
        <f t="shared" si="3"/>
        <v>219743</v>
      </c>
      <c r="E25" s="18">
        <f t="shared" si="3"/>
        <v>219743</v>
      </c>
      <c r="F25" s="18">
        <f t="shared" si="3"/>
        <v>237736</v>
      </c>
      <c r="G25" s="18">
        <f t="shared" si="3"/>
        <v>258493</v>
      </c>
      <c r="H25" s="18">
        <f t="shared" si="3"/>
        <v>174289</v>
      </c>
      <c r="I25" s="18">
        <f t="shared" si="2"/>
        <v>889165</v>
      </c>
      <c r="J25" s="32"/>
    </row>
    <row r="26" spans="1:10" s="24" customFormat="1" ht="29.25">
      <c r="A26" s="1">
        <v>20</v>
      </c>
      <c r="B26" s="49" t="s">
        <v>63</v>
      </c>
      <c r="C26" s="18">
        <f aca="true" t="shared" si="4" ref="C26:H26">C17-C25</f>
        <v>40353</v>
      </c>
      <c r="D26" s="18">
        <f t="shared" si="4"/>
        <v>41757</v>
      </c>
      <c r="E26" s="18">
        <f t="shared" si="4"/>
        <v>55109</v>
      </c>
      <c r="F26" s="18">
        <f t="shared" si="4"/>
        <v>21264</v>
      </c>
      <c r="G26" s="18">
        <f t="shared" si="4"/>
        <v>146507</v>
      </c>
      <c r="H26" s="18">
        <f t="shared" si="4"/>
        <v>230711</v>
      </c>
      <c r="I26" s="48"/>
      <c r="J26" s="32"/>
    </row>
    <row r="27" spans="1:10" s="24" customFormat="1" ht="42.75">
      <c r="A27" s="1">
        <v>21</v>
      </c>
      <c r="B27" s="50" t="s">
        <v>388</v>
      </c>
      <c r="C27" s="18">
        <f aca="true" t="shared" si="5" ref="C27:I27">SUM(C28:C32)</f>
        <v>0</v>
      </c>
      <c r="D27" s="18">
        <f t="shared" si="5"/>
        <v>0</v>
      </c>
      <c r="E27" s="18">
        <f t="shared" si="5"/>
        <v>0</v>
      </c>
      <c r="F27" s="18">
        <f t="shared" si="5"/>
        <v>0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32"/>
    </row>
    <row r="28" spans="1:10" ht="30">
      <c r="A28" s="1">
        <v>22</v>
      </c>
      <c r="B28" s="47" t="s">
        <v>394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  <c r="J28" s="32"/>
    </row>
    <row r="29" spans="1:10" ht="45">
      <c r="A29" s="1">
        <v>23</v>
      </c>
      <c r="B29" s="47" t="s">
        <v>121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  <c r="J29" s="32"/>
    </row>
    <row r="30" spans="1:10" ht="30">
      <c r="A30" s="1">
        <v>24</v>
      </c>
      <c r="B30" s="47" t="s">
        <v>100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  <c r="J30" s="32"/>
    </row>
    <row r="31" spans="1:10" ht="15.75">
      <c r="A31" s="1">
        <v>25</v>
      </c>
      <c r="B31" s="47" t="s">
        <v>97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  <c r="J31" s="32"/>
    </row>
    <row r="32" spans="1:10" ht="45">
      <c r="A32" s="1">
        <v>26</v>
      </c>
      <c r="B32" s="47" t="s">
        <v>387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  <c r="J32" s="32"/>
    </row>
    <row r="33" ht="15">
      <c r="I33" s="147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3" r:id="rId1"/>
  <headerFooter>
    <oddHeader>&amp;R&amp;"Arial,Normál"&amp;10 3. melléklet a 4/2017.(V.26.)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57421875" style="164" customWidth="1"/>
    <col min="2" max="2" width="62.140625" style="137" bestFit="1" customWidth="1"/>
    <col min="3" max="3" width="17.00390625" style="165" customWidth="1"/>
    <col min="4" max="16384" width="9.140625" style="137" customWidth="1"/>
  </cols>
  <sheetData>
    <row r="1" spans="1:3" ht="18.75">
      <c r="A1" s="330" t="s">
        <v>566</v>
      </c>
      <c r="B1" s="330"/>
      <c r="C1" s="330"/>
    </row>
    <row r="2" spans="1:3" ht="18.75">
      <c r="A2" s="331" t="s">
        <v>738</v>
      </c>
      <c r="B2" s="331"/>
      <c r="C2" s="331"/>
    </row>
    <row r="3" spans="1:3" ht="18.75">
      <c r="A3" s="148"/>
      <c r="B3" s="148"/>
      <c r="C3" s="155"/>
    </row>
    <row r="4" spans="1:3" ht="18.75">
      <c r="A4" s="1"/>
      <c r="B4" s="156" t="s">
        <v>0</v>
      </c>
      <c r="C4" s="46" t="s">
        <v>1</v>
      </c>
    </row>
    <row r="5" spans="1:4" ht="18.75">
      <c r="A5" s="1">
        <v>1</v>
      </c>
      <c r="B5" s="157" t="s">
        <v>9</v>
      </c>
      <c r="C5" s="158" t="s">
        <v>567</v>
      </c>
      <c r="D5" s="2"/>
    </row>
    <row r="6" spans="1:3" ht="18.75">
      <c r="A6" s="1">
        <v>2</v>
      </c>
      <c r="B6" s="159" t="s">
        <v>568</v>
      </c>
      <c r="C6" s="160">
        <v>17791784</v>
      </c>
    </row>
    <row r="7" spans="1:3" ht="18.75">
      <c r="A7" s="1">
        <v>3</v>
      </c>
      <c r="B7" s="159" t="s">
        <v>569</v>
      </c>
      <c r="C7" s="160">
        <v>15135034</v>
      </c>
    </row>
    <row r="8" spans="1:3" ht="18.75">
      <c r="A8" s="1">
        <v>4</v>
      </c>
      <c r="B8" s="161" t="s">
        <v>570</v>
      </c>
      <c r="C8" s="162">
        <f>C6-C7</f>
        <v>2656750</v>
      </c>
    </row>
    <row r="9" spans="1:3" ht="18.75">
      <c r="A9" s="1">
        <v>5</v>
      </c>
      <c r="B9" s="159" t="s">
        <v>571</v>
      </c>
      <c r="C9" s="160">
        <v>2337019</v>
      </c>
    </row>
    <row r="10" spans="1:3" ht="18.75">
      <c r="A10" s="1">
        <v>6</v>
      </c>
      <c r="B10" s="159" t="s">
        <v>572</v>
      </c>
      <c r="C10" s="160">
        <v>702295</v>
      </c>
    </row>
    <row r="11" spans="1:3" ht="18.75">
      <c r="A11" s="1">
        <v>7</v>
      </c>
      <c r="B11" s="161" t="s">
        <v>573</v>
      </c>
      <c r="C11" s="162">
        <f>C9-C10</f>
        <v>1634724</v>
      </c>
    </row>
    <row r="12" spans="1:3" s="138" customFormat="1" ht="18.75">
      <c r="A12" s="1">
        <v>8</v>
      </c>
      <c r="B12" s="161" t="s">
        <v>574</v>
      </c>
      <c r="C12" s="162">
        <f>C8+C11</f>
        <v>4291474</v>
      </c>
    </row>
    <row r="13" spans="1:3" ht="18.75">
      <c r="A13" s="1">
        <v>9</v>
      </c>
      <c r="B13" s="159" t="s">
        <v>575</v>
      </c>
      <c r="C13" s="160">
        <v>0</v>
      </c>
    </row>
    <row r="14" spans="1:3" ht="18.75">
      <c r="A14" s="1">
        <v>10</v>
      </c>
      <c r="B14" s="159" t="s">
        <v>576</v>
      </c>
      <c r="C14" s="160">
        <v>0</v>
      </c>
    </row>
    <row r="15" spans="1:3" ht="18.75">
      <c r="A15" s="1">
        <v>11</v>
      </c>
      <c r="B15" s="159" t="s">
        <v>577</v>
      </c>
      <c r="C15" s="162">
        <f>C13-C14</f>
        <v>0</v>
      </c>
    </row>
    <row r="16" spans="1:3" ht="18.75">
      <c r="A16" s="1">
        <v>12</v>
      </c>
      <c r="B16" s="159" t="s">
        <v>578</v>
      </c>
      <c r="C16" s="160">
        <v>0</v>
      </c>
    </row>
    <row r="17" spans="1:3" ht="18.75">
      <c r="A17" s="1">
        <v>13</v>
      </c>
      <c r="B17" s="159" t="s">
        <v>579</v>
      </c>
      <c r="C17" s="160">
        <v>0</v>
      </c>
    </row>
    <row r="18" spans="1:3" s="138" customFormat="1" ht="18.75">
      <c r="A18" s="1">
        <v>14</v>
      </c>
      <c r="B18" s="159" t="s">
        <v>580</v>
      </c>
      <c r="C18" s="162">
        <f>C16+C17</f>
        <v>0</v>
      </c>
    </row>
    <row r="19" spans="1:3" s="138" customFormat="1" ht="18.75">
      <c r="A19" s="1">
        <v>15</v>
      </c>
      <c r="B19" s="159" t="s">
        <v>581</v>
      </c>
      <c r="C19" s="162">
        <f>C15+C18</f>
        <v>0</v>
      </c>
    </row>
    <row r="20" spans="1:3" s="138" customFormat="1" ht="18.75">
      <c r="A20" s="1">
        <v>16</v>
      </c>
      <c r="B20" s="161" t="s">
        <v>582</v>
      </c>
      <c r="C20" s="162">
        <f>C12+C19</f>
        <v>4291474</v>
      </c>
    </row>
    <row r="21" spans="1:3" s="138" customFormat="1" ht="33.75" customHeight="1">
      <c r="A21" s="1">
        <v>17</v>
      </c>
      <c r="B21" s="163" t="s">
        <v>583</v>
      </c>
      <c r="C21" s="162">
        <v>4291474</v>
      </c>
    </row>
    <row r="22" spans="1:3" s="138" customFormat="1" ht="18.75">
      <c r="A22" s="1">
        <v>18</v>
      </c>
      <c r="B22" s="161" t="s">
        <v>584</v>
      </c>
      <c r="C22" s="162">
        <f>C12-C21</f>
        <v>0</v>
      </c>
    </row>
    <row r="23" spans="1:3" s="138" customFormat="1" ht="18.75">
      <c r="A23" s="1">
        <v>19</v>
      </c>
      <c r="B23" s="161" t="s">
        <v>585</v>
      </c>
      <c r="C23" s="162">
        <f>C19*0.1</f>
        <v>0</v>
      </c>
    </row>
    <row r="24" spans="1:3" s="138" customFormat="1" ht="18.75">
      <c r="A24" s="1">
        <v>20</v>
      </c>
      <c r="B24" s="161" t="s">
        <v>586</v>
      </c>
      <c r="C24" s="162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4/2017.(V.26.)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F7" sqref="F7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26" t="s">
        <v>566</v>
      </c>
      <c r="B1" s="326"/>
      <c r="C1" s="326"/>
      <c r="D1" s="326"/>
      <c r="E1" s="326"/>
      <c r="F1" s="326"/>
    </row>
    <row r="2" spans="1:6" s="2" customFormat="1" ht="15.75">
      <c r="A2" s="326" t="s">
        <v>739</v>
      </c>
      <c r="B2" s="326"/>
      <c r="C2" s="326"/>
      <c r="D2" s="326"/>
      <c r="E2" s="326"/>
      <c r="F2" s="326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66"/>
      <c r="B5" s="166" t="s">
        <v>0</v>
      </c>
      <c r="C5" s="166" t="s">
        <v>1</v>
      </c>
      <c r="D5" s="166" t="s">
        <v>2</v>
      </c>
      <c r="E5" s="166" t="s">
        <v>3</v>
      </c>
      <c r="F5" s="166" t="s">
        <v>6</v>
      </c>
      <c r="G5" s="166" t="s">
        <v>56</v>
      </c>
    </row>
    <row r="6" spans="1:7" ht="15.75">
      <c r="A6" s="166">
        <v>1</v>
      </c>
      <c r="B6" s="88" t="s">
        <v>587</v>
      </c>
      <c r="C6" s="167">
        <v>42369</v>
      </c>
      <c r="D6" s="167">
        <v>42735</v>
      </c>
      <c r="E6" s="88" t="s">
        <v>588</v>
      </c>
      <c r="F6" s="167">
        <v>42369</v>
      </c>
      <c r="G6" s="167">
        <v>42735</v>
      </c>
    </row>
    <row r="7" spans="1:7" ht="15.75">
      <c r="A7" s="166">
        <v>2</v>
      </c>
      <c r="B7" s="168" t="s">
        <v>589</v>
      </c>
      <c r="C7" s="149">
        <v>80139142</v>
      </c>
      <c r="D7" s="149">
        <v>77149856</v>
      </c>
      <c r="E7" s="168" t="s">
        <v>590</v>
      </c>
      <c r="F7" s="149">
        <v>68119423</v>
      </c>
      <c r="G7" s="149">
        <v>70003954</v>
      </c>
    </row>
    <row r="8" spans="1:7" ht="15.75">
      <c r="A8" s="166">
        <v>3</v>
      </c>
      <c r="B8" s="168" t="s">
        <v>591</v>
      </c>
      <c r="C8" s="149">
        <v>0</v>
      </c>
      <c r="D8" s="149">
        <v>0</v>
      </c>
      <c r="E8" s="168" t="s">
        <v>592</v>
      </c>
      <c r="F8" s="149">
        <v>1475930</v>
      </c>
      <c r="G8" s="149">
        <v>1310608</v>
      </c>
    </row>
    <row r="9" spans="1:7" ht="15.75">
      <c r="A9" s="166">
        <v>4</v>
      </c>
      <c r="B9" s="168" t="s">
        <v>593</v>
      </c>
      <c r="C9" s="149">
        <v>1874717</v>
      </c>
      <c r="D9" s="149">
        <v>4307353</v>
      </c>
      <c r="E9" s="337" t="s">
        <v>594</v>
      </c>
      <c r="F9" s="339">
        <v>0</v>
      </c>
      <c r="G9" s="339">
        <v>0</v>
      </c>
    </row>
    <row r="10" spans="1:7" ht="31.5" customHeight="1">
      <c r="A10" s="166">
        <v>5</v>
      </c>
      <c r="B10" s="168" t="s">
        <v>595</v>
      </c>
      <c r="C10" s="149">
        <v>57102</v>
      </c>
      <c r="D10" s="149">
        <v>362794</v>
      </c>
      <c r="E10" s="338"/>
      <c r="F10" s="340"/>
      <c r="G10" s="340"/>
    </row>
    <row r="11" spans="1:7" ht="15.75">
      <c r="A11" s="166">
        <v>6</v>
      </c>
      <c r="B11" s="168" t="s">
        <v>596</v>
      </c>
      <c r="C11" s="149">
        <v>0</v>
      </c>
      <c r="D11" s="149">
        <v>0</v>
      </c>
      <c r="E11" s="341" t="s">
        <v>597</v>
      </c>
      <c r="F11" s="324">
        <v>12475608</v>
      </c>
      <c r="G11" s="324">
        <v>10505441</v>
      </c>
    </row>
    <row r="12" spans="1:7" ht="15.75">
      <c r="A12" s="166">
        <v>7</v>
      </c>
      <c r="B12" s="168" t="s">
        <v>598</v>
      </c>
      <c r="C12" s="149">
        <v>0</v>
      </c>
      <c r="D12" s="149">
        <v>0</v>
      </c>
      <c r="E12" s="341"/>
      <c r="F12" s="324"/>
      <c r="G12" s="324"/>
    </row>
    <row r="13" spans="1:7" ht="15.75">
      <c r="A13" s="166">
        <v>8</v>
      </c>
      <c r="B13" s="169" t="s">
        <v>599</v>
      </c>
      <c r="C13" s="170">
        <f>SUM(C7:C12)</f>
        <v>82070961</v>
      </c>
      <c r="D13" s="170">
        <f>SUM(D7:D12)</f>
        <v>81820003</v>
      </c>
      <c r="E13" s="169" t="s">
        <v>600</v>
      </c>
      <c r="F13" s="170">
        <f>SUM(F7:F12)</f>
        <v>82070961</v>
      </c>
      <c r="G13" s="170">
        <f>SUM(G7:G12)</f>
        <v>81820003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4/2017.(V.26.)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28"/>
  <sheetViews>
    <sheetView zoomScalePageLayoutView="0" workbookViewId="0" topLeftCell="C1">
      <selection activeCell="I12" sqref="I12"/>
    </sheetView>
  </sheetViews>
  <sheetFormatPr defaultColWidth="9.140625" defaultRowHeight="15"/>
  <cols>
    <col min="1" max="1" width="5.7109375" style="0" customWidth="1"/>
    <col min="2" max="2" width="61.7109375" style="0" customWidth="1"/>
    <col min="3" max="12" width="12.140625" style="0" customWidth="1"/>
  </cols>
  <sheetData>
    <row r="1" spans="1:12" s="2" customFormat="1" ht="15.75">
      <c r="A1" s="326" t="s">
        <v>522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2" s="2" customFormat="1" ht="15.75">
      <c r="A2" s="326" t="s">
        <v>484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2" s="10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102</v>
      </c>
      <c r="K4" s="1" t="s">
        <v>103</v>
      </c>
      <c r="L4" s="1" t="s">
        <v>59</v>
      </c>
    </row>
    <row r="5" spans="1:12" s="10" customFormat="1" ht="15.75">
      <c r="A5" s="1">
        <v>1</v>
      </c>
      <c r="B5" s="342" t="s">
        <v>9</v>
      </c>
      <c r="C5" s="6" t="s">
        <v>524</v>
      </c>
      <c r="D5" s="6" t="s">
        <v>46</v>
      </c>
      <c r="E5" s="343" t="s">
        <v>99</v>
      </c>
      <c r="F5" s="344"/>
      <c r="G5" s="345"/>
      <c r="H5" s="343" t="s">
        <v>376</v>
      </c>
      <c r="I5" s="345"/>
      <c r="J5" s="6" t="s">
        <v>395</v>
      </c>
      <c r="K5" s="6" t="s">
        <v>487</v>
      </c>
      <c r="L5" s="6" t="s">
        <v>5</v>
      </c>
    </row>
    <row r="6" spans="1:12" s="10" customFormat="1" ht="15.75">
      <c r="A6" s="1">
        <v>2</v>
      </c>
      <c r="B6" s="342"/>
      <c r="C6" s="6" t="s">
        <v>525</v>
      </c>
      <c r="D6" s="6" t="s">
        <v>525</v>
      </c>
      <c r="E6" s="6" t="s">
        <v>4</v>
      </c>
      <c r="F6" s="6" t="s">
        <v>562</v>
      </c>
      <c r="G6" s="6" t="s">
        <v>554</v>
      </c>
      <c r="H6" s="6" t="s">
        <v>4</v>
      </c>
      <c r="I6" s="6" t="s">
        <v>562</v>
      </c>
      <c r="J6" s="6" t="s">
        <v>4</v>
      </c>
      <c r="K6" s="6" t="s">
        <v>4</v>
      </c>
      <c r="L6" s="6" t="s">
        <v>4</v>
      </c>
    </row>
    <row r="7" spans="1:12" s="10" customFormat="1" ht="31.5">
      <c r="A7" s="1">
        <v>3</v>
      </c>
      <c r="B7" s="7" t="s">
        <v>17</v>
      </c>
      <c r="C7" s="14">
        <f aca="true" t="shared" si="0" ref="C7:K7">C11</f>
        <v>12917550</v>
      </c>
      <c r="D7" s="14">
        <f t="shared" si="0"/>
        <v>0</v>
      </c>
      <c r="E7" s="14">
        <f t="shared" si="0"/>
        <v>0</v>
      </c>
      <c r="F7" s="14">
        <f>F11</f>
        <v>0</v>
      </c>
      <c r="G7" s="14">
        <f>G11</f>
        <v>0</v>
      </c>
      <c r="H7" s="14">
        <f t="shared" si="0"/>
        <v>0</v>
      </c>
      <c r="I7" s="14">
        <f>I11</f>
        <v>0</v>
      </c>
      <c r="J7" s="14">
        <f t="shared" si="0"/>
        <v>0</v>
      </c>
      <c r="K7" s="14">
        <f t="shared" si="0"/>
        <v>0</v>
      </c>
      <c r="L7" s="14">
        <f>D7+E7+H7+C7+J7+K7</f>
        <v>12917550</v>
      </c>
    </row>
    <row r="8" spans="1:12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f>D8+E8+H8+C8+J8+K8</f>
        <v>0</v>
      </c>
    </row>
    <row r="9" spans="1:12" s="10" customFormat="1" ht="15.75" hidden="1">
      <c r="A9" s="1"/>
      <c r="B9" s="7" t="s">
        <v>19</v>
      </c>
      <c r="C9" s="131"/>
      <c r="D9" s="5"/>
      <c r="E9" s="5"/>
      <c r="F9" s="5"/>
      <c r="G9" s="5"/>
      <c r="H9" s="5"/>
      <c r="I9" s="5"/>
      <c r="J9" s="5"/>
      <c r="K9" s="5"/>
      <c r="L9" s="14"/>
    </row>
    <row r="10" spans="1:12" s="10" customFormat="1" ht="15.75">
      <c r="A10" s="1">
        <v>5</v>
      </c>
      <c r="B10" s="7" t="s">
        <v>526</v>
      </c>
      <c r="C10" s="131"/>
      <c r="D10" s="5"/>
      <c r="E10" s="5"/>
      <c r="F10" s="5"/>
      <c r="G10" s="5"/>
      <c r="H10" s="5"/>
      <c r="I10" s="5"/>
      <c r="J10" s="5"/>
      <c r="K10" s="5"/>
      <c r="L10" s="14"/>
    </row>
    <row r="11" spans="1:12" s="10" customFormat="1" ht="15.75">
      <c r="A11" s="1">
        <v>6</v>
      </c>
      <c r="B11" s="7" t="s">
        <v>21</v>
      </c>
      <c r="C11" s="5">
        <v>12917550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14">
        <f>D11+E11+H11+C11+J11+K11</f>
        <v>12917550</v>
      </c>
    </row>
    <row r="12" spans="1:12" s="10" customFormat="1" ht="15.75">
      <c r="A12" s="1">
        <v>7</v>
      </c>
      <c r="B12" s="7" t="s">
        <v>22</v>
      </c>
      <c r="C12" s="5">
        <v>-8082450</v>
      </c>
      <c r="D12" s="5">
        <f>185543+9925292</f>
        <v>10110835</v>
      </c>
      <c r="E12" s="5">
        <v>218647</v>
      </c>
      <c r="F12" s="5">
        <v>219743</v>
      </c>
      <c r="G12" s="5">
        <v>219743</v>
      </c>
      <c r="H12" s="5">
        <v>237736</v>
      </c>
      <c r="I12" s="5">
        <v>236640</v>
      </c>
      <c r="J12" s="5">
        <v>258493</v>
      </c>
      <c r="K12" s="5">
        <v>174289</v>
      </c>
      <c r="L12" s="14">
        <f>D12+E12+H12+C12+J12+K12</f>
        <v>2917550</v>
      </c>
    </row>
    <row r="13" spans="1:12" s="10" customFormat="1" ht="15.75">
      <c r="A13" s="1">
        <v>8</v>
      </c>
      <c r="B13" s="7" t="s">
        <v>25</v>
      </c>
      <c r="C13" s="5">
        <v>10000000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14">
        <f>D13+E13+H13+C13+J13+K13</f>
        <v>10000000</v>
      </c>
    </row>
    <row r="14" spans="1:12" s="10" customFormat="1" ht="15.75">
      <c r="A14" s="1">
        <v>9</v>
      </c>
      <c r="B14" s="7" t="s">
        <v>23</v>
      </c>
      <c r="C14" s="5">
        <v>11000000</v>
      </c>
      <c r="D14" s="5">
        <f aca="true" t="shared" si="1" ref="D14:K14">-D12</f>
        <v>-10110835</v>
      </c>
      <c r="E14" s="5">
        <f t="shared" si="1"/>
        <v>-218647</v>
      </c>
      <c r="F14" s="5">
        <f t="shared" si="1"/>
        <v>-219743</v>
      </c>
      <c r="G14" s="5">
        <f t="shared" si="1"/>
        <v>-219743</v>
      </c>
      <c r="H14" s="5">
        <f t="shared" si="1"/>
        <v>-237736</v>
      </c>
      <c r="I14" s="5">
        <f>-I12</f>
        <v>-236640</v>
      </c>
      <c r="J14" s="5">
        <f t="shared" si="1"/>
        <v>-258493</v>
      </c>
      <c r="K14" s="5">
        <f t="shared" si="1"/>
        <v>-174289</v>
      </c>
      <c r="L14" s="14">
        <f>D14+E14+H14+C14+J14+K14</f>
        <v>0</v>
      </c>
    </row>
    <row r="15" spans="1:12" s="10" customFormat="1" ht="15.75">
      <c r="A15" s="1">
        <v>10</v>
      </c>
      <c r="B15" s="7" t="s">
        <v>24</v>
      </c>
      <c r="C15" s="5">
        <f aca="true" t="shared" si="2" ref="C15:K15">SUM(C12:C14)</f>
        <v>12917550</v>
      </c>
      <c r="D15" s="5">
        <f t="shared" si="2"/>
        <v>0</v>
      </c>
      <c r="E15" s="5">
        <f t="shared" si="2"/>
        <v>0</v>
      </c>
      <c r="F15" s="5">
        <f>SUM(F12:F14)</f>
        <v>0</v>
      </c>
      <c r="G15" s="5">
        <f>SUM(G12:G14)</f>
        <v>0</v>
      </c>
      <c r="H15" s="5">
        <f t="shared" si="2"/>
        <v>0</v>
      </c>
      <c r="I15" s="5">
        <f>SUM(I12:I14)</f>
        <v>0</v>
      </c>
      <c r="J15" s="5">
        <f t="shared" si="2"/>
        <v>0</v>
      </c>
      <c r="K15" s="5">
        <f t="shared" si="2"/>
        <v>0</v>
      </c>
      <c r="L15" s="14">
        <f>D15+E15+H15+C15+J15+K15</f>
        <v>12917550</v>
      </c>
    </row>
    <row r="16" spans="1:12" s="10" customFormat="1" ht="15.75" hidden="1">
      <c r="A16" s="1"/>
      <c r="B16" s="7" t="s">
        <v>26</v>
      </c>
      <c r="C16" s="131"/>
      <c r="D16" s="5"/>
      <c r="E16" s="5"/>
      <c r="F16" s="5"/>
      <c r="G16" s="5"/>
      <c r="H16" s="5"/>
      <c r="I16" s="5"/>
      <c r="J16" s="5"/>
      <c r="K16" s="5"/>
      <c r="L16" s="14"/>
    </row>
    <row r="17" spans="1:12" s="10" customFormat="1" ht="15.75" hidden="1">
      <c r="A17" s="1"/>
      <c r="B17" s="7" t="s">
        <v>20</v>
      </c>
      <c r="C17" s="131"/>
      <c r="D17" s="5"/>
      <c r="E17" s="5"/>
      <c r="F17" s="5"/>
      <c r="G17" s="5"/>
      <c r="H17" s="5"/>
      <c r="I17" s="5"/>
      <c r="J17" s="5"/>
      <c r="K17" s="5"/>
      <c r="L17" s="14"/>
    </row>
    <row r="18" spans="1:12" s="10" customFormat="1" ht="15.75" hidden="1">
      <c r="A18" s="1"/>
      <c r="B18" s="7" t="s">
        <v>27</v>
      </c>
      <c r="C18" s="131"/>
      <c r="D18" s="5"/>
      <c r="E18" s="5"/>
      <c r="F18" s="5"/>
      <c r="G18" s="5"/>
      <c r="H18" s="5"/>
      <c r="I18" s="5"/>
      <c r="J18" s="5"/>
      <c r="K18" s="5"/>
      <c r="L18" s="14">
        <f>D18+E18+H18+C18+J18+K18</f>
        <v>0</v>
      </c>
    </row>
    <row r="19" spans="1:12" s="10" customFormat="1" ht="15.75" hidden="1">
      <c r="A19" s="1"/>
      <c r="B19" s="7"/>
      <c r="C19" s="7"/>
      <c r="D19" s="5"/>
      <c r="E19" s="5"/>
      <c r="F19" s="5"/>
      <c r="G19" s="5"/>
      <c r="H19" s="5"/>
      <c r="I19" s="5"/>
      <c r="J19" s="5"/>
      <c r="K19" s="5"/>
      <c r="L19" s="14"/>
    </row>
    <row r="20" spans="1:12" s="10" customFormat="1" ht="15.75" hidden="1">
      <c r="A20" s="1"/>
      <c r="B20" s="7"/>
      <c r="C20" s="7"/>
      <c r="D20" s="5"/>
      <c r="E20" s="5"/>
      <c r="F20" s="5"/>
      <c r="G20" s="5"/>
      <c r="H20" s="5"/>
      <c r="I20" s="5"/>
      <c r="J20" s="5"/>
      <c r="K20" s="5"/>
      <c r="L20" s="14"/>
    </row>
    <row r="21" spans="1:12" s="10" customFormat="1" ht="15.75" hidden="1">
      <c r="A21" s="1"/>
      <c r="B21" s="7"/>
      <c r="C21" s="7"/>
      <c r="D21" s="5"/>
      <c r="E21" s="5"/>
      <c r="F21" s="5"/>
      <c r="G21" s="5"/>
      <c r="H21" s="5"/>
      <c r="I21" s="5"/>
      <c r="J21" s="5"/>
      <c r="K21" s="5"/>
      <c r="L21" s="14"/>
    </row>
    <row r="22" spans="1:12" s="10" customFormat="1" ht="15.75" hidden="1">
      <c r="A22" s="1"/>
      <c r="B22" s="7"/>
      <c r="C22" s="7"/>
      <c r="D22" s="5"/>
      <c r="E22" s="5"/>
      <c r="F22" s="5"/>
      <c r="G22" s="5"/>
      <c r="H22" s="5"/>
      <c r="I22" s="5"/>
      <c r="J22" s="5"/>
      <c r="K22" s="5"/>
      <c r="L22" s="14"/>
    </row>
    <row r="23" spans="1:12" s="10" customFormat="1" ht="15.75" hidden="1">
      <c r="A23" s="1"/>
      <c r="B23" s="7"/>
      <c r="C23" s="7"/>
      <c r="D23" s="5"/>
      <c r="E23" s="5"/>
      <c r="F23" s="5"/>
      <c r="G23" s="5"/>
      <c r="H23" s="5"/>
      <c r="I23" s="5"/>
      <c r="J23" s="5"/>
      <c r="K23" s="5"/>
      <c r="L23" s="14"/>
    </row>
    <row r="24" spans="1:12" s="10" customFormat="1" ht="15.75" hidden="1">
      <c r="A24" s="1"/>
      <c r="B24" s="7"/>
      <c r="C24" s="7"/>
      <c r="D24" s="5"/>
      <c r="E24" s="5"/>
      <c r="F24" s="5"/>
      <c r="G24" s="5"/>
      <c r="H24" s="5"/>
      <c r="I24" s="5"/>
      <c r="J24" s="5"/>
      <c r="K24" s="5"/>
      <c r="L24" s="14"/>
    </row>
    <row r="25" spans="1:12" s="10" customFormat="1" ht="15.75" hidden="1">
      <c r="A25" s="1"/>
      <c r="B25" s="7"/>
      <c r="C25" s="7"/>
      <c r="D25" s="5"/>
      <c r="E25" s="5"/>
      <c r="F25" s="5"/>
      <c r="G25" s="5"/>
      <c r="H25" s="5"/>
      <c r="I25" s="5"/>
      <c r="J25" s="5"/>
      <c r="K25" s="5"/>
      <c r="L25" s="14"/>
    </row>
    <row r="26" spans="1:12" s="10" customFormat="1" ht="15.75" hidden="1">
      <c r="A26" s="1"/>
      <c r="B26" s="7"/>
      <c r="C26" s="7"/>
      <c r="D26" s="5"/>
      <c r="E26" s="5"/>
      <c r="F26" s="5"/>
      <c r="G26" s="5"/>
      <c r="H26" s="5"/>
      <c r="I26" s="5"/>
      <c r="J26" s="5"/>
      <c r="K26" s="5"/>
      <c r="L26" s="14"/>
    </row>
    <row r="27" spans="1:12" ht="15.75" hidden="1">
      <c r="A27" s="1"/>
      <c r="B27" s="7"/>
      <c r="C27" s="7"/>
      <c r="D27" s="5"/>
      <c r="E27" s="5"/>
      <c r="F27" s="5"/>
      <c r="G27" s="5"/>
      <c r="H27" s="5"/>
      <c r="I27" s="5"/>
      <c r="J27" s="5"/>
      <c r="K27" s="5"/>
      <c r="L27" s="14"/>
    </row>
    <row r="28" spans="1:12" ht="15.75" hidden="1">
      <c r="A28" s="1"/>
      <c r="B28" s="7"/>
      <c r="C28" s="7"/>
      <c r="D28" s="5"/>
      <c r="E28" s="5"/>
      <c r="F28" s="5"/>
      <c r="G28" s="5"/>
      <c r="H28" s="5"/>
      <c r="I28" s="5"/>
      <c r="J28" s="5"/>
      <c r="K28" s="5"/>
      <c r="L28" s="14"/>
    </row>
  </sheetData>
  <sheetProtection/>
  <mergeCells count="5">
    <mergeCell ref="B5:B6"/>
    <mergeCell ref="A1:L1"/>
    <mergeCell ref="A2:L2"/>
    <mergeCell ref="E5:G5"/>
    <mergeCell ref="H5:I5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73" r:id="rId1"/>
  <headerFooter>
    <oddHeader>&amp;R&amp;"Arial,Normál"&amp;10
6. melléklet a 4/2017.(V.26.)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2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2" max="2" width="47.421875" style="0" customWidth="1"/>
    <col min="3" max="3" width="8.7109375" style="0" customWidth="1"/>
    <col min="4" max="4" width="9.8515625" style="0" customWidth="1"/>
  </cols>
  <sheetData>
    <row r="1" spans="1:3" s="2" customFormat="1" ht="15.75">
      <c r="A1" s="326" t="s">
        <v>493</v>
      </c>
      <c r="B1" s="326"/>
      <c r="C1" s="326"/>
    </row>
    <row r="2" spans="1:3" s="2" customFormat="1" ht="15.75">
      <c r="A2" s="326" t="s">
        <v>494</v>
      </c>
      <c r="B2" s="326"/>
      <c r="C2" s="326"/>
    </row>
    <row r="3" spans="1:3" s="2" customFormat="1" ht="15.75">
      <c r="A3" s="326" t="s">
        <v>501</v>
      </c>
      <c r="B3" s="326"/>
      <c r="C3" s="326"/>
    </row>
    <row r="4" s="2" customFormat="1" ht="15.75"/>
    <row r="5" spans="1:4" s="10" customFormat="1" ht="15.75">
      <c r="A5" s="1"/>
      <c r="B5" s="1" t="s">
        <v>0</v>
      </c>
      <c r="C5" s="1" t="s">
        <v>1</v>
      </c>
      <c r="D5" s="1" t="s">
        <v>2</v>
      </c>
    </row>
    <row r="6" spans="1:4" s="10" customFormat="1" ht="31.5">
      <c r="A6" s="1">
        <v>1</v>
      </c>
      <c r="B6" s="124" t="s">
        <v>9</v>
      </c>
      <c r="C6" s="125" t="s">
        <v>4</v>
      </c>
      <c r="D6" s="125" t="s">
        <v>554</v>
      </c>
    </row>
    <row r="7" spans="1:4" s="10" customFormat="1" ht="15.75">
      <c r="A7" s="1">
        <v>2</v>
      </c>
      <c r="B7" s="81" t="s">
        <v>495</v>
      </c>
      <c r="C7" s="126"/>
      <c r="D7" s="126"/>
    </row>
    <row r="8" spans="1:4" s="10" customFormat="1" ht="15.75">
      <c r="A8" s="1">
        <v>3</v>
      </c>
      <c r="B8" s="81" t="s">
        <v>496</v>
      </c>
      <c r="C8" s="126">
        <v>0</v>
      </c>
      <c r="D8" s="126">
        <v>0</v>
      </c>
    </row>
    <row r="9" spans="1:4" s="10" customFormat="1" ht="15.75">
      <c r="A9" s="1">
        <v>4</v>
      </c>
      <c r="B9" s="81" t="s">
        <v>502</v>
      </c>
      <c r="C9" s="126">
        <v>0</v>
      </c>
      <c r="D9" s="126">
        <v>0</v>
      </c>
    </row>
    <row r="10" spans="1:4" s="10" customFormat="1" ht="15.75">
      <c r="A10" s="1">
        <v>5</v>
      </c>
      <c r="B10" s="81" t="s">
        <v>497</v>
      </c>
      <c r="C10" s="126">
        <f>Bevételek!C138</f>
        <v>0</v>
      </c>
      <c r="D10" s="126">
        <v>0</v>
      </c>
    </row>
    <row r="11" spans="1:4" s="10" customFormat="1" ht="15.75">
      <c r="A11" s="1">
        <v>6</v>
      </c>
      <c r="B11" s="81" t="s">
        <v>498</v>
      </c>
      <c r="C11" s="126">
        <f>Bevételek!C141</f>
        <v>0</v>
      </c>
      <c r="D11" s="126">
        <v>0</v>
      </c>
    </row>
    <row r="12" spans="1:4" s="10" customFormat="1" ht="15.75">
      <c r="A12" s="1">
        <v>7</v>
      </c>
      <c r="B12" s="127" t="s">
        <v>7</v>
      </c>
      <c r="C12" s="128">
        <f>SUM(C8:C11)</f>
        <v>0</v>
      </c>
      <c r="D12" s="128">
        <f>SUM(D8:D11)</f>
        <v>0</v>
      </c>
    </row>
    <row r="13" spans="1:4" s="10" customFormat="1" ht="15.75">
      <c r="A13" s="1">
        <v>8</v>
      </c>
      <c r="B13" s="81" t="s">
        <v>499</v>
      </c>
      <c r="C13" s="126"/>
      <c r="D13" s="126"/>
    </row>
    <row r="14" spans="1:4" s="10" customFormat="1" ht="15.75" hidden="1">
      <c r="A14" s="1"/>
      <c r="B14" s="81"/>
      <c r="C14" s="126"/>
      <c r="D14" s="126"/>
    </row>
    <row r="15" spans="1:4" s="10" customFormat="1" ht="15.75" hidden="1">
      <c r="A15" s="1"/>
      <c r="B15" s="81"/>
      <c r="C15" s="126"/>
      <c r="D15" s="126"/>
    </row>
    <row r="16" spans="1:4" s="10" customFormat="1" ht="15.75" hidden="1">
      <c r="A16" s="1"/>
      <c r="B16" s="81"/>
      <c r="C16" s="126"/>
      <c r="D16" s="126"/>
    </row>
    <row r="17" spans="1:4" s="10" customFormat="1" ht="15.75" hidden="1">
      <c r="A17" s="1"/>
      <c r="B17" s="81"/>
      <c r="C17" s="126"/>
      <c r="D17" s="126"/>
    </row>
    <row r="18" spans="1:4" s="10" customFormat="1" ht="15.75" hidden="1">
      <c r="A18" s="1"/>
      <c r="B18" s="81"/>
      <c r="C18" s="126"/>
      <c r="D18" s="126"/>
    </row>
    <row r="19" spans="1:4" s="10" customFormat="1" ht="15.75" hidden="1">
      <c r="A19" s="1"/>
      <c r="B19" s="81"/>
      <c r="C19" s="126"/>
      <c r="D19" s="126"/>
    </row>
    <row r="20" spans="1:4" s="10" customFormat="1" ht="15.75" hidden="1">
      <c r="A20" s="1"/>
      <c r="B20" s="81"/>
      <c r="C20" s="126"/>
      <c r="D20" s="126"/>
    </row>
    <row r="21" spans="1:4" s="10" customFormat="1" ht="15.75">
      <c r="A21" s="1">
        <v>9</v>
      </c>
      <c r="B21" s="127" t="s">
        <v>8</v>
      </c>
      <c r="C21" s="128">
        <f>SUM(C14:C20)</f>
        <v>0</v>
      </c>
      <c r="D21" s="128">
        <f>SUM(D14:D20)</f>
        <v>0</v>
      </c>
    </row>
    <row r="22" spans="1:4" s="10" customFormat="1" ht="15.75">
      <c r="A22" s="1">
        <v>10</v>
      </c>
      <c r="B22" s="129" t="s">
        <v>500</v>
      </c>
      <c r="C22" s="130">
        <f>C12-C21</f>
        <v>0</v>
      </c>
      <c r="D22" s="130">
        <f>D12-D21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7. melléklet a 4/2017.(V.26.) önkormányzati rendelethez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R32"/>
  <sheetViews>
    <sheetView zoomScalePageLayoutView="0" workbookViewId="0" topLeftCell="A7">
      <selection activeCell="D3" sqref="D1:D16384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10.8515625" style="0" customWidth="1"/>
    <col min="7" max="7" width="15.57421875" style="0" hidden="1" customWidth="1"/>
    <col min="8" max="8" width="9.8515625" style="0" customWidth="1"/>
    <col min="9" max="9" width="15.57421875" style="0" hidden="1" customWidth="1"/>
    <col min="10" max="10" width="36.7109375" style="0" customWidth="1"/>
    <col min="14" max="14" width="15.421875" style="0" hidden="1" customWidth="1"/>
    <col min="15" max="15" width="10.8515625" style="0" customWidth="1"/>
    <col min="16" max="16" width="15.421875" style="0" hidden="1" customWidth="1"/>
    <col min="17" max="17" width="9.7109375" style="0" customWidth="1"/>
    <col min="18" max="18" width="15.421875" style="0" hidden="1" customWidth="1"/>
  </cols>
  <sheetData>
    <row r="1" spans="1:15" s="2" customFormat="1" ht="15.75" customHeight="1">
      <c r="A1" s="346" t="s">
        <v>521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152"/>
    </row>
    <row r="2" spans="1:15" s="2" customFormat="1" ht="15.75">
      <c r="A2" s="326" t="s">
        <v>530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150"/>
    </row>
    <row r="3" spans="2:9" ht="15">
      <c r="B3" s="42"/>
      <c r="C3" s="42"/>
      <c r="D3" s="42"/>
      <c r="E3" s="42"/>
      <c r="F3" s="42"/>
      <c r="G3" s="42"/>
      <c r="H3" s="42"/>
      <c r="I3" s="42"/>
    </row>
    <row r="4" spans="1:18" s="11" customFormat="1" ht="31.5">
      <c r="A4" s="88" t="s">
        <v>9</v>
      </c>
      <c r="B4" s="4" t="s">
        <v>491</v>
      </c>
      <c r="C4" s="4" t="s">
        <v>740</v>
      </c>
      <c r="D4" s="4" t="s">
        <v>492</v>
      </c>
      <c r="E4" s="4" t="s">
        <v>492</v>
      </c>
      <c r="F4" s="4" t="s">
        <v>558</v>
      </c>
      <c r="G4" s="4" t="s">
        <v>558</v>
      </c>
      <c r="H4" s="4" t="s">
        <v>554</v>
      </c>
      <c r="I4" s="4" t="s">
        <v>554</v>
      </c>
      <c r="J4" s="88" t="s">
        <v>9</v>
      </c>
      <c r="K4" s="4" t="s">
        <v>491</v>
      </c>
      <c r="L4" s="4" t="s">
        <v>741</v>
      </c>
      <c r="M4" s="4" t="s">
        <v>492</v>
      </c>
      <c r="N4" s="4" t="s">
        <v>492</v>
      </c>
      <c r="O4" s="4" t="s">
        <v>558</v>
      </c>
      <c r="P4" s="4" t="s">
        <v>558</v>
      </c>
      <c r="Q4" s="4" t="s">
        <v>554</v>
      </c>
      <c r="R4" s="4" t="s">
        <v>554</v>
      </c>
    </row>
    <row r="5" spans="1:18" s="95" customFormat="1" ht="16.5">
      <c r="A5" s="322" t="s">
        <v>53</v>
      </c>
      <c r="B5" s="322"/>
      <c r="C5" s="322"/>
      <c r="D5" s="322"/>
      <c r="E5" s="322"/>
      <c r="F5" s="151"/>
      <c r="G5" s="151"/>
      <c r="H5" s="151"/>
      <c r="I5" s="151"/>
      <c r="J5" s="347" t="s">
        <v>134</v>
      </c>
      <c r="K5" s="348"/>
      <c r="L5" s="348"/>
      <c r="M5" s="349"/>
      <c r="N5" s="132"/>
      <c r="O5" s="132"/>
      <c r="P5" s="132"/>
      <c r="Q5" s="132"/>
      <c r="R5" s="132"/>
    </row>
    <row r="6" spans="1:18" s="11" customFormat="1" ht="31.5">
      <c r="A6" s="90" t="s">
        <v>290</v>
      </c>
      <c r="B6" s="5">
        <v>10377</v>
      </c>
      <c r="C6" s="5">
        <v>13601</v>
      </c>
      <c r="D6" s="5">
        <v>13113</v>
      </c>
      <c r="E6" s="5">
        <f>Összesen!L7</f>
        <v>13112827</v>
      </c>
      <c r="F6" s="5">
        <v>14653</v>
      </c>
      <c r="G6" s="5">
        <f>Összesen!M7</f>
        <v>14653375</v>
      </c>
      <c r="H6" s="5">
        <v>14024</v>
      </c>
      <c r="I6" s="5">
        <f>Összesen!N7</f>
        <v>14024488</v>
      </c>
      <c r="J6" s="92" t="s">
        <v>45</v>
      </c>
      <c r="K6" s="5">
        <v>4718</v>
      </c>
      <c r="L6" s="5">
        <v>6558</v>
      </c>
      <c r="M6" s="5">
        <v>6377</v>
      </c>
      <c r="N6" s="5">
        <f>Összesen!Y7</f>
        <v>6377143</v>
      </c>
      <c r="O6" s="5">
        <v>6441</v>
      </c>
      <c r="P6" s="5">
        <f>Összesen!Z7</f>
        <v>6441463</v>
      </c>
      <c r="Q6" s="5">
        <v>5835</v>
      </c>
      <c r="R6" s="5">
        <f>Összesen!AA7</f>
        <v>5834822</v>
      </c>
    </row>
    <row r="7" spans="1:18" s="11" customFormat="1" ht="30">
      <c r="A7" s="90" t="s">
        <v>312</v>
      </c>
      <c r="B7" s="5">
        <v>514</v>
      </c>
      <c r="C7" s="5">
        <v>1069</v>
      </c>
      <c r="D7" s="5">
        <v>574</v>
      </c>
      <c r="E7" s="5">
        <f>Összesen!L8</f>
        <v>574000</v>
      </c>
      <c r="F7" s="5">
        <v>574</v>
      </c>
      <c r="G7" s="5">
        <f>Összesen!M8</f>
        <v>574000</v>
      </c>
      <c r="H7" s="5">
        <v>571</v>
      </c>
      <c r="I7" s="5">
        <f>Összesen!N8</f>
        <v>570525</v>
      </c>
      <c r="J7" s="92" t="s">
        <v>88</v>
      </c>
      <c r="K7" s="5">
        <v>904</v>
      </c>
      <c r="L7" s="5">
        <v>1530</v>
      </c>
      <c r="M7" s="5">
        <v>1596</v>
      </c>
      <c r="N7" s="5">
        <f>Összesen!Y8</f>
        <v>1596392</v>
      </c>
      <c r="O7" s="5">
        <v>1614</v>
      </c>
      <c r="P7" s="5">
        <f>Összesen!Z8</f>
        <v>1613759</v>
      </c>
      <c r="Q7" s="5">
        <v>1446</v>
      </c>
      <c r="R7" s="5">
        <f>Összesen!AA8</f>
        <v>1445634</v>
      </c>
    </row>
    <row r="8" spans="1:18" s="11" customFormat="1" ht="15.75">
      <c r="A8" s="90" t="s">
        <v>53</v>
      </c>
      <c r="B8" s="5">
        <v>1803</v>
      </c>
      <c r="C8" s="5">
        <v>804</v>
      </c>
      <c r="D8" s="5">
        <v>749</v>
      </c>
      <c r="E8" s="5">
        <f>Összesen!L9</f>
        <v>749526</v>
      </c>
      <c r="F8" s="5">
        <v>820</v>
      </c>
      <c r="G8" s="5">
        <f>Összesen!M9</f>
        <v>819526</v>
      </c>
      <c r="H8" s="5">
        <v>659</v>
      </c>
      <c r="I8" s="5">
        <f>Összesen!N9</f>
        <v>658771</v>
      </c>
      <c r="J8" s="92" t="s">
        <v>89</v>
      </c>
      <c r="K8" s="5">
        <v>6895</v>
      </c>
      <c r="L8" s="5">
        <v>3780</v>
      </c>
      <c r="M8" s="5">
        <v>4767</v>
      </c>
      <c r="N8" s="5">
        <f>Összesen!Y9</f>
        <v>4767623</v>
      </c>
      <c r="O8" s="5">
        <v>5219</v>
      </c>
      <c r="P8" s="5">
        <f>Összesen!Z9</f>
        <v>5219167</v>
      </c>
      <c r="Q8" s="5">
        <v>3698</v>
      </c>
      <c r="R8" s="5">
        <f>Összesen!AA9</f>
        <v>3697776</v>
      </c>
    </row>
    <row r="9" spans="1:18" s="11" customFormat="1" ht="15.75">
      <c r="A9" s="327" t="s">
        <v>370</v>
      </c>
      <c r="B9" s="324"/>
      <c r="C9" s="324">
        <v>801</v>
      </c>
      <c r="D9" s="324">
        <v>100</v>
      </c>
      <c r="E9" s="339">
        <f>Összesen!L10</f>
        <v>100000</v>
      </c>
      <c r="F9" s="356">
        <v>100</v>
      </c>
      <c r="G9" s="339">
        <f>Összesen!M10</f>
        <v>100000</v>
      </c>
      <c r="H9" s="356">
        <v>0</v>
      </c>
      <c r="I9" s="339">
        <f>Összesen!N10</f>
        <v>0</v>
      </c>
      <c r="J9" s="92" t="s">
        <v>90</v>
      </c>
      <c r="K9" s="5">
        <v>1930</v>
      </c>
      <c r="L9" s="5">
        <v>1091</v>
      </c>
      <c r="M9" s="5">
        <v>545</v>
      </c>
      <c r="N9" s="5">
        <f>Összesen!Y10</f>
        <v>544800</v>
      </c>
      <c r="O9" s="5">
        <v>1119</v>
      </c>
      <c r="P9" s="5">
        <f>Összesen!Z10</f>
        <v>1119100</v>
      </c>
      <c r="Q9" s="5">
        <v>830</v>
      </c>
      <c r="R9" s="5">
        <f>Összesen!AA10</f>
        <v>830300</v>
      </c>
    </row>
    <row r="10" spans="1:18" s="11" customFormat="1" ht="15.75">
      <c r="A10" s="327"/>
      <c r="B10" s="324"/>
      <c r="C10" s="324"/>
      <c r="D10" s="324"/>
      <c r="E10" s="340"/>
      <c r="F10" s="357"/>
      <c r="G10" s="340"/>
      <c r="H10" s="357"/>
      <c r="I10" s="340"/>
      <c r="J10" s="92" t="s">
        <v>91</v>
      </c>
      <c r="K10" s="5">
        <v>1455</v>
      </c>
      <c r="L10" s="5">
        <v>1113</v>
      </c>
      <c r="M10" s="5">
        <v>721</v>
      </c>
      <c r="N10" s="5">
        <f>Összesen!Y11</f>
        <v>720644</v>
      </c>
      <c r="O10" s="5">
        <v>1636</v>
      </c>
      <c r="P10" s="5">
        <f>Összesen!Z11</f>
        <v>1635565</v>
      </c>
      <c r="Q10" s="5">
        <v>1085</v>
      </c>
      <c r="R10" s="5">
        <f>Összesen!AA11</f>
        <v>1085204</v>
      </c>
    </row>
    <row r="11" spans="1:18" s="11" customFormat="1" ht="15.75">
      <c r="A11" s="91" t="s">
        <v>93</v>
      </c>
      <c r="B11" s="13">
        <f aca="true" t="shared" si="0" ref="B11:I11">SUM(B6:B10)</f>
        <v>12694</v>
      </c>
      <c r="C11" s="13">
        <f t="shared" si="0"/>
        <v>16275</v>
      </c>
      <c r="D11" s="13">
        <f t="shared" si="0"/>
        <v>14536</v>
      </c>
      <c r="E11" s="13">
        <f t="shared" si="0"/>
        <v>14536353</v>
      </c>
      <c r="F11" s="13">
        <f t="shared" si="0"/>
        <v>16147</v>
      </c>
      <c r="G11" s="13">
        <f t="shared" si="0"/>
        <v>16146901</v>
      </c>
      <c r="H11" s="13">
        <f t="shared" si="0"/>
        <v>15254</v>
      </c>
      <c r="I11" s="13">
        <f t="shared" si="0"/>
        <v>15253784</v>
      </c>
      <c r="J11" s="91" t="s">
        <v>94</v>
      </c>
      <c r="K11" s="13">
        <f aca="true" t="shared" si="1" ref="K11:R11">SUM(K6:K10)</f>
        <v>15902</v>
      </c>
      <c r="L11" s="13">
        <f t="shared" si="1"/>
        <v>14072</v>
      </c>
      <c r="M11" s="13">
        <f t="shared" si="1"/>
        <v>14006</v>
      </c>
      <c r="N11" s="13">
        <f t="shared" si="1"/>
        <v>14006602</v>
      </c>
      <c r="O11" s="13">
        <f t="shared" si="1"/>
        <v>16029</v>
      </c>
      <c r="P11" s="13">
        <f t="shared" si="1"/>
        <v>16029054</v>
      </c>
      <c r="Q11" s="13">
        <f t="shared" si="1"/>
        <v>12894</v>
      </c>
      <c r="R11" s="13">
        <f t="shared" si="1"/>
        <v>12893736</v>
      </c>
    </row>
    <row r="12" spans="1:18" s="11" customFormat="1" ht="15.75">
      <c r="A12" s="93" t="s">
        <v>139</v>
      </c>
      <c r="B12" s="94">
        <f>B11-K11</f>
        <v>-3208</v>
      </c>
      <c r="C12" s="94">
        <f>C11-L11</f>
        <v>2203</v>
      </c>
      <c r="D12" s="94">
        <f>D11-M11</f>
        <v>530</v>
      </c>
      <c r="E12" s="94">
        <f>E11-N11</f>
        <v>529751</v>
      </c>
      <c r="F12" s="94">
        <v>118</v>
      </c>
      <c r="G12" s="94">
        <f>G11-P11</f>
        <v>117847</v>
      </c>
      <c r="H12" s="94">
        <v>2360</v>
      </c>
      <c r="I12" s="94">
        <f>I11-R11</f>
        <v>2360048</v>
      </c>
      <c r="J12" s="328" t="s">
        <v>132</v>
      </c>
      <c r="K12" s="325"/>
      <c r="L12" s="325">
        <v>433</v>
      </c>
      <c r="M12" s="325">
        <v>483</v>
      </c>
      <c r="N12" s="325">
        <f>Összesen!Y13</f>
        <v>482552</v>
      </c>
      <c r="O12" s="350">
        <v>980</v>
      </c>
      <c r="P12" s="325">
        <f>Összesen!Z13</f>
        <v>980183</v>
      </c>
      <c r="Q12" s="350">
        <v>482</v>
      </c>
      <c r="R12" s="325">
        <f>Összesen!AA13</f>
        <v>482552</v>
      </c>
    </row>
    <row r="13" spans="1:18" s="11" customFormat="1" ht="15.75">
      <c r="A13" s="93" t="s">
        <v>130</v>
      </c>
      <c r="B13" s="5"/>
      <c r="C13" s="5">
        <v>11316</v>
      </c>
      <c r="D13" s="5">
        <v>1840</v>
      </c>
      <c r="E13" s="5">
        <f>Összesen!L14</f>
        <v>1839388</v>
      </c>
      <c r="F13" s="5">
        <v>1839</v>
      </c>
      <c r="G13" s="5">
        <f>Összesen!M14</f>
        <v>1839388</v>
      </c>
      <c r="H13" s="5">
        <v>1839</v>
      </c>
      <c r="I13" s="5">
        <f>Összesen!N14</f>
        <v>1839388</v>
      </c>
      <c r="J13" s="328"/>
      <c r="K13" s="325"/>
      <c r="L13" s="325"/>
      <c r="M13" s="325"/>
      <c r="N13" s="325"/>
      <c r="O13" s="351"/>
      <c r="P13" s="325"/>
      <c r="Q13" s="351"/>
      <c r="R13" s="325"/>
    </row>
    <row r="14" spans="1:18" s="11" customFormat="1" ht="15.75">
      <c r="A14" s="93" t="s">
        <v>131</v>
      </c>
      <c r="B14" s="5">
        <v>3846</v>
      </c>
      <c r="C14" s="5">
        <v>483</v>
      </c>
      <c r="D14" s="5"/>
      <c r="E14" s="5">
        <f>Összesen!L15</f>
        <v>0</v>
      </c>
      <c r="F14" s="5">
        <v>498</v>
      </c>
      <c r="G14" s="5">
        <f>Összesen!M15</f>
        <v>497631</v>
      </c>
      <c r="H14" s="5">
        <v>498</v>
      </c>
      <c r="I14" s="5">
        <f>Összesen!N15</f>
        <v>497631</v>
      </c>
      <c r="J14" s="328"/>
      <c r="K14" s="325"/>
      <c r="L14" s="325"/>
      <c r="M14" s="325"/>
      <c r="N14" s="325"/>
      <c r="O14" s="352"/>
      <c r="P14" s="325"/>
      <c r="Q14" s="352"/>
      <c r="R14" s="325"/>
    </row>
    <row r="15" spans="1:18" s="11" customFormat="1" ht="15.75">
      <c r="A15" s="64" t="s">
        <v>164</v>
      </c>
      <c r="B15" s="5"/>
      <c r="C15" s="5"/>
      <c r="D15" s="5"/>
      <c r="E15" s="5"/>
      <c r="F15" s="5"/>
      <c r="G15" s="5"/>
      <c r="H15" s="5"/>
      <c r="I15" s="5"/>
      <c r="J15" s="64" t="s">
        <v>165</v>
      </c>
      <c r="K15" s="81"/>
      <c r="L15" s="81"/>
      <c r="M15" s="81"/>
      <c r="N15" s="81"/>
      <c r="O15" s="236"/>
      <c r="P15" s="81"/>
      <c r="Q15" s="236"/>
      <c r="R15" s="81"/>
    </row>
    <row r="16" spans="1:18" s="11" customFormat="1" ht="15.75">
      <c r="A16" s="91" t="s">
        <v>10</v>
      </c>
      <c r="B16" s="14">
        <f aca="true" t="shared" si="2" ref="B16:I16">B11+B13+B14+B15</f>
        <v>16540</v>
      </c>
      <c r="C16" s="14">
        <f t="shared" si="2"/>
        <v>28074</v>
      </c>
      <c r="D16" s="14">
        <f t="shared" si="2"/>
        <v>16376</v>
      </c>
      <c r="E16" s="14">
        <f t="shared" si="2"/>
        <v>16375741</v>
      </c>
      <c r="F16" s="14">
        <f t="shared" si="2"/>
        <v>18484</v>
      </c>
      <c r="G16" s="14">
        <f t="shared" si="2"/>
        <v>18483920</v>
      </c>
      <c r="H16" s="14">
        <f t="shared" si="2"/>
        <v>17591</v>
      </c>
      <c r="I16" s="14">
        <f t="shared" si="2"/>
        <v>17590803</v>
      </c>
      <c r="J16" s="91" t="s">
        <v>11</v>
      </c>
      <c r="K16" s="14">
        <f aca="true" t="shared" si="3" ref="K16:R16">K11+K12+K15</f>
        <v>15902</v>
      </c>
      <c r="L16" s="14">
        <f t="shared" si="3"/>
        <v>14505</v>
      </c>
      <c r="M16" s="14">
        <f t="shared" si="3"/>
        <v>14489</v>
      </c>
      <c r="N16" s="14">
        <f t="shared" si="3"/>
        <v>14489154</v>
      </c>
      <c r="O16" s="14">
        <f t="shared" si="3"/>
        <v>17009</v>
      </c>
      <c r="P16" s="14">
        <f t="shared" si="3"/>
        <v>17009237</v>
      </c>
      <c r="Q16" s="14">
        <f t="shared" si="3"/>
        <v>13376</v>
      </c>
      <c r="R16" s="14">
        <f t="shared" si="3"/>
        <v>13376288</v>
      </c>
    </row>
    <row r="17" spans="1:18" s="95" customFormat="1" ht="16.5">
      <c r="A17" s="323" t="s">
        <v>133</v>
      </c>
      <c r="B17" s="323"/>
      <c r="C17" s="323"/>
      <c r="D17" s="323"/>
      <c r="E17" s="323"/>
      <c r="F17" s="153"/>
      <c r="G17" s="153"/>
      <c r="H17" s="153"/>
      <c r="I17" s="153"/>
      <c r="J17" s="347" t="s">
        <v>112</v>
      </c>
      <c r="K17" s="348"/>
      <c r="L17" s="348"/>
      <c r="M17" s="349"/>
      <c r="N17" s="132"/>
      <c r="O17" s="132"/>
      <c r="P17" s="132"/>
      <c r="Q17" s="132"/>
      <c r="R17" s="132"/>
    </row>
    <row r="18" spans="1:18" s="11" customFormat="1" ht="31.5">
      <c r="A18" s="90" t="s">
        <v>299</v>
      </c>
      <c r="B18" s="5">
        <v>11500</v>
      </c>
      <c r="C18" s="5">
        <v>5548</v>
      </c>
      <c r="D18" s="5">
        <v>1500</v>
      </c>
      <c r="E18" s="5">
        <f>Összesen!L18</f>
        <v>1500000</v>
      </c>
      <c r="F18" s="5">
        <v>2538</v>
      </c>
      <c r="G18" s="5">
        <f>Összesen!M18</f>
        <v>2538000</v>
      </c>
      <c r="H18" s="5">
        <v>2538</v>
      </c>
      <c r="I18" s="5">
        <f>Összesen!N18</f>
        <v>2538000</v>
      </c>
      <c r="J18" s="90" t="s">
        <v>107</v>
      </c>
      <c r="K18" s="5">
        <v>12946</v>
      </c>
      <c r="L18" s="5">
        <v>263</v>
      </c>
      <c r="M18" s="5">
        <v>2632</v>
      </c>
      <c r="N18" s="5">
        <f>Összesen!Y18</f>
        <v>2632000</v>
      </c>
      <c r="O18" s="5">
        <v>3043</v>
      </c>
      <c r="P18" s="5">
        <f>Összesen!Z18</f>
        <v>3043370</v>
      </c>
      <c r="Q18" s="5">
        <v>1796</v>
      </c>
      <c r="R18" s="5">
        <f>Összesen!AA18</f>
        <v>1796507</v>
      </c>
    </row>
    <row r="19" spans="1:18" s="11" customFormat="1" ht="15.75">
      <c r="A19" s="90" t="s">
        <v>133</v>
      </c>
      <c r="B19" s="5"/>
      <c r="C19" s="5"/>
      <c r="D19" s="5"/>
      <c r="E19" s="5">
        <f>Összesen!L19</f>
        <v>0</v>
      </c>
      <c r="F19" s="5">
        <v>0</v>
      </c>
      <c r="G19" s="5">
        <f>Összesen!M19</f>
        <v>0</v>
      </c>
      <c r="H19" s="5">
        <v>0</v>
      </c>
      <c r="I19" s="5">
        <f>Összesen!N19</f>
        <v>0</v>
      </c>
      <c r="J19" s="90" t="s">
        <v>54</v>
      </c>
      <c r="K19" s="5">
        <v>1517</v>
      </c>
      <c r="L19" s="5">
        <v>6822</v>
      </c>
      <c r="M19" s="5">
        <v>536</v>
      </c>
      <c r="N19" s="5">
        <f>Összesen!Y19</f>
        <v>535940</v>
      </c>
      <c r="O19" s="5">
        <v>745</v>
      </c>
      <c r="P19" s="5">
        <f>Összesen!Z19</f>
        <v>744570</v>
      </c>
      <c r="Q19" s="5">
        <v>440</v>
      </c>
      <c r="R19" s="5">
        <f>Összesen!AA19</f>
        <v>439791</v>
      </c>
    </row>
    <row r="20" spans="1:18" s="11" customFormat="1" ht="15.75">
      <c r="A20" s="90" t="s">
        <v>371</v>
      </c>
      <c r="B20" s="5"/>
      <c r="C20" s="5"/>
      <c r="D20" s="5"/>
      <c r="E20" s="5">
        <f>Összesen!L20</f>
        <v>0</v>
      </c>
      <c r="F20" s="5">
        <v>0</v>
      </c>
      <c r="G20" s="5">
        <f>Összesen!M20</f>
        <v>0</v>
      </c>
      <c r="H20" s="5">
        <v>0</v>
      </c>
      <c r="I20" s="5">
        <f>Összesen!N20</f>
        <v>0</v>
      </c>
      <c r="J20" s="90" t="s">
        <v>207</v>
      </c>
      <c r="K20" s="5"/>
      <c r="L20" s="5">
        <v>82</v>
      </c>
      <c r="M20" s="5"/>
      <c r="N20" s="5">
        <f>Összesen!Y20</f>
        <v>0</v>
      </c>
      <c r="O20" s="5">
        <v>5</v>
      </c>
      <c r="P20" s="5">
        <f>Összesen!Z20</f>
        <v>5000</v>
      </c>
      <c r="Q20" s="5">
        <v>5</v>
      </c>
      <c r="R20" s="5">
        <f>Összesen!AA20</f>
        <v>5000</v>
      </c>
    </row>
    <row r="21" spans="1:18" s="11" customFormat="1" ht="15.75">
      <c r="A21" s="91" t="s">
        <v>93</v>
      </c>
      <c r="B21" s="13">
        <f aca="true" t="shared" si="4" ref="B21:I21">SUM(B18:B20)</f>
        <v>11500</v>
      </c>
      <c r="C21" s="13">
        <f t="shared" si="4"/>
        <v>5548</v>
      </c>
      <c r="D21" s="13">
        <f t="shared" si="4"/>
        <v>1500</v>
      </c>
      <c r="E21" s="13">
        <f t="shared" si="4"/>
        <v>1500000</v>
      </c>
      <c r="F21" s="13">
        <f t="shared" si="4"/>
        <v>2538</v>
      </c>
      <c r="G21" s="13">
        <f t="shared" si="4"/>
        <v>2538000</v>
      </c>
      <c r="H21" s="13">
        <f t="shared" si="4"/>
        <v>2538</v>
      </c>
      <c r="I21" s="13">
        <f t="shared" si="4"/>
        <v>2538000</v>
      </c>
      <c r="J21" s="91" t="s">
        <v>94</v>
      </c>
      <c r="K21" s="13">
        <f aca="true" t="shared" si="5" ref="K21:R21">SUM(K18:K20)</f>
        <v>14463</v>
      </c>
      <c r="L21" s="13">
        <f t="shared" si="5"/>
        <v>7167</v>
      </c>
      <c r="M21" s="13">
        <f t="shared" si="5"/>
        <v>3168</v>
      </c>
      <c r="N21" s="13">
        <f t="shared" si="5"/>
        <v>3167940</v>
      </c>
      <c r="O21" s="13">
        <f t="shared" si="5"/>
        <v>3793</v>
      </c>
      <c r="P21" s="13">
        <f t="shared" si="5"/>
        <v>3792940</v>
      </c>
      <c r="Q21" s="13">
        <f t="shared" si="5"/>
        <v>2241</v>
      </c>
      <c r="R21" s="13">
        <f t="shared" si="5"/>
        <v>2241298</v>
      </c>
    </row>
    <row r="22" spans="1:18" s="11" customFormat="1" ht="15.75">
      <c r="A22" s="93" t="s">
        <v>139</v>
      </c>
      <c r="B22" s="94">
        <f aca="true" t="shared" si="6" ref="B22:I22">B21-K21</f>
        <v>-2963</v>
      </c>
      <c r="C22" s="94">
        <f t="shared" si="6"/>
        <v>-1619</v>
      </c>
      <c r="D22" s="94">
        <f t="shared" si="6"/>
        <v>-1668</v>
      </c>
      <c r="E22" s="94">
        <f t="shared" si="6"/>
        <v>-1667940</v>
      </c>
      <c r="F22" s="94">
        <f t="shared" si="6"/>
        <v>-1255</v>
      </c>
      <c r="G22" s="94">
        <f t="shared" si="6"/>
        <v>-1254940</v>
      </c>
      <c r="H22" s="94">
        <f t="shared" si="6"/>
        <v>297</v>
      </c>
      <c r="I22" s="94">
        <f t="shared" si="6"/>
        <v>296702</v>
      </c>
      <c r="J22" s="328" t="s">
        <v>132</v>
      </c>
      <c r="K22" s="325"/>
      <c r="L22" s="325">
        <v>10111</v>
      </c>
      <c r="M22" s="325">
        <v>219</v>
      </c>
      <c r="N22" s="325">
        <f>Összesen!Y22</f>
        <v>218647</v>
      </c>
      <c r="O22" s="350">
        <v>220</v>
      </c>
      <c r="P22" s="325">
        <f>Összesen!Z22</f>
        <v>219743</v>
      </c>
      <c r="Q22" s="353">
        <v>220</v>
      </c>
      <c r="R22" s="325">
        <f>Összesen!AA22</f>
        <v>219743</v>
      </c>
    </row>
    <row r="23" spans="1:18" s="11" customFormat="1" ht="15.75">
      <c r="A23" s="93" t="s">
        <v>130</v>
      </c>
      <c r="B23" s="5">
        <v>1024</v>
      </c>
      <c r="C23" s="5"/>
      <c r="D23" s="5"/>
      <c r="E23" s="5">
        <f>Összesen!L23</f>
        <v>0</v>
      </c>
      <c r="F23" s="5">
        <v>0</v>
      </c>
      <c r="G23" s="5">
        <f>Összesen!M23</f>
        <v>0</v>
      </c>
      <c r="H23" s="5">
        <v>0</v>
      </c>
      <c r="I23" s="5">
        <f>Összesen!N23</f>
        <v>0</v>
      </c>
      <c r="J23" s="328"/>
      <c r="K23" s="325"/>
      <c r="L23" s="325"/>
      <c r="M23" s="325"/>
      <c r="N23" s="325"/>
      <c r="O23" s="351"/>
      <c r="P23" s="325"/>
      <c r="Q23" s="354"/>
      <c r="R23" s="325"/>
    </row>
    <row r="24" spans="1:18" s="11" customFormat="1" ht="15.75">
      <c r="A24" s="93" t="s">
        <v>131</v>
      </c>
      <c r="B24" s="5">
        <v>12617</v>
      </c>
      <c r="C24" s="5"/>
      <c r="D24" s="5"/>
      <c r="E24" s="5">
        <f>Összesen!L24</f>
        <v>0</v>
      </c>
      <c r="F24" s="5">
        <v>0</v>
      </c>
      <c r="G24" s="5">
        <f>Összesen!M24</f>
        <v>0</v>
      </c>
      <c r="H24" s="5">
        <v>0</v>
      </c>
      <c r="I24" s="5">
        <f>Összesen!N24</f>
        <v>0</v>
      </c>
      <c r="J24" s="328"/>
      <c r="K24" s="325"/>
      <c r="L24" s="325"/>
      <c r="M24" s="325"/>
      <c r="N24" s="325"/>
      <c r="O24" s="352"/>
      <c r="P24" s="325"/>
      <c r="Q24" s="355"/>
      <c r="R24" s="325"/>
    </row>
    <row r="25" spans="1:18" s="11" customFormat="1" ht="31.5">
      <c r="A25" s="91" t="s">
        <v>12</v>
      </c>
      <c r="B25" s="14">
        <f aca="true" t="shared" si="7" ref="B25:I25">B21+B23+B24</f>
        <v>25141</v>
      </c>
      <c r="C25" s="14">
        <f t="shared" si="7"/>
        <v>5548</v>
      </c>
      <c r="D25" s="14">
        <f t="shared" si="7"/>
        <v>1500</v>
      </c>
      <c r="E25" s="14">
        <f t="shared" si="7"/>
        <v>1500000</v>
      </c>
      <c r="F25" s="14">
        <f t="shared" si="7"/>
        <v>2538</v>
      </c>
      <c r="G25" s="14">
        <f t="shared" si="7"/>
        <v>2538000</v>
      </c>
      <c r="H25" s="14">
        <f t="shared" si="7"/>
        <v>2538</v>
      </c>
      <c r="I25" s="14">
        <f t="shared" si="7"/>
        <v>2538000</v>
      </c>
      <c r="J25" s="91" t="s">
        <v>13</v>
      </c>
      <c r="K25" s="14">
        <f aca="true" t="shared" si="8" ref="K25:R25">K21+K22</f>
        <v>14463</v>
      </c>
      <c r="L25" s="14">
        <f t="shared" si="8"/>
        <v>17278</v>
      </c>
      <c r="M25" s="14">
        <f t="shared" si="8"/>
        <v>3387</v>
      </c>
      <c r="N25" s="14">
        <f t="shared" si="8"/>
        <v>3386587</v>
      </c>
      <c r="O25" s="14">
        <f t="shared" si="8"/>
        <v>4013</v>
      </c>
      <c r="P25" s="14">
        <f t="shared" si="8"/>
        <v>4012683</v>
      </c>
      <c r="Q25" s="14">
        <f t="shared" si="8"/>
        <v>2461</v>
      </c>
      <c r="R25" s="14">
        <f t="shared" si="8"/>
        <v>2461041</v>
      </c>
    </row>
    <row r="26" spans="1:18" s="95" customFormat="1" ht="16.5">
      <c r="A26" s="322" t="s">
        <v>135</v>
      </c>
      <c r="B26" s="322"/>
      <c r="C26" s="322"/>
      <c r="D26" s="322"/>
      <c r="E26" s="322"/>
      <c r="F26" s="151"/>
      <c r="G26" s="151"/>
      <c r="H26" s="151"/>
      <c r="I26" s="151"/>
      <c r="J26" s="347" t="s">
        <v>136</v>
      </c>
      <c r="K26" s="348"/>
      <c r="L26" s="348"/>
      <c r="M26" s="349"/>
      <c r="N26" s="132"/>
      <c r="O26" s="132"/>
      <c r="P26" s="132"/>
      <c r="Q26" s="132"/>
      <c r="R26" s="132"/>
    </row>
    <row r="27" spans="1:18" s="11" customFormat="1" ht="15.75">
      <c r="A27" s="90" t="s">
        <v>137</v>
      </c>
      <c r="B27" s="5">
        <f aca="true" t="shared" si="9" ref="B27:I27">B11+B21</f>
        <v>24194</v>
      </c>
      <c r="C27" s="5">
        <f t="shared" si="9"/>
        <v>21823</v>
      </c>
      <c r="D27" s="5">
        <f t="shared" si="9"/>
        <v>16036</v>
      </c>
      <c r="E27" s="5">
        <f t="shared" si="9"/>
        <v>16036353</v>
      </c>
      <c r="F27" s="5">
        <f t="shared" si="9"/>
        <v>18685</v>
      </c>
      <c r="G27" s="5">
        <f t="shared" si="9"/>
        <v>18684901</v>
      </c>
      <c r="H27" s="5">
        <f t="shared" si="9"/>
        <v>17792</v>
      </c>
      <c r="I27" s="5">
        <f t="shared" si="9"/>
        <v>17791784</v>
      </c>
      <c r="J27" s="90" t="s">
        <v>138</v>
      </c>
      <c r="K27" s="5">
        <f aca="true" t="shared" si="10" ref="K27:O28">K11+K21</f>
        <v>30365</v>
      </c>
      <c r="L27" s="5">
        <f t="shared" si="10"/>
        <v>21239</v>
      </c>
      <c r="M27" s="5">
        <f>M11+M21</f>
        <v>17174</v>
      </c>
      <c r="N27" s="5">
        <f t="shared" si="10"/>
        <v>17174542</v>
      </c>
      <c r="O27" s="5">
        <f t="shared" si="10"/>
        <v>19822</v>
      </c>
      <c r="P27" s="5">
        <f aca="true" t="shared" si="11" ref="P27:R28">P11+P21</f>
        <v>19821994</v>
      </c>
      <c r="Q27" s="5">
        <f t="shared" si="11"/>
        <v>15135</v>
      </c>
      <c r="R27" s="5">
        <f t="shared" si="11"/>
        <v>15135034</v>
      </c>
    </row>
    <row r="28" spans="1:18" s="11" customFormat="1" ht="15.75">
      <c r="A28" s="93" t="s">
        <v>139</v>
      </c>
      <c r="B28" s="94">
        <f aca="true" t="shared" si="12" ref="B28:I28">B27-K27</f>
        <v>-6171</v>
      </c>
      <c r="C28" s="94">
        <f t="shared" si="12"/>
        <v>584</v>
      </c>
      <c r="D28" s="94">
        <f t="shared" si="12"/>
        <v>-1138</v>
      </c>
      <c r="E28" s="94">
        <f t="shared" si="12"/>
        <v>-1138189</v>
      </c>
      <c r="F28" s="94">
        <f t="shared" si="12"/>
        <v>-1137</v>
      </c>
      <c r="G28" s="94">
        <f t="shared" si="12"/>
        <v>-1137093</v>
      </c>
      <c r="H28" s="94">
        <f t="shared" si="12"/>
        <v>2657</v>
      </c>
      <c r="I28" s="94">
        <f t="shared" si="12"/>
        <v>2656750</v>
      </c>
      <c r="J28" s="328" t="s">
        <v>132</v>
      </c>
      <c r="K28" s="325">
        <f t="shared" si="10"/>
        <v>0</v>
      </c>
      <c r="L28" s="325">
        <f t="shared" si="10"/>
        <v>10544</v>
      </c>
      <c r="M28" s="325">
        <f>M12+M22</f>
        <v>702</v>
      </c>
      <c r="N28" s="325">
        <f t="shared" si="10"/>
        <v>701199</v>
      </c>
      <c r="O28" s="325">
        <f>O12+O22</f>
        <v>1200</v>
      </c>
      <c r="P28" s="325">
        <f t="shared" si="11"/>
        <v>1199926</v>
      </c>
      <c r="Q28" s="325">
        <f t="shared" si="11"/>
        <v>702</v>
      </c>
      <c r="R28" s="325">
        <f t="shared" si="11"/>
        <v>702295</v>
      </c>
    </row>
    <row r="29" spans="1:18" s="11" customFormat="1" ht="15.75">
      <c r="A29" s="93" t="s">
        <v>130</v>
      </c>
      <c r="B29" s="5">
        <f aca="true" t="shared" si="13" ref="B29:E30">B13+B23</f>
        <v>1024</v>
      </c>
      <c r="C29" s="5">
        <f t="shared" si="13"/>
        <v>11316</v>
      </c>
      <c r="D29" s="5">
        <f>D13+D23</f>
        <v>1840</v>
      </c>
      <c r="E29" s="5">
        <f t="shared" si="13"/>
        <v>1839388</v>
      </c>
      <c r="F29" s="5">
        <f aca="true" t="shared" si="14" ref="F29:I30">F13+F23</f>
        <v>1839</v>
      </c>
      <c r="G29" s="5">
        <f t="shared" si="14"/>
        <v>1839388</v>
      </c>
      <c r="H29" s="5">
        <f t="shared" si="14"/>
        <v>1839</v>
      </c>
      <c r="I29" s="5">
        <f t="shared" si="14"/>
        <v>1839388</v>
      </c>
      <c r="J29" s="328"/>
      <c r="K29" s="325"/>
      <c r="L29" s="325"/>
      <c r="M29" s="325"/>
      <c r="N29" s="325"/>
      <c r="O29" s="325"/>
      <c r="P29" s="325"/>
      <c r="Q29" s="325"/>
      <c r="R29" s="325"/>
    </row>
    <row r="30" spans="1:18" s="11" customFormat="1" ht="15.75">
      <c r="A30" s="93" t="s">
        <v>131</v>
      </c>
      <c r="B30" s="5">
        <f t="shared" si="13"/>
        <v>16463</v>
      </c>
      <c r="C30" s="5">
        <f t="shared" si="13"/>
        <v>483</v>
      </c>
      <c r="D30" s="5">
        <f>D14+D24</f>
        <v>0</v>
      </c>
      <c r="E30" s="5">
        <f t="shared" si="13"/>
        <v>0</v>
      </c>
      <c r="F30" s="5">
        <f t="shared" si="14"/>
        <v>498</v>
      </c>
      <c r="G30" s="5">
        <f t="shared" si="14"/>
        <v>497631</v>
      </c>
      <c r="H30" s="5">
        <f t="shared" si="14"/>
        <v>498</v>
      </c>
      <c r="I30" s="5">
        <f t="shared" si="14"/>
        <v>497631</v>
      </c>
      <c r="J30" s="328"/>
      <c r="K30" s="325"/>
      <c r="L30" s="325"/>
      <c r="M30" s="325"/>
      <c r="N30" s="325"/>
      <c r="O30" s="325"/>
      <c r="P30" s="325"/>
      <c r="Q30" s="325"/>
      <c r="R30" s="325"/>
    </row>
    <row r="31" spans="1:18" s="11" customFormat="1" ht="15.75">
      <c r="A31" s="64" t="s">
        <v>164</v>
      </c>
      <c r="B31" s="5">
        <f aca="true" t="shared" si="15" ref="B31:I31">B15</f>
        <v>0</v>
      </c>
      <c r="C31" s="5">
        <f t="shared" si="15"/>
        <v>0</v>
      </c>
      <c r="D31" s="5">
        <f t="shared" si="15"/>
        <v>0</v>
      </c>
      <c r="E31" s="5">
        <f t="shared" si="15"/>
        <v>0</v>
      </c>
      <c r="F31" s="5">
        <f t="shared" si="15"/>
        <v>0</v>
      </c>
      <c r="G31" s="5">
        <f t="shared" si="15"/>
        <v>0</v>
      </c>
      <c r="H31" s="5">
        <f t="shared" si="15"/>
        <v>0</v>
      </c>
      <c r="I31" s="5">
        <f t="shared" si="15"/>
        <v>0</v>
      </c>
      <c r="J31" s="64" t="s">
        <v>165</v>
      </c>
      <c r="K31" s="81">
        <f aca="true" t="shared" si="16" ref="K31:R31">K15</f>
        <v>0</v>
      </c>
      <c r="L31" s="81">
        <f t="shared" si="16"/>
        <v>0</v>
      </c>
      <c r="M31" s="81">
        <f t="shared" si="16"/>
        <v>0</v>
      </c>
      <c r="N31" s="81">
        <f t="shared" si="16"/>
        <v>0</v>
      </c>
      <c r="O31" s="81">
        <f t="shared" si="16"/>
        <v>0</v>
      </c>
      <c r="P31" s="81">
        <f t="shared" si="16"/>
        <v>0</v>
      </c>
      <c r="Q31" s="81">
        <f t="shared" si="16"/>
        <v>0</v>
      </c>
      <c r="R31" s="81">
        <f t="shared" si="16"/>
        <v>0</v>
      </c>
    </row>
    <row r="32" spans="1:18" s="11" customFormat="1" ht="15.75">
      <c r="A32" s="89" t="s">
        <v>7</v>
      </c>
      <c r="B32" s="14">
        <f aca="true" t="shared" si="17" ref="B32:I32">B27+B29+B30+B31</f>
        <v>41681</v>
      </c>
      <c r="C32" s="14">
        <f t="shared" si="17"/>
        <v>33622</v>
      </c>
      <c r="D32" s="14">
        <f t="shared" si="17"/>
        <v>17876</v>
      </c>
      <c r="E32" s="14">
        <f t="shared" si="17"/>
        <v>17875741</v>
      </c>
      <c r="F32" s="14">
        <f t="shared" si="17"/>
        <v>21022</v>
      </c>
      <c r="G32" s="14">
        <f t="shared" si="17"/>
        <v>21021920</v>
      </c>
      <c r="H32" s="14">
        <f t="shared" si="17"/>
        <v>20129</v>
      </c>
      <c r="I32" s="14">
        <f t="shared" si="17"/>
        <v>20128803</v>
      </c>
      <c r="J32" s="89" t="s">
        <v>8</v>
      </c>
      <c r="K32" s="14">
        <f aca="true" t="shared" si="18" ref="K32:R32">SUM(K27:K31)</f>
        <v>30365</v>
      </c>
      <c r="L32" s="14">
        <f t="shared" si="18"/>
        <v>31783</v>
      </c>
      <c r="M32" s="14">
        <f t="shared" si="18"/>
        <v>17876</v>
      </c>
      <c r="N32" s="14">
        <f t="shared" si="18"/>
        <v>17875741</v>
      </c>
      <c r="O32" s="14">
        <f t="shared" si="18"/>
        <v>21022</v>
      </c>
      <c r="P32" s="14">
        <f t="shared" si="18"/>
        <v>21021920</v>
      </c>
      <c r="Q32" s="14">
        <f t="shared" si="18"/>
        <v>15837</v>
      </c>
      <c r="R32" s="14">
        <f t="shared" si="18"/>
        <v>15837329</v>
      </c>
    </row>
  </sheetData>
  <sheetProtection/>
  <mergeCells count="44">
    <mergeCell ref="O28:O30"/>
    <mergeCell ref="Q28:Q30"/>
    <mergeCell ref="O22:O24"/>
    <mergeCell ref="Q22:Q24"/>
    <mergeCell ref="F9:F10"/>
    <mergeCell ref="H9:H10"/>
    <mergeCell ref="O12:O14"/>
    <mergeCell ref="Q12:Q14"/>
    <mergeCell ref="P12:P14"/>
    <mergeCell ref="P22:P24"/>
    <mergeCell ref="P28:P30"/>
    <mergeCell ref="R12:R14"/>
    <mergeCell ref="R22:R24"/>
    <mergeCell ref="R28:R30"/>
    <mergeCell ref="A5:E5"/>
    <mergeCell ref="J17:M17"/>
    <mergeCell ref="J26:M26"/>
    <mergeCell ref="A26:E26"/>
    <mergeCell ref="J28:J30"/>
    <mergeCell ref="K28:K30"/>
    <mergeCell ref="L28:L30"/>
    <mergeCell ref="M22:M24"/>
    <mergeCell ref="G9:G10"/>
    <mergeCell ref="I9:I10"/>
    <mergeCell ref="N28:N30"/>
    <mergeCell ref="M28:M30"/>
    <mergeCell ref="N22:N24"/>
    <mergeCell ref="C9:C10"/>
    <mergeCell ref="E9:E10"/>
    <mergeCell ref="A17:E17"/>
    <mergeCell ref="J22:J24"/>
    <mergeCell ref="K22:K24"/>
    <mergeCell ref="L22:L24"/>
    <mergeCell ref="D9:D10"/>
    <mergeCell ref="A1:N1"/>
    <mergeCell ref="A2:N2"/>
    <mergeCell ref="J12:J14"/>
    <mergeCell ref="K12:K14"/>
    <mergeCell ref="L12:L14"/>
    <mergeCell ref="N12:N14"/>
    <mergeCell ref="A9:A10"/>
    <mergeCell ref="B9:B10"/>
    <mergeCell ref="M12:M14"/>
    <mergeCell ref="J5:M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Header>&amp;R1.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I31"/>
  <sheetViews>
    <sheetView zoomScalePageLayoutView="0" workbookViewId="0" topLeftCell="A2">
      <selection activeCell="G23" sqref="G23"/>
    </sheetView>
  </sheetViews>
  <sheetFormatPr defaultColWidth="9.140625" defaultRowHeight="15"/>
  <cols>
    <col min="1" max="1" width="5.7109375" style="73" customWidth="1"/>
    <col min="2" max="2" width="41.28125" style="73" customWidth="1"/>
    <col min="3" max="4" width="9.00390625" style="136" hidden="1" customWidth="1"/>
    <col min="5" max="5" width="16.8515625" style="73" customWidth="1"/>
    <col min="6" max="16384" width="9.140625" style="73" customWidth="1"/>
  </cols>
  <sheetData>
    <row r="1" spans="1:5" s="16" customFormat="1" ht="46.5" customHeight="1">
      <c r="A1" s="358" t="s">
        <v>742</v>
      </c>
      <c r="B1" s="358"/>
      <c r="C1" s="358"/>
      <c r="D1" s="358"/>
      <c r="E1" s="358"/>
    </row>
    <row r="2" spans="3:4" s="16" customFormat="1" ht="15.75">
      <c r="C2" s="133"/>
      <c r="D2" s="133"/>
    </row>
    <row r="3" spans="1:5" s="10" customFormat="1" ht="15.75">
      <c r="A3" s="1"/>
      <c r="B3" s="1" t="s">
        <v>0</v>
      </c>
      <c r="C3" s="1" t="s">
        <v>0</v>
      </c>
      <c r="D3" s="237" t="s">
        <v>0</v>
      </c>
      <c r="E3" s="1" t="s">
        <v>1</v>
      </c>
    </row>
    <row r="4" spans="1:5" s="10" customFormat="1" ht="15.75">
      <c r="A4" s="1">
        <v>1</v>
      </c>
      <c r="B4" s="6" t="s">
        <v>9</v>
      </c>
      <c r="C4" s="134"/>
      <c r="D4" s="134"/>
      <c r="E4" s="239"/>
    </row>
    <row r="5" spans="1:5" s="10" customFormat="1" ht="15.75">
      <c r="A5" s="1">
        <v>2</v>
      </c>
      <c r="B5" s="6" t="s">
        <v>564</v>
      </c>
      <c r="C5" s="134"/>
      <c r="D5" s="134"/>
      <c r="E5" s="241">
        <v>1874717</v>
      </c>
    </row>
    <row r="6" spans="1:5" s="10" customFormat="1" ht="25.5">
      <c r="A6" s="1">
        <v>3</v>
      </c>
      <c r="B6" s="118" t="s">
        <v>290</v>
      </c>
      <c r="C6" s="135">
        <f>Összesen!L7</f>
        <v>13112827</v>
      </c>
      <c r="D6" s="135">
        <f>Összesen!M7</f>
        <v>14653375</v>
      </c>
      <c r="E6" s="240">
        <f>Összesen!N7</f>
        <v>14024488</v>
      </c>
    </row>
    <row r="7" spans="1:5" s="10" customFormat="1" ht="25.5">
      <c r="A7" s="1">
        <v>4</v>
      </c>
      <c r="B7" s="118" t="s">
        <v>299</v>
      </c>
      <c r="C7" s="135">
        <f>Összesen!L18</f>
        <v>1500000</v>
      </c>
      <c r="D7" s="135">
        <f>Összesen!M18</f>
        <v>2538000</v>
      </c>
      <c r="E7" s="240">
        <f>Összesen!N18</f>
        <v>2538000</v>
      </c>
    </row>
    <row r="8" spans="1:5" s="10" customFormat="1" ht="15.75">
      <c r="A8" s="1">
        <v>5</v>
      </c>
      <c r="B8" s="118" t="s">
        <v>312</v>
      </c>
      <c r="C8" s="135">
        <f>Összesen!L8</f>
        <v>574000</v>
      </c>
      <c r="D8" s="135">
        <f>Összesen!M8</f>
        <v>574000</v>
      </c>
      <c r="E8" s="240">
        <f>Összesen!N8</f>
        <v>570525</v>
      </c>
    </row>
    <row r="9" spans="1:5" s="10" customFormat="1" ht="15.75">
      <c r="A9" s="1">
        <v>6</v>
      </c>
      <c r="B9" s="118" t="s">
        <v>53</v>
      </c>
      <c r="C9" s="135">
        <f>Összesen!L9</f>
        <v>749526</v>
      </c>
      <c r="D9" s="135">
        <f>Összesen!M9</f>
        <v>819526</v>
      </c>
      <c r="E9" s="240">
        <f>Összesen!N9</f>
        <v>658771</v>
      </c>
    </row>
    <row r="10" spans="1:5" s="10" customFormat="1" ht="15.75">
      <c r="A10" s="1">
        <v>7</v>
      </c>
      <c r="B10" s="118" t="s">
        <v>133</v>
      </c>
      <c r="C10" s="135">
        <f>Összesen!L19</f>
        <v>0</v>
      </c>
      <c r="D10" s="135">
        <f>Összesen!M19</f>
        <v>0</v>
      </c>
      <c r="E10" s="240">
        <f>Összesen!N19</f>
        <v>0</v>
      </c>
    </row>
    <row r="11" spans="1:5" s="10" customFormat="1" ht="15.75">
      <c r="A11" s="1">
        <v>8</v>
      </c>
      <c r="B11" s="118" t="s">
        <v>370</v>
      </c>
      <c r="C11" s="135">
        <f>Összesen!L10</f>
        <v>100000</v>
      </c>
      <c r="D11" s="135">
        <f>Összesen!M10</f>
        <v>100000</v>
      </c>
      <c r="E11" s="240">
        <f>Összesen!N10</f>
        <v>0</v>
      </c>
    </row>
    <row r="12" spans="1:5" s="10" customFormat="1" ht="15.75">
      <c r="A12" s="1">
        <v>9</v>
      </c>
      <c r="B12" s="118" t="s">
        <v>371</v>
      </c>
      <c r="C12" s="135">
        <f>Összesen!L20</f>
        <v>0</v>
      </c>
      <c r="D12" s="135">
        <f>Összesen!M20</f>
        <v>0</v>
      </c>
      <c r="E12" s="240">
        <f>Összesen!N20</f>
        <v>0</v>
      </c>
    </row>
    <row r="13" spans="1:5" s="10" customFormat="1" ht="15.75">
      <c r="A13" s="1">
        <v>10</v>
      </c>
      <c r="B13" s="118" t="s">
        <v>381</v>
      </c>
      <c r="C13" s="135">
        <f>Összesen!L14</f>
        <v>1839388</v>
      </c>
      <c r="D13" s="135">
        <f>Összesen!M14</f>
        <v>1839388</v>
      </c>
      <c r="E13" s="240"/>
    </row>
    <row r="14" spans="1:5" s="10" customFormat="1" ht="15.75">
      <c r="A14" s="1">
        <v>11</v>
      </c>
      <c r="B14" s="118" t="s">
        <v>382</v>
      </c>
      <c r="C14" s="135">
        <f>Összesen!L23</f>
        <v>0</v>
      </c>
      <c r="D14" s="135">
        <f>Összesen!M23</f>
        <v>0</v>
      </c>
      <c r="E14" s="240">
        <f>Összesen!N23</f>
        <v>0</v>
      </c>
    </row>
    <row r="15" spans="1:5" s="10" customFormat="1" ht="15.75">
      <c r="A15" s="1">
        <v>12</v>
      </c>
      <c r="B15" s="118" t="s">
        <v>379</v>
      </c>
      <c r="C15" s="135">
        <f>Összesen!L15</f>
        <v>0</v>
      </c>
      <c r="D15" s="135">
        <f>Összesen!M15</f>
        <v>497631</v>
      </c>
      <c r="E15" s="240">
        <f>Összesen!N15</f>
        <v>497631</v>
      </c>
    </row>
    <row r="16" spans="1:5" s="10" customFormat="1" ht="15.75">
      <c r="A16" s="1">
        <v>13</v>
      </c>
      <c r="B16" s="118" t="s">
        <v>380</v>
      </c>
      <c r="C16" s="135">
        <f>Összesen!L24</f>
        <v>0</v>
      </c>
      <c r="D16" s="135">
        <f>Összesen!M24</f>
        <v>0</v>
      </c>
      <c r="E16" s="240">
        <f>Összesen!N24</f>
        <v>0</v>
      </c>
    </row>
    <row r="17" spans="1:5" s="10" customFormat="1" ht="15.75">
      <c r="A17" s="1">
        <v>14</v>
      </c>
      <c r="B17" s="71" t="s">
        <v>565</v>
      </c>
      <c r="C17" s="135"/>
      <c r="D17" s="135"/>
      <c r="E17" s="240"/>
    </row>
    <row r="18" spans="1:5" s="10" customFormat="1" ht="15.75">
      <c r="A18" s="1">
        <v>15</v>
      </c>
      <c r="B18" s="72" t="s">
        <v>7</v>
      </c>
      <c r="C18" s="135">
        <f>Összesen!L31</f>
        <v>17875741</v>
      </c>
      <c r="D18" s="135">
        <f>Összesen!M31</f>
        <v>21021920</v>
      </c>
      <c r="E18" s="240">
        <f>SUM(E6:E17)</f>
        <v>18289415</v>
      </c>
    </row>
    <row r="19" spans="1:5" s="10" customFormat="1" ht="15.75">
      <c r="A19" s="1">
        <v>16</v>
      </c>
      <c r="B19" s="71" t="s">
        <v>45</v>
      </c>
      <c r="C19" s="135">
        <f>Összesen!Y7</f>
        <v>6377143</v>
      </c>
      <c r="D19" s="135">
        <f>Összesen!Z7</f>
        <v>6441463</v>
      </c>
      <c r="E19" s="240">
        <f>Összesen!AA7</f>
        <v>5834822</v>
      </c>
    </row>
    <row r="20" spans="1:5" s="10" customFormat="1" ht="25.5">
      <c r="A20" s="1">
        <v>17</v>
      </c>
      <c r="B20" s="71" t="s">
        <v>88</v>
      </c>
      <c r="C20" s="135">
        <f>Összesen!Y8</f>
        <v>1596392</v>
      </c>
      <c r="D20" s="135">
        <f>Összesen!Z8</f>
        <v>1613759</v>
      </c>
      <c r="E20" s="240">
        <f>Összesen!AA8</f>
        <v>1445634</v>
      </c>
    </row>
    <row r="21" spans="1:5" s="10" customFormat="1" ht="15.75">
      <c r="A21" s="1">
        <v>18</v>
      </c>
      <c r="B21" s="71" t="s">
        <v>89</v>
      </c>
      <c r="C21" s="135">
        <f>Összesen!Y9</f>
        <v>4767623</v>
      </c>
      <c r="D21" s="135">
        <f>Összesen!Z9</f>
        <v>5219167</v>
      </c>
      <c r="E21" s="240">
        <f>Összesen!AA9</f>
        <v>3697776</v>
      </c>
    </row>
    <row r="22" spans="1:5" s="10" customFormat="1" ht="15.75">
      <c r="A22" s="1">
        <v>19</v>
      </c>
      <c r="B22" s="71" t="s">
        <v>90</v>
      </c>
      <c r="C22" s="135">
        <f>Összesen!Y10</f>
        <v>544800</v>
      </c>
      <c r="D22" s="135">
        <f>Összesen!Z10</f>
        <v>1119100</v>
      </c>
      <c r="E22" s="240">
        <f>Összesen!AA10</f>
        <v>830300</v>
      </c>
    </row>
    <row r="23" spans="1:5" s="10" customFormat="1" ht="15.75">
      <c r="A23" s="1">
        <v>20</v>
      </c>
      <c r="B23" s="71" t="s">
        <v>91</v>
      </c>
      <c r="C23" s="135">
        <f>Összesen!Y11</f>
        <v>720644</v>
      </c>
      <c r="D23" s="135">
        <f>Összesen!Z11</f>
        <v>1635565</v>
      </c>
      <c r="E23" s="240">
        <f>Összesen!AA11</f>
        <v>1085204</v>
      </c>
    </row>
    <row r="24" spans="1:5" s="10" customFormat="1" ht="15.75">
      <c r="A24" s="1">
        <v>21</v>
      </c>
      <c r="B24" s="71" t="s">
        <v>107</v>
      </c>
      <c r="C24" s="135">
        <f>Összesen!Y18</f>
        <v>2632000</v>
      </c>
      <c r="D24" s="135">
        <f>Összesen!Z18</f>
        <v>3043370</v>
      </c>
      <c r="E24" s="240">
        <f>Összesen!AA18</f>
        <v>1796507</v>
      </c>
    </row>
    <row r="25" spans="1:5" s="10" customFormat="1" ht="15.75">
      <c r="A25" s="1">
        <v>22</v>
      </c>
      <c r="B25" s="71" t="s">
        <v>54</v>
      </c>
      <c r="C25" s="135">
        <f>Összesen!Y19</f>
        <v>535940</v>
      </c>
      <c r="D25" s="135">
        <f>Összesen!Z19</f>
        <v>744570</v>
      </c>
      <c r="E25" s="240">
        <f>Összesen!AA19</f>
        <v>439791</v>
      </c>
    </row>
    <row r="26" spans="1:5" s="10" customFormat="1" ht="15.75">
      <c r="A26" s="1">
        <v>23</v>
      </c>
      <c r="B26" s="71" t="s">
        <v>207</v>
      </c>
      <c r="C26" s="135">
        <f>Összesen!Y20</f>
        <v>0</v>
      </c>
      <c r="D26" s="135">
        <f>Összesen!Z20</f>
        <v>5000</v>
      </c>
      <c r="E26" s="240">
        <f>Összesen!AA20</f>
        <v>5000</v>
      </c>
    </row>
    <row r="27" spans="1:5" s="10" customFormat="1" ht="15.75">
      <c r="A27" s="1">
        <v>24</v>
      </c>
      <c r="B27" s="71" t="s">
        <v>101</v>
      </c>
      <c r="C27" s="135">
        <f>Összesen!Y13</f>
        <v>482552</v>
      </c>
      <c r="D27" s="135">
        <f>Összesen!Z13</f>
        <v>980183</v>
      </c>
      <c r="E27" s="240">
        <f>Összesen!AA13</f>
        <v>482552</v>
      </c>
    </row>
    <row r="28" spans="1:5" s="10" customFormat="1" ht="15.75">
      <c r="A28" s="1">
        <v>25</v>
      </c>
      <c r="B28" s="71" t="s">
        <v>108</v>
      </c>
      <c r="C28" s="135">
        <f>Összesen!Y22</f>
        <v>218647</v>
      </c>
      <c r="D28" s="135">
        <f>Összesen!Z22</f>
        <v>219743</v>
      </c>
      <c r="E28" s="240">
        <f>Összesen!AA22</f>
        <v>219743</v>
      </c>
    </row>
    <row r="29" spans="1:5" s="10" customFormat="1" ht="15.75">
      <c r="A29" s="1">
        <v>26</v>
      </c>
      <c r="B29" s="71" t="s">
        <v>565</v>
      </c>
      <c r="C29" s="135"/>
      <c r="D29" s="135"/>
      <c r="E29" s="240">
        <v>19450</v>
      </c>
    </row>
    <row r="30" spans="1:5" s="10" customFormat="1" ht="15.75">
      <c r="A30" s="1">
        <v>27</v>
      </c>
      <c r="B30" s="72" t="s">
        <v>8</v>
      </c>
      <c r="C30" s="135">
        <f>Összesen!Y31</f>
        <v>17875741</v>
      </c>
      <c r="D30" s="135">
        <f>Összesen!Z31</f>
        <v>21021920</v>
      </c>
      <c r="E30" s="240">
        <f>SUM(E19:E29)</f>
        <v>15856779</v>
      </c>
    </row>
    <row r="31" spans="1:9" ht="16.5">
      <c r="A31" s="1">
        <v>28</v>
      </c>
      <c r="B31" s="72" t="s">
        <v>114</v>
      </c>
      <c r="C31" s="154">
        <f>C5+C18-C30</f>
        <v>0</v>
      </c>
      <c r="D31" s="238">
        <f>D5+D18-D30</f>
        <v>0</v>
      </c>
      <c r="E31" s="154">
        <f>E5+E18-E30</f>
        <v>4307353</v>
      </c>
      <c r="I31" s="242"/>
    </row>
  </sheetData>
  <sheetProtection/>
  <mergeCells count="1">
    <mergeCell ref="A1:E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2017-05-22T08:55:06Z</cp:lastPrinted>
  <dcterms:created xsi:type="dcterms:W3CDTF">2011-02-02T09:24:37Z</dcterms:created>
  <dcterms:modified xsi:type="dcterms:W3CDTF">2017-05-22T08:56:48Z</dcterms:modified>
  <cp:category/>
  <cp:version/>
  <cp:contentType/>
  <cp:contentStatus/>
</cp:coreProperties>
</file>